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phd\OneDrive\Desktop\Barrier Paper Current\data\"/>
    </mc:Choice>
  </mc:AlternateContent>
  <xr:revisionPtr revIDLastSave="0" documentId="13_ncr:1_{CB61A4D8-D1FB-4086-BFA0-EB1DBDFD22D2}" xr6:coauthVersionLast="47" xr6:coauthVersionMax="47" xr10:uidLastSave="{00000000-0000-0000-0000-000000000000}"/>
  <bookViews>
    <workbookView xWindow="-110" yWindow="-110" windowWidth="19420" windowHeight="11020" tabRatio="625" xr2:uid="{00000000-000D-0000-FFFF-FFFF00000000}"/>
  </bookViews>
  <sheets>
    <sheet name="All Models" sheetId="6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" i="63" l="1"/>
  <c r="D64" i="63"/>
  <c r="D65" i="63"/>
  <c r="D66" i="63"/>
  <c r="D67" i="63"/>
  <c r="D68" i="63"/>
  <c r="D69" i="63"/>
  <c r="D70" i="63"/>
  <c r="D63" i="63"/>
  <c r="K68" i="63"/>
  <c r="L68" i="63" s="1"/>
  <c r="H64" i="63"/>
  <c r="H65" i="63"/>
  <c r="H66" i="63"/>
  <c r="H67" i="63"/>
  <c r="H68" i="63"/>
  <c r="H69" i="63"/>
  <c r="H70" i="63"/>
  <c r="H63" i="63"/>
  <c r="F64" i="63"/>
  <c r="F65" i="63"/>
  <c r="F66" i="63"/>
  <c r="F67" i="63"/>
  <c r="F68" i="63"/>
  <c r="F69" i="63"/>
  <c r="F70" i="63"/>
  <c r="F63" i="63"/>
  <c r="C74" i="63"/>
  <c r="C75" i="63" s="1"/>
  <c r="D21" i="63"/>
  <c r="D15" i="63"/>
  <c r="D20" i="63" s="1"/>
  <c r="D7" i="63" s="1"/>
  <c r="D10" i="63"/>
  <c r="D16" i="63" s="1"/>
  <c r="E6" i="63"/>
  <c r="D6" i="63"/>
  <c r="B6" i="63"/>
  <c r="K66" i="63" s="1"/>
  <c r="L66" i="63" s="1"/>
  <c r="C5" i="63"/>
  <c r="C6" i="63" s="1"/>
  <c r="Q4" i="63"/>
  <c r="C4" i="63"/>
  <c r="C64" i="63" l="1"/>
  <c r="E64" i="63" s="1"/>
  <c r="I4" i="63"/>
  <c r="K67" i="63"/>
  <c r="L67" i="63" s="1"/>
  <c r="K69" i="63"/>
  <c r="L69" i="63" s="1"/>
  <c r="C67" i="63"/>
  <c r="E67" i="63" s="1"/>
  <c r="C66" i="63"/>
  <c r="E66" i="63" s="1"/>
  <c r="C65" i="63"/>
  <c r="E65" i="63" s="1"/>
  <c r="G65" i="63" s="1"/>
  <c r="D74" i="63"/>
  <c r="D75" i="63" s="1"/>
  <c r="K63" i="63"/>
  <c r="L63" i="63" s="1"/>
  <c r="C70" i="63"/>
  <c r="J66" i="63"/>
  <c r="M66" i="63" s="1"/>
  <c r="K65" i="63"/>
  <c r="L65" i="63" s="1"/>
  <c r="J64" i="63"/>
  <c r="I64" i="63"/>
  <c r="K70" i="63"/>
  <c r="L70" i="63" s="1"/>
  <c r="C69" i="63"/>
  <c r="I69" i="63" s="1"/>
  <c r="K64" i="63"/>
  <c r="L64" i="63" s="1"/>
  <c r="C68" i="63"/>
  <c r="C63" i="63"/>
  <c r="M4" i="63"/>
  <c r="H20" i="63"/>
  <c r="Q20" i="63" s="1"/>
  <c r="H19" i="63"/>
  <c r="M19" i="63" s="1"/>
  <c r="S36" i="63" s="1"/>
  <c r="H9" i="63"/>
  <c r="Q9" i="63" s="1"/>
  <c r="C7" i="63"/>
  <c r="H14" i="63"/>
  <c r="Q14" i="63" s="1"/>
  <c r="H11" i="63"/>
  <c r="M11" i="63" s="1"/>
  <c r="S28" i="63" s="1"/>
  <c r="H10" i="63"/>
  <c r="Q10" i="63" s="1"/>
  <c r="D19" i="63"/>
  <c r="D50" i="63" s="1"/>
  <c r="G67" i="63"/>
  <c r="M64" i="63"/>
  <c r="I8" i="63"/>
  <c r="I18" i="63"/>
  <c r="I13" i="63"/>
  <c r="I19" i="63"/>
  <c r="I9" i="63"/>
  <c r="I16" i="63"/>
  <c r="I11" i="63"/>
  <c r="I20" i="63"/>
  <c r="I14" i="63"/>
  <c r="I15" i="63"/>
  <c r="I12" i="63"/>
  <c r="I21" i="63"/>
  <c r="I17" i="63"/>
  <c r="J4" i="63"/>
  <c r="I10" i="63"/>
  <c r="N4" i="63"/>
  <c r="B56" i="63"/>
  <c r="M10" i="63"/>
  <c r="S27" i="63" s="1"/>
  <c r="H17" i="63"/>
  <c r="Q17" i="63" s="1"/>
  <c r="H12" i="63"/>
  <c r="H13" i="63"/>
  <c r="B50" i="63" s="1"/>
  <c r="H8" i="63"/>
  <c r="C45" i="63" s="1"/>
  <c r="H18" i="63"/>
  <c r="Q18" i="63" s="1"/>
  <c r="H21" i="63"/>
  <c r="Q21" i="63" s="1"/>
  <c r="H15" i="63"/>
  <c r="Q15" i="63" s="1"/>
  <c r="E7" i="63"/>
  <c r="B7" i="63"/>
  <c r="H16" i="63"/>
  <c r="K4" i="63"/>
  <c r="O4" i="63"/>
  <c r="I66" i="63" l="1"/>
  <c r="J65" i="63"/>
  <c r="M65" i="63" s="1"/>
  <c r="I65" i="63"/>
  <c r="J67" i="63"/>
  <c r="M67" i="63" s="1"/>
  <c r="I67" i="63"/>
  <c r="N67" i="63" s="1"/>
  <c r="B81" i="63" s="1"/>
  <c r="E74" i="63"/>
  <c r="E63" i="63"/>
  <c r="G63" i="63" s="1"/>
  <c r="I63" i="63"/>
  <c r="E68" i="63"/>
  <c r="G68" i="63" s="1"/>
  <c r="J68" i="63"/>
  <c r="M68" i="63" s="1"/>
  <c r="M15" i="63"/>
  <c r="S32" i="63" s="1"/>
  <c r="I68" i="63"/>
  <c r="J70" i="63"/>
  <c r="M70" i="63" s="1"/>
  <c r="E70" i="63"/>
  <c r="G70" i="63" s="1"/>
  <c r="I70" i="63"/>
  <c r="J63" i="63"/>
  <c r="M63" i="63" s="1"/>
  <c r="M9" i="63"/>
  <c r="S26" i="63" s="1"/>
  <c r="C76" i="63"/>
  <c r="N65" i="63"/>
  <c r="D76" i="63"/>
  <c r="B76" i="63"/>
  <c r="E46" i="63"/>
  <c r="J69" i="63"/>
  <c r="M69" i="63" s="1"/>
  <c r="E69" i="63"/>
  <c r="G69" i="63" s="1"/>
  <c r="L4" i="63"/>
  <c r="L14" i="63" s="1"/>
  <c r="Q19" i="63"/>
  <c r="E51" i="63"/>
  <c r="M14" i="63"/>
  <c r="S31" i="63" s="1"/>
  <c r="E48" i="63"/>
  <c r="F48" i="63" s="1"/>
  <c r="E57" i="63"/>
  <c r="C51" i="63"/>
  <c r="B51" i="63"/>
  <c r="M17" i="63"/>
  <c r="S34" i="63" s="1"/>
  <c r="Q11" i="63"/>
  <c r="C54" i="63"/>
  <c r="C57" i="63"/>
  <c r="B53" i="63"/>
  <c r="B49" i="63"/>
  <c r="M13" i="63"/>
  <c r="S30" i="63" s="1"/>
  <c r="C52" i="63"/>
  <c r="D58" i="63"/>
  <c r="B46" i="63"/>
  <c r="E56" i="63"/>
  <c r="E54" i="63"/>
  <c r="B47" i="63"/>
  <c r="C47" i="63"/>
  <c r="D47" i="63"/>
  <c r="C46" i="63"/>
  <c r="D51" i="63"/>
  <c r="C48" i="63"/>
  <c r="D48" i="63"/>
  <c r="D46" i="63"/>
  <c r="C56" i="63"/>
  <c r="M12" i="63"/>
  <c r="S29" i="63" s="1"/>
  <c r="E47" i="63"/>
  <c r="B57" i="63"/>
  <c r="D57" i="63"/>
  <c r="B54" i="63"/>
  <c r="E52" i="63"/>
  <c r="E49" i="63"/>
  <c r="B52" i="63"/>
  <c r="B48" i="63"/>
  <c r="E58" i="63"/>
  <c r="D56" i="63"/>
  <c r="M20" i="63"/>
  <c r="S37" i="63" s="1"/>
  <c r="G66" i="63"/>
  <c r="N66" i="63" s="1"/>
  <c r="B80" i="63" s="1"/>
  <c r="G64" i="63"/>
  <c r="N64" i="63" s="1"/>
  <c r="B78" i="63" s="1"/>
  <c r="D55" i="63"/>
  <c r="O37" i="63"/>
  <c r="R10" i="63"/>
  <c r="O27" i="63"/>
  <c r="O8" i="63"/>
  <c r="O17" i="63"/>
  <c r="O12" i="63"/>
  <c r="O20" i="63"/>
  <c r="O14" i="63"/>
  <c r="O10" i="63"/>
  <c r="O21" i="63"/>
  <c r="O18" i="63"/>
  <c r="O9" i="63"/>
  <c r="O11" i="63"/>
  <c r="O15" i="63"/>
  <c r="O16" i="63"/>
  <c r="O19" i="63"/>
  <c r="O13" i="63"/>
  <c r="P4" i="63"/>
  <c r="J18" i="63"/>
  <c r="J13" i="63"/>
  <c r="J14" i="63"/>
  <c r="J19" i="63"/>
  <c r="J9" i="63"/>
  <c r="J20" i="63"/>
  <c r="J10" i="63"/>
  <c r="J15" i="63"/>
  <c r="J21" i="63"/>
  <c r="J16" i="63"/>
  <c r="J17" i="63"/>
  <c r="J11" i="63"/>
  <c r="J12" i="63"/>
  <c r="J8" i="63"/>
  <c r="O33" i="63"/>
  <c r="K19" i="63"/>
  <c r="K9" i="63"/>
  <c r="K15" i="63"/>
  <c r="K20" i="63"/>
  <c r="K14" i="63"/>
  <c r="K10" i="63"/>
  <c r="K21" i="63"/>
  <c r="K17" i="63"/>
  <c r="K12" i="63"/>
  <c r="K16" i="63"/>
  <c r="K18" i="63"/>
  <c r="K8" i="63"/>
  <c r="K11" i="63"/>
  <c r="K13" i="63"/>
  <c r="D52" i="63"/>
  <c r="M16" i="63"/>
  <c r="S33" i="63" s="1"/>
  <c r="D54" i="63"/>
  <c r="C49" i="63"/>
  <c r="C55" i="63"/>
  <c r="C50" i="63"/>
  <c r="O34" i="63"/>
  <c r="R17" i="63"/>
  <c r="R9" i="63"/>
  <c r="F46" i="63" s="1"/>
  <c r="O26" i="63"/>
  <c r="B55" i="63"/>
  <c r="O25" i="63"/>
  <c r="M18" i="63"/>
  <c r="S35" i="63" s="1"/>
  <c r="M8" i="63"/>
  <c r="S25" i="63" s="1"/>
  <c r="E53" i="63"/>
  <c r="B45" i="63"/>
  <c r="Q12" i="63"/>
  <c r="E55" i="63"/>
  <c r="R19" i="63"/>
  <c r="O36" i="63"/>
  <c r="Q8" i="63"/>
  <c r="M21" i="63"/>
  <c r="S38" i="63" s="1"/>
  <c r="D45" i="63"/>
  <c r="D49" i="63"/>
  <c r="N16" i="63"/>
  <c r="T33" i="63" s="1"/>
  <c r="N11" i="63"/>
  <c r="T28" i="63" s="1"/>
  <c r="N17" i="63"/>
  <c r="T34" i="63" s="1"/>
  <c r="N12" i="63"/>
  <c r="T29" i="63" s="1"/>
  <c r="N19" i="63"/>
  <c r="T36" i="63" s="1"/>
  <c r="N9" i="63"/>
  <c r="T26" i="63" s="1"/>
  <c r="N20" i="63"/>
  <c r="T37" i="63" s="1"/>
  <c r="N21" i="63"/>
  <c r="T38" i="63" s="1"/>
  <c r="N8" i="63"/>
  <c r="T25" i="63" s="1"/>
  <c r="N15" i="63"/>
  <c r="T32" i="63" s="1"/>
  <c r="N18" i="63"/>
  <c r="T35" i="63" s="1"/>
  <c r="N10" i="63"/>
  <c r="T27" i="63" s="1"/>
  <c r="N13" i="63"/>
  <c r="T30" i="63" s="1"/>
  <c r="N14" i="63"/>
  <c r="T31" i="63" s="1"/>
  <c r="O29" i="63"/>
  <c r="O30" i="63"/>
  <c r="Q16" i="63"/>
  <c r="Q13" i="63"/>
  <c r="D53" i="63"/>
  <c r="R11" i="63"/>
  <c r="O28" i="63"/>
  <c r="C53" i="63"/>
  <c r="R21" i="63"/>
  <c r="O38" i="63"/>
  <c r="E45" i="63"/>
  <c r="B58" i="63"/>
  <c r="C58" i="63"/>
  <c r="E50" i="63"/>
  <c r="O32" i="63"/>
  <c r="R18" i="63"/>
  <c r="O35" i="63"/>
  <c r="O31" i="63"/>
  <c r="L20" i="63"/>
  <c r="L21" i="63"/>
  <c r="L15" i="63"/>
  <c r="L11" i="63"/>
  <c r="L8" i="63"/>
  <c r="L18" i="63"/>
  <c r="L9" i="63"/>
  <c r="L13" i="63"/>
  <c r="L12" i="63" l="1"/>
  <c r="L16" i="63"/>
  <c r="E75" i="63"/>
  <c r="E76" i="63" s="1"/>
  <c r="F74" i="63"/>
  <c r="E79" i="63"/>
  <c r="L19" i="63"/>
  <c r="L10" i="63"/>
  <c r="L17" i="63"/>
  <c r="N70" i="63"/>
  <c r="E84" i="63" s="1"/>
  <c r="C79" i="63"/>
  <c r="B79" i="63"/>
  <c r="D79" i="63"/>
  <c r="N68" i="63"/>
  <c r="B82" i="63"/>
  <c r="E81" i="63"/>
  <c r="D81" i="63"/>
  <c r="N63" i="63"/>
  <c r="B77" i="63" s="1"/>
  <c r="R13" i="63"/>
  <c r="R15" i="63"/>
  <c r="F52" i="63" s="1"/>
  <c r="R12" i="63"/>
  <c r="F49" i="63" s="1"/>
  <c r="N69" i="63"/>
  <c r="E83" i="63" s="1"/>
  <c r="C81" i="63"/>
  <c r="R14" i="63"/>
  <c r="F51" i="63" s="1"/>
  <c r="R20" i="63"/>
  <c r="F57" i="63" s="1"/>
  <c r="F54" i="63"/>
  <c r="F56" i="63"/>
  <c r="F47" i="63"/>
  <c r="F58" i="63"/>
  <c r="D80" i="63"/>
  <c r="E80" i="63"/>
  <c r="C80" i="63"/>
  <c r="D78" i="63"/>
  <c r="E78" i="63"/>
  <c r="C78" i="63"/>
  <c r="U16" i="63"/>
  <c r="Q33" i="63" s="1"/>
  <c r="T16" i="63"/>
  <c r="U12" i="63"/>
  <c r="Q29" i="63" s="1"/>
  <c r="T12" i="63"/>
  <c r="S21" i="63"/>
  <c r="P38" i="63"/>
  <c r="U17" i="63"/>
  <c r="Q34" i="63" s="1"/>
  <c r="T17" i="63"/>
  <c r="S15" i="63"/>
  <c r="P32" i="63"/>
  <c r="P17" i="63"/>
  <c r="P12" i="63"/>
  <c r="P18" i="63"/>
  <c r="P8" i="63"/>
  <c r="P13" i="63"/>
  <c r="P21" i="63"/>
  <c r="P15" i="63"/>
  <c r="P10" i="63"/>
  <c r="P9" i="63"/>
  <c r="P16" i="63"/>
  <c r="P11" i="63"/>
  <c r="P19" i="63"/>
  <c r="P20" i="63"/>
  <c r="P14" i="63"/>
  <c r="U21" i="63"/>
  <c r="Q38" i="63" s="1"/>
  <c r="T21" i="63"/>
  <c r="R16" i="63"/>
  <c r="F53" i="63" s="1"/>
  <c r="S10" i="63"/>
  <c r="P27" i="63"/>
  <c r="R27" i="63" s="1"/>
  <c r="T9" i="63"/>
  <c r="U9" i="63"/>
  <c r="Q26" i="63" s="1"/>
  <c r="U13" i="63"/>
  <c r="Q30" i="63" s="1"/>
  <c r="T13" i="63"/>
  <c r="T10" i="63"/>
  <c r="U10" i="63"/>
  <c r="Q27" i="63" s="1"/>
  <c r="S20" i="63"/>
  <c r="G57" i="63" s="1"/>
  <c r="P37" i="63"/>
  <c r="F55" i="63"/>
  <c r="R8" i="63"/>
  <c r="F45" i="63" s="1"/>
  <c r="T11" i="63"/>
  <c r="U11" i="63"/>
  <c r="Q28" i="63" s="1"/>
  <c r="T14" i="63"/>
  <c r="U14" i="63"/>
  <c r="Q31" i="63" s="1"/>
  <c r="S12" i="63"/>
  <c r="P29" i="63"/>
  <c r="R29" i="63" s="1"/>
  <c r="S9" i="63"/>
  <c r="G46" i="63" s="1"/>
  <c r="H46" i="63" s="1"/>
  <c r="P26" i="63"/>
  <c r="P33" i="63"/>
  <c r="S16" i="63"/>
  <c r="U19" i="63"/>
  <c r="Q36" i="63" s="1"/>
  <c r="T19" i="63"/>
  <c r="U36" i="63" s="1"/>
  <c r="V36" i="63" s="1"/>
  <c r="P25" i="63"/>
  <c r="S8" i="63"/>
  <c r="T8" i="63"/>
  <c r="U8" i="63"/>
  <c r="Q25" i="63" s="1"/>
  <c r="T20" i="63"/>
  <c r="U20" i="63"/>
  <c r="Q37" i="63" s="1"/>
  <c r="P28" i="63"/>
  <c r="S11" i="63"/>
  <c r="G48" i="63" s="1"/>
  <c r="S19" i="63"/>
  <c r="P36" i="63"/>
  <c r="R36" i="63" s="1"/>
  <c r="P30" i="63"/>
  <c r="S13" i="63"/>
  <c r="P35" i="63"/>
  <c r="S18" i="63"/>
  <c r="F50" i="63"/>
  <c r="U18" i="63"/>
  <c r="Q35" i="63" s="1"/>
  <c r="T18" i="63"/>
  <c r="U15" i="63"/>
  <c r="Q32" i="63" s="1"/>
  <c r="T15" i="63"/>
  <c r="S17" i="63"/>
  <c r="G54" i="63" s="1"/>
  <c r="P34" i="63"/>
  <c r="S14" i="63"/>
  <c r="G51" i="63" s="1"/>
  <c r="H51" i="63" s="1"/>
  <c r="P31" i="63"/>
  <c r="R31" i="63" s="1"/>
  <c r="F75" i="63" l="1"/>
  <c r="G74" i="63"/>
  <c r="U35" i="63"/>
  <c r="V35" i="63" s="1"/>
  <c r="G56" i="63"/>
  <c r="H56" i="63" s="1"/>
  <c r="R25" i="63"/>
  <c r="H57" i="63"/>
  <c r="G47" i="63"/>
  <c r="H47" i="63" s="1"/>
  <c r="U29" i="63"/>
  <c r="V29" i="63" s="1"/>
  <c r="F82" i="63"/>
  <c r="R35" i="63"/>
  <c r="H48" i="63"/>
  <c r="G53" i="63"/>
  <c r="H53" i="63" s="1"/>
  <c r="R28" i="63"/>
  <c r="C84" i="63"/>
  <c r="B84" i="63"/>
  <c r="D84" i="63"/>
  <c r="F84" i="63"/>
  <c r="C83" i="63"/>
  <c r="D82" i="63"/>
  <c r="E82" i="63"/>
  <c r="C82" i="63"/>
  <c r="D83" i="63"/>
  <c r="E77" i="63"/>
  <c r="F83" i="63"/>
  <c r="B83" i="63"/>
  <c r="C77" i="63"/>
  <c r="D77" i="63"/>
  <c r="F77" i="63"/>
  <c r="G49" i="63"/>
  <c r="H49" i="63" s="1"/>
  <c r="G52" i="63"/>
  <c r="R33" i="63"/>
  <c r="G55" i="63"/>
  <c r="R38" i="63"/>
  <c r="R32" i="63"/>
  <c r="U34" i="63"/>
  <c r="V34" i="63" s="1"/>
  <c r="R34" i="63"/>
  <c r="U27" i="63"/>
  <c r="V27" i="63" s="1"/>
  <c r="G58" i="63"/>
  <c r="H58" i="63" s="1"/>
  <c r="U26" i="63"/>
  <c r="V26" i="63" s="1"/>
  <c r="R37" i="63"/>
  <c r="H55" i="63"/>
  <c r="H54" i="63"/>
  <c r="U32" i="63"/>
  <c r="V32" i="63" s="1"/>
  <c r="R30" i="63"/>
  <c r="R26" i="63"/>
  <c r="G45" i="63"/>
  <c r="H45" i="63" s="1"/>
  <c r="H52" i="63"/>
  <c r="U37" i="63"/>
  <c r="V37" i="63" s="1"/>
  <c r="U25" i="63"/>
  <c r="V25" i="63" s="1"/>
  <c r="U31" i="63"/>
  <c r="V31" i="63" s="1"/>
  <c r="U38" i="63"/>
  <c r="V38" i="63" s="1"/>
  <c r="U28" i="63"/>
  <c r="V28" i="63" s="1"/>
  <c r="U33" i="63"/>
  <c r="V33" i="63" s="1"/>
  <c r="G50" i="63"/>
  <c r="H50" i="63" s="1"/>
  <c r="U30" i="63"/>
  <c r="V30" i="63" s="1"/>
  <c r="G75" i="63" l="1"/>
  <c r="H74" i="63"/>
  <c r="F76" i="63"/>
  <c r="F78" i="63"/>
  <c r="F80" i="63"/>
  <c r="F79" i="63"/>
  <c r="F81" i="63"/>
  <c r="H75" i="63" l="1"/>
  <c r="I74" i="63"/>
  <c r="G76" i="63"/>
  <c r="G82" i="63"/>
  <c r="G81" i="63"/>
  <c r="G84" i="63"/>
  <c r="G78" i="63"/>
  <c r="G79" i="63"/>
  <c r="G77" i="63"/>
  <c r="G83" i="63"/>
  <c r="G80" i="63"/>
  <c r="I75" i="63" l="1"/>
  <c r="J74" i="63"/>
  <c r="H76" i="63"/>
  <c r="H80" i="63"/>
  <c r="H78" i="63"/>
  <c r="H83" i="63"/>
  <c r="H79" i="63"/>
  <c r="H77" i="63"/>
  <c r="H82" i="63"/>
  <c r="H81" i="63"/>
  <c r="H84" i="63"/>
  <c r="J75" i="63" l="1"/>
  <c r="K74" i="63"/>
  <c r="I76" i="63"/>
  <c r="I84" i="63"/>
  <c r="I80" i="63"/>
  <c r="I77" i="63"/>
  <c r="I83" i="63"/>
  <c r="I82" i="63"/>
  <c r="I79" i="63"/>
  <c r="I78" i="63"/>
  <c r="I81" i="63"/>
  <c r="K75" i="63" l="1"/>
  <c r="L74" i="63"/>
  <c r="J76" i="63"/>
  <c r="J82" i="63"/>
  <c r="J84" i="63"/>
  <c r="J81" i="63"/>
  <c r="J80" i="63"/>
  <c r="J78" i="63"/>
  <c r="J79" i="63"/>
  <c r="J77" i="63"/>
  <c r="J83" i="63"/>
  <c r="L75" i="63" l="1"/>
  <c r="M74" i="63"/>
  <c r="K76" i="63"/>
  <c r="K80" i="63"/>
  <c r="K84" i="63"/>
  <c r="K82" i="63"/>
  <c r="K77" i="63"/>
  <c r="K79" i="63"/>
  <c r="K78" i="63"/>
  <c r="K81" i="63"/>
  <c r="K83" i="63"/>
  <c r="M75" i="63" l="1"/>
  <c r="N74" i="63"/>
  <c r="L76" i="63"/>
  <c r="L78" i="63"/>
  <c r="L83" i="63"/>
  <c r="L82" i="63"/>
  <c r="L81" i="63"/>
  <c r="L79" i="63"/>
  <c r="L84" i="63"/>
  <c r="L80" i="63"/>
  <c r="L77" i="63"/>
  <c r="N75" i="63" l="1"/>
  <c r="O74" i="63"/>
  <c r="O75" i="63" s="1"/>
  <c r="M76" i="63"/>
  <c r="M84" i="63"/>
  <c r="M81" i="63"/>
  <c r="M83" i="63"/>
  <c r="M80" i="63"/>
  <c r="M78" i="63"/>
  <c r="M79" i="63"/>
  <c r="M77" i="63"/>
  <c r="M82" i="63"/>
  <c r="O76" i="63" l="1"/>
  <c r="O78" i="63"/>
  <c r="O79" i="63"/>
  <c r="O84" i="63"/>
  <c r="O80" i="63"/>
  <c r="O82" i="63"/>
  <c r="O81" i="63"/>
  <c r="O83" i="63"/>
  <c r="O77" i="63"/>
  <c r="N76" i="63"/>
  <c r="N78" i="63"/>
  <c r="N83" i="63"/>
  <c r="N84" i="63"/>
  <c r="N82" i="63"/>
  <c r="N81" i="63"/>
  <c r="N80" i="63"/>
  <c r="N79" i="63"/>
  <c r="N77" i="63"/>
</calcChain>
</file>

<file path=xl/sharedStrings.xml><?xml version="1.0" encoding="utf-8"?>
<sst xmlns="http://schemas.openxmlformats.org/spreadsheetml/2006/main" count="118" uniqueCount="74">
  <si>
    <t>dipole</t>
  </si>
  <si>
    <t>TS</t>
  </si>
  <si>
    <t>FS</t>
  </si>
  <si>
    <t>Dipole</t>
  </si>
  <si>
    <t>E H2</t>
  </si>
  <si>
    <t>EH2O(g)</t>
  </si>
  <si>
    <t>U</t>
  </si>
  <si>
    <t>Capacitance</t>
  </si>
  <si>
    <t>RS</t>
  </si>
  <si>
    <t>Permittivity of vacuum in e/V/A</t>
  </si>
  <si>
    <t>Vaccum to SHE corrections</t>
  </si>
  <si>
    <t xml:space="preserve"> Area in Angstrom^2</t>
  </si>
  <si>
    <t>U(SHE)</t>
  </si>
  <si>
    <t>A*(no-Hydrogen)</t>
  </si>
  <si>
    <t>Height of unit cell (A)</t>
  </si>
  <si>
    <t>Volume of unit cell (A^3)</t>
  </si>
  <si>
    <t>Clean Metal work function</t>
  </si>
  <si>
    <t>Bare metal polarizabiltiy (eA^2V^-1)</t>
  </si>
  <si>
    <t xml:space="preserve">PZC of clean surface </t>
  </si>
  <si>
    <t>Corrected (w.r.t  bare metal)</t>
  </si>
  <si>
    <t>poalrizabiltiy(eA^2V^-1)</t>
  </si>
  <si>
    <t>Dipolemoment(eA)</t>
  </si>
  <si>
    <t>DFT energy(eV)</t>
  </si>
  <si>
    <t>IS(U=0)</t>
  </si>
  <si>
    <t>Capacitive</t>
  </si>
  <si>
    <t>2a</t>
  </si>
  <si>
    <t>2b</t>
  </si>
  <si>
    <t>2c</t>
  </si>
  <si>
    <t>Total</t>
  </si>
  <si>
    <t>Constant</t>
  </si>
  <si>
    <t>1st order</t>
  </si>
  <si>
    <t>2nd order</t>
  </si>
  <si>
    <t>polarizabiltiy</t>
  </si>
  <si>
    <t>U-UPZC</t>
  </si>
  <si>
    <t>SHE</t>
  </si>
  <si>
    <t>Permittivity</t>
  </si>
  <si>
    <t>Thickness</t>
  </si>
  <si>
    <t>Model parameters</t>
  </si>
  <si>
    <t>Propoerties</t>
  </si>
  <si>
    <t>sum</t>
  </si>
  <si>
    <t>Solvation corrections</t>
  </si>
  <si>
    <t>Barrier at UPZC</t>
  </si>
  <si>
    <t>Capicitance</t>
  </si>
  <si>
    <t xml:space="preserve">Polarizability </t>
  </si>
  <si>
    <t xml:space="preserve">Polarizabiltiy </t>
  </si>
  <si>
    <t xml:space="preserve">Model </t>
  </si>
  <si>
    <t>Model 1b</t>
  </si>
  <si>
    <t>Finite-cell total</t>
  </si>
  <si>
    <t>UO</t>
  </si>
  <si>
    <t>Polarizability</t>
  </si>
  <si>
    <t>PZC</t>
  </si>
  <si>
    <t>β =0.3</t>
  </si>
  <si>
    <t>β =0.5</t>
  </si>
  <si>
    <t>β =0.7</t>
  </si>
  <si>
    <t>Relative Permittivity</t>
  </si>
  <si>
    <t>a(e/V)</t>
  </si>
  <si>
    <t>b(e)</t>
  </si>
  <si>
    <t>c(eV)</t>
  </si>
  <si>
    <r>
      <t xml:space="preserve">Thickness in </t>
    </r>
    <r>
      <rPr>
        <b/>
        <sz val="11"/>
        <color theme="1"/>
        <rFont val="Calibri"/>
        <family val="2"/>
      </rPr>
      <t>Ǻ</t>
    </r>
  </si>
  <si>
    <r>
      <t xml:space="preserve">Capacitance in </t>
    </r>
    <r>
      <rPr>
        <b/>
        <sz val="11"/>
        <color theme="1"/>
        <rFont val="Calibri"/>
        <family val="2"/>
      </rPr>
      <t>μF/cm</t>
    </r>
    <r>
      <rPr>
        <b/>
        <vertAlign val="superscript"/>
        <sz val="11"/>
        <color theme="1"/>
        <rFont val="Calibri"/>
        <family val="2"/>
      </rPr>
      <t>2</t>
    </r>
  </si>
  <si>
    <r>
      <t>ε</t>
    </r>
    <r>
      <rPr>
        <b/>
        <sz val="9.25"/>
        <color rgb="FF0070C0"/>
        <rFont val="Calibri"/>
        <family val="2"/>
      </rPr>
      <t>=1,d=3</t>
    </r>
  </si>
  <si>
    <r>
      <t>ε</t>
    </r>
    <r>
      <rPr>
        <b/>
        <sz val="9.25"/>
        <color rgb="FF0070C0"/>
        <rFont val="Calibri"/>
        <family val="2"/>
      </rPr>
      <t>=2,d=3</t>
    </r>
  </si>
  <si>
    <r>
      <t>ε</t>
    </r>
    <r>
      <rPr>
        <b/>
        <sz val="9.25"/>
        <color rgb="FF0070C0"/>
        <rFont val="Calibri"/>
        <family val="2"/>
      </rPr>
      <t>=5,d=3</t>
    </r>
  </si>
  <si>
    <r>
      <t>ε</t>
    </r>
    <r>
      <rPr>
        <b/>
        <sz val="9.25"/>
        <color rgb="FF0070C0"/>
        <rFont val="Calibri"/>
        <family val="2"/>
      </rPr>
      <t>=78,d=3</t>
    </r>
  </si>
  <si>
    <r>
      <t>ε</t>
    </r>
    <r>
      <rPr>
        <b/>
        <sz val="9.25"/>
        <color rgb="FF0070C0"/>
        <rFont val="Calibri"/>
        <family val="2"/>
      </rPr>
      <t>=1,d=6</t>
    </r>
  </si>
  <si>
    <r>
      <t>ε</t>
    </r>
    <r>
      <rPr>
        <b/>
        <sz val="9.25"/>
        <color rgb="FF0070C0"/>
        <rFont val="Calibri"/>
        <family val="2"/>
      </rPr>
      <t>=2,d=6</t>
    </r>
  </si>
  <si>
    <r>
      <t>ε</t>
    </r>
    <r>
      <rPr>
        <b/>
        <sz val="9.25"/>
        <color rgb="FF0070C0"/>
        <rFont val="Calibri"/>
        <family val="2"/>
      </rPr>
      <t>=5,d=6</t>
    </r>
  </si>
  <si>
    <r>
      <t>ε</t>
    </r>
    <r>
      <rPr>
        <b/>
        <sz val="9.25"/>
        <color rgb="FF0070C0"/>
        <rFont val="Calibri"/>
        <family val="2"/>
      </rPr>
      <t>=78,d=6</t>
    </r>
  </si>
  <si>
    <t>β = 1 (Model 1(a)</t>
  </si>
  <si>
    <t>Finite-cell</t>
  </si>
  <si>
    <t>Explicit electrification</t>
  </si>
  <si>
    <t>Model  1a</t>
  </si>
  <si>
    <t>No Electrification</t>
  </si>
  <si>
    <t>Capacitance in e/V/A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</si>
</sst>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.25"/>
      <color rgb="FF0070C0"/>
      <name val="Calibri"/>
      <family val="2"/>
    </font>
    <font>
      <b/>
      <vertAlign val="superscript"/>
      <sz val="11"/>
      <color theme="1"/>
      <name val="Calibri"/>
      <family val="2"/>
    </font>
    <font>
      <b/>
      <sz val="14"/>
      <color rgb="FF0070C0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rgb="FFFFC000"/>
      <name val="Calibri"/>
      <family val="2"/>
    </font>
    <font>
      <b/>
      <sz val="14"/>
      <color rgb="FF4472C4"/>
      <name val="Calibri"/>
      <family val="2"/>
    </font>
    <font>
      <sz val="14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154">
    <xf numFmtId="0" fontId="0" fillId="0" borderId="0" xfId="0"/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37" xfId="0" applyFont="1" applyBorder="1"/>
    <xf numFmtId="2" fontId="4" fillId="0" borderId="37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4" fillId="0" borderId="35" xfId="0" applyFont="1" applyBorder="1"/>
    <xf numFmtId="2" fontId="4" fillId="0" borderId="1" xfId="0" applyNumberFormat="1" applyFont="1" applyBorder="1" applyAlignment="1">
      <alignment horizontal="left" vertical="center" wrapText="1"/>
    </xf>
    <xf numFmtId="2" fontId="3" fillId="0" borderId="14" xfId="0" applyNumberFormat="1" applyFont="1" applyBorder="1" applyAlignment="1">
      <alignment horizontal="right" wrapText="1"/>
    </xf>
    <xf numFmtId="2" fontId="8" fillId="0" borderId="30" xfId="0" applyNumberFormat="1" applyFont="1" applyBorder="1" applyAlignment="1">
      <alignment horizontal="left"/>
    </xf>
    <xf numFmtId="2" fontId="8" fillId="0" borderId="28" xfId="0" applyNumberFormat="1" applyFont="1" applyBorder="1" applyAlignment="1">
      <alignment horizontal="right"/>
    </xf>
    <xf numFmtId="2" fontId="8" fillId="0" borderId="32" xfId="0" applyNumberFormat="1" applyFont="1" applyBorder="1" applyAlignment="1">
      <alignment horizontal="right"/>
    </xf>
    <xf numFmtId="0" fontId="4" fillId="0" borderId="23" xfId="0" applyFont="1" applyBorder="1"/>
    <xf numFmtId="0" fontId="4" fillId="0" borderId="22" xfId="0" applyFont="1" applyBorder="1"/>
    <xf numFmtId="0" fontId="4" fillId="0" borderId="21" xfId="0" applyFont="1" applyBorder="1"/>
    <xf numFmtId="0" fontId="4" fillId="0" borderId="20" xfId="0" applyFont="1" applyBorder="1"/>
    <xf numFmtId="0" fontId="4" fillId="0" borderId="19" xfId="0" applyFont="1" applyBorder="1" applyAlignment="1">
      <alignment horizontal="center"/>
    </xf>
    <xf numFmtId="0" fontId="4" fillId="0" borderId="39" xfId="0" applyFont="1" applyBorder="1"/>
    <xf numFmtId="0" fontId="4" fillId="0" borderId="19" xfId="0" applyFont="1" applyBorder="1"/>
    <xf numFmtId="2" fontId="4" fillId="0" borderId="3" xfId="0" applyNumberFormat="1" applyFont="1" applyBorder="1" applyAlignment="1">
      <alignment horizontal="left" vertical="center" wrapText="1"/>
    </xf>
    <xf numFmtId="2" fontId="3" fillId="0" borderId="10" xfId="0" applyNumberFormat="1" applyFont="1" applyBorder="1" applyAlignment="1">
      <alignment horizontal="right" wrapText="1"/>
    </xf>
    <xf numFmtId="2" fontId="8" fillId="0" borderId="26" xfId="0" applyNumberFormat="1" applyFont="1" applyBorder="1" applyAlignment="1">
      <alignment horizontal="left"/>
    </xf>
    <xf numFmtId="2" fontId="8" fillId="0" borderId="25" xfId="0" applyNumberFormat="1" applyFont="1" applyBorder="1" applyAlignment="1">
      <alignment horizontal="right"/>
    </xf>
    <xf numFmtId="2" fontId="8" fillId="0" borderId="33" xfId="0" applyNumberFormat="1" applyFont="1" applyBorder="1" applyAlignment="1">
      <alignment horizontal="right"/>
    </xf>
    <xf numFmtId="2" fontId="8" fillId="0" borderId="18" xfId="0" applyNumberFormat="1" applyFont="1" applyBorder="1" applyAlignment="1">
      <alignment horizontal="center"/>
    </xf>
    <xf numFmtId="2" fontId="8" fillId="0" borderId="17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38" xfId="0" applyNumberFormat="1" applyFont="1" applyBorder="1" applyAlignment="1">
      <alignment horizontal="center"/>
    </xf>
    <xf numFmtId="2" fontId="3" fillId="0" borderId="0" xfId="0" applyNumberFormat="1" applyFont="1"/>
    <xf numFmtId="2" fontId="3" fillId="0" borderId="26" xfId="0" applyNumberFormat="1" applyFont="1" applyBorder="1"/>
    <xf numFmtId="2" fontId="4" fillId="0" borderId="40" xfId="0" applyNumberFormat="1" applyFont="1" applyBorder="1" applyAlignment="1">
      <alignment horizontal="center" wrapText="1"/>
    </xf>
    <xf numFmtId="2" fontId="4" fillId="0" borderId="24" xfId="0" applyNumberFormat="1" applyFont="1" applyBorder="1" applyAlignment="1">
      <alignment horizontal="center"/>
    </xf>
    <xf numFmtId="0" fontId="4" fillId="0" borderId="40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14" xfId="0" applyFont="1" applyBorder="1"/>
    <xf numFmtId="0" fontId="4" fillId="0" borderId="29" xfId="0" applyFont="1" applyBorder="1"/>
    <xf numFmtId="2" fontId="4" fillId="0" borderId="26" xfId="0" applyNumberFormat="1" applyFont="1" applyBorder="1"/>
    <xf numFmtId="2" fontId="4" fillId="0" borderId="42" xfId="0" applyNumberFormat="1" applyFont="1" applyBorder="1" applyAlignment="1">
      <alignment horizontal="center" wrapText="1"/>
    </xf>
    <xf numFmtId="0" fontId="4" fillId="0" borderId="2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4" fillId="0" borderId="10" xfId="0" applyFont="1" applyBorder="1"/>
    <xf numFmtId="0" fontId="4" fillId="0" borderId="42" xfId="0" applyFont="1" applyBorder="1"/>
    <xf numFmtId="0" fontId="4" fillId="0" borderId="43" xfId="0" applyFont="1" applyBorder="1"/>
    <xf numFmtId="0" fontId="4" fillId="0" borderId="44" xfId="0" applyFont="1" applyBorder="1"/>
    <xf numFmtId="0" fontId="4" fillId="0" borderId="45" xfId="0" applyFont="1" applyBorder="1"/>
    <xf numFmtId="0" fontId="4" fillId="0" borderId="31" xfId="0" applyFont="1" applyBorder="1"/>
    <xf numFmtId="0" fontId="4" fillId="0" borderId="46" xfId="0" applyFont="1" applyBorder="1" applyAlignment="1">
      <alignment horizontal="center"/>
    </xf>
    <xf numFmtId="2" fontId="3" fillId="0" borderId="28" xfId="0" applyNumberFormat="1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2" fontId="3" fillId="0" borderId="46" xfId="0" applyNumberFormat="1" applyFont="1" applyBorder="1" applyAlignment="1">
      <alignment horizontal="center"/>
    </xf>
    <xf numFmtId="2" fontId="3" fillId="0" borderId="1" xfId="0" applyNumberFormat="1" applyFont="1" applyBorder="1"/>
    <xf numFmtId="2" fontId="3" fillId="0" borderId="2" xfId="0" applyNumberFormat="1" applyFont="1" applyBorder="1"/>
    <xf numFmtId="2" fontId="3" fillId="0" borderId="8" xfId="0" applyNumberFormat="1" applyFont="1" applyBorder="1"/>
    <xf numFmtId="2" fontId="3" fillId="0" borderId="24" xfId="0" applyNumberFormat="1" applyFont="1" applyBorder="1"/>
    <xf numFmtId="2" fontId="8" fillId="0" borderId="24" xfId="0" applyNumberFormat="1" applyFont="1" applyBorder="1" applyAlignment="1">
      <alignment horizontal="right"/>
    </xf>
    <xf numFmtId="0" fontId="4" fillId="0" borderId="47" xfId="0" applyFont="1" applyBorder="1" applyAlignment="1">
      <alignment horizontal="center"/>
    </xf>
    <xf numFmtId="2" fontId="3" fillId="0" borderId="25" xfId="0" applyNumberFormat="1" applyFont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2" fontId="3" fillId="0" borderId="47" xfId="0" applyNumberFormat="1" applyFont="1" applyBorder="1" applyAlignment="1">
      <alignment horizontal="center"/>
    </xf>
    <xf numFmtId="2" fontId="3" fillId="0" borderId="13" xfId="0" applyNumberFormat="1" applyFont="1" applyBorder="1"/>
    <xf numFmtId="2" fontId="3" fillId="0" borderId="12" xfId="0" applyNumberFormat="1" applyFont="1" applyBorder="1"/>
    <xf numFmtId="2" fontId="3" fillId="0" borderId="27" xfId="0" applyNumberFormat="1" applyFont="1" applyBorder="1"/>
    <xf numFmtId="2" fontId="3" fillId="0" borderId="25" xfId="0" applyNumberFormat="1" applyFont="1" applyBorder="1"/>
    <xf numFmtId="2" fontId="12" fillId="0" borderId="51" xfId="0" applyNumberFormat="1" applyFont="1" applyBorder="1" applyAlignment="1">
      <alignment vertical="center"/>
    </xf>
    <xf numFmtId="164" fontId="8" fillId="0" borderId="25" xfId="0" applyNumberFormat="1" applyFont="1" applyBorder="1" applyAlignment="1">
      <alignment horizontal="right"/>
    </xf>
    <xf numFmtId="2" fontId="8" fillId="0" borderId="26" xfId="0" applyNumberFormat="1" applyFont="1" applyBorder="1" applyAlignment="1">
      <alignment horizontal="right"/>
    </xf>
    <xf numFmtId="0" fontId="4" fillId="0" borderId="42" xfId="0" applyFont="1" applyBorder="1" applyAlignment="1">
      <alignment horizontal="center"/>
    </xf>
    <xf numFmtId="2" fontId="3" fillId="0" borderId="26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42" xfId="0" applyNumberFormat="1" applyFont="1" applyBorder="1" applyAlignment="1">
      <alignment horizontal="center"/>
    </xf>
    <xf numFmtId="2" fontId="3" fillId="0" borderId="3" xfId="0" applyNumberFormat="1" applyFont="1" applyBorder="1"/>
    <xf numFmtId="2" fontId="3" fillId="0" borderId="4" xfId="0" applyNumberFormat="1" applyFont="1" applyBorder="1"/>
    <xf numFmtId="2" fontId="3" fillId="0" borderId="9" xfId="0" applyNumberFormat="1" applyFont="1" applyBorder="1"/>
    <xf numFmtId="2" fontId="12" fillId="0" borderId="49" xfId="0" applyNumberFormat="1" applyFont="1" applyBorder="1" applyAlignment="1">
      <alignment vertical="center"/>
    </xf>
    <xf numFmtId="0" fontId="4" fillId="0" borderId="1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2" xfId="0" applyFont="1" applyBorder="1"/>
    <xf numFmtId="0" fontId="4" fillId="0" borderId="9" xfId="0" applyFont="1" applyBorder="1" applyAlignment="1">
      <alignment horizontal="center"/>
    </xf>
    <xf numFmtId="0" fontId="9" fillId="0" borderId="0" xfId="0" applyFont="1" applyAlignment="1">
      <alignment vertical="center"/>
    </xf>
    <xf numFmtId="2" fontId="12" fillId="0" borderId="34" xfId="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2" fontId="12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vertical="center"/>
    </xf>
    <xf numFmtId="2" fontId="12" fillId="0" borderId="36" xfId="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vertical="center"/>
    </xf>
    <xf numFmtId="2" fontId="12" fillId="0" borderId="48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40" xfId="0" applyNumberFormat="1" applyFont="1" applyBorder="1"/>
    <xf numFmtId="2" fontId="3" fillId="0" borderId="47" xfId="0" applyNumberFormat="1" applyFont="1" applyBorder="1"/>
    <xf numFmtId="2" fontId="3" fillId="0" borderId="42" xfId="0" applyNumberFormat="1" applyFont="1" applyBorder="1"/>
    <xf numFmtId="0" fontId="4" fillId="0" borderId="24" xfId="0" applyFont="1" applyBorder="1" applyAlignment="1">
      <alignment horizontal="center"/>
    </xf>
    <xf numFmtId="2" fontId="3" fillId="0" borderId="24" xfId="0" applyNumberFormat="1" applyFont="1" applyBorder="1" applyAlignment="1">
      <alignment horizontal="center"/>
    </xf>
    <xf numFmtId="2" fontId="12" fillId="0" borderId="52" xfId="0" applyNumberFormat="1" applyFont="1" applyBorder="1" applyAlignment="1">
      <alignment vertical="center"/>
    </xf>
    <xf numFmtId="2" fontId="12" fillId="0" borderId="36" xfId="0" applyNumberFormat="1" applyFont="1" applyBorder="1" applyAlignment="1">
      <alignment vertical="center"/>
    </xf>
    <xf numFmtId="0" fontId="9" fillId="0" borderId="36" xfId="0" applyFont="1" applyBorder="1" applyAlignment="1">
      <alignment vertical="center"/>
    </xf>
    <xf numFmtId="0" fontId="9" fillId="0" borderId="2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2" fontId="8" fillId="0" borderId="13" xfId="0" applyNumberFormat="1" applyFont="1" applyBorder="1" applyAlignment="1">
      <alignment horizontal="center"/>
    </xf>
    <xf numFmtId="2" fontId="8" fillId="0" borderId="12" xfId="0" applyNumberFormat="1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8" fillId="0" borderId="14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 wrapText="1"/>
    </xf>
    <xf numFmtId="2" fontId="0" fillId="0" borderId="0" xfId="0" applyNumberFormat="1" applyBorder="1" applyAlignment="1">
      <alignment vertical="center"/>
    </xf>
    <xf numFmtId="0" fontId="3" fillId="0" borderId="0" xfId="0" applyFont="1" applyBorder="1"/>
    <xf numFmtId="44" fontId="4" fillId="0" borderId="5" xfId="1" applyFont="1" applyBorder="1" applyAlignment="1">
      <alignment horizontal="center" wrapText="1"/>
    </xf>
    <xf numFmtId="44" fontId="4" fillId="0" borderId="6" xfId="1" applyFont="1" applyBorder="1" applyAlignment="1">
      <alignment horizontal="center" wrapText="1"/>
    </xf>
    <xf numFmtId="44" fontId="4" fillId="0" borderId="7" xfId="1" applyFont="1" applyBorder="1" applyAlignment="1">
      <alignment horizontal="center" wrapText="1"/>
    </xf>
    <xf numFmtId="2" fontId="4" fillId="0" borderId="37" xfId="0" applyNumberFormat="1" applyFont="1" applyBorder="1" applyAlignment="1">
      <alignment horizontal="center" wrapText="1"/>
    </xf>
    <xf numFmtId="2" fontId="4" fillId="0" borderId="0" xfId="0" applyNumberFormat="1" applyFont="1" applyBorder="1" applyAlignment="1">
      <alignment horizontal="center" wrapText="1"/>
    </xf>
    <xf numFmtId="2" fontId="3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11361751341845"/>
          <c:y val="6.0672820544435596E-2"/>
          <c:w val="0.80482368376178437"/>
          <c:h val="0.75876726035858633"/>
        </c:manualLayout>
      </c:layout>
      <c:barChart>
        <c:barDir val="col"/>
        <c:grouping val="stacked"/>
        <c:varyColors val="0"/>
        <c:ser>
          <c:idx val="9"/>
          <c:order val="0"/>
          <c:tx>
            <c:v>Polarizability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'All Models'!$G$8:$G$21</c15:sqref>
                  </c15:fullRef>
                </c:ext>
              </c:extLst>
              <c:f>'All Models'!$G$11:$G$21</c:f>
              <c:numCache>
                <c:formatCode>General</c:formatCode>
                <c:ptCount val="11"/>
                <c:pt idx="0">
                  <c:v>-0.999999999999999</c:v>
                </c:pt>
                <c:pt idx="1">
                  <c:v>-0.79999999999999905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Models'!$U$8:$U$21</c15:sqref>
                  </c15:fullRef>
                </c:ext>
              </c:extLst>
              <c:f>'All Models'!$U$11:$U$21</c:f>
              <c:numCache>
                <c:formatCode>0.00</c:formatCode>
                <c:ptCount val="11"/>
                <c:pt idx="0">
                  <c:v>3.6550529437640568E-2</c:v>
                </c:pt>
                <c:pt idx="1">
                  <c:v>3.1037960427165792E-2</c:v>
                </c:pt>
                <c:pt idx="2">
                  <c:v>2.5525391416691051E-2</c:v>
                </c:pt>
                <c:pt idx="3">
                  <c:v>2.0012822406216282E-2</c:v>
                </c:pt>
                <c:pt idx="4">
                  <c:v>1.4500253395741512E-2</c:v>
                </c:pt>
                <c:pt idx="5">
                  <c:v>8.9876843852667414E-3</c:v>
                </c:pt>
                <c:pt idx="6">
                  <c:v>3.4751153747919691E-3</c:v>
                </c:pt>
                <c:pt idx="7">
                  <c:v>-2.0374536356828014E-3</c:v>
                </c:pt>
                <c:pt idx="8">
                  <c:v>-7.550022646157571E-3</c:v>
                </c:pt>
                <c:pt idx="9">
                  <c:v>-1.3062591656632344E-2</c:v>
                </c:pt>
                <c:pt idx="10">
                  <c:v>-1.8575160667107113E-2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7-4D70-A5F5-10E5C95616F0}"/>
            </c:ext>
          </c:extLst>
        </c:ser>
        <c:ser>
          <c:idx val="7"/>
          <c:order val="1"/>
          <c:tx>
            <c:v>Dipole-Field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'All Models'!$G$8:$G$21</c15:sqref>
                  </c15:fullRef>
                </c:ext>
              </c:extLst>
              <c:f>'All Models'!$G$11:$G$21</c:f>
              <c:numCache>
                <c:formatCode>General</c:formatCode>
                <c:ptCount val="11"/>
                <c:pt idx="0">
                  <c:v>-0.999999999999999</c:v>
                </c:pt>
                <c:pt idx="1">
                  <c:v>-0.79999999999999905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Models'!$J$8:$J$21</c15:sqref>
                  </c15:fullRef>
                </c:ext>
              </c:extLst>
              <c:f>'All Models'!$J$11:$J$21</c:f>
              <c:numCache>
                <c:formatCode>0.00</c:formatCode>
                <c:ptCount val="11"/>
                <c:pt idx="0">
                  <c:v>-8.5057188626440683E-2</c:v>
                </c:pt>
                <c:pt idx="1">
                  <c:v>-8.5057188626440683E-2</c:v>
                </c:pt>
                <c:pt idx="2">
                  <c:v>-8.5057188626440683E-2</c:v>
                </c:pt>
                <c:pt idx="3">
                  <c:v>-8.5057188626440683E-2</c:v>
                </c:pt>
                <c:pt idx="4">
                  <c:v>-8.5057188626440683E-2</c:v>
                </c:pt>
                <c:pt idx="5">
                  <c:v>-8.5057188626440683E-2</c:v>
                </c:pt>
                <c:pt idx="6">
                  <c:v>-8.5057188626440683E-2</c:v>
                </c:pt>
                <c:pt idx="7">
                  <c:v>-8.5057188626440683E-2</c:v>
                </c:pt>
                <c:pt idx="8">
                  <c:v>-8.5057188626440683E-2</c:v>
                </c:pt>
                <c:pt idx="9">
                  <c:v>-8.5057188626440683E-2</c:v>
                </c:pt>
                <c:pt idx="10">
                  <c:v>-8.5057188626440683E-2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7-4D70-A5F5-10E5C95616F0}"/>
            </c:ext>
          </c:extLst>
        </c:ser>
        <c:ser>
          <c:idx val="2"/>
          <c:order val="2"/>
          <c:tx>
            <c:v>Capacitive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'All Models'!$G$8:$G$21</c15:sqref>
                  </c15:fullRef>
                </c:ext>
              </c:extLst>
              <c:f>'All Models'!$G$11:$G$21</c:f>
              <c:numCache>
                <c:formatCode>General</c:formatCode>
                <c:ptCount val="11"/>
                <c:pt idx="0">
                  <c:v>-0.999999999999999</c:v>
                </c:pt>
                <c:pt idx="1">
                  <c:v>-0.79999999999999905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Models'!$I$8:$I$21</c15:sqref>
                  </c15:fullRef>
                </c:ext>
              </c:extLst>
              <c:f>'All Models'!$I$11:$I$21</c:f>
              <c:numCache>
                <c:formatCode>0.00</c:formatCode>
                <c:ptCount val="11"/>
                <c:pt idx="0">
                  <c:v>-4.2528594313220341E-2</c:v>
                </c:pt>
                <c:pt idx="1">
                  <c:v>-4.2528594313220341E-2</c:v>
                </c:pt>
                <c:pt idx="2">
                  <c:v>-4.2528594313220341E-2</c:v>
                </c:pt>
                <c:pt idx="3">
                  <c:v>-4.2528594313220341E-2</c:v>
                </c:pt>
                <c:pt idx="4">
                  <c:v>-4.2528594313220341E-2</c:v>
                </c:pt>
                <c:pt idx="5">
                  <c:v>-4.2528594313220341E-2</c:v>
                </c:pt>
                <c:pt idx="6">
                  <c:v>-4.2528594313220341E-2</c:v>
                </c:pt>
                <c:pt idx="7">
                  <c:v>-4.2528594313220341E-2</c:v>
                </c:pt>
                <c:pt idx="8">
                  <c:v>-4.2528594313220341E-2</c:v>
                </c:pt>
                <c:pt idx="9">
                  <c:v>-4.2528594313220341E-2</c:v>
                </c:pt>
                <c:pt idx="10">
                  <c:v>-4.2528594313220341E-2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7-4D70-A5F5-10E5C9561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2248767"/>
        <c:axId val="1142249599"/>
        <c:extLst/>
      </c:barChart>
      <c:catAx>
        <c:axId val="114224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Voltage(SHE)</a:t>
                </a:r>
              </a:p>
            </c:rich>
          </c:tx>
          <c:layout>
            <c:manualLayout>
              <c:xMode val="edge"/>
              <c:yMode val="edge"/>
              <c:x val="0.42619349719494237"/>
              <c:y val="0.91064800612369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49599"/>
        <c:crossesAt val="-0.8"/>
        <c:auto val="1"/>
        <c:lblAlgn val="ctr"/>
        <c:lblOffset val="100"/>
        <c:noMultiLvlLbl val="0"/>
      </c:catAx>
      <c:valAx>
        <c:axId val="11422495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5.5931979907020959E-4"/>
              <c:y val="0.26967476368706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48767"/>
        <c:crossesAt val="-1.5"/>
        <c:crossBetween val="between"/>
      </c:valAx>
      <c:spPr>
        <a:noFill/>
        <a:ln w="222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004878359355518"/>
          <c:y val="7.9342649020423386E-2"/>
          <c:w val="0.30584370887758994"/>
          <c:h val="0.18515141784103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11361751341845"/>
          <c:y val="6.0672820544435596E-2"/>
          <c:w val="0.80482368376178437"/>
          <c:h val="0.75876726035858633"/>
        </c:manualLayout>
      </c:layout>
      <c:barChart>
        <c:barDir val="col"/>
        <c:grouping val="clustered"/>
        <c:varyColors val="0"/>
        <c:ser>
          <c:idx val="9"/>
          <c:order val="0"/>
          <c:tx>
            <c:strRef>
              <c:f>'All Models'!$U$24</c:f>
              <c:strCache>
                <c:ptCount val="1"/>
                <c:pt idx="0">
                  <c:v>Polarizability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'All Models'!$N$25:$N$38</c15:sqref>
                  </c15:fullRef>
                </c:ext>
              </c:extLst>
              <c:f>'All Models'!$N$28:$N$38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Models'!$U$25:$U$38</c15:sqref>
                  </c15:fullRef>
                </c:ext>
              </c:extLst>
              <c:f>'All Models'!$U$28:$U$38</c:f>
              <c:numCache>
                <c:formatCode>0.00</c:formatCode>
                <c:ptCount val="11"/>
                <c:pt idx="0">
                  <c:v>0.11904792320607258</c:v>
                </c:pt>
                <c:pt idx="1">
                  <c:v>9.030794590762424E-2</c:v>
                </c:pt>
                <c:pt idx="2">
                  <c:v>6.5532103408962011E-2</c:v>
                </c:pt>
                <c:pt idx="3">
                  <c:v>4.4720395710085611E-2</c:v>
                </c:pt>
                <c:pt idx="4">
                  <c:v>2.7872822810995193E-2</c:v>
                </c:pt>
                <c:pt idx="5">
                  <c:v>1.498938471169076E-2</c:v>
                </c:pt>
                <c:pt idx="6">
                  <c:v>6.0700814121723012E-3</c:v>
                </c:pt>
                <c:pt idx="7">
                  <c:v>1.1149129124398162E-3</c:v>
                </c:pt>
                <c:pt idx="8">
                  <c:v>1.2387921249330802E-4</c:v>
                </c:pt>
                <c:pt idx="9">
                  <c:v>3.0969803123327769E-3</c:v>
                </c:pt>
                <c:pt idx="10">
                  <c:v>1.003421621195822E-2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2-4B5A-9D6A-61FC2943FA7B}"/>
            </c:ext>
          </c:extLst>
        </c:ser>
        <c:ser>
          <c:idx val="7"/>
          <c:order val="1"/>
          <c:tx>
            <c:strRef>
              <c:f>'All Models'!$T$24</c:f>
              <c:strCache>
                <c:ptCount val="1"/>
                <c:pt idx="0">
                  <c:v>Dipole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'All Models'!$N$25:$N$38</c15:sqref>
                  </c15:fullRef>
                </c:ext>
              </c:extLst>
              <c:f>'All Models'!$N$28:$N$38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Models'!$T$25:$T$38</c15:sqref>
                  </c15:fullRef>
                </c:ext>
              </c:extLst>
              <c:f>'All Models'!$T$28:$T$38</c:f>
              <c:numCache>
                <c:formatCode>0.00</c:formatCode>
                <c:ptCount val="11"/>
                <c:pt idx="0">
                  <c:v>0.31206149999999999</c:v>
                </c:pt>
                <c:pt idx="1">
                  <c:v>0.27179549999999997</c:v>
                </c:pt>
                <c:pt idx="2">
                  <c:v>0.23152950000000017</c:v>
                </c:pt>
                <c:pt idx="3">
                  <c:v>0.19126350000000017</c:v>
                </c:pt>
                <c:pt idx="4">
                  <c:v>0.15099750000000015</c:v>
                </c:pt>
                <c:pt idx="5">
                  <c:v>0.11073150000000015</c:v>
                </c:pt>
                <c:pt idx="6">
                  <c:v>7.0465500000000139E-2</c:v>
                </c:pt>
                <c:pt idx="7">
                  <c:v>3.0199500000000139E-2</c:v>
                </c:pt>
                <c:pt idx="8">
                  <c:v>-1.0066499999999853E-2</c:v>
                </c:pt>
                <c:pt idx="9">
                  <c:v>-5.033249999999987E-2</c:v>
                </c:pt>
                <c:pt idx="10">
                  <c:v>-9.059849999999986E-2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2-4B5A-9D6A-61FC2943FA7B}"/>
            </c:ext>
          </c:extLst>
        </c:ser>
        <c:ser>
          <c:idx val="2"/>
          <c:order val="2"/>
          <c:tx>
            <c:strRef>
              <c:f>'All Models'!$S$24</c:f>
              <c:strCache>
                <c:ptCount val="1"/>
                <c:pt idx="0">
                  <c:v>Capacitive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'All Models'!$N$25:$N$38</c15:sqref>
                  </c15:fullRef>
                </c:ext>
              </c:extLst>
              <c:f>'All Models'!$N$28:$N$38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Models'!$S$25:$S$38</c15:sqref>
                  </c15:fullRef>
                </c:ext>
              </c:extLst>
              <c:f>'All Models'!$S$28:$S$38</c:f>
              <c:numCache>
                <c:formatCode>0.00</c:formatCode>
                <c:ptCount val="11"/>
                <c:pt idx="0">
                  <c:v>0.31206149999999999</c:v>
                </c:pt>
                <c:pt idx="1">
                  <c:v>0.27179549999999997</c:v>
                </c:pt>
                <c:pt idx="2">
                  <c:v>0.23152950000000017</c:v>
                </c:pt>
                <c:pt idx="3">
                  <c:v>0.19126350000000017</c:v>
                </c:pt>
                <c:pt idx="4">
                  <c:v>0.15099750000000015</c:v>
                </c:pt>
                <c:pt idx="5">
                  <c:v>0.11073150000000015</c:v>
                </c:pt>
                <c:pt idx="6">
                  <c:v>7.0465500000000139E-2</c:v>
                </c:pt>
                <c:pt idx="7">
                  <c:v>3.0199500000000139E-2</c:v>
                </c:pt>
                <c:pt idx="8">
                  <c:v>-1.0066499999999853E-2</c:v>
                </c:pt>
                <c:pt idx="9">
                  <c:v>-5.033249999999987E-2</c:v>
                </c:pt>
                <c:pt idx="10">
                  <c:v>-9.059849999999986E-2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2-4B5A-9D6A-61FC2943FA7B}"/>
            </c:ext>
          </c:extLst>
        </c:ser>
        <c:ser>
          <c:idx val="0"/>
          <c:order val="3"/>
          <c:tx>
            <c:strRef>
              <c:f>'All Models'!$V$24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'All Models'!$N$25:$N$38</c15:sqref>
                  </c15:fullRef>
                </c:ext>
              </c:extLst>
              <c:f>'All Models'!$N$28:$N$38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Models'!$V$25:$V$38</c15:sqref>
                  </c15:fullRef>
                </c:ext>
              </c:extLst>
              <c:f>'All Models'!$V$28:$V$38</c:f>
              <c:numCache>
                <c:formatCode>0.00</c:formatCode>
                <c:ptCount val="11"/>
                <c:pt idx="0">
                  <c:v>0.74317092320607259</c:v>
                </c:pt>
                <c:pt idx="1">
                  <c:v>0.63389894590762419</c:v>
                </c:pt>
                <c:pt idx="2">
                  <c:v>0.52859110340896232</c:v>
                </c:pt>
                <c:pt idx="3">
                  <c:v>0.42724739571008596</c:v>
                </c:pt>
                <c:pt idx="4">
                  <c:v>0.32986782281099547</c:v>
                </c:pt>
                <c:pt idx="5">
                  <c:v>0.23645238471169105</c:v>
                </c:pt>
                <c:pt idx="6">
                  <c:v>0.14700108141217258</c:v>
                </c:pt>
                <c:pt idx="7">
                  <c:v>6.1513912912440093E-2</c:v>
                </c:pt>
                <c:pt idx="8">
                  <c:v>-2.0009120787506399E-2</c:v>
                </c:pt>
                <c:pt idx="9">
                  <c:v>-9.7568019687666957E-2</c:v>
                </c:pt>
                <c:pt idx="10">
                  <c:v>-0.17116278378804151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C2-4B5A-9D6A-61FC2943F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248767"/>
        <c:axId val="1142249599"/>
        <c:extLst/>
      </c:barChart>
      <c:catAx>
        <c:axId val="114224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Voltage(SHE)</a:t>
                </a:r>
              </a:p>
            </c:rich>
          </c:tx>
          <c:layout>
            <c:manualLayout>
              <c:xMode val="edge"/>
              <c:yMode val="edge"/>
              <c:x val="0.42619349719494237"/>
              <c:y val="0.91064800612369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low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49599"/>
        <c:crosses val="autoZero"/>
        <c:auto val="1"/>
        <c:lblAlgn val="ctr"/>
        <c:lblOffset val="100"/>
        <c:noMultiLvlLbl val="0"/>
      </c:catAx>
      <c:valAx>
        <c:axId val="1142249599"/>
        <c:scaling>
          <c:orientation val="minMax"/>
          <c:min val="-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5.5931979907020959E-4"/>
              <c:y val="0.26967476368706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48767"/>
        <c:crosses val="autoZero"/>
        <c:crossBetween val="between"/>
      </c:valAx>
      <c:spPr>
        <a:noFill/>
        <a:ln w="222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5173164858755429"/>
          <c:y val="6.7640629941792083E-2"/>
          <c:w val="0.54958639404224918"/>
          <c:h val="0.136570776080050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2269623874041"/>
          <c:y val="0.16169505388356445"/>
          <c:w val="0.80947936541485499"/>
          <c:h val="0.68360756343813256"/>
        </c:manualLayout>
      </c:layout>
      <c:lineChart>
        <c:grouping val="standard"/>
        <c:varyColors val="0"/>
        <c:ser>
          <c:idx val="5"/>
          <c:order val="0"/>
          <c:tx>
            <c:v>Model 1(b)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'All Models'!$G$8:$G$21</c15:sqref>
                  </c15:fullRef>
                </c:ext>
              </c:extLst>
              <c:f>'All Models'!$G$11:$G$21</c:f>
              <c:numCache>
                <c:formatCode>General</c:formatCode>
                <c:ptCount val="11"/>
                <c:pt idx="0">
                  <c:v>-0.999999999999999</c:v>
                </c:pt>
                <c:pt idx="1">
                  <c:v>-0.79999999999999905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Models'!$E$45:$E$58</c15:sqref>
                  </c15:fullRef>
                </c:ext>
              </c:extLst>
              <c:f>'All Models'!$E$48:$E$58</c:f>
              <c:numCache>
                <c:formatCode>0.00</c:formatCode>
                <c:ptCount val="11"/>
                <c:pt idx="0">
                  <c:v>-0.51920094578159848</c:v>
                </c:pt>
                <c:pt idx="1">
                  <c:v>-0.3192009457815983</c:v>
                </c:pt>
                <c:pt idx="2">
                  <c:v>-0.11920094578159945</c:v>
                </c:pt>
                <c:pt idx="3">
                  <c:v>8.0799054218400612E-2</c:v>
                </c:pt>
                <c:pt idx="4">
                  <c:v>0.28079905421840068</c:v>
                </c:pt>
                <c:pt idx="5">
                  <c:v>0.48079905421840063</c:v>
                </c:pt>
                <c:pt idx="6">
                  <c:v>0.68079905421840059</c:v>
                </c:pt>
                <c:pt idx="7">
                  <c:v>0.88079905421840066</c:v>
                </c:pt>
                <c:pt idx="8">
                  <c:v>1.0807990542184007</c:v>
                </c:pt>
                <c:pt idx="9">
                  <c:v>1.2807990542184007</c:v>
                </c:pt>
                <c:pt idx="10">
                  <c:v>1.4807990542184006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4-4FE8-A72B-79D5DAC96381}"/>
            </c:ext>
          </c:extLst>
        </c:ser>
        <c:ser>
          <c:idx val="3"/>
          <c:order val="1"/>
          <c:tx>
            <c:v>Model 2(a)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'All Models'!$G$8:$G$21</c15:sqref>
                  </c15:fullRef>
                </c:ext>
              </c:extLst>
              <c:f>'All Models'!$G$11:$G$21</c:f>
              <c:numCache>
                <c:formatCode>General</c:formatCode>
                <c:ptCount val="11"/>
                <c:pt idx="0">
                  <c:v>-0.999999999999999</c:v>
                </c:pt>
                <c:pt idx="1">
                  <c:v>-0.79999999999999905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Models'!$F$45:$F$58</c15:sqref>
                  </c15:fullRef>
                </c:ext>
              </c:extLst>
              <c:f>'All Models'!$F$48:$F$58</c:f>
              <c:numCache>
                <c:formatCode>0.00</c:formatCode>
                <c:ptCount val="11"/>
                <c:pt idx="0">
                  <c:v>-0.2496680400948188</c:v>
                </c:pt>
                <c:pt idx="1">
                  <c:v>-8.9934040094818674E-2</c:v>
                </c:pt>
                <c:pt idx="2">
                  <c:v>6.979995990518037E-2</c:v>
                </c:pt>
                <c:pt idx="3">
                  <c:v>0.22953395990518044</c:v>
                </c:pt>
                <c:pt idx="4">
                  <c:v>0.38926795990518048</c:v>
                </c:pt>
                <c:pt idx="5">
                  <c:v>0.54900195990518041</c:v>
                </c:pt>
                <c:pt idx="6">
                  <c:v>0.70873595990518035</c:v>
                </c:pt>
                <c:pt idx="7">
                  <c:v>0.8684699599051805</c:v>
                </c:pt>
                <c:pt idx="8">
                  <c:v>1.0282039599051804</c:v>
                </c:pt>
                <c:pt idx="9">
                  <c:v>1.1879379599051805</c:v>
                </c:pt>
                <c:pt idx="10">
                  <c:v>1.3476719599051805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1E4-4FE8-A72B-79D5DAC96381}"/>
            </c:ext>
          </c:extLst>
        </c:ser>
        <c:ser>
          <c:idx val="6"/>
          <c:order val="2"/>
          <c:tx>
            <c:v>Model 2(b)</c:v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'All Models'!$G$8:$G$21</c15:sqref>
                  </c15:fullRef>
                </c:ext>
              </c:extLst>
              <c:f>'All Models'!$G$11:$G$21</c:f>
              <c:numCache>
                <c:formatCode>General</c:formatCode>
                <c:ptCount val="11"/>
                <c:pt idx="0">
                  <c:v>-0.999999999999999</c:v>
                </c:pt>
                <c:pt idx="1">
                  <c:v>-0.79999999999999905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Models'!$G$45:$G$58</c15:sqref>
                  </c15:fullRef>
                </c:ext>
              </c:extLst>
              <c:f>'All Models'!$G$48:$G$58</c:f>
              <c:numCache>
                <c:formatCode>0.00</c:formatCode>
                <c:ptCount val="11"/>
                <c:pt idx="0">
                  <c:v>-2.2663728721259491E-2</c:v>
                </c:pt>
                <c:pt idx="1">
                  <c:v>9.6804271278740611E-2</c:v>
                </c:pt>
                <c:pt idx="2">
                  <c:v>0.21627227127873985</c:v>
                </c:pt>
                <c:pt idx="3">
                  <c:v>0.33574027127873995</c:v>
                </c:pt>
                <c:pt idx="4">
                  <c:v>0.45520827127873997</c:v>
                </c:pt>
                <c:pt idx="5">
                  <c:v>0.57467627127873988</c:v>
                </c:pt>
                <c:pt idx="6">
                  <c:v>0.69414427127873979</c:v>
                </c:pt>
                <c:pt idx="7">
                  <c:v>0.81361227127873992</c:v>
                </c:pt>
                <c:pt idx="8">
                  <c:v>0.93308027127873994</c:v>
                </c:pt>
                <c:pt idx="9">
                  <c:v>1.05254827127874</c:v>
                </c:pt>
                <c:pt idx="10">
                  <c:v>1.1720162712787401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4-4FE8-A72B-79D5DAC9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248767"/>
        <c:axId val="1142249599"/>
      </c:lineChart>
      <c:lineChart>
        <c:grouping val="standard"/>
        <c:varyColors val="0"/>
        <c:ser>
          <c:idx val="7"/>
          <c:order val="3"/>
          <c:tx>
            <c:v>Model 2(c)</c:v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'All Models'!$H$8:$H$21</c15:sqref>
                  </c15:fullRef>
                </c:ext>
              </c:extLst>
              <c:f>'All Models'!$H$11:$H$21</c:f>
              <c:numCache>
                <c:formatCode>0.00</c:formatCode>
                <c:ptCount val="11"/>
                <c:pt idx="0">
                  <c:v>-1.5499999999999998</c:v>
                </c:pt>
                <c:pt idx="1">
                  <c:v>-1.3499999999999996</c:v>
                </c:pt>
                <c:pt idx="2">
                  <c:v>-1.1500000000000008</c:v>
                </c:pt>
                <c:pt idx="3">
                  <c:v>-0.95000000000000073</c:v>
                </c:pt>
                <c:pt idx="4">
                  <c:v>-0.75000000000000067</c:v>
                </c:pt>
                <c:pt idx="5">
                  <c:v>-0.55000000000000071</c:v>
                </c:pt>
                <c:pt idx="6">
                  <c:v>-0.3500000000000007</c:v>
                </c:pt>
                <c:pt idx="7">
                  <c:v>-0.15000000000000069</c:v>
                </c:pt>
                <c:pt idx="8">
                  <c:v>4.9999999999999267E-2</c:v>
                </c:pt>
                <c:pt idx="9">
                  <c:v>0.24999999999999933</c:v>
                </c:pt>
                <c:pt idx="10">
                  <c:v>0.44999999999999929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Models'!$H$45:$H$58</c15:sqref>
                  </c15:fullRef>
                </c:ext>
              </c:extLst>
              <c:f>'All Models'!$H$48:$H$58</c:f>
              <c:numCache>
                <c:formatCode>0.00</c:formatCode>
                <c:ptCount val="11"/>
                <c:pt idx="0">
                  <c:v>0.13293472392245365</c:v>
                </c:pt>
                <c:pt idx="1">
                  <c:v>0.21815017761353064</c:v>
                </c:pt>
                <c:pt idx="2">
                  <c:v>0.30732976610439289</c:v>
                </c:pt>
                <c:pt idx="3">
                  <c:v>0.40047348939504185</c:v>
                </c:pt>
                <c:pt idx="4">
                  <c:v>0.49758134748547667</c:v>
                </c:pt>
                <c:pt idx="5">
                  <c:v>0.5986533403756974</c:v>
                </c:pt>
                <c:pt idx="6">
                  <c:v>0.70368946806570409</c:v>
                </c:pt>
                <c:pt idx="7">
                  <c:v>0.81268973055549698</c:v>
                </c:pt>
                <c:pt idx="8">
                  <c:v>0.92565412784507572</c:v>
                </c:pt>
                <c:pt idx="9">
                  <c:v>1.0425826599344403</c:v>
                </c:pt>
                <c:pt idx="10">
                  <c:v>1.1634753268235911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E4-4FE8-A72B-79D5DAC9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703360"/>
        <c:axId val="881700448"/>
      </c:lineChart>
      <c:catAx>
        <c:axId val="114224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400" b="1" i="0" u="none" strike="noStrike" kern="1200" baseline="0" dirty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 dirty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U (SHE)</a:t>
                </a:r>
              </a:p>
            </c:rich>
          </c:tx>
          <c:layout>
            <c:manualLayout>
              <c:xMode val="edge"/>
              <c:yMode val="edge"/>
              <c:x val="0.47472790626418537"/>
              <c:y val="0.90739812310483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400" b="1" i="0" u="none" strike="noStrike" kern="1200" baseline="0" dirty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49599"/>
        <c:crossesAt val="0"/>
        <c:auto val="1"/>
        <c:lblAlgn val="ctr"/>
        <c:lblOffset val="100"/>
        <c:tickLblSkip val="2"/>
        <c:noMultiLvlLbl val="0"/>
      </c:catAx>
      <c:valAx>
        <c:axId val="1142249599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Barrier(eV)</a:t>
                </a:r>
              </a:p>
            </c:rich>
          </c:tx>
          <c:layout>
            <c:manualLayout>
              <c:xMode val="edge"/>
              <c:yMode val="edge"/>
              <c:x val="5.3589505122785108E-3"/>
              <c:y val="0.37383875248838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48767"/>
        <c:crossesAt val="1"/>
        <c:crossBetween val="midCat"/>
      </c:valAx>
      <c:valAx>
        <c:axId val="881700448"/>
        <c:scaling>
          <c:orientation val="minMax"/>
          <c:max val="1.2"/>
          <c:min val="0"/>
        </c:scaling>
        <c:delete val="0"/>
        <c:axPos val="r"/>
        <c:numFmt formatCode="0.0" sourceLinked="0"/>
        <c:majorTickMark val="out"/>
        <c:minorTickMark val="none"/>
        <c:tickLblPos val="none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03360"/>
        <c:crosses val="max"/>
        <c:crossBetween val="midCat"/>
      </c:valAx>
      <c:catAx>
        <c:axId val="88170336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U’=U-Upzc</a:t>
                </a:r>
              </a:p>
            </c:rich>
          </c:tx>
          <c:layout>
            <c:manualLayout>
              <c:xMode val="edge"/>
              <c:yMode val="edge"/>
              <c:x val="0.44771428357180065"/>
              <c:y val="4.1814359990928404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00448"/>
        <c:crosses val="max"/>
        <c:auto val="1"/>
        <c:lblAlgn val="ctr"/>
        <c:lblOffset val="100"/>
        <c:tickLblSkip val="2"/>
        <c:noMultiLvlLbl val="0"/>
      </c:catAx>
      <c:spPr>
        <a:solidFill>
          <a:schemeClr val="bg1"/>
        </a:solidFill>
        <a:ln w="222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283145944364197"/>
          <c:y val="0.17273766725744"/>
          <c:w val="0.21364865279396755"/>
          <c:h val="0.31759883203279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94455316469417"/>
          <c:y val="6.0672820544435596E-2"/>
          <c:w val="0.78399268323927407"/>
          <c:h val="0.75876726035858633"/>
        </c:manualLayout>
      </c:layout>
      <c:barChart>
        <c:barDir val="col"/>
        <c:grouping val="clustered"/>
        <c:varyColors val="0"/>
        <c:ser>
          <c:idx val="9"/>
          <c:order val="0"/>
          <c:tx>
            <c:strRef>
              <c:f>'All Models'!$Q$24</c:f>
              <c:strCache>
                <c:ptCount val="1"/>
                <c:pt idx="0">
                  <c:v>Polarizability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'All Models'!$N$25:$N$38</c15:sqref>
                  </c15:fullRef>
                </c:ext>
              </c:extLst>
              <c:f>'All Models'!$N$28:$N$38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Models'!$Q$25:$Q$38</c15:sqref>
                  </c15:fullRef>
                </c:ext>
              </c:extLst>
              <c:f>'All Models'!$Q$28:$Q$38</c:f>
              <c:numCache>
                <c:formatCode>0.00</c:formatCode>
                <c:ptCount val="11"/>
                <c:pt idx="0">
                  <c:v>3.6550529437640568E-2</c:v>
                </c:pt>
                <c:pt idx="1">
                  <c:v>3.1037960427165792E-2</c:v>
                </c:pt>
                <c:pt idx="2">
                  <c:v>2.5525391416691051E-2</c:v>
                </c:pt>
                <c:pt idx="3">
                  <c:v>2.0012822406216282E-2</c:v>
                </c:pt>
                <c:pt idx="4">
                  <c:v>1.4500253395741512E-2</c:v>
                </c:pt>
                <c:pt idx="5">
                  <c:v>8.9876843852667414E-3</c:v>
                </c:pt>
                <c:pt idx="6">
                  <c:v>3.4751153747919691E-3</c:v>
                </c:pt>
                <c:pt idx="7">
                  <c:v>-2.0374536356828014E-3</c:v>
                </c:pt>
                <c:pt idx="8">
                  <c:v>-7.550022646157571E-3</c:v>
                </c:pt>
                <c:pt idx="9">
                  <c:v>-1.3062591656632344E-2</c:v>
                </c:pt>
                <c:pt idx="10">
                  <c:v>-1.8575160667107113E-2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C-401F-9F75-724B9CA090CD}"/>
            </c:ext>
          </c:extLst>
        </c:ser>
        <c:ser>
          <c:idx val="7"/>
          <c:order val="1"/>
          <c:tx>
            <c:strRef>
              <c:f>'All Models'!$P$24</c:f>
              <c:strCache>
                <c:ptCount val="1"/>
                <c:pt idx="0">
                  <c:v>Dipole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'All Models'!$N$25:$N$38</c15:sqref>
                  </c15:fullRef>
                </c:ext>
              </c:extLst>
              <c:f>'All Models'!$N$28:$N$38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Models'!$P$25:$P$38</c15:sqref>
                  </c15:fullRef>
                </c:ext>
              </c:extLst>
              <c:f>'All Models'!$P$28:$P$38</c:f>
              <c:numCache>
                <c:formatCode>0.00</c:formatCode>
                <c:ptCount val="11"/>
                <c:pt idx="0">
                  <c:v>-8.5057188626440683E-2</c:v>
                </c:pt>
                <c:pt idx="1">
                  <c:v>-8.5057188626440683E-2</c:v>
                </c:pt>
                <c:pt idx="2">
                  <c:v>-8.5057188626440683E-2</c:v>
                </c:pt>
                <c:pt idx="3">
                  <c:v>-8.5057188626440683E-2</c:v>
                </c:pt>
                <c:pt idx="4">
                  <c:v>-8.5057188626440683E-2</c:v>
                </c:pt>
                <c:pt idx="5">
                  <c:v>-8.5057188626440683E-2</c:v>
                </c:pt>
                <c:pt idx="6">
                  <c:v>-8.5057188626440683E-2</c:v>
                </c:pt>
                <c:pt idx="7">
                  <c:v>-8.5057188626440683E-2</c:v>
                </c:pt>
                <c:pt idx="8">
                  <c:v>-8.5057188626440683E-2</c:v>
                </c:pt>
                <c:pt idx="9">
                  <c:v>-8.5057188626440683E-2</c:v>
                </c:pt>
                <c:pt idx="10">
                  <c:v>-8.5057188626440683E-2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C-401F-9F75-724B9CA090CD}"/>
            </c:ext>
          </c:extLst>
        </c:ser>
        <c:ser>
          <c:idx val="2"/>
          <c:order val="2"/>
          <c:tx>
            <c:strRef>
              <c:f>'All Models'!$O$24</c:f>
              <c:strCache>
                <c:ptCount val="1"/>
                <c:pt idx="0">
                  <c:v>Capacitive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'All Models'!$N$25:$N$38</c15:sqref>
                  </c15:fullRef>
                </c:ext>
              </c:extLst>
              <c:f>'All Models'!$N$28:$N$38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Models'!$O$25:$O$38</c15:sqref>
                  </c15:fullRef>
                </c:ext>
              </c:extLst>
              <c:f>'All Models'!$O$28:$O$38</c:f>
              <c:numCache>
                <c:formatCode>0.00</c:formatCode>
                <c:ptCount val="11"/>
                <c:pt idx="0">
                  <c:v>-4.2528594313220341E-2</c:v>
                </c:pt>
                <c:pt idx="1">
                  <c:v>-4.2528594313220341E-2</c:v>
                </c:pt>
                <c:pt idx="2">
                  <c:v>-4.2528594313220341E-2</c:v>
                </c:pt>
                <c:pt idx="3">
                  <c:v>-4.2528594313220341E-2</c:v>
                </c:pt>
                <c:pt idx="4">
                  <c:v>-4.2528594313220341E-2</c:v>
                </c:pt>
                <c:pt idx="5">
                  <c:v>-4.2528594313220341E-2</c:v>
                </c:pt>
                <c:pt idx="6">
                  <c:v>-4.2528594313220341E-2</c:v>
                </c:pt>
                <c:pt idx="7">
                  <c:v>-4.2528594313220341E-2</c:v>
                </c:pt>
                <c:pt idx="8">
                  <c:v>-4.2528594313220341E-2</c:v>
                </c:pt>
                <c:pt idx="9">
                  <c:v>-4.2528594313220341E-2</c:v>
                </c:pt>
                <c:pt idx="10">
                  <c:v>-4.2528594313220341E-2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EC-401F-9F75-724B9CA090CD}"/>
            </c:ext>
          </c:extLst>
        </c:ser>
        <c:ser>
          <c:idx val="0"/>
          <c:order val="3"/>
          <c:tx>
            <c:strRef>
              <c:f>'All Models'!$R$24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'All Models'!$N$25:$N$38</c15:sqref>
                  </c15:fullRef>
                </c:ext>
              </c:extLst>
              <c:f>'All Models'!$N$28:$N$38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Models'!$R$25:$R$38</c15:sqref>
                  </c15:fullRef>
                </c:ext>
              </c:extLst>
              <c:f>'All Models'!$R$28:$R$38</c:f>
              <c:numCache>
                <c:formatCode>0.00</c:formatCode>
                <c:ptCount val="11"/>
                <c:pt idx="0">
                  <c:v>-9.1035253502020463E-2</c:v>
                </c:pt>
                <c:pt idx="1">
                  <c:v>-9.6547822512495232E-2</c:v>
                </c:pt>
                <c:pt idx="2">
                  <c:v>-0.10206039152296997</c:v>
                </c:pt>
                <c:pt idx="3">
                  <c:v>-0.10757296053344474</c:v>
                </c:pt>
                <c:pt idx="4">
                  <c:v>-0.11308552954391951</c:v>
                </c:pt>
                <c:pt idx="5">
                  <c:v>-0.11859809855439428</c:v>
                </c:pt>
                <c:pt idx="6">
                  <c:v>-0.12411066756486905</c:v>
                </c:pt>
                <c:pt idx="7">
                  <c:v>-0.12962323657534383</c:v>
                </c:pt>
                <c:pt idx="8">
                  <c:v>-0.13513580558581859</c:v>
                </c:pt>
                <c:pt idx="9">
                  <c:v>-0.14064837459629337</c:v>
                </c:pt>
                <c:pt idx="10">
                  <c:v>-0.14616094360676812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EC-401F-9F75-724B9CA09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248767"/>
        <c:axId val="1142249599"/>
        <c:extLst/>
      </c:barChart>
      <c:catAx>
        <c:axId val="114224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Voltage(SHE)</a:t>
                </a:r>
              </a:p>
            </c:rich>
          </c:tx>
          <c:layout>
            <c:manualLayout>
              <c:xMode val="edge"/>
              <c:yMode val="edge"/>
              <c:x val="0.42619349719494237"/>
              <c:y val="0.91064800612369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low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49599"/>
        <c:crosses val="autoZero"/>
        <c:auto val="1"/>
        <c:lblAlgn val="ctr"/>
        <c:lblOffset val="100"/>
        <c:tickLblSkip val="1"/>
        <c:noMultiLvlLbl val="0"/>
      </c:catAx>
      <c:valAx>
        <c:axId val="1142249599"/>
        <c:scaling>
          <c:orientation val="minMax"/>
          <c:max val="0.15000000000000002"/>
          <c:min val="-0.1500000000000000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1.305791161658783E-2"/>
              <c:y val="0.33978391783992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48767"/>
        <c:crosses val="autoZero"/>
        <c:crossBetween val="between"/>
      </c:valAx>
      <c:spPr>
        <a:noFill/>
        <a:ln w="222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9176152556298198"/>
          <c:y val="7.6421393104517454E-2"/>
          <c:w val="0.65694074178992357"/>
          <c:h val="0.133428928217120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9707309938442"/>
          <c:y val="3.5615737232998754E-2"/>
          <c:w val="0.82900793783205606"/>
          <c:h val="0.81310176357066133"/>
        </c:manualLayout>
      </c:layout>
      <c:scatterChart>
        <c:scatterStyle val="lineMarker"/>
        <c:varyColors val="0"/>
        <c:ser>
          <c:idx val="3"/>
          <c:order val="0"/>
          <c:tx>
            <c:strRef>
              <c:f>'All Models'!$E$42</c:f>
              <c:strCache>
                <c:ptCount val="1"/>
                <c:pt idx="0">
                  <c:v>β = 1 (Model 1(a)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'All Models'!$G$8:$G$21</c:f>
              <c:numCache>
                <c:formatCode>General</c:formatCode>
                <c:ptCount val="14"/>
                <c:pt idx="0">
                  <c:v>-1.6</c:v>
                </c:pt>
                <c:pt idx="1">
                  <c:v>-1.4</c:v>
                </c:pt>
                <c:pt idx="2">
                  <c:v>-1.2</c:v>
                </c:pt>
                <c:pt idx="3">
                  <c:v>-0.999999999999999</c:v>
                </c:pt>
                <c:pt idx="4">
                  <c:v>-0.79999999999999905</c:v>
                </c:pt>
                <c:pt idx="5">
                  <c:v>-0.6</c:v>
                </c:pt>
                <c:pt idx="6">
                  <c:v>-0.4</c:v>
                </c:pt>
                <c:pt idx="7">
                  <c:v>-0.2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xVal>
          <c:yVal>
            <c:numRef>
              <c:f>'All Models'!$E$45:$E$58</c:f>
              <c:numCache>
                <c:formatCode>0.00</c:formatCode>
                <c:ptCount val="14"/>
                <c:pt idx="0">
                  <c:v>-1.1192009457815995</c:v>
                </c:pt>
                <c:pt idx="1">
                  <c:v>-0.91920094578159928</c:v>
                </c:pt>
                <c:pt idx="2">
                  <c:v>-0.71920094578159932</c:v>
                </c:pt>
                <c:pt idx="3">
                  <c:v>-0.51920094578159848</c:v>
                </c:pt>
                <c:pt idx="4">
                  <c:v>-0.3192009457815983</c:v>
                </c:pt>
                <c:pt idx="5">
                  <c:v>-0.11920094578159945</c:v>
                </c:pt>
                <c:pt idx="6">
                  <c:v>8.0799054218400612E-2</c:v>
                </c:pt>
                <c:pt idx="7">
                  <c:v>0.28079905421840068</c:v>
                </c:pt>
                <c:pt idx="8">
                  <c:v>0.48079905421840063</c:v>
                </c:pt>
                <c:pt idx="9">
                  <c:v>0.68079905421840059</c:v>
                </c:pt>
                <c:pt idx="10">
                  <c:v>0.88079905421840066</c:v>
                </c:pt>
                <c:pt idx="11">
                  <c:v>1.0807990542184007</c:v>
                </c:pt>
                <c:pt idx="12">
                  <c:v>1.2807990542184007</c:v>
                </c:pt>
                <c:pt idx="13">
                  <c:v>1.4807990542184006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2-4F83-8BCB-907C7F977BBB}"/>
            </c:ext>
          </c:extLst>
        </c:ser>
        <c:ser>
          <c:idx val="2"/>
          <c:order val="1"/>
          <c:tx>
            <c:strRef>
              <c:f>'All Models'!$D$42</c:f>
              <c:strCache>
                <c:ptCount val="1"/>
                <c:pt idx="0">
                  <c:v>β =0.7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Models'!$G$8:$G$21</c:f>
              <c:numCache>
                <c:formatCode>General</c:formatCode>
                <c:ptCount val="14"/>
                <c:pt idx="0">
                  <c:v>-1.6</c:v>
                </c:pt>
                <c:pt idx="1">
                  <c:v>-1.4</c:v>
                </c:pt>
                <c:pt idx="2">
                  <c:v>-1.2</c:v>
                </c:pt>
                <c:pt idx="3">
                  <c:v>-0.999999999999999</c:v>
                </c:pt>
                <c:pt idx="4">
                  <c:v>-0.79999999999999905</c:v>
                </c:pt>
                <c:pt idx="5">
                  <c:v>-0.6</c:v>
                </c:pt>
                <c:pt idx="6">
                  <c:v>-0.4</c:v>
                </c:pt>
                <c:pt idx="7">
                  <c:v>-0.2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xVal>
          <c:yVal>
            <c:numRef>
              <c:f>'All Models'!$D$45:$D$58</c:f>
              <c:numCache>
                <c:formatCode>0.00</c:formatCode>
                <c:ptCount val="14"/>
                <c:pt idx="0">
                  <c:v>-0.47420094578159921</c:v>
                </c:pt>
                <c:pt idx="1">
                  <c:v>-0.33420094578159909</c:v>
                </c:pt>
                <c:pt idx="2">
                  <c:v>-0.19420094578159897</c:v>
                </c:pt>
                <c:pt idx="3">
                  <c:v>-5.4200945781598397E-2</c:v>
                </c:pt>
                <c:pt idx="4">
                  <c:v>8.5799054218401616E-2</c:v>
                </c:pt>
                <c:pt idx="5">
                  <c:v>0.22579905421840085</c:v>
                </c:pt>
                <c:pt idx="6">
                  <c:v>0.36579905421840087</c:v>
                </c:pt>
                <c:pt idx="7">
                  <c:v>0.50579905421840088</c:v>
                </c:pt>
                <c:pt idx="8">
                  <c:v>0.64579905421840089</c:v>
                </c:pt>
                <c:pt idx="9">
                  <c:v>0.78579905421840091</c:v>
                </c:pt>
                <c:pt idx="10">
                  <c:v>0.92579905421840092</c:v>
                </c:pt>
                <c:pt idx="11">
                  <c:v>1.0657990542184008</c:v>
                </c:pt>
                <c:pt idx="12">
                  <c:v>1.2057990542184009</c:v>
                </c:pt>
                <c:pt idx="13">
                  <c:v>1.3457990542184008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92-4F83-8BCB-907C7F977BBB}"/>
            </c:ext>
          </c:extLst>
        </c:ser>
        <c:ser>
          <c:idx val="1"/>
          <c:order val="2"/>
          <c:tx>
            <c:strRef>
              <c:f>'All Models'!$C$42</c:f>
              <c:strCache>
                <c:ptCount val="1"/>
                <c:pt idx="0">
                  <c:v>β =0.5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Models'!$G$8:$G$21</c:f>
              <c:numCache>
                <c:formatCode>General</c:formatCode>
                <c:ptCount val="14"/>
                <c:pt idx="0">
                  <c:v>-1.6</c:v>
                </c:pt>
                <c:pt idx="1">
                  <c:v>-1.4</c:v>
                </c:pt>
                <c:pt idx="2">
                  <c:v>-1.2</c:v>
                </c:pt>
                <c:pt idx="3">
                  <c:v>-0.999999999999999</c:v>
                </c:pt>
                <c:pt idx="4">
                  <c:v>-0.79999999999999905</c:v>
                </c:pt>
                <c:pt idx="5">
                  <c:v>-0.6</c:v>
                </c:pt>
                <c:pt idx="6">
                  <c:v>-0.4</c:v>
                </c:pt>
                <c:pt idx="7">
                  <c:v>-0.2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xVal>
          <c:yVal>
            <c:numRef>
              <c:f>'All Models'!$C$45:$C$58</c:f>
              <c:numCache>
                <c:formatCode>0.00</c:formatCode>
                <c:ptCount val="14"/>
                <c:pt idx="0">
                  <c:v>-4.4200945781599055E-2</c:v>
                </c:pt>
                <c:pt idx="1">
                  <c:v>5.5799054218401034E-2</c:v>
                </c:pt>
                <c:pt idx="2">
                  <c:v>0.15579905421840101</c:v>
                </c:pt>
                <c:pt idx="3">
                  <c:v>0.25579905421840143</c:v>
                </c:pt>
                <c:pt idx="4">
                  <c:v>0.35579905421840152</c:v>
                </c:pt>
                <c:pt idx="5">
                  <c:v>0.45579905421840095</c:v>
                </c:pt>
                <c:pt idx="6">
                  <c:v>0.55579905421840103</c:v>
                </c:pt>
                <c:pt idx="7">
                  <c:v>0.65579905421840101</c:v>
                </c:pt>
                <c:pt idx="8">
                  <c:v>0.75579905421840099</c:v>
                </c:pt>
                <c:pt idx="9">
                  <c:v>0.85579905421840097</c:v>
                </c:pt>
                <c:pt idx="10">
                  <c:v>0.95579905421840095</c:v>
                </c:pt>
                <c:pt idx="11">
                  <c:v>1.055799054218401</c:v>
                </c:pt>
                <c:pt idx="12">
                  <c:v>1.1557990542184009</c:v>
                </c:pt>
                <c:pt idx="13">
                  <c:v>1.255799054218401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92-4F83-8BCB-907C7F977BBB}"/>
            </c:ext>
          </c:extLst>
        </c:ser>
        <c:ser>
          <c:idx val="0"/>
          <c:order val="3"/>
          <c:tx>
            <c:strRef>
              <c:f>'All Models'!$B$42</c:f>
              <c:strCache>
                <c:ptCount val="1"/>
                <c:pt idx="0">
                  <c:v>β =0.3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Models'!$G$8:$G$21</c:f>
              <c:numCache>
                <c:formatCode>General</c:formatCode>
                <c:ptCount val="14"/>
                <c:pt idx="0">
                  <c:v>-1.6</c:v>
                </c:pt>
                <c:pt idx="1">
                  <c:v>-1.4</c:v>
                </c:pt>
                <c:pt idx="2">
                  <c:v>-1.2</c:v>
                </c:pt>
                <c:pt idx="3">
                  <c:v>-0.999999999999999</c:v>
                </c:pt>
                <c:pt idx="4">
                  <c:v>-0.79999999999999905</c:v>
                </c:pt>
                <c:pt idx="5">
                  <c:v>-0.6</c:v>
                </c:pt>
                <c:pt idx="6">
                  <c:v>-0.4</c:v>
                </c:pt>
                <c:pt idx="7">
                  <c:v>-0.2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xVal>
          <c:yVal>
            <c:numRef>
              <c:f>'All Models'!$B$45:$B$58</c:f>
              <c:numCache>
                <c:formatCode>0.00</c:formatCode>
                <c:ptCount val="14"/>
                <c:pt idx="0">
                  <c:v>0.38579905421840111</c:v>
                </c:pt>
                <c:pt idx="1">
                  <c:v>0.44579905421840116</c:v>
                </c:pt>
                <c:pt idx="2">
                  <c:v>0.50579905421840121</c:v>
                </c:pt>
                <c:pt idx="3">
                  <c:v>0.56579905421840149</c:v>
                </c:pt>
                <c:pt idx="4">
                  <c:v>0.62579905421840154</c:v>
                </c:pt>
                <c:pt idx="5">
                  <c:v>0.68579905421840115</c:v>
                </c:pt>
                <c:pt idx="6">
                  <c:v>0.7457990542184012</c:v>
                </c:pt>
                <c:pt idx="7">
                  <c:v>0.80579905421840115</c:v>
                </c:pt>
                <c:pt idx="8">
                  <c:v>0.86579905421840109</c:v>
                </c:pt>
                <c:pt idx="9">
                  <c:v>0.92579905421840114</c:v>
                </c:pt>
                <c:pt idx="10">
                  <c:v>0.98579905421840119</c:v>
                </c:pt>
                <c:pt idx="11">
                  <c:v>1.045799054218401</c:v>
                </c:pt>
                <c:pt idx="12">
                  <c:v>1.1057990542184011</c:v>
                </c:pt>
                <c:pt idx="13">
                  <c:v>1.1657990542184011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92-4F83-8BCB-907C7F977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31952"/>
        <c:axId val="1180030288"/>
      </c:scatterChart>
      <c:valAx>
        <c:axId val="1180031952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U(SHE)</a:t>
                </a:r>
              </a:p>
            </c:rich>
          </c:tx>
          <c:layout>
            <c:manualLayout>
              <c:xMode val="edge"/>
              <c:yMode val="edge"/>
              <c:x val="0.49920802560178462"/>
              <c:y val="0.91991337410838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30288"/>
        <c:crossesAt val="-0.5"/>
        <c:crossBetween val="midCat"/>
      </c:valAx>
      <c:valAx>
        <c:axId val="118003028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Activation</a:t>
                </a:r>
                <a:r>
                  <a:rPr lang="en-US" sz="1600" b="1" baseline="0">
                    <a:solidFill>
                      <a:schemeClr val="tx1"/>
                    </a:solidFill>
                  </a:rPr>
                  <a:t> barrier in eV</a:t>
                </a:r>
                <a:endParaRPr lang="en-US" sz="16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9557413623744513E-4"/>
              <c:y val="0.16261557135498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31952"/>
        <c:crossesAt val="-1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530924926749583"/>
          <c:y val="4.7411961579419494E-2"/>
          <c:w val="0.32963564555016994"/>
          <c:h val="0.2476170741815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70739203274761"/>
          <c:y val="3.7089876576571042E-2"/>
          <c:w val="0.82901427824390062"/>
          <c:h val="0.83677870327658888"/>
        </c:manualLayout>
      </c:layout>
      <c:scatterChart>
        <c:scatterStyle val="smoothMarker"/>
        <c:varyColors val="0"/>
        <c:ser>
          <c:idx val="5"/>
          <c:order val="0"/>
          <c:tx>
            <c:v>No Electrification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'All Models'!$B$74:$O$74</c:f>
              <c:numCache>
                <c:formatCode>0.00</c:formatCode>
                <c:ptCount val="14"/>
                <c:pt idx="0">
                  <c:v>-1.6</c:v>
                </c:pt>
                <c:pt idx="1">
                  <c:v>-1.4000000000000001</c:v>
                </c:pt>
                <c:pt idx="2">
                  <c:v>-1.2000000000000002</c:v>
                </c:pt>
                <c:pt idx="3">
                  <c:v>-1.0000000000000002</c:v>
                </c:pt>
                <c:pt idx="4">
                  <c:v>-0.80000000000000027</c:v>
                </c:pt>
                <c:pt idx="5">
                  <c:v>-0.60000000000000031</c:v>
                </c:pt>
                <c:pt idx="6">
                  <c:v>-0.4000000000000003</c:v>
                </c:pt>
                <c:pt idx="7">
                  <c:v>-0.20000000000000029</c:v>
                </c:pt>
                <c:pt idx="8">
                  <c:v>-2.7755575615628914E-16</c:v>
                </c:pt>
                <c:pt idx="9">
                  <c:v>0.19999999999999973</c:v>
                </c:pt>
                <c:pt idx="10">
                  <c:v>0.39999999999999974</c:v>
                </c:pt>
                <c:pt idx="11">
                  <c:v>0.59999999999999976</c:v>
                </c:pt>
                <c:pt idx="12">
                  <c:v>0.79999999999999982</c:v>
                </c:pt>
                <c:pt idx="13">
                  <c:v>0.99999999999999978</c:v>
                </c:pt>
              </c:numCache>
            </c:numRef>
          </c:xVal>
          <c:yVal>
            <c:numRef>
              <c:f>'All Models'!$B$76:$O$76</c:f>
              <c:numCache>
                <c:formatCode>0.00</c:formatCode>
                <c:ptCount val="14"/>
                <c:pt idx="0">
                  <c:v>-1.1192009457815995</c:v>
                </c:pt>
                <c:pt idx="1">
                  <c:v>-0.9192009457815995</c:v>
                </c:pt>
                <c:pt idx="2">
                  <c:v>-0.71920094578159954</c:v>
                </c:pt>
                <c:pt idx="3">
                  <c:v>-0.51920094578159959</c:v>
                </c:pt>
                <c:pt idx="4">
                  <c:v>-0.31920094578159963</c:v>
                </c:pt>
                <c:pt idx="5">
                  <c:v>-0.11920094578159968</c:v>
                </c:pt>
                <c:pt idx="6">
                  <c:v>8.0799054218400279E-2</c:v>
                </c:pt>
                <c:pt idx="7">
                  <c:v>0.28079905421840035</c:v>
                </c:pt>
                <c:pt idx="8">
                  <c:v>0.48079905421840041</c:v>
                </c:pt>
                <c:pt idx="9">
                  <c:v>0.68079905421840037</c:v>
                </c:pt>
                <c:pt idx="10">
                  <c:v>0.88079905421840032</c:v>
                </c:pt>
                <c:pt idx="11">
                  <c:v>1.0807990542184003</c:v>
                </c:pt>
                <c:pt idx="12">
                  <c:v>1.2807990542184005</c:v>
                </c:pt>
                <c:pt idx="13">
                  <c:v>1.4807990542184004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24-4DAC-9779-B9FA4AF4BA58}"/>
            </c:ext>
          </c:extLst>
        </c:ser>
        <c:ser>
          <c:idx val="0"/>
          <c:order val="1"/>
          <c:tx>
            <c:strRef>
              <c:f>'All Models'!$A$77</c:f>
              <c:strCache>
                <c:ptCount val="1"/>
                <c:pt idx="0">
                  <c:v>ε=1,d=3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'All Models'!$B$74:$O$74</c:f>
              <c:numCache>
                <c:formatCode>0.00</c:formatCode>
                <c:ptCount val="14"/>
                <c:pt idx="0">
                  <c:v>-1.6</c:v>
                </c:pt>
                <c:pt idx="1">
                  <c:v>-1.4000000000000001</c:v>
                </c:pt>
                <c:pt idx="2">
                  <c:v>-1.2000000000000002</c:v>
                </c:pt>
                <c:pt idx="3">
                  <c:v>-1.0000000000000002</c:v>
                </c:pt>
                <c:pt idx="4">
                  <c:v>-0.80000000000000027</c:v>
                </c:pt>
                <c:pt idx="5">
                  <c:v>-0.60000000000000031</c:v>
                </c:pt>
                <c:pt idx="6">
                  <c:v>-0.4000000000000003</c:v>
                </c:pt>
                <c:pt idx="7">
                  <c:v>-0.20000000000000029</c:v>
                </c:pt>
                <c:pt idx="8">
                  <c:v>-2.7755575615628914E-16</c:v>
                </c:pt>
                <c:pt idx="9">
                  <c:v>0.19999999999999973</c:v>
                </c:pt>
                <c:pt idx="10">
                  <c:v>0.39999999999999974</c:v>
                </c:pt>
                <c:pt idx="11">
                  <c:v>0.59999999999999976</c:v>
                </c:pt>
                <c:pt idx="12">
                  <c:v>0.79999999999999982</c:v>
                </c:pt>
                <c:pt idx="13">
                  <c:v>0.99999999999999978</c:v>
                </c:pt>
              </c:numCache>
            </c:numRef>
          </c:xVal>
          <c:yVal>
            <c:numRef>
              <c:f>'All Models'!$B$77:$O$77</c:f>
              <c:numCache>
                <c:formatCode>0.00</c:formatCode>
                <c:ptCount val="14"/>
                <c:pt idx="0">
                  <c:v>-0.52035462210522432</c:v>
                </c:pt>
                <c:pt idx="1">
                  <c:v>-0.46908184885540438</c:v>
                </c:pt>
                <c:pt idx="2">
                  <c:v>-0.4138449408057987</c:v>
                </c:pt>
                <c:pt idx="3">
                  <c:v>-0.35464389795640683</c:v>
                </c:pt>
                <c:pt idx="4">
                  <c:v>-0.2914787203072291</c:v>
                </c:pt>
                <c:pt idx="5">
                  <c:v>-0.22434940785826521</c:v>
                </c:pt>
                <c:pt idx="6">
                  <c:v>-0.15325596060951549</c:v>
                </c:pt>
                <c:pt idx="7">
                  <c:v>-7.8198378560979748E-2</c:v>
                </c:pt>
                <c:pt idx="8">
                  <c:v>8.2333828734193482E-4</c:v>
                </c:pt>
                <c:pt idx="9">
                  <c:v>8.3809189935449613E-2</c:v>
                </c:pt>
                <c:pt idx="10">
                  <c:v>0.17075917638334326</c:v>
                </c:pt>
                <c:pt idx="11">
                  <c:v>0.26167329763102293</c:v>
                </c:pt>
                <c:pt idx="12">
                  <c:v>0.35655155367848856</c:v>
                </c:pt>
                <c:pt idx="13">
                  <c:v>0.45539394452574011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24-4DAC-9779-B9FA4AF4BA58}"/>
            </c:ext>
          </c:extLst>
        </c:ser>
        <c:ser>
          <c:idx val="8"/>
          <c:order val="2"/>
          <c:tx>
            <c:strRef>
              <c:f>'All Models'!$A$78</c:f>
              <c:strCache>
                <c:ptCount val="1"/>
                <c:pt idx="0">
                  <c:v>ε=2,d=3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'All Models'!$B$74:$O$74</c:f>
              <c:numCache>
                <c:formatCode>0.00</c:formatCode>
                <c:ptCount val="14"/>
                <c:pt idx="0">
                  <c:v>-1.6</c:v>
                </c:pt>
                <c:pt idx="1">
                  <c:v>-1.4000000000000001</c:v>
                </c:pt>
                <c:pt idx="2">
                  <c:v>-1.2000000000000002</c:v>
                </c:pt>
                <c:pt idx="3">
                  <c:v>-1.0000000000000002</c:v>
                </c:pt>
                <c:pt idx="4">
                  <c:v>-0.80000000000000027</c:v>
                </c:pt>
                <c:pt idx="5">
                  <c:v>-0.60000000000000031</c:v>
                </c:pt>
                <c:pt idx="6">
                  <c:v>-0.4000000000000003</c:v>
                </c:pt>
                <c:pt idx="7">
                  <c:v>-0.20000000000000029</c:v>
                </c:pt>
                <c:pt idx="8">
                  <c:v>-2.7755575615628914E-16</c:v>
                </c:pt>
                <c:pt idx="9">
                  <c:v>0.19999999999999973</c:v>
                </c:pt>
                <c:pt idx="10">
                  <c:v>0.39999999999999974</c:v>
                </c:pt>
                <c:pt idx="11">
                  <c:v>0.59999999999999976</c:v>
                </c:pt>
                <c:pt idx="12">
                  <c:v>0.79999999999999982</c:v>
                </c:pt>
                <c:pt idx="13">
                  <c:v>0.99999999999999978</c:v>
                </c:pt>
              </c:numCache>
            </c:numRef>
          </c:xVal>
          <c:yVal>
            <c:numRef>
              <c:f>'All Models'!$B$78:$O$78</c:f>
              <c:numCache>
                <c:formatCode>0.00</c:formatCode>
                <c:ptCount val="14"/>
                <c:pt idx="0">
                  <c:v>-0.23381769953372689</c:v>
                </c:pt>
                <c:pt idx="1">
                  <c:v>-0.16876350375771998</c:v>
                </c:pt>
                <c:pt idx="2">
                  <c:v>-9.9745173181927216E-2</c:v>
                </c:pt>
                <c:pt idx="3">
                  <c:v>-2.6762707806348485E-2</c:v>
                </c:pt>
                <c:pt idx="4">
                  <c:v>5.0183892369016214E-2</c:v>
                </c:pt>
                <c:pt idx="5">
                  <c:v>0.13109462734416699</c:v>
                </c:pt>
                <c:pt idx="6">
                  <c:v>0.21596949711910363</c:v>
                </c:pt>
                <c:pt idx="7">
                  <c:v>0.30480850169382623</c:v>
                </c:pt>
                <c:pt idx="8">
                  <c:v>0.39761164106833491</c:v>
                </c:pt>
                <c:pt idx="9">
                  <c:v>0.49437891524262945</c:v>
                </c:pt>
                <c:pt idx="10">
                  <c:v>0.59511032421671006</c:v>
                </c:pt>
                <c:pt idx="11">
                  <c:v>0.69980586799057665</c:v>
                </c:pt>
                <c:pt idx="12">
                  <c:v>0.8084655465642292</c:v>
                </c:pt>
                <c:pt idx="13">
                  <c:v>0.92108935993766772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24-4DAC-9779-B9FA4AF4BA58}"/>
            </c:ext>
          </c:extLst>
        </c:ser>
        <c:ser>
          <c:idx val="1"/>
          <c:order val="3"/>
          <c:tx>
            <c:strRef>
              <c:f>'All Models'!$A$79</c:f>
              <c:strCache>
                <c:ptCount val="1"/>
                <c:pt idx="0">
                  <c:v>ε=5,d=3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'All Models'!$B$74:$O$74</c:f>
              <c:numCache>
                <c:formatCode>0.00</c:formatCode>
                <c:ptCount val="14"/>
                <c:pt idx="0">
                  <c:v>-1.6</c:v>
                </c:pt>
                <c:pt idx="1">
                  <c:v>-1.4000000000000001</c:v>
                </c:pt>
                <c:pt idx="2">
                  <c:v>-1.2000000000000002</c:v>
                </c:pt>
                <c:pt idx="3">
                  <c:v>-1.0000000000000002</c:v>
                </c:pt>
                <c:pt idx="4">
                  <c:v>-0.80000000000000027</c:v>
                </c:pt>
                <c:pt idx="5">
                  <c:v>-0.60000000000000031</c:v>
                </c:pt>
                <c:pt idx="6">
                  <c:v>-0.4000000000000003</c:v>
                </c:pt>
                <c:pt idx="7">
                  <c:v>-0.20000000000000029</c:v>
                </c:pt>
                <c:pt idx="8">
                  <c:v>-2.7755575615628914E-16</c:v>
                </c:pt>
                <c:pt idx="9">
                  <c:v>0.19999999999999973</c:v>
                </c:pt>
                <c:pt idx="10">
                  <c:v>0.39999999999999974</c:v>
                </c:pt>
                <c:pt idx="11">
                  <c:v>0.59999999999999976</c:v>
                </c:pt>
                <c:pt idx="12">
                  <c:v>0.79999999999999982</c:v>
                </c:pt>
                <c:pt idx="13">
                  <c:v>0.99999999999999978</c:v>
                </c:pt>
              </c:numCache>
            </c:numRef>
          </c:xVal>
          <c:yVal>
            <c:numRef>
              <c:f>'All Models'!$B$79:$O$79</c:f>
              <c:numCache>
                <c:formatCode>0.00</c:formatCode>
                <c:ptCount val="14"/>
                <c:pt idx="0">
                  <c:v>-9.892682835206168E-2</c:v>
                </c:pt>
                <c:pt idx="1">
                  <c:v>-2.5603779060342724E-2</c:v>
                </c:pt>
                <c:pt idx="2">
                  <c:v>5.1683405031162311E-2</c:v>
                </c:pt>
                <c:pt idx="3">
                  <c:v>0.1329347239224532</c:v>
                </c:pt>
                <c:pt idx="4">
                  <c:v>0.21815017761353006</c:v>
                </c:pt>
                <c:pt idx="5">
                  <c:v>0.307329766104393</c:v>
                </c:pt>
                <c:pt idx="6">
                  <c:v>0.40047348939504179</c:v>
                </c:pt>
                <c:pt idx="7">
                  <c:v>0.49758134748547656</c:v>
                </c:pt>
                <c:pt idx="8">
                  <c:v>0.59865334037569728</c:v>
                </c:pt>
                <c:pt idx="9">
                  <c:v>0.70368946806570409</c:v>
                </c:pt>
                <c:pt idx="10">
                  <c:v>0.81268973055549687</c:v>
                </c:pt>
                <c:pt idx="11">
                  <c:v>0.92565412784507561</c:v>
                </c:pt>
                <c:pt idx="12">
                  <c:v>1.0425826599344403</c:v>
                </c:pt>
                <c:pt idx="13">
                  <c:v>1.1634753268235909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24-4DAC-9779-B9FA4AF4BA58}"/>
            </c:ext>
          </c:extLst>
        </c:ser>
        <c:ser>
          <c:idx val="2"/>
          <c:order val="4"/>
          <c:tx>
            <c:strRef>
              <c:f>'All Models'!$A$80</c:f>
              <c:strCache>
                <c:ptCount val="1"/>
                <c:pt idx="0">
                  <c:v>ε=78,d=3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'All Models'!$B$74:$O$74</c:f>
              <c:numCache>
                <c:formatCode>0.00</c:formatCode>
                <c:ptCount val="14"/>
                <c:pt idx="0">
                  <c:v>-1.6</c:v>
                </c:pt>
                <c:pt idx="1">
                  <c:v>-1.4000000000000001</c:v>
                </c:pt>
                <c:pt idx="2">
                  <c:v>-1.2000000000000002</c:v>
                </c:pt>
                <c:pt idx="3">
                  <c:v>-1.0000000000000002</c:v>
                </c:pt>
                <c:pt idx="4">
                  <c:v>-0.80000000000000027</c:v>
                </c:pt>
                <c:pt idx="5">
                  <c:v>-0.60000000000000031</c:v>
                </c:pt>
                <c:pt idx="6">
                  <c:v>-0.4000000000000003</c:v>
                </c:pt>
                <c:pt idx="7">
                  <c:v>-0.20000000000000029</c:v>
                </c:pt>
                <c:pt idx="8">
                  <c:v>-2.7755575615628914E-16</c:v>
                </c:pt>
                <c:pt idx="9">
                  <c:v>0.19999999999999973</c:v>
                </c:pt>
                <c:pt idx="10">
                  <c:v>0.39999999999999974</c:v>
                </c:pt>
                <c:pt idx="11">
                  <c:v>0.59999999999999976</c:v>
                </c:pt>
                <c:pt idx="12">
                  <c:v>0.79999999999999982</c:v>
                </c:pt>
                <c:pt idx="13">
                  <c:v>0.99999999999999978</c:v>
                </c:pt>
              </c:numCache>
            </c:numRef>
          </c:xVal>
          <c:yVal>
            <c:numRef>
              <c:f>'All Models'!$B$80:$O$80</c:f>
              <c:numCache>
                <c:formatCode>0.00</c:formatCode>
                <c:ptCount val="14"/>
                <c:pt idx="0">
                  <c:v>-2.8834493383748772E-2</c:v>
                </c:pt>
                <c:pt idx="1">
                  <c:v>4.9647755110081349E-2</c:v>
                </c:pt>
                <c:pt idx="2">
                  <c:v>0.13209413840369721</c:v>
                </c:pt>
                <c:pt idx="3">
                  <c:v>0.21850465649709905</c:v>
                </c:pt>
                <c:pt idx="4">
                  <c:v>0.30887930939028696</c:v>
                </c:pt>
                <c:pt idx="5">
                  <c:v>0.40321809708326084</c:v>
                </c:pt>
                <c:pt idx="6">
                  <c:v>0.50152101957602069</c:v>
                </c:pt>
                <c:pt idx="7">
                  <c:v>0.6037880768685665</c:v>
                </c:pt>
                <c:pt idx="8">
                  <c:v>0.7100192689608984</c:v>
                </c:pt>
                <c:pt idx="9">
                  <c:v>0.82021459585301604</c:v>
                </c:pt>
                <c:pt idx="10">
                  <c:v>0.93437405754491987</c:v>
                </c:pt>
                <c:pt idx="11">
                  <c:v>1.0524976540366096</c:v>
                </c:pt>
                <c:pt idx="12">
                  <c:v>1.1745853853280854</c:v>
                </c:pt>
                <c:pt idx="13">
                  <c:v>1.3006372514193469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24-4DAC-9779-B9FA4AF4BA58}"/>
            </c:ext>
          </c:extLst>
        </c:ser>
        <c:ser>
          <c:idx val="4"/>
          <c:order val="5"/>
          <c:tx>
            <c:strRef>
              <c:f>'All Models'!$A$81</c:f>
              <c:strCache>
                <c:ptCount val="1"/>
                <c:pt idx="0">
                  <c:v>ε=1,d=6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'All Models'!$B$74:$O$74</c:f>
              <c:numCache>
                <c:formatCode>0.00</c:formatCode>
                <c:ptCount val="14"/>
                <c:pt idx="0">
                  <c:v>-1.6</c:v>
                </c:pt>
                <c:pt idx="1">
                  <c:v>-1.4000000000000001</c:v>
                </c:pt>
                <c:pt idx="2">
                  <c:v>-1.2000000000000002</c:v>
                </c:pt>
                <c:pt idx="3">
                  <c:v>-1.0000000000000002</c:v>
                </c:pt>
                <c:pt idx="4">
                  <c:v>-0.80000000000000027</c:v>
                </c:pt>
                <c:pt idx="5">
                  <c:v>-0.60000000000000031</c:v>
                </c:pt>
                <c:pt idx="6">
                  <c:v>-0.4000000000000003</c:v>
                </c:pt>
                <c:pt idx="7">
                  <c:v>-0.20000000000000029</c:v>
                </c:pt>
                <c:pt idx="8">
                  <c:v>-2.7755575615628914E-16</c:v>
                </c:pt>
                <c:pt idx="9">
                  <c:v>0.19999999999999973</c:v>
                </c:pt>
                <c:pt idx="10">
                  <c:v>0.39999999999999974</c:v>
                </c:pt>
                <c:pt idx="11">
                  <c:v>0.59999999999999976</c:v>
                </c:pt>
                <c:pt idx="12">
                  <c:v>0.79999999999999982</c:v>
                </c:pt>
                <c:pt idx="13">
                  <c:v>0.99999999999999978</c:v>
                </c:pt>
              </c:numCache>
            </c:numRef>
          </c:xVal>
          <c:yVal>
            <c:numRef>
              <c:f>'All Models'!$B$81:$O$81</c:f>
              <c:numCache>
                <c:formatCode>0.00</c:formatCode>
                <c:ptCount val="14"/>
                <c:pt idx="0">
                  <c:v>-0.91254184353708201</c:v>
                </c:pt>
                <c:pt idx="1">
                  <c:v>-0.76985665022462713</c:v>
                </c:pt>
                <c:pt idx="2">
                  <c:v>-0.62618042321222545</c:v>
                </c:pt>
                <c:pt idx="3">
                  <c:v>-0.48151316249987763</c:v>
                </c:pt>
                <c:pt idx="4">
                  <c:v>-0.33585486808758325</c:v>
                </c:pt>
                <c:pt idx="5">
                  <c:v>-0.18920553997534229</c:v>
                </c:pt>
                <c:pt idx="6">
                  <c:v>-4.156517816315497E-2</c:v>
                </c:pt>
                <c:pt idx="7">
                  <c:v>0.10706621734897914</c:v>
                </c:pt>
                <c:pt idx="8">
                  <c:v>0.25668864656105961</c:v>
                </c:pt>
                <c:pt idx="9">
                  <c:v>0.40730210947308648</c:v>
                </c:pt>
                <c:pt idx="10">
                  <c:v>0.55890660608505982</c:v>
                </c:pt>
                <c:pt idx="11">
                  <c:v>0.71150213639697979</c:v>
                </c:pt>
                <c:pt idx="12">
                  <c:v>0.86508870040884622</c:v>
                </c:pt>
                <c:pt idx="13">
                  <c:v>1.0196662981206592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9324-4DAC-9779-B9FA4AF4BA58}"/>
            </c:ext>
          </c:extLst>
        </c:ser>
        <c:ser>
          <c:idx val="3"/>
          <c:order val="6"/>
          <c:tx>
            <c:strRef>
              <c:f>'All Models'!$A$82</c:f>
              <c:strCache>
                <c:ptCount val="1"/>
                <c:pt idx="0">
                  <c:v>ε=2,d=6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'All Models'!$B$74:$O$74</c:f>
              <c:numCache>
                <c:formatCode>0.00</c:formatCode>
                <c:ptCount val="14"/>
                <c:pt idx="0">
                  <c:v>-1.6</c:v>
                </c:pt>
                <c:pt idx="1">
                  <c:v>-1.4000000000000001</c:v>
                </c:pt>
                <c:pt idx="2">
                  <c:v>-1.2000000000000002</c:v>
                </c:pt>
                <c:pt idx="3">
                  <c:v>-1.0000000000000002</c:v>
                </c:pt>
                <c:pt idx="4">
                  <c:v>-0.80000000000000027</c:v>
                </c:pt>
                <c:pt idx="5">
                  <c:v>-0.60000000000000031</c:v>
                </c:pt>
                <c:pt idx="6">
                  <c:v>-0.4000000000000003</c:v>
                </c:pt>
                <c:pt idx="7">
                  <c:v>-0.20000000000000029</c:v>
                </c:pt>
                <c:pt idx="8">
                  <c:v>-2.7755575615628914E-16</c:v>
                </c:pt>
                <c:pt idx="9">
                  <c:v>0.19999999999999973</c:v>
                </c:pt>
                <c:pt idx="10">
                  <c:v>0.39999999999999974</c:v>
                </c:pt>
                <c:pt idx="11">
                  <c:v>0.59999999999999976</c:v>
                </c:pt>
                <c:pt idx="12">
                  <c:v>0.79999999999999982</c:v>
                </c:pt>
                <c:pt idx="13">
                  <c:v>0.99999999999999978</c:v>
                </c:pt>
              </c:numCache>
            </c:numRef>
          </c:xVal>
          <c:yVal>
            <c:numRef>
              <c:f>'All Models'!$B$82:$O$82</c:f>
              <c:numCache>
                <c:formatCode>0.00</c:formatCode>
                <c:ptCount val="14"/>
                <c:pt idx="0">
                  <c:v>-0.76116649855691931</c:v>
                </c:pt>
                <c:pt idx="1">
                  <c:v>-0.61503594961291763</c:v>
                </c:pt>
                <c:pt idx="2">
                  <c:v>-0.4679143669689696</c:v>
                </c:pt>
                <c:pt idx="3">
                  <c:v>-0.31980175062507499</c:v>
                </c:pt>
                <c:pt idx="4">
                  <c:v>-0.1706981005812338</c:v>
                </c:pt>
                <c:pt idx="5">
                  <c:v>-2.0603416837446042E-2</c:v>
                </c:pt>
                <c:pt idx="6">
                  <c:v>0.13048230060628807</c:v>
                </c:pt>
                <c:pt idx="7">
                  <c:v>0.28255905174996876</c:v>
                </c:pt>
                <c:pt idx="8">
                  <c:v>0.43562683659359602</c:v>
                </c:pt>
                <c:pt idx="9">
                  <c:v>0.58968565513716964</c:v>
                </c:pt>
                <c:pt idx="10">
                  <c:v>0.74473550738068972</c:v>
                </c:pt>
                <c:pt idx="11">
                  <c:v>0.90077639332415638</c:v>
                </c:pt>
                <c:pt idx="12">
                  <c:v>1.0578083129675695</c:v>
                </c:pt>
                <c:pt idx="13">
                  <c:v>1.2158312663109292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24-4DAC-9779-B9FA4AF4BA58}"/>
            </c:ext>
          </c:extLst>
        </c:ser>
        <c:ser>
          <c:idx val="6"/>
          <c:order val="7"/>
          <c:tx>
            <c:strRef>
              <c:f>'All Models'!$A$83</c:f>
              <c:strCache>
                <c:ptCount val="1"/>
                <c:pt idx="0">
                  <c:v>ε=5,d=6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Models'!$B$74:$O$74</c:f>
              <c:numCache>
                <c:formatCode>0.00</c:formatCode>
                <c:ptCount val="14"/>
                <c:pt idx="0">
                  <c:v>-1.6</c:v>
                </c:pt>
                <c:pt idx="1">
                  <c:v>-1.4000000000000001</c:v>
                </c:pt>
                <c:pt idx="2">
                  <c:v>-1.2000000000000002</c:v>
                </c:pt>
                <c:pt idx="3">
                  <c:v>-1.0000000000000002</c:v>
                </c:pt>
                <c:pt idx="4">
                  <c:v>-0.80000000000000027</c:v>
                </c:pt>
                <c:pt idx="5">
                  <c:v>-0.60000000000000031</c:v>
                </c:pt>
                <c:pt idx="6">
                  <c:v>-0.4000000000000003</c:v>
                </c:pt>
                <c:pt idx="7">
                  <c:v>-0.20000000000000029</c:v>
                </c:pt>
                <c:pt idx="8">
                  <c:v>-2.7755575615628914E-16</c:v>
                </c:pt>
                <c:pt idx="9">
                  <c:v>0.19999999999999973</c:v>
                </c:pt>
                <c:pt idx="10">
                  <c:v>0.39999999999999974</c:v>
                </c:pt>
                <c:pt idx="11">
                  <c:v>0.59999999999999976</c:v>
                </c:pt>
                <c:pt idx="12">
                  <c:v>0.79999999999999982</c:v>
                </c:pt>
                <c:pt idx="13">
                  <c:v>0.99999999999999978</c:v>
                </c:pt>
              </c:numCache>
            </c:numRef>
          </c:xVal>
          <c:yVal>
            <c:numRef>
              <c:f>'All Models'!$B$83:$O$83</c:f>
              <c:numCache>
                <c:formatCode>0.00</c:formatCode>
                <c:ptCount val="14"/>
                <c:pt idx="0">
                  <c:v>-0.67959911215913016</c:v>
                </c:pt>
                <c:pt idx="1">
                  <c:v>-0.53140134983620058</c:v>
                </c:pt>
                <c:pt idx="2">
                  <c:v>-0.3822125538133242</c:v>
                </c:pt>
                <c:pt idx="3">
                  <c:v>-0.23203272409050169</c:v>
                </c:pt>
                <c:pt idx="4">
                  <c:v>-8.0861860667732377E-2</c:v>
                </c:pt>
                <c:pt idx="5">
                  <c:v>7.1300036454983284E-2</c:v>
                </c:pt>
                <c:pt idx="6">
                  <c:v>0.22445296727764541</c:v>
                </c:pt>
                <c:pt idx="7">
                  <c:v>0.37859693180025422</c:v>
                </c:pt>
                <c:pt idx="8">
                  <c:v>0.5337319300228095</c:v>
                </c:pt>
                <c:pt idx="9">
                  <c:v>0.68985796194531113</c:v>
                </c:pt>
                <c:pt idx="10">
                  <c:v>0.84697502756775933</c:v>
                </c:pt>
                <c:pt idx="11">
                  <c:v>1.0050831268901539</c:v>
                </c:pt>
                <c:pt idx="12">
                  <c:v>1.1641822599124951</c:v>
                </c:pt>
                <c:pt idx="13">
                  <c:v>1.3242724266347827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9324-4DAC-9779-B9FA4AF4BA58}"/>
            </c:ext>
          </c:extLst>
        </c:ser>
        <c:ser>
          <c:idx val="7"/>
          <c:order val="8"/>
          <c:tx>
            <c:strRef>
              <c:f>'All Models'!$A$84</c:f>
              <c:strCache>
                <c:ptCount val="1"/>
                <c:pt idx="0">
                  <c:v>ε=78,d=6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'All Models'!$B$74:$O$74</c:f>
              <c:numCache>
                <c:formatCode>0.00</c:formatCode>
                <c:ptCount val="14"/>
                <c:pt idx="0">
                  <c:v>-1.6</c:v>
                </c:pt>
                <c:pt idx="1">
                  <c:v>-1.4000000000000001</c:v>
                </c:pt>
                <c:pt idx="2">
                  <c:v>-1.2000000000000002</c:v>
                </c:pt>
                <c:pt idx="3">
                  <c:v>-1.0000000000000002</c:v>
                </c:pt>
                <c:pt idx="4">
                  <c:v>-0.80000000000000027</c:v>
                </c:pt>
                <c:pt idx="5">
                  <c:v>-0.60000000000000031</c:v>
                </c:pt>
                <c:pt idx="6">
                  <c:v>-0.4000000000000003</c:v>
                </c:pt>
                <c:pt idx="7">
                  <c:v>-0.20000000000000029</c:v>
                </c:pt>
                <c:pt idx="8">
                  <c:v>-2.7755575615628914E-16</c:v>
                </c:pt>
                <c:pt idx="9">
                  <c:v>0.19999999999999973</c:v>
                </c:pt>
                <c:pt idx="10">
                  <c:v>0.39999999999999974</c:v>
                </c:pt>
                <c:pt idx="11">
                  <c:v>0.59999999999999976</c:v>
                </c:pt>
                <c:pt idx="12">
                  <c:v>0.79999999999999982</c:v>
                </c:pt>
                <c:pt idx="13">
                  <c:v>0.99999999999999978</c:v>
                </c:pt>
              </c:numCache>
            </c:numRef>
          </c:xVal>
          <c:yVal>
            <c:numRef>
              <c:f>'All Models'!$B$84:$O$84</c:f>
              <c:numCache>
                <c:formatCode>0.00</c:formatCode>
                <c:ptCount val="14"/>
                <c:pt idx="0">
                  <c:v>-0.63222422663950306</c:v>
                </c:pt>
                <c:pt idx="1">
                  <c:v>-0.48273666451604558</c:v>
                </c:pt>
                <c:pt idx="2">
                  <c:v>-0.33225806869264152</c:v>
                </c:pt>
                <c:pt idx="3">
                  <c:v>-0.1807884391692911</c:v>
                </c:pt>
                <c:pt idx="4">
                  <c:v>-2.8327775945994116E-2</c:v>
                </c:pt>
                <c:pt idx="5">
                  <c:v>0.12512392097724923</c:v>
                </c:pt>
                <c:pt idx="6">
                  <c:v>0.27956665160043914</c:v>
                </c:pt>
                <c:pt idx="7">
                  <c:v>0.43500041592357563</c:v>
                </c:pt>
                <c:pt idx="8">
                  <c:v>0.5914252139466587</c:v>
                </c:pt>
                <c:pt idx="9">
                  <c:v>0.74884104566968812</c:v>
                </c:pt>
                <c:pt idx="10">
                  <c:v>0.90724791109266401</c:v>
                </c:pt>
                <c:pt idx="11">
                  <c:v>1.0666458102155865</c:v>
                </c:pt>
                <c:pt idx="12">
                  <c:v>1.2270347430384554</c:v>
                </c:pt>
                <c:pt idx="13">
                  <c:v>1.3884147095612707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24-4DAC-9779-B9FA4AF4B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874016"/>
        <c:axId val="1222889824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v>U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'All Models'!$B$74:$O$74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-1.6</c:v>
                      </c:pt>
                      <c:pt idx="1">
                        <c:v>-1.4000000000000001</c:v>
                      </c:pt>
                      <c:pt idx="2">
                        <c:v>-1.2000000000000002</c:v>
                      </c:pt>
                      <c:pt idx="3">
                        <c:v>-1.0000000000000002</c:v>
                      </c:pt>
                      <c:pt idx="4">
                        <c:v>-0.80000000000000027</c:v>
                      </c:pt>
                      <c:pt idx="5">
                        <c:v>-0.60000000000000031</c:v>
                      </c:pt>
                      <c:pt idx="6">
                        <c:v>-0.4000000000000003</c:v>
                      </c:pt>
                      <c:pt idx="7">
                        <c:v>-0.20000000000000029</c:v>
                      </c:pt>
                      <c:pt idx="8">
                        <c:v>-2.7755575615628914E-16</c:v>
                      </c:pt>
                      <c:pt idx="9">
                        <c:v>0.19999999999999973</c:v>
                      </c:pt>
                      <c:pt idx="10">
                        <c:v>0.39999999999999974</c:v>
                      </c:pt>
                      <c:pt idx="11">
                        <c:v>0.59999999999999976</c:v>
                      </c:pt>
                      <c:pt idx="12">
                        <c:v>0.79999999999999982</c:v>
                      </c:pt>
                      <c:pt idx="13">
                        <c:v>0.99999999999999978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 Models'!$B$75:$O$75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-2.1500000000000008</c:v>
                      </c:pt>
                      <c:pt idx="1">
                        <c:v>-1.9500000000000008</c:v>
                      </c:pt>
                      <c:pt idx="2">
                        <c:v>-1.7500000000000009</c:v>
                      </c:pt>
                      <c:pt idx="3">
                        <c:v>-1.5500000000000009</c:v>
                      </c:pt>
                      <c:pt idx="4">
                        <c:v>-1.350000000000001</c:v>
                      </c:pt>
                      <c:pt idx="5">
                        <c:v>-1.150000000000001</c:v>
                      </c:pt>
                      <c:pt idx="6">
                        <c:v>-0.95000000000000107</c:v>
                      </c:pt>
                      <c:pt idx="7">
                        <c:v>-0.750000000000001</c:v>
                      </c:pt>
                      <c:pt idx="8">
                        <c:v>-0.55000000000000093</c:v>
                      </c:pt>
                      <c:pt idx="9">
                        <c:v>-0.35000000000000098</c:v>
                      </c:pt>
                      <c:pt idx="10">
                        <c:v>-0.15000000000000097</c:v>
                      </c:pt>
                      <c:pt idx="11">
                        <c:v>4.9999999999999045E-2</c:v>
                      </c:pt>
                      <c:pt idx="12">
                        <c:v>0.24999999999999911</c:v>
                      </c:pt>
                      <c:pt idx="13">
                        <c:v>0.44999999999999907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9324-4DAC-9779-B9FA4AF4BA58}"/>
                  </c:ext>
                </c:extLst>
              </c15:ser>
            </c15:filteredScatterSeries>
          </c:ext>
        </c:extLst>
      </c:scatterChart>
      <c:valAx>
        <c:axId val="1222874016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U((SHE)</a:t>
                </a:r>
              </a:p>
            </c:rich>
          </c:tx>
          <c:layout>
            <c:manualLayout>
              <c:xMode val="edge"/>
              <c:yMode val="edge"/>
              <c:x val="0.50255437229956335"/>
              <c:y val="0.9369036320736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89824"/>
        <c:crossesAt val="-1.5"/>
        <c:crossBetween val="midCat"/>
      </c:valAx>
      <c:valAx>
        <c:axId val="12228898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Barrier(eV)</a:t>
                </a:r>
              </a:p>
            </c:rich>
          </c:tx>
          <c:layout>
            <c:manualLayout>
              <c:xMode val="edge"/>
              <c:yMode val="edge"/>
              <c:x val="6.8731574522803247E-3"/>
              <c:y val="0.36901947131044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74016"/>
        <c:crossesAt val="-1.6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3133057536466536"/>
          <c:y val="3.5280216680072807E-2"/>
          <c:w val="0.31715980375884684"/>
          <c:h val="0.49469945094457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126604</xdr:rowOff>
    </xdr:from>
    <xdr:to>
      <xdr:col>5</xdr:col>
      <xdr:colOff>28973</xdr:colOff>
      <xdr:row>40</xdr:row>
      <xdr:rowOff>109935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FE09D-E4B9-4AB2-8D24-73165256A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269875</xdr:colOff>
      <xdr:row>22</xdr:row>
      <xdr:rowOff>46831</xdr:rowOff>
    </xdr:from>
    <xdr:to>
      <xdr:col>12</xdr:col>
      <xdr:colOff>468539</xdr:colOff>
      <xdr:row>40</xdr:row>
      <xdr:rowOff>30162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9B4F3C-BBC2-46B3-A6F6-4B0096522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819666</xdr:colOff>
      <xdr:row>40</xdr:row>
      <xdr:rowOff>228025</xdr:rowOff>
    </xdr:from>
    <xdr:to>
      <xdr:col>21</xdr:col>
      <xdr:colOff>675843</xdr:colOff>
      <xdr:row>59</xdr:row>
      <xdr:rowOff>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B53871D2-D8BA-4084-9326-877268FCC46F}"/>
            </a:ext>
          </a:extLst>
        </xdr:cNvPr>
        <xdr:cNvGrpSpPr/>
      </xdr:nvGrpSpPr>
      <xdr:grpSpPr>
        <a:xfrm>
          <a:off x="15161373" y="9722049"/>
          <a:ext cx="8204104" cy="4232463"/>
          <a:chOff x="5070979" y="7953375"/>
          <a:chExt cx="5734329" cy="3809696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DCB3B41A-430C-498C-BEDA-AC60D7C0B00F}"/>
              </a:ext>
            </a:extLst>
          </xdr:cNvPr>
          <xdr:cNvGraphicFramePr>
            <a:graphicFrameLocks/>
          </xdr:cNvGraphicFramePr>
        </xdr:nvGraphicFramePr>
        <xdr:xfrm>
          <a:off x="5070979" y="7953375"/>
          <a:ext cx="5734329" cy="380969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D0C76BC6-6D9E-A0C3-A7EF-1BA9EF33141D}"/>
              </a:ext>
            </a:extLst>
          </xdr:cNvPr>
          <xdr:cNvCxnSpPr/>
        </xdr:nvCxnSpPr>
        <xdr:spPr>
          <a:xfrm>
            <a:off x="9387799" y="8556625"/>
            <a:ext cx="15875" cy="1174750"/>
          </a:xfrm>
          <a:prstGeom prst="line">
            <a:avLst/>
          </a:prstGeom>
          <a:ln w="19050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52917</xdr:colOff>
      <xdr:row>22</xdr:row>
      <xdr:rowOff>41937</xdr:rowOff>
    </xdr:from>
    <xdr:to>
      <xdr:col>5</xdr:col>
      <xdr:colOff>81890</xdr:colOff>
      <xdr:row>40</xdr:row>
      <xdr:rowOff>25268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A633BB-A4F3-4788-8C13-82B0A67D9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173183</xdr:colOff>
      <xdr:row>40</xdr:row>
      <xdr:rowOff>190499</xdr:rowOff>
    </xdr:from>
    <xdr:to>
      <xdr:col>14</xdr:col>
      <xdr:colOff>656643</xdr:colOff>
      <xdr:row>59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2CB74D-2723-44A0-93B4-63BC91326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0</xdr:col>
      <xdr:colOff>59755</xdr:colOff>
      <xdr:row>76</xdr:row>
      <xdr:rowOff>11491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52A07F7-3666-45DC-86E3-85AFE7AE2524}"/>
            </a:ext>
          </a:extLst>
        </xdr:cNvPr>
        <xdr:cNvSpPr txBox="1"/>
      </xdr:nvSpPr>
      <xdr:spPr>
        <a:xfrm>
          <a:off x="7648005" y="31864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16</xdr:col>
      <xdr:colOff>21120</xdr:colOff>
      <xdr:row>59</xdr:row>
      <xdr:rowOff>193459</xdr:rowOff>
    </xdr:from>
    <xdr:to>
      <xdr:col>21</xdr:col>
      <xdr:colOff>585999</xdr:colOff>
      <xdr:row>77</xdr:row>
      <xdr:rowOff>4058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4F09E7-C803-420B-AF9A-1BB9411F9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0.31352</cdr:x>
      <cdr:y>0.17544</cdr:y>
    </cdr:from>
    <cdr:to>
      <cdr:x>0.63094</cdr:x>
      <cdr:y>0.25451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4">
              <a:extLst xmlns:a="http://schemas.openxmlformats.org/drawingml/2006/main">
                <a:ext uri="{FF2B5EF4-FFF2-40B4-BE49-F238E27FC236}">
                  <a16:creationId xmlns:a16="http://schemas.microsoft.com/office/drawing/2014/main" id="{DDB318F1-B666-4A9D-82D4-C958EC9DFC0A}"/>
                </a:ext>
              </a:extLst>
            </cdr:cNvPr>
            <cdr:cNvSpPr txBox="1"/>
          </cdr:nvSpPr>
          <cdr:spPr>
            <a:xfrm xmlns:a="http://schemas.openxmlformats.org/drawingml/2006/main">
              <a:off x="1798795" y="668355"/>
              <a:ext cx="1821226" cy="30124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2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2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2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𝑮</m:t>
                        </m:r>
                      </m:e>
                      <m:sub>
                        <m:r>
                          <a:rPr lang="en-US" sz="12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𝒂𝒄𝒕</m:t>
                        </m:r>
                      </m:sub>
                      <m:sup>
                        <m:r>
                          <a:rPr lang="en-US" sz="12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𝟏</m:t>
                        </m:r>
                        <m:r>
                          <a:rPr lang="en-US" sz="12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𝒂</m:t>
                        </m:r>
                      </m:sup>
                    </m:sSubSup>
                    <m:d>
                      <m:dPr>
                        <m:ctrlPr>
                          <a:rPr lang="en-US" sz="12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𝑼</m:t>
                        </m:r>
                        <m:r>
                          <a:rPr lang="en-US" sz="12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</m:d>
                    <m:r>
                      <a:rPr lang="en-US" sz="1200" b="1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𝟏</m:t>
                    </m:r>
                    <m:r>
                      <a:rPr lang="en-US" sz="12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2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𝟎𝟑</m:t>
                    </m:r>
                    <m:r>
                      <a:rPr lang="en-US" sz="12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2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𝑼</m:t>
                    </m:r>
                    <m:r>
                      <a:rPr lang="en-US" sz="12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en-US" sz="1200" b="1"/>
            </a:p>
          </cdr:txBody>
        </cdr:sp>
      </mc:Choice>
      <mc:Fallback xmlns="">
        <cdr:sp macro="" textlink="">
          <cdr:nvSpPr>
            <cdr:cNvPr id="2" name="TextBox 4">
              <a:extLst xmlns:a="http://schemas.openxmlformats.org/drawingml/2006/main">
                <a:ext uri="{FF2B5EF4-FFF2-40B4-BE49-F238E27FC236}">
                  <a16:creationId xmlns:a16="http://schemas.microsoft.com/office/drawing/2014/main" id="{DDB318F1-B666-4A9D-82D4-C958EC9DFC0A}"/>
                </a:ext>
              </a:extLst>
            </cdr:cNvPr>
            <cdr:cNvSpPr txBox="1"/>
          </cdr:nvSpPr>
          <cdr:spPr>
            <a:xfrm xmlns:a="http://schemas.openxmlformats.org/drawingml/2006/main">
              <a:off x="1798795" y="668355"/>
              <a:ext cx="1821226" cy="30124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200" b="1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〖∆𝑮〗_𝒂𝒄𝒕^𝟏𝒂 </a:t>
              </a:r>
              <a:r>
                <a:rPr lang="en-US" sz="12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(𝑼′)=𝟏.𝟎𝟑+𝑼′</a:t>
              </a:r>
              <a:endParaRPr lang="en-US" sz="1200" b="1"/>
            </a:p>
          </cdr:txBody>
        </cdr:sp>
      </mc:Fallback>
    </mc:AlternateContent>
  </cdr:relSizeAnchor>
  <cdr:relSizeAnchor xmlns:cdr="http://schemas.openxmlformats.org/drawingml/2006/chartDrawing">
    <cdr:from>
      <cdr:x>0.30257</cdr:x>
      <cdr:y>0.25236</cdr:y>
    </cdr:from>
    <cdr:to>
      <cdr:x>0.66229</cdr:x>
      <cdr:y>0.33144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4">
              <a:extLst xmlns:a="http://schemas.openxmlformats.org/drawingml/2006/main">
                <a:ext uri="{FF2B5EF4-FFF2-40B4-BE49-F238E27FC236}">
                  <a16:creationId xmlns:a16="http://schemas.microsoft.com/office/drawing/2014/main" id="{20F86289-6A98-4846-87F5-0788B08BC2AE}"/>
                </a:ext>
              </a:extLst>
            </cdr:cNvPr>
            <cdr:cNvSpPr txBox="1"/>
          </cdr:nvSpPr>
          <cdr:spPr>
            <a:xfrm xmlns:a="http://schemas.openxmlformats.org/drawingml/2006/main">
              <a:off x="1735992" y="961432"/>
              <a:ext cx="2063916" cy="30124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200" b="1" i="1">
                            <a:solidFill>
                              <a:srgbClr val="FFC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200" b="1" i="1">
                            <a:solidFill>
                              <a:srgbClr val="FFC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200" b="1" i="1">
                            <a:solidFill>
                              <a:srgbClr val="FFC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𝑮</m:t>
                        </m:r>
                      </m:e>
                      <m:sub>
                        <m:r>
                          <a:rPr lang="en-US" sz="1200" b="1" i="1">
                            <a:solidFill>
                              <a:srgbClr val="FFC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𝒂𝒄𝒕</m:t>
                        </m:r>
                      </m:sub>
                      <m:sup>
                        <m:r>
                          <a:rPr lang="en-US" sz="1200" b="1" i="1">
                            <a:solidFill>
                              <a:srgbClr val="FFC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</m:t>
                        </m:r>
                        <m:r>
                          <a:rPr lang="en-US" sz="1200" b="1" i="1">
                            <a:solidFill>
                              <a:srgbClr val="FFC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𝒂</m:t>
                        </m:r>
                      </m:sup>
                    </m:sSubSup>
                    <m:d>
                      <m:dPr>
                        <m:ctrlPr>
                          <a:rPr lang="en-US" sz="1200" b="1" i="1">
                            <a:solidFill>
                              <a:srgbClr val="FFC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1" i="1">
                            <a:solidFill>
                              <a:srgbClr val="FFC000"/>
                            </a:solidFill>
                            <a:latin typeface="Cambria Math" panose="02040503050406030204" pitchFamily="18" charset="0"/>
                          </a:rPr>
                          <m:t>𝑼</m:t>
                        </m:r>
                        <m:r>
                          <a:rPr lang="en-US" sz="1200" b="1" i="1">
                            <a:solidFill>
                              <a:srgbClr val="FFC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</m:d>
                    <m:r>
                      <a:rPr lang="en-US" sz="1200" b="1" i="0">
                        <a:solidFill>
                          <a:srgbClr val="FFC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1" i="1">
                        <a:solidFill>
                          <a:srgbClr val="FFC000"/>
                        </a:solidFill>
                        <a:latin typeface="Cambria Math" panose="02040503050406030204" pitchFamily="18" charset="0"/>
                      </a:rPr>
                      <m:t>𝟎</m:t>
                    </m:r>
                    <m:r>
                      <a:rPr lang="en-US" sz="1200" b="1" i="1">
                        <a:solidFill>
                          <a:srgbClr val="FFC000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200" b="1" i="1">
                        <a:solidFill>
                          <a:srgbClr val="FFC000"/>
                        </a:solidFill>
                        <a:latin typeface="Cambria Math" panose="02040503050406030204" pitchFamily="18" charset="0"/>
                      </a:rPr>
                      <m:t>𝟗𝟗</m:t>
                    </m:r>
                    <m:r>
                      <a:rPr lang="en-US" sz="1200" b="1" i="1">
                        <a:solidFill>
                          <a:srgbClr val="FFC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200" b="1" i="1">
                        <a:solidFill>
                          <a:srgbClr val="FFC000"/>
                        </a:solidFill>
                        <a:latin typeface="Cambria Math" panose="02040503050406030204" pitchFamily="18" charset="0"/>
                      </a:rPr>
                      <m:t>𝟎</m:t>
                    </m:r>
                    <m:r>
                      <a:rPr lang="en-US" sz="1200" b="1" i="1">
                        <a:solidFill>
                          <a:srgbClr val="FFC000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200" b="1" i="1">
                        <a:solidFill>
                          <a:srgbClr val="FFC000"/>
                        </a:solidFill>
                        <a:latin typeface="Cambria Math" panose="02040503050406030204" pitchFamily="18" charset="0"/>
                      </a:rPr>
                      <m:t>𝟖</m:t>
                    </m:r>
                    <m:r>
                      <a:rPr lang="en-US" sz="1200" b="1" i="1">
                        <a:solidFill>
                          <a:srgbClr val="FFC000"/>
                        </a:solidFill>
                        <a:latin typeface="Cambria Math" panose="02040503050406030204" pitchFamily="18" charset="0"/>
                      </a:rPr>
                      <m:t>𝑼</m:t>
                    </m:r>
                    <m:r>
                      <a:rPr lang="en-US" sz="1200" b="1" i="1">
                        <a:solidFill>
                          <a:srgbClr val="FFC000"/>
                        </a:solidFill>
                        <a:latin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en-US" sz="1200" b="1"/>
            </a:p>
          </cdr:txBody>
        </cdr:sp>
      </mc:Choice>
      <mc:Fallback xmlns="">
        <cdr:sp macro="" textlink="">
          <cdr:nvSpPr>
            <cdr:cNvPr id="3" name="TextBox 4">
              <a:extLst xmlns:a="http://schemas.openxmlformats.org/drawingml/2006/main">
                <a:ext uri="{FF2B5EF4-FFF2-40B4-BE49-F238E27FC236}">
                  <a16:creationId xmlns:a16="http://schemas.microsoft.com/office/drawing/2014/main" id="{20F86289-6A98-4846-87F5-0788B08BC2AE}"/>
                </a:ext>
              </a:extLst>
            </cdr:cNvPr>
            <cdr:cNvSpPr txBox="1"/>
          </cdr:nvSpPr>
          <cdr:spPr>
            <a:xfrm xmlns:a="http://schemas.openxmlformats.org/drawingml/2006/main">
              <a:off x="1735992" y="961432"/>
              <a:ext cx="2063916" cy="30124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200" b="1" i="0">
                  <a:solidFill>
                    <a:srgbClr val="FFC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〖∆𝑮〗_𝒂𝒄𝒕^𝟐𝒂 </a:t>
              </a:r>
              <a:r>
                <a:rPr lang="en-US" sz="1200" b="1" i="0">
                  <a:solidFill>
                    <a:srgbClr val="FFC000"/>
                  </a:solidFill>
                  <a:latin typeface="Cambria Math" panose="02040503050406030204" pitchFamily="18" charset="0"/>
                </a:rPr>
                <a:t>(𝑼′)=𝟎.𝟗𝟗+𝟎.𝟖𝑼′</a:t>
              </a:r>
              <a:endParaRPr lang="en-US" sz="1200" b="1"/>
            </a:p>
          </cdr:txBody>
        </cdr:sp>
      </mc:Fallback>
    </mc:AlternateContent>
  </cdr:relSizeAnchor>
  <cdr:relSizeAnchor xmlns:cdr="http://schemas.openxmlformats.org/drawingml/2006/chartDrawing">
    <cdr:from>
      <cdr:x>0.31169</cdr:x>
      <cdr:y>0.32929</cdr:y>
    </cdr:from>
    <cdr:to>
      <cdr:x>0.65446</cdr:x>
      <cdr:y>0.40915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4">
              <a:extLst xmlns:a="http://schemas.openxmlformats.org/drawingml/2006/main">
                <a:ext uri="{FF2B5EF4-FFF2-40B4-BE49-F238E27FC236}">
                  <a16:creationId xmlns:a16="http://schemas.microsoft.com/office/drawing/2014/main" id="{A982E99A-6574-4D44-B7A4-67DDBC21F226}"/>
                </a:ext>
              </a:extLst>
            </cdr:cNvPr>
            <cdr:cNvSpPr txBox="1"/>
          </cdr:nvSpPr>
          <cdr:spPr>
            <a:xfrm xmlns:a="http://schemas.openxmlformats.org/drawingml/2006/main">
              <a:off x="1788328" y="1254508"/>
              <a:ext cx="1966641" cy="30424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200" b="1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200" b="1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200" b="1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𝑮</m:t>
                        </m:r>
                      </m:e>
                      <m:sub>
                        <m:r>
                          <a:rPr lang="en-US" sz="1200" b="1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𝒂𝒄𝒕</m:t>
                        </m:r>
                      </m:sub>
                      <m:sup>
                        <m:r>
                          <a:rPr lang="en-US" sz="1200" b="1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</m:t>
                        </m:r>
                        <m:r>
                          <a:rPr lang="en-US" sz="1200" b="1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𝒃</m:t>
                        </m:r>
                      </m:sup>
                    </m:sSubSup>
                    <m:d>
                      <m:dPr>
                        <m:ctrlPr>
                          <a:rPr lang="en-US" sz="1200" b="1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1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𝑼</m:t>
                        </m:r>
                        <m:r>
                          <a:rPr lang="en-US" sz="1200" b="1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</m:d>
                    <m:r>
                      <a:rPr lang="en-US" sz="1200" b="1" i="0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1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𝟎</m:t>
                    </m:r>
                    <m:r>
                      <a:rPr lang="en-US" sz="1200" b="1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200" b="1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𝟗𝟏</m:t>
                    </m:r>
                    <m:r>
                      <a:rPr lang="en-US" sz="1200" b="1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200" b="1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𝟎</m:t>
                    </m:r>
                    <m:r>
                      <a:rPr lang="en-US" sz="1200" b="1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200" b="1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𝟔</m:t>
                    </m:r>
                    <m:r>
                      <a:rPr lang="en-US" sz="1200" b="1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𝑼</m:t>
                    </m:r>
                    <m:r>
                      <a:rPr lang="en-US" sz="1200" b="1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lang="en-US" sz="1200" b="1">
                <a:solidFill>
                  <a:schemeClr val="accent5"/>
                </a:solidFill>
              </a:endParaRPr>
            </a:p>
          </cdr:txBody>
        </cdr:sp>
      </mc:Choice>
      <mc:Fallback xmlns="">
        <cdr:sp macro="" textlink="">
          <cdr:nvSpPr>
            <cdr:cNvPr id="4" name="TextBox 4">
              <a:extLst xmlns:a="http://schemas.openxmlformats.org/drawingml/2006/main">
                <a:ext uri="{FF2B5EF4-FFF2-40B4-BE49-F238E27FC236}">
                  <a16:creationId xmlns:a16="http://schemas.microsoft.com/office/drawing/2014/main" id="{A982E99A-6574-4D44-B7A4-67DDBC21F226}"/>
                </a:ext>
              </a:extLst>
            </cdr:cNvPr>
            <cdr:cNvSpPr txBox="1"/>
          </cdr:nvSpPr>
          <cdr:spPr>
            <a:xfrm xmlns:a="http://schemas.openxmlformats.org/drawingml/2006/main">
              <a:off x="1788328" y="1254508"/>
              <a:ext cx="1966641" cy="30424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200" b="1" i="0">
                  <a:solidFill>
                    <a:schemeClr val="accent5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〖∆𝑮〗_𝒂𝒄𝒕^𝟐𝒃 </a:t>
              </a:r>
              <a:r>
                <a:rPr lang="en-US" sz="1200" b="1" i="0">
                  <a:solidFill>
                    <a:schemeClr val="accent5"/>
                  </a:solidFill>
                  <a:latin typeface="Cambria Math" panose="02040503050406030204" pitchFamily="18" charset="0"/>
                </a:rPr>
                <a:t>(𝑼′)=𝟎.𝟗𝟏+𝟎.𝟔𝑼′</a:t>
              </a:r>
              <a:endParaRPr lang="en-US" sz="1200" b="1">
                <a:solidFill>
                  <a:schemeClr val="accent5"/>
                </a:solidFill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0.44511</cdr:x>
      <cdr:y>0.72502</cdr:y>
    </cdr:from>
    <cdr:to>
      <cdr:x>0.93553</cdr:x>
      <cdr:y>0.80409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5">
              <a:extLst xmlns:a="http://schemas.openxmlformats.org/drawingml/2006/main">
                <a:ext uri="{FF2B5EF4-FFF2-40B4-BE49-F238E27FC236}">
                  <a16:creationId xmlns:a16="http://schemas.microsoft.com/office/drawing/2014/main" id="{333F87CC-B4C0-4916-B7ED-2CCD7EF630A3}"/>
                </a:ext>
              </a:extLst>
            </cdr:cNvPr>
            <cdr:cNvSpPr txBox="1"/>
          </cdr:nvSpPr>
          <cdr:spPr>
            <a:xfrm xmlns:a="http://schemas.openxmlformats.org/drawingml/2006/main">
              <a:off x="2552388" y="2762121"/>
              <a:ext cx="2812229" cy="301232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2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2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2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𝑮</m:t>
                        </m:r>
                      </m:e>
                      <m:sub>
                        <m:r>
                          <a:rPr lang="en-US" sz="12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𝒂𝒄𝒕</m:t>
                        </m:r>
                      </m:sub>
                      <m:sup>
                        <m:r>
                          <a:rPr lang="en-US" sz="12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</m:t>
                        </m:r>
                        <m:r>
                          <a:rPr lang="en-US" sz="12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𝒄</m:t>
                        </m:r>
                      </m:sup>
                    </m:sSubSup>
                    <m:d>
                      <m:dPr>
                        <m:ctrlPr>
                          <a:rPr lang="en-US" sz="12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𝑼</m:t>
                        </m:r>
                        <m:r>
                          <a:rPr lang="en-US" sz="12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</m:d>
                    <m:r>
                      <a:rPr lang="en-US" sz="1200" b="1" i="0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𝟎</m:t>
                    </m:r>
                    <m:r>
                      <a:rPr lang="en-US" sz="12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2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𝟗𝟎</m:t>
                    </m:r>
                    <m:r>
                      <a:rPr lang="en-US" sz="12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2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𝟎</m:t>
                    </m:r>
                    <m:r>
                      <a:rPr lang="en-US" sz="12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2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𝟓𝟕</m:t>
                    </m:r>
                    <m:r>
                      <a:rPr lang="en-US" sz="12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𝑼</m:t>
                    </m:r>
                    <m:r>
                      <a:rPr lang="en-US" sz="12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′+</m:t>
                    </m:r>
                    <m:r>
                      <a:rPr lang="en-US" sz="12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𝟎</m:t>
                    </m:r>
                    <m:r>
                      <a:rPr lang="en-US" sz="12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200" b="1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𝟎𝟓</m:t>
                    </m:r>
                    <m:sSup>
                      <m:sSupPr>
                        <m:ctrlPr>
                          <a:rPr lang="en-US" sz="12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𝑼</m:t>
                        </m:r>
                      </m:e>
                      <m:sup>
                        <m:r>
                          <a:rPr lang="en-US" sz="12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  <m:r>
                          <a:rPr lang="en-US" sz="1200" b="1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US" sz="1200" b="1"/>
            </a:p>
          </cdr:txBody>
        </cdr:sp>
      </mc:Choice>
      <mc:Fallback xmlns="">
        <cdr:sp macro="" textlink="">
          <cdr:nvSpPr>
            <cdr:cNvPr id="5" name="TextBox 5">
              <a:extLst xmlns:a="http://schemas.openxmlformats.org/drawingml/2006/main">
                <a:ext uri="{FF2B5EF4-FFF2-40B4-BE49-F238E27FC236}">
                  <a16:creationId xmlns:a16="http://schemas.microsoft.com/office/drawing/2014/main" id="{333F87CC-B4C0-4916-B7ED-2CCD7EF630A3}"/>
                </a:ext>
              </a:extLst>
            </cdr:cNvPr>
            <cdr:cNvSpPr txBox="1"/>
          </cdr:nvSpPr>
          <cdr:spPr>
            <a:xfrm xmlns:a="http://schemas.openxmlformats.org/drawingml/2006/main">
              <a:off x="2552388" y="2762121"/>
              <a:ext cx="2812229" cy="301232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200" b="1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〖∆𝑮〗_𝒂𝒄𝒕^𝟐𝒄 </a:t>
              </a:r>
              <a:r>
                <a:rPr lang="en-US" sz="1200" b="1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(𝑼′)=𝟎.𝟗𝟎+𝟎.𝟓𝟕𝑼′+𝟎.𝟎𝟓𝑼^′𝟐</a:t>
              </a:r>
              <a:endParaRPr lang="en-US" sz="1200" b="1"/>
            </a:p>
          </cdr:txBody>
        </cdr:sp>
      </mc:Fallback>
    </mc:AlternateContent>
  </cdr:relSizeAnchor>
  <cdr:relSizeAnchor xmlns:cdr="http://schemas.openxmlformats.org/drawingml/2006/chartDrawing">
    <cdr:from>
      <cdr:x>0.62601</cdr:x>
      <cdr:y>0.46723</cdr:y>
    </cdr:from>
    <cdr:to>
      <cdr:x>0.96816</cdr:x>
      <cdr:y>0.5463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8" name="TextBox 5">
              <a:extLst xmlns:a="http://schemas.openxmlformats.org/drawingml/2006/main">
                <a:ext uri="{FF2B5EF4-FFF2-40B4-BE49-F238E27FC236}">
                  <a16:creationId xmlns:a16="http://schemas.microsoft.com/office/drawing/2014/main" id="{59500554-DF49-4550-9E33-EF78AD8788E9}"/>
                </a:ext>
              </a:extLst>
            </cdr:cNvPr>
            <cdr:cNvSpPr txBox="1"/>
          </cdr:nvSpPr>
          <cdr:spPr>
            <a:xfrm xmlns:a="http://schemas.openxmlformats.org/drawingml/2006/main">
              <a:off x="3937596" y="1891278"/>
              <a:ext cx="2152108" cy="320062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𝐔</m:t>
                    </m:r>
                    <m:r>
                      <a:rPr lang="en-US" sz="1200" b="1" i="0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𝑼</m:t>
                        </m:r>
                      </m:e>
                      <m:sub>
                        <m:r>
                          <a:rPr lang="en-US" sz="12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𝒑𝒛𝒄</m:t>
                        </m:r>
                      </m:sub>
                    </m:sSub>
                    <m:r>
                      <a:rPr lang="en-US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𝟎</m:t>
                    </m:r>
                    <m:r>
                      <a:rPr lang="en-US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𝟓𝟓</m:t>
                    </m:r>
                    <m:r>
                      <a:rPr lang="en-US" sz="12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𝑽𝑺𝑯𝑬</m:t>
                    </m:r>
                  </m:oMath>
                </m:oMathPara>
              </a14:m>
              <a:endParaRPr lang="en-US" sz="1200" b="1">
                <a:solidFill>
                  <a:srgbClr val="FF0000"/>
                </a:solidFill>
              </a:endParaRPr>
            </a:p>
          </cdr:txBody>
        </cdr:sp>
      </mc:Choice>
      <mc:Fallback xmlns="">
        <cdr:sp macro="" textlink="">
          <cdr:nvSpPr>
            <cdr:cNvPr id="8" name="TextBox 5">
              <a:extLst xmlns:a="http://schemas.openxmlformats.org/drawingml/2006/main">
                <a:ext uri="{FF2B5EF4-FFF2-40B4-BE49-F238E27FC236}">
                  <a16:creationId xmlns:a16="http://schemas.microsoft.com/office/drawing/2014/main" id="{59500554-DF49-4550-9E33-EF78AD8788E9}"/>
                </a:ext>
              </a:extLst>
            </cdr:cNvPr>
            <cdr:cNvSpPr txBox="1"/>
          </cdr:nvSpPr>
          <cdr:spPr>
            <a:xfrm xmlns:a="http://schemas.openxmlformats.org/drawingml/2006/main">
              <a:off x="3937596" y="1891278"/>
              <a:ext cx="2152108" cy="320062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2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𝐔=𝑼_𝒑𝒛𝒄=𝟎.𝟓𝟓𝑽𝑺𝑯𝑬</a:t>
              </a:r>
              <a:endParaRPr lang="en-US" sz="1200" b="1">
                <a:solidFill>
                  <a:srgbClr val="FF0000"/>
                </a:solidFill>
              </a:endParaRPr>
            </a:p>
          </cdr:txBody>
        </cdr:sp>
      </mc:Fallback>
    </mc:AlternateContent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0.37042</cdr:x>
      <cdr:y>0.75716</cdr:y>
    </cdr:from>
    <cdr:to>
      <cdr:x>1</cdr:x>
      <cdr:y>0.8506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1">
              <a:extLst xmlns:a="http://schemas.openxmlformats.org/drawingml/2006/main">
                <a:ext uri="{FF2B5EF4-FFF2-40B4-BE49-F238E27FC236}">
                  <a16:creationId xmlns:a16="http://schemas.microsoft.com/office/drawing/2014/main" id="{BAB56561-3522-4104-96B9-FD9B297B55D2}"/>
                </a:ext>
              </a:extLst>
            </cdr:cNvPr>
            <cdr:cNvSpPr txBox="1"/>
          </cdr:nvSpPr>
          <cdr:spPr>
            <a:xfrm xmlns:a="http://schemas.openxmlformats.org/drawingml/2006/main">
              <a:off x="1998201" y="2916222"/>
              <a:ext cx="3396219" cy="359888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>
              <a:spAutoFit/>
            </a:bodyPr>
            <a:lstStyle xmlns:a="http://schemas.openxmlformats.org/drawingml/2006/main"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600" b="1" i="1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600" b="1" i="1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600" b="1" i="1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𝑮</m:t>
                        </m:r>
                      </m:e>
                      <m:sub>
                        <m:r>
                          <a:rPr lang="en-US" sz="1600" b="1" i="1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𝒂𝒄𝒕</m:t>
                        </m:r>
                      </m:sub>
                      <m:sup>
                        <m:r>
                          <a:rPr lang="en-US" sz="1600" b="1" i="1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𝟏</m:t>
                        </m:r>
                        <m:r>
                          <a:rPr lang="en-US" sz="1600" b="1" i="1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𝒃</m:t>
                        </m:r>
                      </m:sup>
                    </m:sSubSup>
                    <m:d>
                      <m:dPr>
                        <m:ctrlPr>
                          <a:rPr lang="en-US" sz="16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𝑼</m:t>
                        </m:r>
                      </m:e>
                    </m:d>
                    <m:r>
                      <a:rPr lang="en-US" sz="1600" b="1" i="0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1" i="1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𝟏</m:t>
                    </m:r>
                    <m:r>
                      <a:rPr lang="en-US" sz="1600" b="1" i="1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600" b="1" i="1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𝟎𝟑</m:t>
                    </m:r>
                    <m:r>
                      <a:rPr lang="en-US" sz="1600" b="1" i="1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1" i="1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𝜷</m:t>
                    </m:r>
                    <m:r>
                      <a:rPr lang="en-US" sz="1600" b="1" i="1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𝒆</m:t>
                    </m:r>
                    <m:d>
                      <m:dPr>
                        <m:ctrlPr>
                          <a:rPr lang="en-US" sz="1600" b="1" i="1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𝑼</m:t>
                        </m:r>
                        <m:r>
                          <a:rPr lang="en-US" sz="1600" b="1" i="1" smtClean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600" b="1" i="1" smtClean="0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n-US" sz="1600" b="1" i="1" smtClean="0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n-US" sz="1600" b="1" i="1" smtClean="0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𝟓𝟓</m:t>
                        </m:r>
                      </m:e>
                    </m:d>
                  </m:oMath>
                </m:oMathPara>
              </a14:m>
              <a:endParaRPr lang="en-US" sz="1600" dirty="0"/>
            </a:p>
          </cdr:txBody>
        </cdr:sp>
      </mc:Choice>
      <mc:Fallback xmlns="">
        <cdr:sp macro="" textlink="">
          <cdr:nvSpPr>
            <cdr:cNvPr id="2" name="TextBox 11">
              <a:extLst xmlns:a="http://schemas.openxmlformats.org/drawingml/2006/main">
                <a:ext uri="{FF2B5EF4-FFF2-40B4-BE49-F238E27FC236}">
                  <a16:creationId xmlns:a16="http://schemas.microsoft.com/office/drawing/2014/main" id="{BAB56561-3522-4104-96B9-FD9B297B55D2}"/>
                </a:ext>
              </a:extLst>
            </cdr:cNvPr>
            <cdr:cNvSpPr txBox="1"/>
          </cdr:nvSpPr>
          <cdr:spPr>
            <a:xfrm xmlns:a="http://schemas.openxmlformats.org/drawingml/2006/main">
              <a:off x="1998201" y="2916222"/>
              <a:ext cx="3396219" cy="359888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>
              <a:spAutoFit/>
            </a:bodyPr>
            <a:lstStyle xmlns:a="http://schemas.openxmlformats.org/drawingml/2006/main"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600" b="1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〖∆𝑮〗_𝒂𝒄𝒕^𝟏𝒃 </a:t>
              </a:r>
              <a:r>
                <a:rPr lang="en-US" sz="16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(𝑼)=𝟏.𝟎𝟑+</a:t>
              </a:r>
              <a:r>
                <a:rPr lang="en-US" sz="1600" b="1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𝜷𝒆(</a:t>
              </a:r>
              <a:r>
                <a:rPr lang="en-US" sz="1600" b="1" i="0">
                  <a:latin typeface="Cambria Math" panose="02040503050406030204" pitchFamily="18" charset="0"/>
                </a:rPr>
                <a:t>𝑼−</a:t>
              </a:r>
              <a:r>
                <a:rPr lang="en-US" sz="16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𝟎.𝟓𝟓)</a:t>
              </a:r>
              <a:endParaRPr lang="en-US" sz="1600" dirty="0"/>
            </a:p>
          </cdr:txBody>
        </cdr:sp>
      </mc:Fallback>
    </mc:AlternateContent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0.20286</cdr:x>
      <cdr:y>0.08078</cdr:y>
    </cdr:from>
    <cdr:to>
      <cdr:x>0.36556</cdr:x>
      <cdr:y>0.53155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6DAEBF-C460-27DE-EB86-5DA268F9C9A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30283" y="379248"/>
          <a:ext cx="1147088" cy="211615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1A12-B379-4AF2-992A-7AE216E150C4}">
  <dimension ref="A1:AF101"/>
  <sheetViews>
    <sheetView tabSelected="1" topLeftCell="A7" zoomScale="41" zoomScaleNormal="41" workbookViewId="0">
      <selection activeCell="A87" sqref="A87:K101"/>
    </sheetView>
  </sheetViews>
  <sheetFormatPr defaultColWidth="9.1796875" defaultRowHeight="18.5" x14ac:dyDescent="0.45"/>
  <cols>
    <col min="1" max="1" width="26.81640625" style="5" bestFit="1" customWidth="1"/>
    <col min="2" max="2" width="14.54296875" style="5" bestFit="1" customWidth="1"/>
    <col min="3" max="3" width="14.453125" style="5" customWidth="1"/>
    <col min="4" max="4" width="16.54296875" style="5" bestFit="1" customWidth="1"/>
    <col min="5" max="5" width="19.1796875" style="5" bestFit="1" customWidth="1"/>
    <col min="6" max="7" width="12.7265625" style="5" bestFit="1" customWidth="1"/>
    <col min="8" max="8" width="13.7265625" style="5" bestFit="1" customWidth="1"/>
    <col min="9" max="9" width="14.453125" style="5" bestFit="1" customWidth="1"/>
    <col min="10" max="10" width="16.54296875" style="5" bestFit="1" customWidth="1"/>
    <col min="11" max="11" width="12" style="5" customWidth="1"/>
    <col min="12" max="12" width="8.90625" style="5" customWidth="1"/>
    <col min="13" max="13" width="11" style="5" customWidth="1"/>
    <col min="14" max="14" width="11.54296875" style="5" bestFit="1" customWidth="1"/>
    <col min="15" max="15" width="18.1796875" style="5" customWidth="1"/>
    <col min="16" max="16" width="8.26953125" style="5" bestFit="1" customWidth="1"/>
    <col min="17" max="17" width="24.54296875" style="5" customWidth="1"/>
    <col min="18" max="18" width="16.7265625" style="5" bestFit="1" customWidth="1"/>
    <col min="19" max="19" width="12.453125" style="5" bestFit="1" customWidth="1"/>
    <col min="20" max="20" width="18.81640625" style="5" bestFit="1" customWidth="1"/>
    <col min="21" max="21" width="20.54296875" style="5" bestFit="1" customWidth="1"/>
    <col min="22" max="22" width="17.7265625" style="5" bestFit="1" customWidth="1"/>
    <col min="23" max="23" width="9.26953125" style="5" bestFit="1" customWidth="1"/>
    <col min="24" max="24" width="9.1796875" style="5"/>
    <col min="25" max="25" width="11.81640625" style="5" customWidth="1"/>
    <col min="26" max="27" width="12.81640625" style="5" bestFit="1" customWidth="1"/>
    <col min="28" max="28" width="19.1796875" style="5" bestFit="1" customWidth="1"/>
    <col min="29" max="29" width="17" style="5" bestFit="1" customWidth="1"/>
    <col min="30" max="30" width="10.81640625" style="5" bestFit="1" customWidth="1"/>
    <col min="31" max="31" width="12" style="5" bestFit="1" customWidth="1"/>
    <col min="32" max="32" width="20.453125" style="5" bestFit="1" customWidth="1"/>
    <col min="33" max="33" width="13.7265625" style="5" bestFit="1" customWidth="1"/>
    <col min="34" max="34" width="7.453125" style="5" customWidth="1"/>
    <col min="35" max="16384" width="9.1796875" style="5"/>
  </cols>
  <sheetData>
    <row r="1" spans="1:32" ht="19" thickBot="1" x14ac:dyDescent="0.5"/>
    <row r="2" spans="1:32" ht="19" thickBot="1" x14ac:dyDescent="0.5">
      <c r="A2" s="6" t="s">
        <v>38</v>
      </c>
      <c r="B2" s="7" t="s">
        <v>8</v>
      </c>
      <c r="C2" s="7" t="s">
        <v>23</v>
      </c>
      <c r="D2" s="7" t="s">
        <v>1</v>
      </c>
      <c r="E2" s="8" t="s">
        <v>2</v>
      </c>
      <c r="G2" s="133" t="s">
        <v>37</v>
      </c>
      <c r="H2" s="134"/>
      <c r="I2" s="135" t="s">
        <v>29</v>
      </c>
      <c r="J2" s="136"/>
      <c r="K2" s="136"/>
      <c r="L2" s="137"/>
      <c r="M2" s="138" t="s">
        <v>30</v>
      </c>
      <c r="N2" s="138"/>
      <c r="O2" s="138"/>
      <c r="P2" s="134"/>
      <c r="Q2" s="9" t="s">
        <v>31</v>
      </c>
      <c r="S2" s="10" t="s">
        <v>5</v>
      </c>
      <c r="T2" s="11">
        <v>-14.211871840000001</v>
      </c>
    </row>
    <row r="3" spans="1:32" ht="19" thickBot="1" x14ac:dyDescent="0.5">
      <c r="A3" s="12" t="s">
        <v>22</v>
      </c>
      <c r="B3" s="13">
        <v>-291.30545926946962</v>
      </c>
      <c r="C3" s="13">
        <v>-290.98803995623598</v>
      </c>
      <c r="D3" s="13">
        <v>-290.46724090201758</v>
      </c>
      <c r="E3" s="14">
        <v>-291.23586115895114</v>
      </c>
      <c r="G3" s="15" t="s">
        <v>35</v>
      </c>
      <c r="H3" s="16" t="s">
        <v>36</v>
      </c>
      <c r="I3" s="17" t="s">
        <v>24</v>
      </c>
      <c r="J3" s="18" t="s">
        <v>0</v>
      </c>
      <c r="K3" s="18" t="s">
        <v>32</v>
      </c>
      <c r="L3" s="19" t="s">
        <v>39</v>
      </c>
      <c r="M3" s="20" t="s">
        <v>7</v>
      </c>
      <c r="N3" s="18" t="s">
        <v>0</v>
      </c>
      <c r="O3" s="18" t="s">
        <v>32</v>
      </c>
      <c r="P3" s="21" t="s">
        <v>39</v>
      </c>
      <c r="Q3" s="9" t="s">
        <v>32</v>
      </c>
      <c r="S3" s="22" t="s">
        <v>4</v>
      </c>
      <c r="T3" s="23">
        <v>-6.7686907700000001</v>
      </c>
    </row>
    <row r="4" spans="1:32" ht="19" thickBot="1" x14ac:dyDescent="0.5">
      <c r="A4" s="24" t="s">
        <v>21</v>
      </c>
      <c r="B4" s="25">
        <v>-2.7134999999999999E-2</v>
      </c>
      <c r="C4" s="25">
        <f>B4</f>
        <v>-2.7134999999999999E-2</v>
      </c>
      <c r="D4" s="25">
        <v>-0.63112500000000005</v>
      </c>
      <c r="E4" s="26">
        <v>-0.212813</v>
      </c>
      <c r="G4" s="27">
        <v>5</v>
      </c>
      <c r="H4" s="28">
        <v>3</v>
      </c>
      <c r="I4" s="29">
        <f>-0.5*($D$4^2-$C$4^2)/($D20*$H4^2)</f>
        <v>-4.2528594313220341E-2</v>
      </c>
      <c r="J4" s="30">
        <f>2*I4</f>
        <v>-8.5057188626440683E-2</v>
      </c>
      <c r="K4" s="30">
        <f>+($D$6*$D$4^2-$C$6*$C$4^2)/(2*($D20)^2*$H4^4)</f>
        <v>-6.1718803935388988E-3</v>
      </c>
      <c r="L4" s="31">
        <f>SUM(I4:K4)</f>
        <v>-0.13375766333319991</v>
      </c>
      <c r="M4" s="32">
        <f>($D$4-$C$4)/$H4</f>
        <v>-0.20133000000000001</v>
      </c>
      <c r="N4" s="30">
        <f>($D$4-$C$4)/$H4</f>
        <v>-0.20133000000000001</v>
      </c>
      <c r="O4" s="30">
        <f>-($D$6*$D$4-$C$6*$C$4)/($D20*$H4^3)</f>
        <v>-2.7562845052373854E-2</v>
      </c>
      <c r="P4" s="31">
        <f>SUM(M4:O4)</f>
        <v>-0.43022284505237385</v>
      </c>
      <c r="Q4" s="33">
        <f>0.5*($D$6-$C$6)*(1/$H4)^2</f>
        <v>4.9551684997324708E-2</v>
      </c>
    </row>
    <row r="5" spans="1:32" ht="19" thickBot="1" x14ac:dyDescent="0.5">
      <c r="A5" s="24" t="s">
        <v>20</v>
      </c>
      <c r="B5" s="25">
        <v>-4.6519303299518446</v>
      </c>
      <c r="C5" s="25">
        <f>B5</f>
        <v>-4.6519303299518446</v>
      </c>
      <c r="D5" s="25">
        <v>-3.76</v>
      </c>
      <c r="E5" s="26">
        <v>-4.0833513663709695</v>
      </c>
      <c r="AF5" s="34"/>
    </row>
    <row r="6" spans="1:32" ht="19" thickBot="1" x14ac:dyDescent="0.5">
      <c r="A6" s="24" t="s">
        <v>19</v>
      </c>
      <c r="B6" s="35">
        <f>B5-$D$9</f>
        <v>-1.5719303299518446</v>
      </c>
      <c r="C6" s="35">
        <f>C5-$D$9</f>
        <v>-1.5719303299518446</v>
      </c>
      <c r="D6" s="35">
        <f t="shared" ref="D6:E6" si="0">D5-$D$9</f>
        <v>-0.67999999999999972</v>
      </c>
      <c r="E6" s="35">
        <f t="shared" si="0"/>
        <v>-1.0033513663709694</v>
      </c>
      <c r="G6" s="36" t="s">
        <v>12</v>
      </c>
      <c r="H6" s="37" t="s">
        <v>33</v>
      </c>
      <c r="I6" s="139" t="s">
        <v>29</v>
      </c>
      <c r="J6" s="140"/>
      <c r="K6" s="140"/>
      <c r="L6" s="141"/>
      <c r="M6" s="139" t="s">
        <v>30</v>
      </c>
      <c r="N6" s="140"/>
      <c r="O6" s="140"/>
      <c r="P6" s="141"/>
      <c r="Q6" s="38" t="s">
        <v>31</v>
      </c>
      <c r="R6" s="39" t="s">
        <v>42</v>
      </c>
      <c r="S6" s="40" t="s">
        <v>3</v>
      </c>
      <c r="T6" s="41" t="s">
        <v>43</v>
      </c>
      <c r="U6" s="42" t="s">
        <v>44</v>
      </c>
    </row>
    <row r="7" spans="1:32" ht="19" thickBot="1" x14ac:dyDescent="0.5">
      <c r="A7" s="24" t="s">
        <v>50</v>
      </c>
      <c r="B7" s="43">
        <f>E16+B4/($D$20*$H$4)</f>
        <v>-1.7415457627118641E-2</v>
      </c>
      <c r="C7" s="43">
        <f>D16+C4/($D$20*$H$4)</f>
        <v>0.53258454237288211</v>
      </c>
      <c r="D7" s="43">
        <f>F16+D4/($D$20*$H$4)</f>
        <v>-0.40506101694915253</v>
      </c>
      <c r="E7" s="43">
        <f>G16+E4/($D$20*$H$4)</f>
        <v>-0.13658506666666664</v>
      </c>
      <c r="G7" s="44"/>
      <c r="H7" s="45" t="s">
        <v>34</v>
      </c>
      <c r="I7" s="46" t="s">
        <v>24</v>
      </c>
      <c r="J7" s="47" t="s">
        <v>0</v>
      </c>
      <c r="K7" s="47" t="s">
        <v>32</v>
      </c>
      <c r="L7" s="48" t="s">
        <v>39</v>
      </c>
      <c r="M7" s="49" t="s">
        <v>7</v>
      </c>
      <c r="N7" s="50" t="s">
        <v>0</v>
      </c>
      <c r="O7" s="50" t="s">
        <v>32</v>
      </c>
      <c r="P7" s="51" t="s">
        <v>39</v>
      </c>
      <c r="Q7" s="52" t="s">
        <v>32</v>
      </c>
      <c r="R7" s="53" t="s">
        <v>28</v>
      </c>
      <c r="S7" s="54" t="s">
        <v>28</v>
      </c>
      <c r="T7" s="55" t="s">
        <v>28</v>
      </c>
      <c r="U7" s="56" t="s">
        <v>47</v>
      </c>
    </row>
    <row r="8" spans="1:32" ht="19" thickBot="1" x14ac:dyDescent="0.5">
      <c r="G8" s="57">
        <v>-1.6</v>
      </c>
      <c r="H8" s="58">
        <f t="shared" ref="H8:H21" si="1">G8-$D$16</f>
        <v>-2.1500000000000008</v>
      </c>
      <c r="I8" s="59">
        <f t="shared" ref="I8:L21" si="2">I$4</f>
        <v>-4.2528594313220341E-2</v>
      </c>
      <c r="J8" s="60">
        <f t="shared" si="2"/>
        <v>-8.5057188626440683E-2</v>
      </c>
      <c r="K8" s="60">
        <f t="shared" si="2"/>
        <v>-6.1718803935388988E-3</v>
      </c>
      <c r="L8" s="61">
        <f t="shared" si="2"/>
        <v>-0.13375766333319991</v>
      </c>
      <c r="M8" s="59">
        <f t="shared" ref="M8:P21" si="3">M$4*$H8</f>
        <v>0.43285950000000017</v>
      </c>
      <c r="N8" s="60">
        <f t="shared" si="3"/>
        <v>0.43285950000000017</v>
      </c>
      <c r="O8" s="60">
        <f t="shared" si="3"/>
        <v>5.9260116862603809E-2</v>
      </c>
      <c r="P8" s="61">
        <f t="shared" si="3"/>
        <v>0.92497911686260414</v>
      </c>
      <c r="Q8" s="62">
        <f t="shared" ref="Q8:Q21" si="4">Q$4*$H8^2</f>
        <v>0.22905266390013362</v>
      </c>
      <c r="R8" s="63">
        <f>I8+M8</f>
        <v>0.39033090568677986</v>
      </c>
      <c r="S8" s="64">
        <f t="shared" ref="S8:S21" si="5">J8+N8</f>
        <v>0.34780231137355949</v>
      </c>
      <c r="T8" s="65">
        <f t="shared" ref="T8:T21" si="6">K8+O8+Q8</f>
        <v>0.28214090036919853</v>
      </c>
      <c r="U8" s="66">
        <f>K8+O8</f>
        <v>5.3088236469064909E-2</v>
      </c>
    </row>
    <row r="9" spans="1:32" x14ac:dyDescent="0.45">
      <c r="A9" s="142" t="s">
        <v>17</v>
      </c>
      <c r="B9" s="143"/>
      <c r="C9" s="144"/>
      <c r="D9" s="67">
        <v>-3.08</v>
      </c>
      <c r="G9" s="68">
        <v>-1.4</v>
      </c>
      <c r="H9" s="69">
        <f t="shared" si="1"/>
        <v>-1.9500000000000006</v>
      </c>
      <c r="I9" s="70">
        <f t="shared" si="2"/>
        <v>-4.2528594313220341E-2</v>
      </c>
      <c r="J9" s="71">
        <f t="shared" si="2"/>
        <v>-8.5057188626440683E-2</v>
      </c>
      <c r="K9" s="71">
        <f t="shared" si="2"/>
        <v>-6.1718803935388988E-3</v>
      </c>
      <c r="L9" s="72">
        <f t="shared" si="2"/>
        <v>-0.13375766333319991</v>
      </c>
      <c r="M9" s="70">
        <f t="shared" si="3"/>
        <v>0.39259350000000015</v>
      </c>
      <c r="N9" s="71">
        <f t="shared" si="3"/>
        <v>0.39259350000000015</v>
      </c>
      <c r="O9" s="71">
        <f t="shared" si="3"/>
        <v>5.3747547852129034E-2</v>
      </c>
      <c r="P9" s="72">
        <f t="shared" si="3"/>
        <v>0.83893454785212929</v>
      </c>
      <c r="Q9" s="73">
        <f t="shared" si="4"/>
        <v>0.18842028220232732</v>
      </c>
      <c r="R9" s="74">
        <f t="shared" ref="R9:R21" si="7">I9+M9</f>
        <v>0.35006490568677984</v>
      </c>
      <c r="S9" s="75">
        <f t="shared" si="5"/>
        <v>0.30753631137355947</v>
      </c>
      <c r="T9" s="76">
        <f t="shared" si="6"/>
        <v>0.23599594966091744</v>
      </c>
      <c r="U9" s="77">
        <f t="shared" ref="U9:U21" si="8">K9+O9</f>
        <v>4.7575667458590133E-2</v>
      </c>
    </row>
    <row r="10" spans="1:32" x14ac:dyDescent="0.45">
      <c r="A10" s="127" t="s">
        <v>16</v>
      </c>
      <c r="B10" s="128"/>
      <c r="C10" s="129"/>
      <c r="D10" s="25">
        <f>5.15</f>
        <v>5.15</v>
      </c>
      <c r="G10" s="68">
        <v>-1.2</v>
      </c>
      <c r="H10" s="69">
        <f t="shared" si="1"/>
        <v>-1.7500000000000007</v>
      </c>
      <c r="I10" s="70">
        <f t="shared" si="2"/>
        <v>-4.2528594313220341E-2</v>
      </c>
      <c r="J10" s="71">
        <f t="shared" si="2"/>
        <v>-8.5057188626440683E-2</v>
      </c>
      <c r="K10" s="71">
        <f t="shared" si="2"/>
        <v>-6.1718803935388988E-3</v>
      </c>
      <c r="L10" s="72">
        <f t="shared" si="2"/>
        <v>-0.13375766333319991</v>
      </c>
      <c r="M10" s="70">
        <f t="shared" si="3"/>
        <v>0.35232750000000013</v>
      </c>
      <c r="N10" s="71">
        <f t="shared" si="3"/>
        <v>0.35232750000000013</v>
      </c>
      <c r="O10" s="71">
        <f t="shared" si="3"/>
        <v>4.8234978841654265E-2</v>
      </c>
      <c r="P10" s="72">
        <f t="shared" si="3"/>
        <v>0.75288997884165454</v>
      </c>
      <c r="Q10" s="73">
        <f t="shared" si="4"/>
        <v>0.15175203530430703</v>
      </c>
      <c r="R10" s="74">
        <f t="shared" si="7"/>
        <v>0.30979890568677981</v>
      </c>
      <c r="S10" s="75">
        <f t="shared" si="5"/>
        <v>0.26727031137355944</v>
      </c>
      <c r="T10" s="76">
        <f t="shared" si="6"/>
        <v>0.1938151337524224</v>
      </c>
      <c r="U10" s="77">
        <f t="shared" si="8"/>
        <v>4.2063098448115364E-2</v>
      </c>
    </row>
    <row r="11" spans="1:32" x14ac:dyDescent="0.45">
      <c r="A11" s="127" t="s">
        <v>15</v>
      </c>
      <c r="B11" s="128"/>
      <c r="C11" s="129"/>
      <c r="D11" s="25">
        <v>1000</v>
      </c>
      <c r="G11" s="68">
        <v>-0.999999999999999</v>
      </c>
      <c r="H11" s="69">
        <f t="shared" si="1"/>
        <v>-1.5499999999999998</v>
      </c>
      <c r="I11" s="70">
        <f t="shared" si="2"/>
        <v>-4.2528594313220341E-2</v>
      </c>
      <c r="J11" s="71">
        <f t="shared" si="2"/>
        <v>-8.5057188626440683E-2</v>
      </c>
      <c r="K11" s="71">
        <f t="shared" si="2"/>
        <v>-6.1718803935388988E-3</v>
      </c>
      <c r="L11" s="72">
        <f t="shared" si="2"/>
        <v>-0.13375766333319991</v>
      </c>
      <c r="M11" s="70">
        <f t="shared" si="3"/>
        <v>0.31206149999999999</v>
      </c>
      <c r="N11" s="71">
        <f t="shared" si="3"/>
        <v>0.31206149999999999</v>
      </c>
      <c r="O11" s="71">
        <f t="shared" si="3"/>
        <v>4.2722409831179468E-2</v>
      </c>
      <c r="P11" s="72">
        <f t="shared" si="3"/>
        <v>0.66684540983117935</v>
      </c>
      <c r="Q11" s="73">
        <f t="shared" si="4"/>
        <v>0.11904792320607258</v>
      </c>
      <c r="R11" s="74">
        <f t="shared" si="7"/>
        <v>0.26953290568677968</v>
      </c>
      <c r="S11" s="75">
        <f t="shared" si="5"/>
        <v>0.22700431137355931</v>
      </c>
      <c r="T11" s="76">
        <f t="shared" si="6"/>
        <v>0.15559845264371314</v>
      </c>
      <c r="U11" s="77">
        <f t="shared" si="8"/>
        <v>3.6550529437640568E-2</v>
      </c>
    </row>
    <row r="12" spans="1:32" x14ac:dyDescent="0.45">
      <c r="A12" s="127" t="s">
        <v>14</v>
      </c>
      <c r="B12" s="128"/>
      <c r="C12" s="129"/>
      <c r="D12" s="25">
        <v>17.75</v>
      </c>
      <c r="G12" s="68">
        <v>-0.79999999999999905</v>
      </c>
      <c r="H12" s="69">
        <f t="shared" si="1"/>
        <v>-1.3499999999999996</v>
      </c>
      <c r="I12" s="70">
        <f t="shared" si="2"/>
        <v>-4.2528594313220341E-2</v>
      </c>
      <c r="J12" s="71">
        <f t="shared" si="2"/>
        <v>-8.5057188626440683E-2</v>
      </c>
      <c r="K12" s="71">
        <f t="shared" si="2"/>
        <v>-6.1718803935388988E-3</v>
      </c>
      <c r="L12" s="72">
        <f t="shared" si="2"/>
        <v>-0.13375766333319991</v>
      </c>
      <c r="M12" s="70">
        <f t="shared" si="3"/>
        <v>0.27179549999999997</v>
      </c>
      <c r="N12" s="71">
        <f t="shared" si="3"/>
        <v>0.27179549999999997</v>
      </c>
      <c r="O12" s="71">
        <f t="shared" si="3"/>
        <v>3.7209840820704693E-2</v>
      </c>
      <c r="P12" s="72">
        <f t="shared" si="3"/>
        <v>0.58080084082070449</v>
      </c>
      <c r="Q12" s="73">
        <f t="shared" si="4"/>
        <v>9.030794590762424E-2</v>
      </c>
      <c r="R12" s="74">
        <f t="shared" si="7"/>
        <v>0.22926690568677963</v>
      </c>
      <c r="S12" s="75">
        <f t="shared" si="5"/>
        <v>0.18673831137355928</v>
      </c>
      <c r="T12" s="76">
        <f t="shared" si="6"/>
        <v>0.12134590633479003</v>
      </c>
      <c r="U12" s="77">
        <f t="shared" si="8"/>
        <v>3.1037960427165792E-2</v>
      </c>
    </row>
    <row r="13" spans="1:32" x14ac:dyDescent="0.45">
      <c r="A13" s="127" t="s">
        <v>10</v>
      </c>
      <c r="B13" s="128"/>
      <c r="C13" s="129"/>
      <c r="D13" s="25">
        <v>4.5999999999999996</v>
      </c>
      <c r="G13" s="68">
        <v>-0.6</v>
      </c>
      <c r="H13" s="69">
        <f t="shared" si="1"/>
        <v>-1.1500000000000008</v>
      </c>
      <c r="I13" s="70">
        <f t="shared" si="2"/>
        <v>-4.2528594313220341E-2</v>
      </c>
      <c r="J13" s="71">
        <f t="shared" si="2"/>
        <v>-8.5057188626440683E-2</v>
      </c>
      <c r="K13" s="71">
        <f t="shared" si="2"/>
        <v>-6.1718803935388988E-3</v>
      </c>
      <c r="L13" s="72">
        <f t="shared" si="2"/>
        <v>-0.13375766333319991</v>
      </c>
      <c r="M13" s="70">
        <f t="shared" si="3"/>
        <v>0.23152950000000017</v>
      </c>
      <c r="N13" s="71">
        <f t="shared" si="3"/>
        <v>0.23152950000000017</v>
      </c>
      <c r="O13" s="71">
        <f t="shared" si="3"/>
        <v>3.1697271810229952E-2</v>
      </c>
      <c r="P13" s="72">
        <f t="shared" si="3"/>
        <v>0.49475627181023024</v>
      </c>
      <c r="Q13" s="73">
        <f t="shared" si="4"/>
        <v>6.5532103408962011E-2</v>
      </c>
      <c r="R13" s="74">
        <f t="shared" si="7"/>
        <v>0.18900090568677982</v>
      </c>
      <c r="S13" s="75">
        <f t="shared" si="5"/>
        <v>0.14647231137355948</v>
      </c>
      <c r="T13" s="76">
        <f t="shared" si="6"/>
        <v>9.1057494825653063E-2</v>
      </c>
      <c r="U13" s="77">
        <f t="shared" si="8"/>
        <v>2.5525391416691051E-2</v>
      </c>
    </row>
    <row r="14" spans="1:32" x14ac:dyDescent="0.45">
      <c r="A14" s="127" t="s">
        <v>9</v>
      </c>
      <c r="B14" s="128"/>
      <c r="C14" s="129"/>
      <c r="D14" s="79">
        <v>5.5312499999999997E-3</v>
      </c>
      <c r="G14" s="68">
        <v>-0.4</v>
      </c>
      <c r="H14" s="69">
        <f t="shared" si="1"/>
        <v>-0.95000000000000073</v>
      </c>
      <c r="I14" s="70">
        <f t="shared" si="2"/>
        <v>-4.2528594313220341E-2</v>
      </c>
      <c r="J14" s="71">
        <f t="shared" si="2"/>
        <v>-8.5057188626440683E-2</v>
      </c>
      <c r="K14" s="71">
        <f t="shared" si="2"/>
        <v>-6.1718803935388988E-3</v>
      </c>
      <c r="L14" s="72">
        <f t="shared" si="2"/>
        <v>-0.13375766333319991</v>
      </c>
      <c r="M14" s="70">
        <f t="shared" si="3"/>
        <v>0.19126350000000017</v>
      </c>
      <c r="N14" s="71">
        <f t="shared" si="3"/>
        <v>0.19126350000000017</v>
      </c>
      <c r="O14" s="71">
        <f t="shared" si="3"/>
        <v>2.6184702799755183E-2</v>
      </c>
      <c r="P14" s="72">
        <f t="shared" si="3"/>
        <v>0.40871170279975549</v>
      </c>
      <c r="Q14" s="73">
        <f t="shared" si="4"/>
        <v>4.4720395710085618E-2</v>
      </c>
      <c r="R14" s="74">
        <f t="shared" si="7"/>
        <v>0.14873490568677983</v>
      </c>
      <c r="S14" s="75">
        <f t="shared" si="5"/>
        <v>0.10620631137355949</v>
      </c>
      <c r="T14" s="76">
        <f t="shared" si="6"/>
        <v>6.4733218116301894E-2</v>
      </c>
      <c r="U14" s="77">
        <f t="shared" si="8"/>
        <v>2.0012822406216282E-2</v>
      </c>
    </row>
    <row r="15" spans="1:32" x14ac:dyDescent="0.45">
      <c r="A15" s="127" t="s">
        <v>11</v>
      </c>
      <c r="B15" s="128"/>
      <c r="C15" s="129"/>
      <c r="D15" s="25">
        <f>D11/D12</f>
        <v>56.338028169014088</v>
      </c>
      <c r="G15" s="68">
        <v>-0.2</v>
      </c>
      <c r="H15" s="69">
        <f t="shared" si="1"/>
        <v>-0.75000000000000067</v>
      </c>
      <c r="I15" s="70">
        <f t="shared" si="2"/>
        <v>-4.2528594313220341E-2</v>
      </c>
      <c r="J15" s="71">
        <f t="shared" si="2"/>
        <v>-8.5057188626440683E-2</v>
      </c>
      <c r="K15" s="71">
        <f t="shared" si="2"/>
        <v>-6.1718803935388988E-3</v>
      </c>
      <c r="L15" s="72">
        <f t="shared" si="2"/>
        <v>-0.13375766333319991</v>
      </c>
      <c r="M15" s="70">
        <f t="shared" si="3"/>
        <v>0.15099750000000015</v>
      </c>
      <c r="N15" s="71">
        <f t="shared" si="3"/>
        <v>0.15099750000000015</v>
      </c>
      <c r="O15" s="71">
        <f t="shared" si="3"/>
        <v>2.0672133789280411E-2</v>
      </c>
      <c r="P15" s="72">
        <f t="shared" si="3"/>
        <v>0.32266713378928069</v>
      </c>
      <c r="Q15" s="73">
        <f t="shared" si="4"/>
        <v>2.7872822810995197E-2</v>
      </c>
      <c r="R15" s="74">
        <f t="shared" si="7"/>
        <v>0.1084689056867798</v>
      </c>
      <c r="S15" s="75">
        <f t="shared" si="5"/>
        <v>6.5940311373559463E-2</v>
      </c>
      <c r="T15" s="76">
        <f t="shared" si="6"/>
        <v>4.2373076206736707E-2</v>
      </c>
      <c r="U15" s="77">
        <f t="shared" si="8"/>
        <v>1.4500253395741512E-2</v>
      </c>
    </row>
    <row r="16" spans="1:32" x14ac:dyDescent="0.45">
      <c r="A16" s="127" t="s">
        <v>18</v>
      </c>
      <c r="B16" s="128"/>
      <c r="C16" s="129"/>
      <c r="D16" s="25">
        <f>D10-D13</f>
        <v>0.55000000000000071</v>
      </c>
      <c r="G16" s="68">
        <v>0</v>
      </c>
      <c r="H16" s="69">
        <f t="shared" si="1"/>
        <v>-0.55000000000000071</v>
      </c>
      <c r="I16" s="70">
        <f t="shared" si="2"/>
        <v>-4.2528594313220341E-2</v>
      </c>
      <c r="J16" s="71">
        <f t="shared" si="2"/>
        <v>-8.5057188626440683E-2</v>
      </c>
      <c r="K16" s="71">
        <f t="shared" si="2"/>
        <v>-6.1718803935388988E-3</v>
      </c>
      <c r="L16" s="72">
        <f t="shared" si="2"/>
        <v>-0.13375766333319991</v>
      </c>
      <c r="M16" s="70">
        <f t="shared" si="3"/>
        <v>0.11073150000000015</v>
      </c>
      <c r="N16" s="71">
        <f t="shared" si="3"/>
        <v>0.11073150000000015</v>
      </c>
      <c r="O16" s="71">
        <f t="shared" si="3"/>
        <v>1.515956477880564E-2</v>
      </c>
      <c r="P16" s="72">
        <f t="shared" si="3"/>
        <v>0.23662256477880592</v>
      </c>
      <c r="Q16" s="73">
        <f t="shared" si="4"/>
        <v>1.4989384711690762E-2</v>
      </c>
      <c r="R16" s="74">
        <f t="shared" si="7"/>
        <v>6.8202905686779808E-2</v>
      </c>
      <c r="S16" s="75">
        <f t="shared" si="5"/>
        <v>2.5674311373559466E-2</v>
      </c>
      <c r="T16" s="76">
        <f t="shared" si="6"/>
        <v>2.3977069096957501E-2</v>
      </c>
      <c r="U16" s="77">
        <f t="shared" si="8"/>
        <v>8.9876843852667414E-3</v>
      </c>
    </row>
    <row r="17" spans="1:24" x14ac:dyDescent="0.45">
      <c r="A17" s="127" t="s">
        <v>13</v>
      </c>
      <c r="B17" s="128"/>
      <c r="C17" s="129"/>
      <c r="D17" s="25">
        <v>-288.87596554999999</v>
      </c>
      <c r="G17" s="68">
        <v>0.2</v>
      </c>
      <c r="H17" s="69">
        <f t="shared" si="1"/>
        <v>-0.3500000000000007</v>
      </c>
      <c r="I17" s="70">
        <f t="shared" si="2"/>
        <v>-4.2528594313220341E-2</v>
      </c>
      <c r="J17" s="71">
        <f t="shared" si="2"/>
        <v>-8.5057188626440683E-2</v>
      </c>
      <c r="K17" s="71">
        <f t="shared" si="2"/>
        <v>-6.1718803935388988E-3</v>
      </c>
      <c r="L17" s="72">
        <f t="shared" si="2"/>
        <v>-0.13375766333319991</v>
      </c>
      <c r="M17" s="70">
        <f t="shared" si="3"/>
        <v>7.0465500000000139E-2</v>
      </c>
      <c r="N17" s="71">
        <f t="shared" si="3"/>
        <v>7.0465500000000139E-2</v>
      </c>
      <c r="O17" s="71">
        <f t="shared" si="3"/>
        <v>9.6469957683308679E-3</v>
      </c>
      <c r="P17" s="72">
        <f t="shared" si="3"/>
        <v>0.15057799576833114</v>
      </c>
      <c r="Q17" s="73">
        <f t="shared" si="4"/>
        <v>6.0700814121723004E-3</v>
      </c>
      <c r="R17" s="74">
        <f t="shared" si="7"/>
        <v>2.7936905686779798E-2</v>
      </c>
      <c r="S17" s="75">
        <f t="shared" si="5"/>
        <v>-1.4591688626440544E-2</v>
      </c>
      <c r="T17" s="76">
        <f t="shared" si="6"/>
        <v>9.5451967869642704E-3</v>
      </c>
      <c r="U17" s="77">
        <f t="shared" si="8"/>
        <v>3.4751153747919691E-3</v>
      </c>
    </row>
    <row r="18" spans="1:24" x14ac:dyDescent="0.45">
      <c r="A18" s="127" t="s">
        <v>40</v>
      </c>
      <c r="B18" s="128"/>
      <c r="C18" s="129"/>
      <c r="D18" s="25">
        <v>-0.04</v>
      </c>
      <c r="G18" s="68">
        <v>0.4</v>
      </c>
      <c r="H18" s="69">
        <f t="shared" si="1"/>
        <v>-0.15000000000000069</v>
      </c>
      <c r="I18" s="70">
        <f t="shared" si="2"/>
        <v>-4.2528594313220341E-2</v>
      </c>
      <c r="J18" s="71">
        <f t="shared" si="2"/>
        <v>-8.5057188626440683E-2</v>
      </c>
      <c r="K18" s="71">
        <f t="shared" si="2"/>
        <v>-6.1718803935388988E-3</v>
      </c>
      <c r="L18" s="72">
        <f t="shared" si="2"/>
        <v>-0.13375766333319991</v>
      </c>
      <c r="M18" s="70">
        <f t="shared" si="3"/>
        <v>3.0199500000000139E-2</v>
      </c>
      <c r="N18" s="71">
        <f t="shared" si="3"/>
        <v>3.0199500000000139E-2</v>
      </c>
      <c r="O18" s="71">
        <f t="shared" si="3"/>
        <v>4.1344267578560974E-3</v>
      </c>
      <c r="P18" s="72">
        <f t="shared" si="3"/>
        <v>6.453342675785638E-2</v>
      </c>
      <c r="Q18" s="73">
        <f t="shared" si="4"/>
        <v>1.1149129124398162E-3</v>
      </c>
      <c r="R18" s="74">
        <f t="shared" si="7"/>
        <v>-1.2329094313220202E-2</v>
      </c>
      <c r="S18" s="75">
        <f t="shared" si="5"/>
        <v>-5.485768862644054E-2</v>
      </c>
      <c r="T18" s="76">
        <f t="shared" si="6"/>
        <v>-9.2254072324298515E-4</v>
      </c>
      <c r="U18" s="77">
        <f t="shared" si="8"/>
        <v>-2.0374536356828014E-3</v>
      </c>
    </row>
    <row r="19" spans="1:24" x14ac:dyDescent="0.45">
      <c r="A19" s="127" t="s">
        <v>41</v>
      </c>
      <c r="B19" s="128"/>
      <c r="C19" s="129"/>
      <c r="D19" s="25">
        <f>D3-C3+D16+D18</f>
        <v>1.0307990542184013</v>
      </c>
      <c r="G19" s="68">
        <v>0.6</v>
      </c>
      <c r="H19" s="69">
        <f t="shared" si="1"/>
        <v>4.9999999999999267E-2</v>
      </c>
      <c r="I19" s="70">
        <f t="shared" si="2"/>
        <v>-4.2528594313220341E-2</v>
      </c>
      <c r="J19" s="71">
        <f t="shared" si="2"/>
        <v>-8.5057188626440683E-2</v>
      </c>
      <c r="K19" s="71">
        <f t="shared" si="2"/>
        <v>-6.1718803935388988E-3</v>
      </c>
      <c r="L19" s="72">
        <f t="shared" si="2"/>
        <v>-0.13375766333319991</v>
      </c>
      <c r="M19" s="70">
        <f t="shared" si="3"/>
        <v>-1.0066499999999853E-2</v>
      </c>
      <c r="N19" s="71">
        <f t="shared" si="3"/>
        <v>-1.0066499999999853E-2</v>
      </c>
      <c r="O19" s="71">
        <f t="shared" si="3"/>
        <v>-1.3781422526186725E-3</v>
      </c>
      <c r="P19" s="72">
        <f t="shared" si="3"/>
        <v>-2.1511142252618378E-2</v>
      </c>
      <c r="Q19" s="73">
        <f t="shared" si="4"/>
        <v>1.2387921249330813E-4</v>
      </c>
      <c r="R19" s="74">
        <f t="shared" si="7"/>
        <v>-5.2595094313220195E-2</v>
      </c>
      <c r="S19" s="75">
        <f t="shared" si="5"/>
        <v>-9.5123688626440536E-2</v>
      </c>
      <c r="T19" s="76">
        <f t="shared" si="6"/>
        <v>-7.426143433664263E-3</v>
      </c>
      <c r="U19" s="77">
        <f t="shared" si="8"/>
        <v>-7.550022646157571E-3</v>
      </c>
    </row>
    <row r="20" spans="1:24" x14ac:dyDescent="0.45">
      <c r="A20" s="127" t="s">
        <v>7</v>
      </c>
      <c r="B20" s="128"/>
      <c r="C20" s="129"/>
      <c r="D20" s="25">
        <f>G4*$D$14*$D$15/H4</f>
        <v>0.51936619718309862</v>
      </c>
      <c r="G20" s="68">
        <v>0.8</v>
      </c>
      <c r="H20" s="69">
        <f t="shared" si="1"/>
        <v>0.24999999999999933</v>
      </c>
      <c r="I20" s="70">
        <f t="shared" si="2"/>
        <v>-4.2528594313220341E-2</v>
      </c>
      <c r="J20" s="71">
        <f t="shared" si="2"/>
        <v>-8.5057188626440683E-2</v>
      </c>
      <c r="K20" s="71">
        <f t="shared" si="2"/>
        <v>-6.1718803935388988E-3</v>
      </c>
      <c r="L20" s="72">
        <f t="shared" si="2"/>
        <v>-0.13375766333319991</v>
      </c>
      <c r="M20" s="70">
        <f t="shared" si="3"/>
        <v>-5.033249999999987E-2</v>
      </c>
      <c r="N20" s="71">
        <f t="shared" si="3"/>
        <v>-5.033249999999987E-2</v>
      </c>
      <c r="O20" s="71">
        <f t="shared" si="3"/>
        <v>-6.8907112630934454E-3</v>
      </c>
      <c r="P20" s="72">
        <f t="shared" si="3"/>
        <v>-0.10755571126309317</v>
      </c>
      <c r="Q20" s="73">
        <f t="shared" si="4"/>
        <v>3.0969803123327777E-3</v>
      </c>
      <c r="R20" s="74">
        <f t="shared" si="7"/>
        <v>-9.2861094313220205E-2</v>
      </c>
      <c r="S20" s="75">
        <f t="shared" si="5"/>
        <v>-0.13538968862644055</v>
      </c>
      <c r="T20" s="76">
        <f t="shared" si="6"/>
        <v>-9.9656113442995672E-3</v>
      </c>
      <c r="U20" s="77">
        <f t="shared" si="8"/>
        <v>-1.3062591656632344E-2</v>
      </c>
    </row>
    <row r="21" spans="1:24" ht="19" thickBot="1" x14ac:dyDescent="0.5">
      <c r="A21" s="130" t="s">
        <v>48</v>
      </c>
      <c r="B21" s="131"/>
      <c r="C21" s="132"/>
      <c r="D21" s="80">
        <f>C3-B3</f>
        <v>0.3174193132336427</v>
      </c>
      <c r="G21" s="81">
        <v>1</v>
      </c>
      <c r="H21" s="82">
        <f t="shared" si="1"/>
        <v>0.44999999999999929</v>
      </c>
      <c r="I21" s="83">
        <f t="shared" si="2"/>
        <v>-4.2528594313220341E-2</v>
      </c>
      <c r="J21" s="84">
        <f t="shared" si="2"/>
        <v>-8.5057188626440683E-2</v>
      </c>
      <c r="K21" s="84">
        <f t="shared" si="2"/>
        <v>-6.1718803935388988E-3</v>
      </c>
      <c r="L21" s="85">
        <f t="shared" si="2"/>
        <v>-0.13375766333319991</v>
      </c>
      <c r="M21" s="83">
        <f t="shared" si="3"/>
        <v>-9.059849999999986E-2</v>
      </c>
      <c r="N21" s="84">
        <f t="shared" si="3"/>
        <v>-9.059849999999986E-2</v>
      </c>
      <c r="O21" s="84">
        <f t="shared" si="3"/>
        <v>-1.2403280273568214E-2</v>
      </c>
      <c r="P21" s="85">
        <f t="shared" si="3"/>
        <v>-0.19360028027356793</v>
      </c>
      <c r="Q21" s="86">
        <f t="shared" si="4"/>
        <v>1.003421621195822E-2</v>
      </c>
      <c r="R21" s="87">
        <f t="shared" si="7"/>
        <v>-0.1331270943132202</v>
      </c>
      <c r="S21" s="88">
        <f t="shared" si="5"/>
        <v>-0.17565568862644054</v>
      </c>
      <c r="T21" s="89">
        <f t="shared" si="6"/>
        <v>-8.5409444551488925E-3</v>
      </c>
      <c r="U21" s="35">
        <f t="shared" si="8"/>
        <v>-1.8575160667107113E-2</v>
      </c>
    </row>
    <row r="22" spans="1:24" ht="19" thickBot="1" x14ac:dyDescent="0.5"/>
    <row r="23" spans="1:24" ht="19" thickBot="1" x14ac:dyDescent="0.5">
      <c r="N23" s="122" t="s">
        <v>12</v>
      </c>
      <c r="O23" s="124" t="s">
        <v>69</v>
      </c>
      <c r="P23" s="125"/>
      <c r="Q23" s="125"/>
      <c r="R23" s="126"/>
      <c r="S23" s="124" t="s">
        <v>70</v>
      </c>
      <c r="T23" s="125"/>
      <c r="U23" s="125"/>
      <c r="V23" s="126"/>
    </row>
    <row r="24" spans="1:24" ht="19" thickBot="1" x14ac:dyDescent="0.5">
      <c r="N24" s="123"/>
      <c r="O24" s="102" t="s">
        <v>24</v>
      </c>
      <c r="P24" s="103" t="s">
        <v>3</v>
      </c>
      <c r="Q24" s="121" t="s">
        <v>49</v>
      </c>
      <c r="R24" s="104" t="s">
        <v>28</v>
      </c>
      <c r="S24" s="111" t="s">
        <v>24</v>
      </c>
      <c r="T24" s="103" t="s">
        <v>3</v>
      </c>
      <c r="U24" s="103" t="s">
        <v>49</v>
      </c>
      <c r="V24" s="108" t="s">
        <v>28</v>
      </c>
    </row>
    <row r="25" spans="1:24" x14ac:dyDescent="0.45">
      <c r="N25" s="100">
        <v>-1.6</v>
      </c>
      <c r="O25" s="98">
        <f t="shared" ref="O25:P38" si="9">I8</f>
        <v>-4.2528594313220341E-2</v>
      </c>
      <c r="P25" s="107">
        <f t="shared" si="9"/>
        <v>-8.5057188626440683E-2</v>
      </c>
      <c r="Q25" s="120">
        <f t="shared" ref="Q25:Q38" si="10">U8</f>
        <v>5.3088236469064909E-2</v>
      </c>
      <c r="R25" s="108">
        <f>SUM(O25:Q25)</f>
        <v>-7.4497546470596115E-2</v>
      </c>
      <c r="S25" s="107">
        <f t="shared" ref="S25:T38" si="11">M8</f>
        <v>0.43285950000000017</v>
      </c>
      <c r="T25" s="107">
        <f t="shared" si="11"/>
        <v>0.43285950000000017</v>
      </c>
      <c r="U25" s="107">
        <f t="shared" ref="U25:U38" si="12">T8-U8</f>
        <v>0.22905266390013362</v>
      </c>
      <c r="V25" s="108">
        <f>SUM(S25:U25)</f>
        <v>1.0947716639001339</v>
      </c>
      <c r="W25" s="112"/>
      <c r="X25" s="112"/>
    </row>
    <row r="26" spans="1:24" x14ac:dyDescent="0.45">
      <c r="N26" s="100">
        <v>-1.4</v>
      </c>
      <c r="O26" s="99">
        <f t="shared" si="9"/>
        <v>-4.2528594313220341E-2</v>
      </c>
      <c r="P26" s="105">
        <f t="shared" si="9"/>
        <v>-8.5057188626440683E-2</v>
      </c>
      <c r="Q26" s="106">
        <f t="shared" si="10"/>
        <v>4.7575667458590133E-2</v>
      </c>
      <c r="R26" s="78">
        <f t="shared" ref="R26:R38" si="13">SUM(O26:Q26)</f>
        <v>-8.0010115481070898E-2</v>
      </c>
      <c r="S26" s="105">
        <f t="shared" si="11"/>
        <v>0.39259350000000015</v>
      </c>
      <c r="T26" s="105">
        <f t="shared" si="11"/>
        <v>0.39259350000000015</v>
      </c>
      <c r="U26" s="105">
        <f t="shared" si="12"/>
        <v>0.18842028220232732</v>
      </c>
      <c r="V26" s="78">
        <f t="shared" ref="V26:V38" si="14">SUM(S26:U26)</f>
        <v>0.97360728220232762</v>
      </c>
      <c r="W26" s="34"/>
      <c r="X26" s="34"/>
    </row>
    <row r="27" spans="1:24" x14ac:dyDescent="0.45">
      <c r="N27" s="100">
        <v>-1.2</v>
      </c>
      <c r="O27" s="99">
        <f t="shared" si="9"/>
        <v>-4.2528594313220341E-2</v>
      </c>
      <c r="P27" s="105">
        <f t="shared" si="9"/>
        <v>-8.5057188626440683E-2</v>
      </c>
      <c r="Q27" s="106">
        <f t="shared" si="10"/>
        <v>4.2063098448115364E-2</v>
      </c>
      <c r="R27" s="78">
        <f t="shared" si="13"/>
        <v>-8.5522684491545653E-2</v>
      </c>
      <c r="S27" s="105">
        <f t="shared" si="11"/>
        <v>0.35232750000000013</v>
      </c>
      <c r="T27" s="105">
        <f t="shared" si="11"/>
        <v>0.35232750000000013</v>
      </c>
      <c r="U27" s="105">
        <f t="shared" si="12"/>
        <v>0.15175203530430703</v>
      </c>
      <c r="V27" s="78">
        <f t="shared" si="14"/>
        <v>0.85640703530430728</v>
      </c>
      <c r="W27" s="34"/>
      <c r="X27" s="34"/>
    </row>
    <row r="28" spans="1:24" x14ac:dyDescent="0.45">
      <c r="N28" s="100">
        <v>-1</v>
      </c>
      <c r="O28" s="99">
        <f t="shared" si="9"/>
        <v>-4.2528594313220341E-2</v>
      </c>
      <c r="P28" s="105">
        <f t="shared" si="9"/>
        <v>-8.5057188626440683E-2</v>
      </c>
      <c r="Q28" s="106">
        <f t="shared" si="10"/>
        <v>3.6550529437640568E-2</v>
      </c>
      <c r="R28" s="78">
        <f t="shared" si="13"/>
        <v>-9.1035253502020463E-2</v>
      </c>
      <c r="S28" s="105">
        <f t="shared" si="11"/>
        <v>0.31206149999999999</v>
      </c>
      <c r="T28" s="105">
        <f t="shared" si="11"/>
        <v>0.31206149999999999</v>
      </c>
      <c r="U28" s="105">
        <f t="shared" si="12"/>
        <v>0.11904792320607258</v>
      </c>
      <c r="V28" s="78">
        <f t="shared" si="14"/>
        <v>0.74317092320607259</v>
      </c>
      <c r="W28" s="34"/>
      <c r="X28" s="34"/>
    </row>
    <row r="29" spans="1:24" x14ac:dyDescent="0.45">
      <c r="N29" s="100">
        <v>-0.8</v>
      </c>
      <c r="O29" s="99">
        <f t="shared" si="9"/>
        <v>-4.2528594313220341E-2</v>
      </c>
      <c r="P29" s="105">
        <f t="shared" si="9"/>
        <v>-8.5057188626440683E-2</v>
      </c>
      <c r="Q29" s="106">
        <f t="shared" si="10"/>
        <v>3.1037960427165792E-2</v>
      </c>
      <c r="R29" s="78">
        <f t="shared" si="13"/>
        <v>-9.6547822512495232E-2</v>
      </c>
      <c r="S29" s="105">
        <f t="shared" si="11"/>
        <v>0.27179549999999997</v>
      </c>
      <c r="T29" s="105">
        <f t="shared" si="11"/>
        <v>0.27179549999999997</v>
      </c>
      <c r="U29" s="105">
        <f t="shared" si="12"/>
        <v>9.030794590762424E-2</v>
      </c>
      <c r="V29" s="78">
        <f t="shared" si="14"/>
        <v>0.63389894590762419</v>
      </c>
      <c r="W29" s="34"/>
      <c r="X29" s="34"/>
    </row>
    <row r="30" spans="1:24" x14ac:dyDescent="0.45">
      <c r="N30" s="100">
        <v>-0.6</v>
      </c>
      <c r="O30" s="99">
        <f t="shared" si="9"/>
        <v>-4.2528594313220341E-2</v>
      </c>
      <c r="P30" s="105">
        <f t="shared" si="9"/>
        <v>-8.5057188626440683E-2</v>
      </c>
      <c r="Q30" s="106">
        <f t="shared" si="10"/>
        <v>2.5525391416691051E-2</v>
      </c>
      <c r="R30" s="78">
        <f t="shared" si="13"/>
        <v>-0.10206039152296997</v>
      </c>
      <c r="S30" s="105">
        <f t="shared" si="11"/>
        <v>0.23152950000000017</v>
      </c>
      <c r="T30" s="105">
        <f t="shared" si="11"/>
        <v>0.23152950000000017</v>
      </c>
      <c r="U30" s="105">
        <f t="shared" si="12"/>
        <v>6.5532103408962011E-2</v>
      </c>
      <c r="V30" s="78">
        <f t="shared" si="14"/>
        <v>0.52859110340896232</v>
      </c>
      <c r="W30" s="34"/>
      <c r="X30" s="34"/>
    </row>
    <row r="31" spans="1:24" x14ac:dyDescent="0.45">
      <c r="N31" s="100">
        <v>-0.4</v>
      </c>
      <c r="O31" s="99">
        <f t="shared" si="9"/>
        <v>-4.2528594313220341E-2</v>
      </c>
      <c r="P31" s="105">
        <f t="shared" si="9"/>
        <v>-8.5057188626440683E-2</v>
      </c>
      <c r="Q31" s="106">
        <f t="shared" si="10"/>
        <v>2.0012822406216282E-2</v>
      </c>
      <c r="R31" s="78">
        <f t="shared" si="13"/>
        <v>-0.10757296053344474</v>
      </c>
      <c r="S31" s="105">
        <f t="shared" si="11"/>
        <v>0.19126350000000017</v>
      </c>
      <c r="T31" s="105">
        <f t="shared" si="11"/>
        <v>0.19126350000000017</v>
      </c>
      <c r="U31" s="105">
        <f t="shared" si="12"/>
        <v>4.4720395710085611E-2</v>
      </c>
      <c r="V31" s="78">
        <f t="shared" si="14"/>
        <v>0.42724739571008596</v>
      </c>
      <c r="W31" s="34"/>
      <c r="X31" s="34"/>
    </row>
    <row r="32" spans="1:24" x14ac:dyDescent="0.45">
      <c r="N32" s="100">
        <v>-0.2</v>
      </c>
      <c r="O32" s="99">
        <f t="shared" si="9"/>
        <v>-4.2528594313220341E-2</v>
      </c>
      <c r="P32" s="105">
        <f t="shared" si="9"/>
        <v>-8.5057188626440683E-2</v>
      </c>
      <c r="Q32" s="106">
        <f t="shared" si="10"/>
        <v>1.4500253395741512E-2</v>
      </c>
      <c r="R32" s="78">
        <f t="shared" si="13"/>
        <v>-0.11308552954391951</v>
      </c>
      <c r="S32" s="105">
        <f t="shared" si="11"/>
        <v>0.15099750000000015</v>
      </c>
      <c r="T32" s="105">
        <f t="shared" si="11"/>
        <v>0.15099750000000015</v>
      </c>
      <c r="U32" s="105">
        <f t="shared" si="12"/>
        <v>2.7872822810995193E-2</v>
      </c>
      <c r="V32" s="78">
        <f t="shared" si="14"/>
        <v>0.32986782281099547</v>
      </c>
      <c r="W32" s="34"/>
      <c r="X32" s="34"/>
    </row>
    <row r="33" spans="1:28" x14ac:dyDescent="0.45">
      <c r="N33" s="100">
        <v>0</v>
      </c>
      <c r="O33" s="99">
        <f t="shared" si="9"/>
        <v>-4.2528594313220341E-2</v>
      </c>
      <c r="P33" s="105">
        <f t="shared" si="9"/>
        <v>-8.5057188626440683E-2</v>
      </c>
      <c r="Q33" s="106">
        <f t="shared" si="10"/>
        <v>8.9876843852667414E-3</v>
      </c>
      <c r="R33" s="78">
        <f t="shared" si="13"/>
        <v>-0.11859809855439428</v>
      </c>
      <c r="S33" s="105">
        <f t="shared" si="11"/>
        <v>0.11073150000000015</v>
      </c>
      <c r="T33" s="105">
        <f t="shared" si="11"/>
        <v>0.11073150000000015</v>
      </c>
      <c r="U33" s="105">
        <f t="shared" si="12"/>
        <v>1.498938471169076E-2</v>
      </c>
      <c r="V33" s="78">
        <f t="shared" si="14"/>
        <v>0.23645238471169105</v>
      </c>
      <c r="W33" s="34"/>
      <c r="X33" s="34"/>
    </row>
    <row r="34" spans="1:28" x14ac:dyDescent="0.45">
      <c r="N34" s="100">
        <v>0.2</v>
      </c>
      <c r="O34" s="99">
        <f t="shared" si="9"/>
        <v>-4.2528594313220341E-2</v>
      </c>
      <c r="P34" s="105">
        <f t="shared" si="9"/>
        <v>-8.5057188626440683E-2</v>
      </c>
      <c r="Q34" s="106">
        <f t="shared" si="10"/>
        <v>3.4751153747919691E-3</v>
      </c>
      <c r="R34" s="78">
        <f t="shared" si="13"/>
        <v>-0.12411066756486905</v>
      </c>
      <c r="S34" s="105">
        <f t="shared" si="11"/>
        <v>7.0465500000000139E-2</v>
      </c>
      <c r="T34" s="105">
        <f t="shared" si="11"/>
        <v>7.0465500000000139E-2</v>
      </c>
      <c r="U34" s="105">
        <f t="shared" si="12"/>
        <v>6.0700814121723012E-3</v>
      </c>
      <c r="V34" s="78">
        <f t="shared" si="14"/>
        <v>0.14700108141217258</v>
      </c>
      <c r="W34" s="34"/>
      <c r="X34" s="34"/>
    </row>
    <row r="35" spans="1:28" x14ac:dyDescent="0.45">
      <c r="N35" s="100">
        <v>0.4</v>
      </c>
      <c r="O35" s="99">
        <f t="shared" si="9"/>
        <v>-4.2528594313220341E-2</v>
      </c>
      <c r="P35" s="105">
        <f t="shared" si="9"/>
        <v>-8.5057188626440683E-2</v>
      </c>
      <c r="Q35" s="106">
        <f t="shared" si="10"/>
        <v>-2.0374536356828014E-3</v>
      </c>
      <c r="R35" s="78">
        <f t="shared" si="13"/>
        <v>-0.12962323657534383</v>
      </c>
      <c r="S35" s="105">
        <f t="shared" si="11"/>
        <v>3.0199500000000139E-2</v>
      </c>
      <c r="T35" s="105">
        <f t="shared" si="11"/>
        <v>3.0199500000000139E-2</v>
      </c>
      <c r="U35" s="105">
        <f t="shared" si="12"/>
        <v>1.1149129124398162E-3</v>
      </c>
      <c r="V35" s="78">
        <f t="shared" si="14"/>
        <v>6.1513912912440093E-2</v>
      </c>
      <c r="W35" s="34"/>
      <c r="X35" s="34"/>
    </row>
    <row r="36" spans="1:28" x14ac:dyDescent="0.45">
      <c r="N36" s="100">
        <v>0.6</v>
      </c>
      <c r="O36" s="99">
        <f t="shared" si="9"/>
        <v>-4.2528594313220341E-2</v>
      </c>
      <c r="P36" s="105">
        <f t="shared" si="9"/>
        <v>-8.5057188626440683E-2</v>
      </c>
      <c r="Q36" s="106">
        <f t="shared" si="10"/>
        <v>-7.550022646157571E-3</v>
      </c>
      <c r="R36" s="78">
        <f t="shared" si="13"/>
        <v>-0.13513580558581859</v>
      </c>
      <c r="S36" s="105">
        <f t="shared" si="11"/>
        <v>-1.0066499999999853E-2</v>
      </c>
      <c r="T36" s="105">
        <f t="shared" si="11"/>
        <v>-1.0066499999999853E-2</v>
      </c>
      <c r="U36" s="105">
        <f t="shared" si="12"/>
        <v>1.2387921249330802E-4</v>
      </c>
      <c r="V36" s="78">
        <f t="shared" si="14"/>
        <v>-2.0009120787506399E-2</v>
      </c>
      <c r="W36" s="34"/>
      <c r="X36" s="34"/>
    </row>
    <row r="37" spans="1:28" x14ac:dyDescent="0.45">
      <c r="N37" s="100">
        <v>0.8</v>
      </c>
      <c r="O37" s="99">
        <f t="shared" si="9"/>
        <v>-4.2528594313220341E-2</v>
      </c>
      <c r="P37" s="105">
        <f t="shared" si="9"/>
        <v>-8.5057188626440683E-2</v>
      </c>
      <c r="Q37" s="106">
        <f t="shared" si="10"/>
        <v>-1.3062591656632344E-2</v>
      </c>
      <c r="R37" s="78">
        <f t="shared" si="13"/>
        <v>-0.14064837459629337</v>
      </c>
      <c r="S37" s="105">
        <f t="shared" si="11"/>
        <v>-5.033249999999987E-2</v>
      </c>
      <c r="T37" s="105">
        <f t="shared" si="11"/>
        <v>-5.033249999999987E-2</v>
      </c>
      <c r="U37" s="105">
        <f t="shared" si="12"/>
        <v>3.0969803123327769E-3</v>
      </c>
      <c r="V37" s="78">
        <f t="shared" si="14"/>
        <v>-9.7568019687666957E-2</v>
      </c>
      <c r="W37" s="34"/>
      <c r="X37" s="34"/>
    </row>
    <row r="38" spans="1:28" ht="19" thickBot="1" x14ac:dyDescent="0.5">
      <c r="N38" s="101">
        <v>1</v>
      </c>
      <c r="O38" s="109">
        <f t="shared" si="9"/>
        <v>-4.2528594313220341E-2</v>
      </c>
      <c r="P38" s="110">
        <f t="shared" si="9"/>
        <v>-8.5057188626440683E-2</v>
      </c>
      <c r="Q38" s="119">
        <f t="shared" si="10"/>
        <v>-1.8575160667107113E-2</v>
      </c>
      <c r="R38" s="90">
        <f t="shared" si="13"/>
        <v>-0.14616094360676812</v>
      </c>
      <c r="S38" s="110">
        <f t="shared" si="11"/>
        <v>-9.059849999999986E-2</v>
      </c>
      <c r="T38" s="110">
        <f t="shared" si="11"/>
        <v>-9.059849999999986E-2</v>
      </c>
      <c r="U38" s="110">
        <f t="shared" si="12"/>
        <v>1.003421621195822E-2</v>
      </c>
      <c r="V38" s="90">
        <f t="shared" si="14"/>
        <v>-0.17116278378804151</v>
      </c>
      <c r="W38" s="34"/>
      <c r="X38" s="34"/>
    </row>
    <row r="39" spans="1:28" x14ac:dyDescent="0.45">
      <c r="O39" s="112"/>
      <c r="P39" s="113"/>
      <c r="Q39" s="113"/>
      <c r="R39" s="34"/>
      <c r="S39" s="34"/>
      <c r="T39" s="34"/>
      <c r="U39" s="34"/>
      <c r="V39" s="34"/>
      <c r="W39" s="34"/>
    </row>
    <row r="42" spans="1:28" ht="19" thickBot="1" x14ac:dyDescent="0.5">
      <c r="B42" s="4" t="s">
        <v>51</v>
      </c>
      <c r="C42" s="4" t="s">
        <v>52</v>
      </c>
      <c r="D42" s="4" t="s">
        <v>53</v>
      </c>
      <c r="E42" s="4" t="s">
        <v>68</v>
      </c>
    </row>
    <row r="43" spans="1:28" x14ac:dyDescent="0.45">
      <c r="A43" s="36" t="s">
        <v>12</v>
      </c>
      <c r="B43" s="91" t="s">
        <v>46</v>
      </c>
      <c r="C43" s="91" t="s">
        <v>46</v>
      </c>
      <c r="D43" s="91" t="s">
        <v>46</v>
      </c>
      <c r="E43" s="92" t="s">
        <v>71</v>
      </c>
      <c r="F43" s="93" t="s">
        <v>45</v>
      </c>
      <c r="G43" s="94" t="s">
        <v>45</v>
      </c>
      <c r="H43" s="117" t="s">
        <v>45</v>
      </c>
    </row>
    <row r="44" spans="1:28" ht="19" thickBot="1" x14ac:dyDescent="0.5">
      <c r="A44" s="44"/>
      <c r="B44" s="95">
        <v>0.3</v>
      </c>
      <c r="C44" s="95">
        <v>0.5</v>
      </c>
      <c r="D44" s="95">
        <v>0.7</v>
      </c>
      <c r="E44" s="46">
        <v>1</v>
      </c>
      <c r="F44" s="47" t="s">
        <v>25</v>
      </c>
      <c r="G44" s="96" t="s">
        <v>26</v>
      </c>
      <c r="H44" s="45" t="s">
        <v>27</v>
      </c>
    </row>
    <row r="45" spans="1:28" x14ac:dyDescent="0.45">
      <c r="A45" s="57">
        <v>-1.6</v>
      </c>
      <c r="B45" s="75">
        <f>$D$19+B$44*$H8</f>
        <v>0.38579905421840111</v>
      </c>
      <c r="C45" s="75">
        <f t="shared" ref="B45:E58" si="15">$D$19+C$44*$H8</f>
        <v>-4.4200945781599055E-2</v>
      </c>
      <c r="D45" s="75">
        <f t="shared" si="15"/>
        <v>-0.47420094578159921</v>
      </c>
      <c r="E45" s="75">
        <f>$D$19+E$44*$H8</f>
        <v>-1.1192009457815995</v>
      </c>
      <c r="F45" s="66">
        <f t="shared" ref="F45:H58" si="16">E45+R8</f>
        <v>-0.72887004009481959</v>
      </c>
      <c r="G45" s="114">
        <f>F45+S8</f>
        <v>-0.3810677287212601</v>
      </c>
      <c r="H45" s="118">
        <f>G45+T8</f>
        <v>-9.8926828352061569E-2</v>
      </c>
    </row>
    <row r="46" spans="1:28" x14ac:dyDescent="0.45">
      <c r="A46" s="68">
        <v>-1.4</v>
      </c>
      <c r="B46" s="75">
        <f t="shared" si="15"/>
        <v>0.44579905421840116</v>
      </c>
      <c r="C46" s="75">
        <f t="shared" si="15"/>
        <v>5.5799054218401034E-2</v>
      </c>
      <c r="D46" s="75">
        <f t="shared" si="15"/>
        <v>-0.33420094578159909</v>
      </c>
      <c r="E46" s="75">
        <f t="shared" si="15"/>
        <v>-0.91920094578159928</v>
      </c>
      <c r="F46" s="77">
        <f t="shared" si="16"/>
        <v>-0.56913604009481944</v>
      </c>
      <c r="G46" s="115">
        <f t="shared" si="16"/>
        <v>-0.26159972872125997</v>
      </c>
      <c r="H46" s="69">
        <f t="shared" si="16"/>
        <v>-2.560377906034253E-2</v>
      </c>
    </row>
    <row r="47" spans="1:28" x14ac:dyDescent="0.45">
      <c r="A47" s="68">
        <v>-1.2</v>
      </c>
      <c r="B47" s="75">
        <f t="shared" si="15"/>
        <v>0.50579905421840121</v>
      </c>
      <c r="C47" s="75">
        <f t="shared" si="15"/>
        <v>0.15579905421840101</v>
      </c>
      <c r="D47" s="75">
        <f t="shared" si="15"/>
        <v>-0.19420094578159897</v>
      </c>
      <c r="E47" s="75">
        <f t="shared" si="15"/>
        <v>-0.71920094578159932</v>
      </c>
      <c r="F47" s="77">
        <f t="shared" si="16"/>
        <v>-0.40940204009481951</v>
      </c>
      <c r="G47" s="115">
        <f t="shared" si="16"/>
        <v>-0.14213172872126006</v>
      </c>
      <c r="H47" s="69">
        <f t="shared" si="16"/>
        <v>5.1683405031162338E-2</v>
      </c>
      <c r="AB47" s="97"/>
    </row>
    <row r="48" spans="1:28" x14ac:dyDescent="0.45">
      <c r="A48" s="68">
        <v>-0.999999999999999</v>
      </c>
      <c r="B48" s="75">
        <f t="shared" si="15"/>
        <v>0.56579905421840149</v>
      </c>
      <c r="C48" s="75">
        <f t="shared" si="15"/>
        <v>0.25579905421840143</v>
      </c>
      <c r="D48" s="75">
        <f t="shared" si="15"/>
        <v>-5.4200945781598397E-2</v>
      </c>
      <c r="E48" s="75">
        <f t="shared" si="15"/>
        <v>-0.51920094578159848</v>
      </c>
      <c r="F48" s="77">
        <f t="shared" si="16"/>
        <v>-0.2496680400948188</v>
      </c>
      <c r="G48" s="115">
        <f t="shared" si="16"/>
        <v>-2.2663728721259491E-2</v>
      </c>
      <c r="H48" s="69">
        <f t="shared" si="16"/>
        <v>0.13293472392245365</v>
      </c>
    </row>
    <row r="49" spans="1:15" x14ac:dyDescent="0.45">
      <c r="A49" s="68">
        <v>-0.79999999999999905</v>
      </c>
      <c r="B49" s="75">
        <f t="shared" si="15"/>
        <v>0.62579905421840154</v>
      </c>
      <c r="C49" s="75">
        <f t="shared" si="15"/>
        <v>0.35579905421840152</v>
      </c>
      <c r="D49" s="75">
        <f t="shared" si="15"/>
        <v>8.5799054218401616E-2</v>
      </c>
      <c r="E49" s="75">
        <f t="shared" si="15"/>
        <v>-0.3192009457815983</v>
      </c>
      <c r="F49" s="77">
        <f t="shared" si="16"/>
        <v>-8.9934040094818674E-2</v>
      </c>
      <c r="G49" s="115">
        <f t="shared" si="16"/>
        <v>9.6804271278740611E-2</v>
      </c>
      <c r="H49" s="69">
        <f t="shared" si="16"/>
        <v>0.21815017761353064</v>
      </c>
    </row>
    <row r="50" spans="1:15" x14ac:dyDescent="0.45">
      <c r="A50" s="68">
        <v>-0.6</v>
      </c>
      <c r="B50" s="75">
        <f t="shared" si="15"/>
        <v>0.68579905421840115</v>
      </c>
      <c r="C50" s="75">
        <f t="shared" si="15"/>
        <v>0.45579905421840095</v>
      </c>
      <c r="D50" s="75">
        <f t="shared" si="15"/>
        <v>0.22579905421840085</v>
      </c>
      <c r="E50" s="75">
        <f t="shared" si="15"/>
        <v>-0.11920094578159945</v>
      </c>
      <c r="F50" s="77">
        <f t="shared" si="16"/>
        <v>6.979995990518037E-2</v>
      </c>
      <c r="G50" s="115">
        <f t="shared" si="16"/>
        <v>0.21627227127873985</v>
      </c>
      <c r="H50" s="69">
        <f t="shared" si="16"/>
        <v>0.30732976610439289</v>
      </c>
    </row>
    <row r="51" spans="1:15" x14ac:dyDescent="0.45">
      <c r="A51" s="68">
        <v>-0.4</v>
      </c>
      <c r="B51" s="75">
        <f t="shared" si="15"/>
        <v>0.7457990542184012</v>
      </c>
      <c r="C51" s="75">
        <f t="shared" si="15"/>
        <v>0.55579905421840103</v>
      </c>
      <c r="D51" s="75">
        <f t="shared" si="15"/>
        <v>0.36579905421840087</v>
      </c>
      <c r="E51" s="75">
        <f t="shared" si="15"/>
        <v>8.0799054218400612E-2</v>
      </c>
      <c r="F51" s="77">
        <f t="shared" si="16"/>
        <v>0.22953395990518044</v>
      </c>
      <c r="G51" s="115">
        <f t="shared" si="16"/>
        <v>0.33574027127873995</v>
      </c>
      <c r="H51" s="69">
        <f t="shared" si="16"/>
        <v>0.40047348939504185</v>
      </c>
    </row>
    <row r="52" spans="1:15" x14ac:dyDescent="0.45">
      <c r="A52" s="68">
        <v>-0.2</v>
      </c>
      <c r="B52" s="75">
        <f t="shared" si="15"/>
        <v>0.80579905421840115</v>
      </c>
      <c r="C52" s="75">
        <f t="shared" si="15"/>
        <v>0.65579905421840101</v>
      </c>
      <c r="D52" s="75">
        <f t="shared" si="15"/>
        <v>0.50579905421840088</v>
      </c>
      <c r="E52" s="75">
        <f t="shared" si="15"/>
        <v>0.28079905421840068</v>
      </c>
      <c r="F52" s="77">
        <f t="shared" si="16"/>
        <v>0.38926795990518048</v>
      </c>
      <c r="G52" s="115">
        <f t="shared" si="16"/>
        <v>0.45520827127873997</v>
      </c>
      <c r="H52" s="69">
        <f t="shared" si="16"/>
        <v>0.49758134748547667</v>
      </c>
    </row>
    <row r="53" spans="1:15" x14ac:dyDescent="0.45">
      <c r="A53" s="68">
        <v>0</v>
      </c>
      <c r="B53" s="75">
        <f t="shared" si="15"/>
        <v>0.86579905421840109</v>
      </c>
      <c r="C53" s="75">
        <f t="shared" si="15"/>
        <v>0.75579905421840099</v>
      </c>
      <c r="D53" s="75">
        <f t="shared" si="15"/>
        <v>0.64579905421840089</v>
      </c>
      <c r="E53" s="75">
        <f t="shared" si="15"/>
        <v>0.48079905421840063</v>
      </c>
      <c r="F53" s="77">
        <f t="shared" si="16"/>
        <v>0.54900195990518041</v>
      </c>
      <c r="G53" s="115">
        <f t="shared" si="16"/>
        <v>0.57467627127873988</v>
      </c>
      <c r="H53" s="69">
        <f t="shared" si="16"/>
        <v>0.5986533403756974</v>
      </c>
    </row>
    <row r="54" spans="1:15" x14ac:dyDescent="0.45">
      <c r="A54" s="68">
        <v>0.2</v>
      </c>
      <c r="B54" s="75">
        <f t="shared" si="15"/>
        <v>0.92579905421840114</v>
      </c>
      <c r="C54" s="75">
        <f t="shared" si="15"/>
        <v>0.85579905421840097</v>
      </c>
      <c r="D54" s="75">
        <f t="shared" si="15"/>
        <v>0.78579905421840091</v>
      </c>
      <c r="E54" s="75">
        <f t="shared" si="15"/>
        <v>0.68079905421840059</v>
      </c>
      <c r="F54" s="77">
        <f t="shared" si="16"/>
        <v>0.70873595990518035</v>
      </c>
      <c r="G54" s="115">
        <f t="shared" si="16"/>
        <v>0.69414427127873979</v>
      </c>
      <c r="H54" s="69">
        <f t="shared" si="16"/>
        <v>0.70368946806570409</v>
      </c>
    </row>
    <row r="55" spans="1:15" x14ac:dyDescent="0.45">
      <c r="A55" s="68">
        <v>0.4</v>
      </c>
      <c r="B55" s="75">
        <f t="shared" si="15"/>
        <v>0.98579905421840119</v>
      </c>
      <c r="C55" s="75">
        <f t="shared" si="15"/>
        <v>0.95579905421840095</v>
      </c>
      <c r="D55" s="75">
        <f t="shared" si="15"/>
        <v>0.92579905421840092</v>
      </c>
      <c r="E55" s="75">
        <f t="shared" si="15"/>
        <v>0.88079905421840066</v>
      </c>
      <c r="F55" s="77">
        <f t="shared" si="16"/>
        <v>0.8684699599051805</v>
      </c>
      <c r="G55" s="115">
        <f t="shared" si="16"/>
        <v>0.81361227127873992</v>
      </c>
      <c r="H55" s="69">
        <f t="shared" si="16"/>
        <v>0.81268973055549698</v>
      </c>
    </row>
    <row r="56" spans="1:15" x14ac:dyDescent="0.45">
      <c r="A56" s="68">
        <v>0.6</v>
      </c>
      <c r="B56" s="75">
        <f t="shared" si="15"/>
        <v>1.045799054218401</v>
      </c>
      <c r="C56" s="75">
        <f t="shared" si="15"/>
        <v>1.055799054218401</v>
      </c>
      <c r="D56" s="75">
        <f t="shared" si="15"/>
        <v>1.0657990542184008</v>
      </c>
      <c r="E56" s="75">
        <f t="shared" si="15"/>
        <v>1.0807990542184007</v>
      </c>
      <c r="F56" s="77">
        <f t="shared" si="16"/>
        <v>1.0282039599051804</v>
      </c>
      <c r="G56" s="115">
        <f t="shared" si="16"/>
        <v>0.93308027127873994</v>
      </c>
      <c r="H56" s="69">
        <f>G56+T19</f>
        <v>0.92565412784507572</v>
      </c>
    </row>
    <row r="57" spans="1:15" x14ac:dyDescent="0.45">
      <c r="A57" s="68">
        <v>0.8</v>
      </c>
      <c r="B57" s="75">
        <f t="shared" si="15"/>
        <v>1.1057990542184011</v>
      </c>
      <c r="C57" s="75">
        <f t="shared" si="15"/>
        <v>1.1557990542184009</v>
      </c>
      <c r="D57" s="75">
        <f t="shared" si="15"/>
        <v>1.2057990542184009</v>
      </c>
      <c r="E57" s="75">
        <f t="shared" si="15"/>
        <v>1.2807990542184007</v>
      </c>
      <c r="F57" s="77">
        <f t="shared" si="16"/>
        <v>1.1879379599051805</v>
      </c>
      <c r="G57" s="115">
        <f t="shared" si="16"/>
        <v>1.05254827127874</v>
      </c>
      <c r="H57" s="69">
        <f t="shared" si="16"/>
        <v>1.0425826599344403</v>
      </c>
    </row>
    <row r="58" spans="1:15" ht="19" thickBot="1" x14ac:dyDescent="0.5">
      <c r="A58" s="81">
        <v>1</v>
      </c>
      <c r="B58" s="75">
        <f t="shared" si="15"/>
        <v>1.1657990542184011</v>
      </c>
      <c r="C58" s="75">
        <f t="shared" si="15"/>
        <v>1.255799054218401</v>
      </c>
      <c r="D58" s="75">
        <f t="shared" si="15"/>
        <v>1.3457990542184008</v>
      </c>
      <c r="E58" s="75">
        <f t="shared" si="15"/>
        <v>1.4807990542184006</v>
      </c>
      <c r="F58" s="35">
        <f t="shared" si="16"/>
        <v>1.3476719599051805</v>
      </c>
      <c r="G58" s="116">
        <f t="shared" si="16"/>
        <v>1.1720162712787401</v>
      </c>
      <c r="H58" s="82">
        <f t="shared" si="16"/>
        <v>1.1634753268235911</v>
      </c>
    </row>
    <row r="60" spans="1:15" ht="19" thickBot="1" x14ac:dyDescent="0.5"/>
    <row r="61" spans="1:15" ht="37.5" customHeight="1" thickBot="1" x14ac:dyDescent="0.5">
      <c r="A61" s="148" t="s">
        <v>37</v>
      </c>
      <c r="B61" s="149"/>
      <c r="C61" s="149"/>
      <c r="D61" s="150"/>
      <c r="E61" s="148" t="s">
        <v>7</v>
      </c>
      <c r="F61" s="149"/>
      <c r="G61" s="148" t="s">
        <v>3</v>
      </c>
      <c r="H61" s="149"/>
      <c r="I61" s="148" t="s">
        <v>49</v>
      </c>
      <c r="J61" s="149"/>
      <c r="K61" s="150"/>
      <c r="L61" s="148"/>
      <c r="M61" s="149"/>
      <c r="N61" s="150"/>
      <c r="O61" s="1"/>
    </row>
    <row r="62" spans="1:15" ht="37.5" thickBot="1" x14ac:dyDescent="0.5">
      <c r="A62" s="36" t="s">
        <v>54</v>
      </c>
      <c r="B62" s="36" t="s">
        <v>58</v>
      </c>
      <c r="C62" s="36" t="s">
        <v>73</v>
      </c>
      <c r="D62" s="36" t="s">
        <v>59</v>
      </c>
      <c r="E62" s="36" t="s">
        <v>29</v>
      </c>
      <c r="F62" s="36" t="s">
        <v>30</v>
      </c>
      <c r="G62" s="36" t="s">
        <v>29</v>
      </c>
      <c r="H62" s="36" t="s">
        <v>30</v>
      </c>
      <c r="I62" s="36" t="s">
        <v>29</v>
      </c>
      <c r="J62" s="36" t="s">
        <v>30</v>
      </c>
      <c r="K62" s="36" t="s">
        <v>31</v>
      </c>
      <c r="L62" s="145" t="s">
        <v>55</v>
      </c>
      <c r="M62" s="145" t="s">
        <v>56</v>
      </c>
      <c r="N62" s="151" t="s">
        <v>57</v>
      </c>
    </row>
    <row r="63" spans="1:15" x14ac:dyDescent="0.45">
      <c r="A63" s="71">
        <v>1</v>
      </c>
      <c r="B63" s="71">
        <v>3</v>
      </c>
      <c r="C63" s="71">
        <f>A63*$D$14*$D$15/B63</f>
        <v>0.1038732394366197</v>
      </c>
      <c r="D63" s="71">
        <f>($A63*$D$14/$B63)*(1.60217646*10^-13)/(10^-16)</f>
        <v>2.9540128481250001</v>
      </c>
      <c r="E63" s="71">
        <f>-0.5*($D$4^2-$B$4^2)/($C63*$B63^2)</f>
        <v>-0.21264297156610176</v>
      </c>
      <c r="F63" s="71">
        <f>($D$4-$B$4)/$B63</f>
        <v>-0.20133000000000001</v>
      </c>
      <c r="G63" s="71">
        <f t="shared" ref="G63:G70" si="17">2*E63</f>
        <v>-0.42528594313220353</v>
      </c>
      <c r="H63" s="71">
        <f>($D$4-$B$4)/$B63</f>
        <v>-0.20133000000000001</v>
      </c>
      <c r="I63" s="71">
        <f>+($D$6*$D$4^2-$B$6*$B$4^2)/(2*$C63^2*$B63^4)</f>
        <v>-0.15429700983847253</v>
      </c>
      <c r="J63" s="71">
        <f>-($D$6*$D$4-$B$6*$B$4)/($C63*$B63^3)</f>
        <v>-0.13781422526186929</v>
      </c>
      <c r="K63" s="71">
        <f>0.5*($D$6-$B$6)*(1/$B63)^2</f>
        <v>4.9551684997324708E-2</v>
      </c>
      <c r="L63" s="60">
        <f t="shared" ref="L63:L70" si="18">K63</f>
        <v>4.9551684997324708E-2</v>
      </c>
      <c r="M63" s="60">
        <f t="shared" ref="M63:M70" si="19">1+F63+H63+J63</f>
        <v>0.45952577473813072</v>
      </c>
      <c r="N63" s="60">
        <f>$D$19+E63+G63+I63</f>
        <v>0.2385731296816235</v>
      </c>
    </row>
    <row r="64" spans="1:15" x14ac:dyDescent="0.45">
      <c r="A64" s="71">
        <v>2</v>
      </c>
      <c r="B64" s="71">
        <v>3</v>
      </c>
      <c r="C64" s="71">
        <f>A64*$D$14*$D$15/B64</f>
        <v>0.20774647887323941</v>
      </c>
      <c r="D64" s="71">
        <f>($A64*$D$14/$B64)*(1.60217646*10^-13)/(10^-16)</f>
        <v>5.9080256962500002</v>
      </c>
      <c r="E64" s="71">
        <f>-0.5*($D$4^2-$B$4^2)/($C64*$B64^2)</f>
        <v>-0.10632148578305088</v>
      </c>
      <c r="F64" s="71">
        <f>($D$4-$B$4)/$B64</f>
        <v>-0.20133000000000001</v>
      </c>
      <c r="G64" s="71">
        <f t="shared" si="17"/>
        <v>-0.21264297156610176</v>
      </c>
      <c r="H64" s="71">
        <f>($D$4-$B$4)/$B64</f>
        <v>-0.20133000000000001</v>
      </c>
      <c r="I64" s="71">
        <f>+($D$6*$D$4^2-$B$6*$B$4^2)/(2*$C64^2*$B64^4)</f>
        <v>-3.8574252459618132E-2</v>
      </c>
      <c r="J64" s="71">
        <f>-($D$6*$D$4-$B$6*$B$4)/($C64*$B64^3)</f>
        <v>-6.8907112630934644E-2</v>
      </c>
      <c r="K64" s="71">
        <f>0.5*($D$6-$B$6)*(1/$B64)^2</f>
        <v>4.9551684997324708E-2</v>
      </c>
      <c r="L64" s="71">
        <f t="shared" si="18"/>
        <v>4.9551684997324708E-2</v>
      </c>
      <c r="M64" s="71">
        <f t="shared" si="19"/>
        <v>0.52843288736906535</v>
      </c>
      <c r="N64" s="71">
        <f t="shared" ref="N64:N70" si="20">$D$19+E64+G64+I64</f>
        <v>0.67326034440963056</v>
      </c>
    </row>
    <row r="65" spans="1:16" x14ac:dyDescent="0.45">
      <c r="A65" s="71">
        <v>5</v>
      </c>
      <c r="B65" s="71">
        <v>3</v>
      </c>
      <c r="C65" s="71">
        <f>A65*$D$14*$D$15/B65</f>
        <v>0.51936619718309862</v>
      </c>
      <c r="D65" s="71">
        <f>($A65*$D$14/$B65)*(1.60217646*10^-13)/(10^-16)</f>
        <v>14.770064240624999</v>
      </c>
      <c r="E65" s="71">
        <f>-0.5*($D$4^2-$B$4^2)/($C65*$B65^2)</f>
        <v>-4.2528594313220341E-2</v>
      </c>
      <c r="F65" s="71">
        <f>($D$4-$B$4)/$B65</f>
        <v>-0.20133000000000001</v>
      </c>
      <c r="G65" s="71">
        <f t="shared" si="17"/>
        <v>-8.5057188626440683E-2</v>
      </c>
      <c r="H65" s="71">
        <f>($D$4-$B$4)/$B65</f>
        <v>-0.20133000000000001</v>
      </c>
      <c r="I65" s="71">
        <f>+($D$6*$D$4^2-$B$6*$B$4^2)/(2*$C65^2*$B65^4)</f>
        <v>-6.1718803935388988E-3</v>
      </c>
      <c r="J65" s="71">
        <f>-($D$6*$D$4-$B$6*$B$4)/($C65*$B65^3)</f>
        <v>-2.7562845052373854E-2</v>
      </c>
      <c r="K65" s="71">
        <f>0.5*($D$6-$B$6)*(1/$B65)^2</f>
        <v>4.9551684997324708E-2</v>
      </c>
      <c r="L65" s="71">
        <f t="shared" si="18"/>
        <v>4.9551684997324708E-2</v>
      </c>
      <c r="M65" s="71">
        <f t="shared" si="19"/>
        <v>0.56977715494762615</v>
      </c>
      <c r="N65" s="71">
        <f t="shared" si="20"/>
        <v>0.89704139088520152</v>
      </c>
    </row>
    <row r="66" spans="1:16" x14ac:dyDescent="0.45">
      <c r="A66" s="71">
        <v>78</v>
      </c>
      <c r="B66" s="71">
        <v>3</v>
      </c>
      <c r="C66" s="71">
        <f>A66*$D$14*$D$15/B66</f>
        <v>8.102112676056338</v>
      </c>
      <c r="D66" s="71">
        <f>($A66*$D$14/$B66)*(1.60217646*10^-13)/(10^-16)</f>
        <v>230.41300215375</v>
      </c>
      <c r="E66" s="71">
        <f>-0.5*($D$4^2-$B$4^2)/($C66*$B66^2)</f>
        <v>-2.7261919431551505E-3</v>
      </c>
      <c r="F66" s="71">
        <f>($D$4-$B$4)/$B66</f>
        <v>-0.20133000000000001</v>
      </c>
      <c r="G66" s="71">
        <f t="shared" si="17"/>
        <v>-5.4523838863103011E-3</v>
      </c>
      <c r="H66" s="71">
        <f>($D$4-$B$4)/$B66</f>
        <v>-0.20133000000000001</v>
      </c>
      <c r="I66" s="71">
        <f>+($D$6*$D$4^2-$B$6*$B$4^2)/(2*$C66^2*$B66^4)</f>
        <v>-2.5361112728217043E-5</v>
      </c>
      <c r="J66" s="71">
        <f>-($D$6*$D$4-$B$6*$B$4)/($C66*$B66^3)</f>
        <v>-1.7668490418188368E-3</v>
      </c>
      <c r="K66" s="71">
        <f>0.5*($D$6-$B$6)*(1/$B66)^2</f>
        <v>4.9551684997324708E-2</v>
      </c>
      <c r="L66" s="71">
        <f t="shared" si="18"/>
        <v>4.9551684997324708E-2</v>
      </c>
      <c r="M66" s="71">
        <f t="shared" si="19"/>
        <v>0.5955731509581812</v>
      </c>
      <c r="N66" s="71">
        <f t="shared" si="20"/>
        <v>1.0225951172762078</v>
      </c>
    </row>
    <row r="67" spans="1:16" x14ac:dyDescent="0.45">
      <c r="A67" s="71">
        <v>1</v>
      </c>
      <c r="B67" s="71">
        <v>6</v>
      </c>
      <c r="C67" s="71">
        <f>A67*$D$14*$D$15/B67</f>
        <v>5.1936619718309852E-2</v>
      </c>
      <c r="D67" s="71">
        <f>($A67*$D$14/$B67)*(1.60217646*10^-13)/(10^-16)</f>
        <v>1.4770064240625</v>
      </c>
      <c r="E67" s="71">
        <f>-0.5*($D$4^2-$B$4^2)/($C67*$B67^2)</f>
        <v>-0.10632148578305088</v>
      </c>
      <c r="F67" s="71">
        <f>($D$4-$B$4)/$B67</f>
        <v>-0.100665</v>
      </c>
      <c r="G67" s="71">
        <f t="shared" si="17"/>
        <v>-0.21264297156610176</v>
      </c>
      <c r="H67" s="71">
        <f>($D$4-$B$4)/$B67</f>
        <v>-0.100665</v>
      </c>
      <c r="I67" s="71">
        <f>+($D$6*$D$4^2-$B$6*$B$4^2)/(2*$C67^2*$B67^4)</f>
        <v>-3.8574252459618132E-2</v>
      </c>
      <c r="J67" s="71">
        <f>-($D$6*$D$4-$B$6*$B$4)/($C67*$B67^3)</f>
        <v>-3.4453556315467322E-2</v>
      </c>
      <c r="K67" s="71">
        <f>0.5*($D$6-$B$6)*(1/$B67)^2</f>
        <v>1.2387921249331177E-2</v>
      </c>
      <c r="L67" s="71">
        <f t="shared" si="18"/>
        <v>1.2387921249331177E-2</v>
      </c>
      <c r="M67" s="71">
        <f t="shared" si="19"/>
        <v>0.76421644368453268</v>
      </c>
      <c r="N67" s="71">
        <f t="shared" si="20"/>
        <v>0.67326034440963056</v>
      </c>
    </row>
    <row r="68" spans="1:16" x14ac:dyDescent="0.45">
      <c r="A68" s="71">
        <v>2</v>
      </c>
      <c r="B68" s="71">
        <v>6</v>
      </c>
      <c r="C68" s="71">
        <f>A68*$D$14*$D$15/B68</f>
        <v>0.1038732394366197</v>
      </c>
      <c r="D68" s="71">
        <f>($A68*$D$14/$B68)*(1.60217646*10^-13)/(10^-16)</f>
        <v>2.9540128481250001</v>
      </c>
      <c r="E68" s="71">
        <f>-0.5*($D$4^2-$B$4^2)/($C68*$B68^2)</f>
        <v>-5.3160742891525441E-2</v>
      </c>
      <c r="F68" s="71">
        <f>($D$4-$B$4)/$B68</f>
        <v>-0.100665</v>
      </c>
      <c r="G68" s="71">
        <f t="shared" si="17"/>
        <v>-0.10632148578305088</v>
      </c>
      <c r="H68" s="71">
        <f>($D$4-$B$4)/$B68</f>
        <v>-0.100665</v>
      </c>
      <c r="I68" s="71">
        <f>+($D$6*$D$4^2-$B$6*$B$4^2)/(2*$C68^2*$B68^4)</f>
        <v>-9.6435631149045329E-3</v>
      </c>
      <c r="J68" s="71">
        <f>-($D$6*$D$4-$B$6*$B$4)/($C68*$B68^3)</f>
        <v>-1.7226778157733661E-2</v>
      </c>
      <c r="K68" s="71">
        <f>0.5*($D$6-$B$6)*(1/$B68)^2</f>
        <v>1.2387921249331177E-2</v>
      </c>
      <c r="L68" s="71">
        <f t="shared" si="18"/>
        <v>1.2387921249331177E-2</v>
      </c>
      <c r="M68" s="71">
        <f t="shared" si="19"/>
        <v>0.78144322184226633</v>
      </c>
      <c r="N68" s="71">
        <f t="shared" si="20"/>
        <v>0.86167326242892051</v>
      </c>
    </row>
    <row r="69" spans="1:16" x14ac:dyDescent="0.45">
      <c r="A69" s="71">
        <v>5</v>
      </c>
      <c r="B69" s="71">
        <v>6</v>
      </c>
      <c r="C69" s="71">
        <f>A69*$D$14*$D$15/B69</f>
        <v>0.25968309859154931</v>
      </c>
      <c r="D69" s="71">
        <f>($A69*$D$14/$B69)*(1.60217646*10^-13)/(10^-16)</f>
        <v>7.3850321203124993</v>
      </c>
      <c r="E69" s="71">
        <f>-0.5*($D$4^2-$B$4^2)/($C69*$B69^2)</f>
        <v>-2.1264297156610171E-2</v>
      </c>
      <c r="F69" s="71">
        <f>($D$4-$B$4)/$B69</f>
        <v>-0.100665</v>
      </c>
      <c r="G69" s="71">
        <f t="shared" si="17"/>
        <v>-4.2528594313220341E-2</v>
      </c>
      <c r="H69" s="71">
        <f>($D$4-$B$4)/$B69</f>
        <v>-0.100665</v>
      </c>
      <c r="I69" s="71">
        <f>+($D$6*$D$4^2-$B$6*$B$4^2)/(2*$C69^2*$B69^4)</f>
        <v>-1.5429700983847247E-3</v>
      </c>
      <c r="J69" s="71">
        <f>-($D$6*$D$4-$B$6*$B$4)/($C69*$B69^3)</f>
        <v>-6.8907112630934636E-3</v>
      </c>
      <c r="K69" s="71">
        <f>0.5*($D$6-$B$6)*(1/$B69)^2</f>
        <v>1.2387921249331177E-2</v>
      </c>
      <c r="L69" s="71">
        <f t="shared" si="18"/>
        <v>1.2387921249331177E-2</v>
      </c>
      <c r="M69" s="71">
        <f t="shared" si="19"/>
        <v>0.79177928873690651</v>
      </c>
      <c r="N69" s="71">
        <f t="shared" si="20"/>
        <v>0.9654631926501861</v>
      </c>
    </row>
    <row r="70" spans="1:16" x14ac:dyDescent="0.45">
      <c r="A70" s="71">
        <v>78</v>
      </c>
      <c r="B70" s="71">
        <v>6</v>
      </c>
      <c r="C70" s="71">
        <f>A70*$D$14*$D$15/B70</f>
        <v>4.051056338028169</v>
      </c>
      <c r="D70" s="71">
        <f>($A70*$D$14/$B70)*(1.60217646*10^-13)/(10^-16)</f>
        <v>115.206501076875</v>
      </c>
      <c r="E70" s="71">
        <f>-0.5*($D$4^2-$B$4^2)/($C70*$B70^2)</f>
        <v>-1.3630959715775753E-3</v>
      </c>
      <c r="F70" s="71">
        <f>($D$4-$B$4)/$B70</f>
        <v>-0.100665</v>
      </c>
      <c r="G70" s="71">
        <f t="shared" si="17"/>
        <v>-2.7261919431551505E-3</v>
      </c>
      <c r="H70" s="71">
        <f>($D$4-$B$4)/$B70</f>
        <v>-0.100665</v>
      </c>
      <c r="I70" s="71">
        <f>+($D$6*$D$4^2-$B$6*$B$4^2)/(2*$C70^2*$B70^4)</f>
        <v>-6.3402781820542609E-6</v>
      </c>
      <c r="J70" s="71">
        <f>-($D$6*$D$4-$B$6*$B$4)/($C70*$B70^3)</f>
        <v>-4.4171226045470921E-4</v>
      </c>
      <c r="K70" s="71">
        <f>0.5*($D$6-$B$6)*(1/$B70)^2</f>
        <v>1.2387921249331177E-2</v>
      </c>
      <c r="L70" s="71">
        <f t="shared" si="18"/>
        <v>1.2387921249331177E-2</v>
      </c>
      <c r="M70" s="71">
        <f t="shared" si="19"/>
        <v>0.79822828773954524</v>
      </c>
      <c r="N70" s="71">
        <f t="shared" si="20"/>
        <v>1.0267034260254866</v>
      </c>
    </row>
    <row r="71" spans="1:16" x14ac:dyDescent="0.45">
      <c r="B71"/>
      <c r="C71" s="3"/>
      <c r="D71" s="2"/>
      <c r="E71" s="2"/>
      <c r="F71" s="3"/>
      <c r="G71" s="3"/>
      <c r="H71" s="3"/>
      <c r="I71" s="3"/>
      <c r="J71" s="3"/>
      <c r="K71" s="3"/>
      <c r="L71" s="3"/>
      <c r="M71"/>
      <c r="N71"/>
      <c r="O71"/>
      <c r="P71"/>
    </row>
    <row r="72" spans="1:16" x14ac:dyDescent="0.4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ht="19" thickBot="1" x14ac:dyDescent="0.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ht="19" thickBot="1" x14ac:dyDescent="0.5">
      <c r="A74" s="145" t="s">
        <v>6</v>
      </c>
      <c r="B74" s="145">
        <v>-1.6</v>
      </c>
      <c r="C74" s="145">
        <f t="shared" ref="C74:O74" si="21">B74+0.2</f>
        <v>-1.4000000000000001</v>
      </c>
      <c r="D74" s="145">
        <f t="shared" si="21"/>
        <v>-1.2000000000000002</v>
      </c>
      <c r="E74" s="145">
        <f t="shared" si="21"/>
        <v>-1.0000000000000002</v>
      </c>
      <c r="F74" s="145">
        <f t="shared" si="21"/>
        <v>-0.80000000000000027</v>
      </c>
      <c r="G74" s="145">
        <f t="shared" si="21"/>
        <v>-0.60000000000000031</v>
      </c>
      <c r="H74" s="145">
        <f t="shared" si="21"/>
        <v>-0.4000000000000003</v>
      </c>
      <c r="I74" s="145">
        <f t="shared" si="21"/>
        <v>-0.20000000000000029</v>
      </c>
      <c r="J74" s="145">
        <f t="shared" si="21"/>
        <v>-2.7755575615628914E-16</v>
      </c>
      <c r="K74" s="145">
        <f t="shared" si="21"/>
        <v>0.19999999999999973</v>
      </c>
      <c r="L74" s="145">
        <f t="shared" si="21"/>
        <v>0.39999999999999974</v>
      </c>
      <c r="M74" s="145">
        <f t="shared" si="21"/>
        <v>0.59999999999999976</v>
      </c>
      <c r="N74" s="145">
        <f t="shared" si="21"/>
        <v>0.79999999999999982</v>
      </c>
      <c r="O74" s="145">
        <f t="shared" si="21"/>
        <v>0.99999999999999978</v>
      </c>
    </row>
    <row r="75" spans="1:16" ht="19" thickBot="1" x14ac:dyDescent="0.5">
      <c r="A75" s="145" t="s">
        <v>33</v>
      </c>
      <c r="B75" s="145">
        <f>B74-$D$16</f>
        <v>-2.1500000000000008</v>
      </c>
      <c r="C75" s="145">
        <f t="shared" ref="C75:O75" si="22">C74-$D$16</f>
        <v>-1.9500000000000008</v>
      </c>
      <c r="D75" s="145">
        <f t="shared" si="22"/>
        <v>-1.7500000000000009</v>
      </c>
      <c r="E75" s="145">
        <f t="shared" si="22"/>
        <v>-1.5500000000000009</v>
      </c>
      <c r="F75" s="145">
        <f t="shared" si="22"/>
        <v>-1.350000000000001</v>
      </c>
      <c r="G75" s="145">
        <f t="shared" si="22"/>
        <v>-1.150000000000001</v>
      </c>
      <c r="H75" s="145">
        <f t="shared" si="22"/>
        <v>-0.95000000000000107</v>
      </c>
      <c r="I75" s="145">
        <f t="shared" si="22"/>
        <v>-0.750000000000001</v>
      </c>
      <c r="J75" s="145">
        <f t="shared" si="22"/>
        <v>-0.55000000000000093</v>
      </c>
      <c r="K75" s="145">
        <f t="shared" si="22"/>
        <v>-0.35000000000000098</v>
      </c>
      <c r="L75" s="145">
        <f t="shared" si="22"/>
        <v>-0.15000000000000097</v>
      </c>
      <c r="M75" s="145">
        <f t="shared" si="22"/>
        <v>4.9999999999999045E-2</v>
      </c>
      <c r="N75" s="145">
        <f t="shared" si="22"/>
        <v>0.24999999999999911</v>
      </c>
      <c r="O75" s="145">
        <f t="shared" si="22"/>
        <v>0.44999999999999907</v>
      </c>
    </row>
    <row r="76" spans="1:16" ht="19" thickBot="1" x14ac:dyDescent="0.5">
      <c r="A76" s="145" t="s">
        <v>72</v>
      </c>
      <c r="B76" s="71">
        <f>$D$19+B75</f>
        <v>-1.1192009457815995</v>
      </c>
      <c r="C76" s="71">
        <f t="shared" ref="C76:O76" si="23">$D$19+C75</f>
        <v>-0.9192009457815995</v>
      </c>
      <c r="D76" s="71">
        <f t="shared" si="23"/>
        <v>-0.71920094578159954</v>
      </c>
      <c r="E76" s="71">
        <f t="shared" si="23"/>
        <v>-0.51920094578159959</v>
      </c>
      <c r="F76" s="71">
        <f t="shared" si="23"/>
        <v>-0.31920094578159963</v>
      </c>
      <c r="G76" s="71">
        <f t="shared" si="23"/>
        <v>-0.11920094578159968</v>
      </c>
      <c r="H76" s="71">
        <f t="shared" si="23"/>
        <v>8.0799054218400279E-2</v>
      </c>
      <c r="I76" s="71">
        <f t="shared" si="23"/>
        <v>0.28079905421840035</v>
      </c>
      <c r="J76" s="71">
        <f t="shared" si="23"/>
        <v>0.48079905421840041</v>
      </c>
      <c r="K76" s="71">
        <f t="shared" si="23"/>
        <v>0.68079905421840037</v>
      </c>
      <c r="L76" s="71">
        <f t="shared" si="23"/>
        <v>0.88079905421840032</v>
      </c>
      <c r="M76" s="71">
        <f t="shared" si="23"/>
        <v>1.0807990542184003</v>
      </c>
      <c r="N76" s="71">
        <f t="shared" si="23"/>
        <v>1.2807990542184005</v>
      </c>
      <c r="O76" s="71">
        <f t="shared" si="23"/>
        <v>1.4807990542184004</v>
      </c>
    </row>
    <row r="77" spans="1:16" ht="19" thickBot="1" x14ac:dyDescent="0.5">
      <c r="A77" s="145" t="s">
        <v>60</v>
      </c>
      <c r="B77" s="71">
        <f>$L63*B$75^2+$M63*B$75+$N63</f>
        <v>-0.52035462210522432</v>
      </c>
      <c r="C77" s="71">
        <f>$L63*C$75^2+$M63*C$75+$N63</f>
        <v>-0.46908184885540438</v>
      </c>
      <c r="D77" s="71">
        <f>$L63*D$75^2+$M63*D$75+$N63</f>
        <v>-0.4138449408057987</v>
      </c>
      <c r="E77" s="71">
        <f>$L63*E$75^2+$M63*E$75+$N63</f>
        <v>-0.35464389795640683</v>
      </c>
      <c r="F77" s="71">
        <f>$L63*F$75^2+$M63*F$75+$N63</f>
        <v>-0.2914787203072291</v>
      </c>
      <c r="G77" s="71">
        <f>$L63*G$75^2+$M63*G$75+$N63</f>
        <v>-0.22434940785826521</v>
      </c>
      <c r="H77" s="71">
        <f>$L63*H$75^2+$M63*H$75+$N63</f>
        <v>-0.15325596060951549</v>
      </c>
      <c r="I77" s="71">
        <f>$L63*I$75^2+$M63*I$75+$N63</f>
        <v>-7.8198378560979748E-2</v>
      </c>
      <c r="J77" s="71">
        <f>$L63*J$75^2+$M63*J$75+$N63</f>
        <v>8.2333828734193482E-4</v>
      </c>
      <c r="K77" s="71">
        <f>$L63*K$75^2+$M63*K$75+$N63</f>
        <v>8.3809189935449613E-2</v>
      </c>
      <c r="L77" s="71">
        <f>$L63*L$75^2+$M63*L$75+$N63</f>
        <v>0.17075917638334326</v>
      </c>
      <c r="M77" s="71">
        <f>$L63*M$75^2+$M63*M$75+$N63</f>
        <v>0.26167329763102293</v>
      </c>
      <c r="N77" s="71">
        <f>$L63*N$75^2+$M63*N$75+$N63</f>
        <v>0.35655155367848856</v>
      </c>
      <c r="O77" s="71">
        <f>$L63*O$75^2+$M63*O$75+$N63</f>
        <v>0.45539394452574011</v>
      </c>
    </row>
    <row r="78" spans="1:16" ht="19" thickBot="1" x14ac:dyDescent="0.5">
      <c r="A78" s="145" t="s">
        <v>61</v>
      </c>
      <c r="B78" s="71">
        <f>$L64*B$75^2+$M64*B$75+$N64</f>
        <v>-0.23381769953372689</v>
      </c>
      <c r="C78" s="71">
        <f>$L64*C$75^2+$M64*C$75+$N64</f>
        <v>-0.16876350375771998</v>
      </c>
      <c r="D78" s="71">
        <f>$L64*D$75^2+$M64*D$75+$N64</f>
        <v>-9.9745173181927216E-2</v>
      </c>
      <c r="E78" s="71">
        <f>$L64*E$75^2+$M64*E$75+$N64</f>
        <v>-2.6762707806348485E-2</v>
      </c>
      <c r="F78" s="71">
        <f>$L64*F$75^2+$M64*F$75+$N64</f>
        <v>5.0183892369016214E-2</v>
      </c>
      <c r="G78" s="71">
        <f>$L64*G$75^2+$M64*G$75+$N64</f>
        <v>0.13109462734416699</v>
      </c>
      <c r="H78" s="71">
        <f>$L64*H$75^2+$M64*H$75+$N64</f>
        <v>0.21596949711910363</v>
      </c>
      <c r="I78" s="71">
        <f>$L64*I$75^2+$M64*I$75+$N64</f>
        <v>0.30480850169382623</v>
      </c>
      <c r="J78" s="71">
        <f>$L64*J$75^2+$M64*J$75+$N64</f>
        <v>0.39761164106833491</v>
      </c>
      <c r="K78" s="71">
        <f>$L64*K$75^2+$M64*K$75+$N64</f>
        <v>0.49437891524262945</v>
      </c>
      <c r="L78" s="71">
        <f>$L64*L$75^2+$M64*L$75+$N64</f>
        <v>0.59511032421671006</v>
      </c>
      <c r="M78" s="71">
        <f>$L64*M$75^2+$M64*M$75+$N64</f>
        <v>0.69980586799057665</v>
      </c>
      <c r="N78" s="71">
        <f>$L64*N$75^2+$M64*N$75+$N64</f>
        <v>0.8084655465642292</v>
      </c>
      <c r="O78" s="71">
        <f>$L64*O$75^2+$M64*O$75+$N64</f>
        <v>0.92108935993766772</v>
      </c>
    </row>
    <row r="79" spans="1:16" ht="19" thickBot="1" x14ac:dyDescent="0.5">
      <c r="A79" s="145" t="s">
        <v>62</v>
      </c>
      <c r="B79" s="71">
        <f>$L65*B$75^2+$M65*B$75+$N65</f>
        <v>-9.892682835206168E-2</v>
      </c>
      <c r="C79" s="71">
        <f>$L65*C$75^2+$M65*C$75+$N65</f>
        <v>-2.5603779060342724E-2</v>
      </c>
      <c r="D79" s="71">
        <f>$L65*D$75^2+$M65*D$75+$N65</f>
        <v>5.1683405031162311E-2</v>
      </c>
      <c r="E79" s="71">
        <f>$L65*E$75^2+$M65*E$75+$N65</f>
        <v>0.1329347239224532</v>
      </c>
      <c r="F79" s="71">
        <f>$L65*F$75^2+$M65*F$75+$N65</f>
        <v>0.21815017761353006</v>
      </c>
      <c r="G79" s="71">
        <f>$L65*G$75^2+$M65*G$75+$N65</f>
        <v>0.307329766104393</v>
      </c>
      <c r="H79" s="71">
        <f>$L65*H$75^2+$M65*H$75+$N65</f>
        <v>0.40047348939504179</v>
      </c>
      <c r="I79" s="71">
        <f>$L65*I$75^2+$M65*I$75+$N65</f>
        <v>0.49758134748547656</v>
      </c>
      <c r="J79" s="71">
        <f>$L65*J$75^2+$M65*J$75+$N65</f>
        <v>0.59865334037569728</v>
      </c>
      <c r="K79" s="71">
        <f>$L65*K$75^2+$M65*K$75+$N65</f>
        <v>0.70368946806570409</v>
      </c>
      <c r="L79" s="71">
        <f>$L65*L$75^2+$M65*L$75+$N65</f>
        <v>0.81268973055549687</v>
      </c>
      <c r="M79" s="71">
        <f>$L65*M$75^2+$M65*M$75+$N65</f>
        <v>0.92565412784507561</v>
      </c>
      <c r="N79" s="71">
        <f>$L65*N$75^2+$M65*N$75+$N65</f>
        <v>1.0425826599344403</v>
      </c>
      <c r="O79" s="71">
        <f>$L65*O$75^2+$M65*O$75+$N65</f>
        <v>1.1634753268235909</v>
      </c>
    </row>
    <row r="80" spans="1:16" ht="19" thickBot="1" x14ac:dyDescent="0.5">
      <c r="A80" s="145" t="s">
        <v>63</v>
      </c>
      <c r="B80" s="71">
        <f>$L66*B$75^2+$M66*B$75+$N66</f>
        <v>-2.8834493383748772E-2</v>
      </c>
      <c r="C80" s="71">
        <f>$L66*C$75^2+$M66*C$75+$N66</f>
        <v>4.9647755110081349E-2</v>
      </c>
      <c r="D80" s="71">
        <f>$L66*D$75^2+$M66*D$75+$N66</f>
        <v>0.13209413840369721</v>
      </c>
      <c r="E80" s="71">
        <f>$L66*E$75^2+$M66*E$75+$N66</f>
        <v>0.21850465649709905</v>
      </c>
      <c r="F80" s="71">
        <f>$L66*F$75^2+$M66*F$75+$N66</f>
        <v>0.30887930939028696</v>
      </c>
      <c r="G80" s="71">
        <f>$L66*G$75^2+$M66*G$75+$N66</f>
        <v>0.40321809708326084</v>
      </c>
      <c r="H80" s="71">
        <f>$L66*H$75^2+$M66*H$75+$N66</f>
        <v>0.50152101957602069</v>
      </c>
      <c r="I80" s="71">
        <f>$L66*I$75^2+$M66*I$75+$N66</f>
        <v>0.6037880768685665</v>
      </c>
      <c r="J80" s="71">
        <f>$L66*J$75^2+$M66*J$75+$N66</f>
        <v>0.7100192689608984</v>
      </c>
      <c r="K80" s="71">
        <f>$L66*K$75^2+$M66*K$75+$N66</f>
        <v>0.82021459585301604</v>
      </c>
      <c r="L80" s="71">
        <f>$L66*L$75^2+$M66*L$75+$N66</f>
        <v>0.93437405754491987</v>
      </c>
      <c r="M80" s="71">
        <f>$L66*M$75^2+$M66*M$75+$N66</f>
        <v>1.0524976540366096</v>
      </c>
      <c r="N80" s="71">
        <f>$L66*N$75^2+$M66*N$75+$N66</f>
        <v>1.1745853853280854</v>
      </c>
      <c r="O80" s="71">
        <f>$L66*O$75^2+$M66*O$75+$N66</f>
        <v>1.3006372514193469</v>
      </c>
    </row>
    <row r="81" spans="1:29" ht="19" thickBot="1" x14ac:dyDescent="0.5">
      <c r="A81" s="145" t="s">
        <v>64</v>
      </c>
      <c r="B81" s="71">
        <f>$L67*B$75^2+$M67*B$75+$N67</f>
        <v>-0.91254184353708201</v>
      </c>
      <c r="C81" s="71">
        <f>$L67*C$75^2+$M67*C$75+$N67</f>
        <v>-0.76985665022462713</v>
      </c>
      <c r="D81" s="71">
        <f>$L67*D$75^2+$M67*D$75+$N67</f>
        <v>-0.62618042321222545</v>
      </c>
      <c r="E81" s="71">
        <f>$L67*E$75^2+$M67*E$75+$N67</f>
        <v>-0.48151316249987763</v>
      </c>
      <c r="F81" s="71">
        <f>$L67*F$75^2+$M67*F$75+$N67</f>
        <v>-0.33585486808758325</v>
      </c>
      <c r="G81" s="71">
        <f>$L67*G$75^2+$M67*G$75+$N67</f>
        <v>-0.18920553997534229</v>
      </c>
      <c r="H81" s="71">
        <f>$L67*H$75^2+$M67*H$75+$N67</f>
        <v>-4.156517816315497E-2</v>
      </c>
      <c r="I81" s="71">
        <f>$L67*I$75^2+$M67*I$75+$N67</f>
        <v>0.10706621734897914</v>
      </c>
      <c r="J81" s="71">
        <f>$L67*J$75^2+$M67*J$75+$N67</f>
        <v>0.25668864656105961</v>
      </c>
      <c r="K81" s="71">
        <f>$L67*K$75^2+$M67*K$75+$N67</f>
        <v>0.40730210947308648</v>
      </c>
      <c r="L81" s="71">
        <f>$L67*L$75^2+$M67*L$75+$N67</f>
        <v>0.55890660608505982</v>
      </c>
      <c r="M81" s="71">
        <f>$L67*M$75^2+$M67*M$75+$N67</f>
        <v>0.71150213639697979</v>
      </c>
      <c r="N81" s="71">
        <f>$L67*N$75^2+$M67*N$75+$N67</f>
        <v>0.86508870040884622</v>
      </c>
      <c r="O81" s="71">
        <f>$L67*O$75^2+$M67*O$75+$N67</f>
        <v>1.0196662981206592</v>
      </c>
    </row>
    <row r="82" spans="1:29" ht="19" thickBot="1" x14ac:dyDescent="0.5">
      <c r="A82" s="145" t="s">
        <v>65</v>
      </c>
      <c r="B82" s="71">
        <f>$L68*B$75^2+$M68*B$75+$N68</f>
        <v>-0.76116649855691931</v>
      </c>
      <c r="C82" s="71">
        <f>$L68*C$75^2+$M68*C$75+$N68</f>
        <v>-0.61503594961291763</v>
      </c>
      <c r="D82" s="71">
        <f>$L68*D$75^2+$M68*D$75+$N68</f>
        <v>-0.4679143669689696</v>
      </c>
      <c r="E82" s="71">
        <f>$L68*E$75^2+$M68*E$75+$N68</f>
        <v>-0.31980175062507499</v>
      </c>
      <c r="F82" s="71">
        <f>$L68*F$75^2+$M68*F$75+$N68</f>
        <v>-0.1706981005812338</v>
      </c>
      <c r="G82" s="71">
        <f>$L68*G$75^2+$M68*G$75+$N68</f>
        <v>-2.0603416837446042E-2</v>
      </c>
      <c r="H82" s="71">
        <f>$L68*H$75^2+$M68*H$75+$N68</f>
        <v>0.13048230060628807</v>
      </c>
      <c r="I82" s="71">
        <f>$L68*I$75^2+$M68*I$75+$N68</f>
        <v>0.28255905174996876</v>
      </c>
      <c r="J82" s="71">
        <f>$L68*J$75^2+$M68*J$75+$N68</f>
        <v>0.43562683659359602</v>
      </c>
      <c r="K82" s="71">
        <f>$L68*K$75^2+$M68*K$75+$N68</f>
        <v>0.58968565513716964</v>
      </c>
      <c r="L82" s="71">
        <f>$L68*L$75^2+$M68*L$75+$N68</f>
        <v>0.74473550738068972</v>
      </c>
      <c r="M82" s="71">
        <f>$L68*M$75^2+$M68*M$75+$N68</f>
        <v>0.90077639332415638</v>
      </c>
      <c r="N82" s="71">
        <f>$L68*N$75^2+$M68*N$75+$N68</f>
        <v>1.0578083129675695</v>
      </c>
      <c r="O82" s="71">
        <f>$L68*O$75^2+$M68*O$75+$N68</f>
        <v>1.2158312663109292</v>
      </c>
    </row>
    <row r="83" spans="1:29" ht="19" thickBot="1" x14ac:dyDescent="0.5">
      <c r="A83" s="145" t="s">
        <v>66</v>
      </c>
      <c r="B83" s="71">
        <f>$L69*B$75^2+$M69*B$75+$N69</f>
        <v>-0.67959911215913016</v>
      </c>
      <c r="C83" s="71">
        <f>$L69*C$75^2+$M69*C$75+$N69</f>
        <v>-0.53140134983620058</v>
      </c>
      <c r="D83" s="71">
        <f>$L69*D$75^2+$M69*D$75+$N69</f>
        <v>-0.3822125538133242</v>
      </c>
      <c r="E83" s="71">
        <f>$L69*E$75^2+$M69*E$75+$N69</f>
        <v>-0.23203272409050169</v>
      </c>
      <c r="F83" s="71">
        <f>$L69*F$75^2+$M69*F$75+$N69</f>
        <v>-8.0861860667732377E-2</v>
      </c>
      <c r="G83" s="71">
        <f>$L69*G$75^2+$M69*G$75+$N69</f>
        <v>7.1300036454983284E-2</v>
      </c>
      <c r="H83" s="71">
        <f>$L69*H$75^2+$M69*H$75+$N69</f>
        <v>0.22445296727764541</v>
      </c>
      <c r="I83" s="71">
        <f>$L69*I$75^2+$M69*I$75+$N69</f>
        <v>0.37859693180025422</v>
      </c>
      <c r="J83" s="71">
        <f>$L69*J$75^2+$M69*J$75+$N69</f>
        <v>0.5337319300228095</v>
      </c>
      <c r="K83" s="71">
        <f>$L69*K$75^2+$M69*K$75+$N69</f>
        <v>0.68985796194531113</v>
      </c>
      <c r="L83" s="71">
        <f>$L69*L$75^2+$M69*L$75+$N69</f>
        <v>0.84697502756775933</v>
      </c>
      <c r="M83" s="71">
        <f>$L69*M$75^2+$M69*M$75+$N69</f>
        <v>1.0050831268901539</v>
      </c>
      <c r="N83" s="71">
        <f>$L69*N$75^2+$M69*N$75+$N69</f>
        <v>1.1641822599124951</v>
      </c>
      <c r="O83" s="71">
        <f>$L69*O$75^2+$M69*O$75+$N69</f>
        <v>1.3242724266347827</v>
      </c>
    </row>
    <row r="84" spans="1:29" ht="19" thickBot="1" x14ac:dyDescent="0.5">
      <c r="A84" s="145" t="s">
        <v>67</v>
      </c>
      <c r="B84" s="71">
        <f>$L70*B$75^2+$M70*B$75+$N70</f>
        <v>-0.63222422663950306</v>
      </c>
      <c r="C84" s="71">
        <f>$L70*C$75^2+$M70*C$75+$N70</f>
        <v>-0.48273666451604558</v>
      </c>
      <c r="D84" s="71">
        <f>$L70*D$75^2+$M70*D$75+$N70</f>
        <v>-0.33225806869264152</v>
      </c>
      <c r="E84" s="71">
        <f>$L70*E$75^2+$M70*E$75+$N70</f>
        <v>-0.1807884391692911</v>
      </c>
      <c r="F84" s="71">
        <f>$L70*F$75^2+$M70*F$75+$N70</f>
        <v>-2.8327775945994116E-2</v>
      </c>
      <c r="G84" s="71">
        <f>$L70*G$75^2+$M70*G$75+$N70</f>
        <v>0.12512392097724923</v>
      </c>
      <c r="H84" s="71">
        <f>$L70*H$75^2+$M70*H$75+$N70</f>
        <v>0.27956665160043914</v>
      </c>
      <c r="I84" s="71">
        <f>$L70*I$75^2+$M70*I$75+$N70</f>
        <v>0.43500041592357563</v>
      </c>
      <c r="J84" s="71">
        <f>$L70*J$75^2+$M70*J$75+$N70</f>
        <v>0.5914252139466587</v>
      </c>
      <c r="K84" s="71">
        <f>$L70*K$75^2+$M70*K$75+$N70</f>
        <v>0.74884104566968812</v>
      </c>
      <c r="L84" s="71">
        <f>$L70*L$75^2+$M70*L$75+$N70</f>
        <v>0.90724791109266401</v>
      </c>
      <c r="M84" s="71">
        <f>$L70*M$75^2+$M70*M$75+$N70</f>
        <v>1.0666458102155865</v>
      </c>
      <c r="N84" s="71">
        <f>$L70*N$75^2+$M70*N$75+$N70</f>
        <v>1.2270347430384554</v>
      </c>
      <c r="O84" s="71">
        <f>$L70*O$75^2+$M70*O$75+$N70</f>
        <v>1.3884147095612707</v>
      </c>
    </row>
    <row r="85" spans="1:29" x14ac:dyDescent="0.4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29" x14ac:dyDescent="0.4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29" x14ac:dyDescent="0.45">
      <c r="A87" s="152"/>
      <c r="B87" s="152"/>
      <c r="C87" s="152"/>
      <c r="D87" s="152"/>
      <c r="E87" s="152"/>
      <c r="F87" s="152"/>
      <c r="G87" s="152"/>
      <c r="H87" s="152"/>
      <c r="I87" s="152"/>
      <c r="J87" s="152"/>
      <c r="K87" s="152"/>
      <c r="L87"/>
      <c r="M87"/>
      <c r="N87"/>
      <c r="O87"/>
      <c r="P87"/>
    </row>
    <row r="88" spans="1:29" x14ac:dyDescent="0.45">
      <c r="A88" s="152"/>
      <c r="B88" s="152"/>
      <c r="C88" s="153"/>
      <c r="D88" s="153"/>
      <c r="E88" s="153"/>
      <c r="F88" s="153"/>
      <c r="G88" s="153"/>
      <c r="H88" s="153"/>
      <c r="I88" s="153"/>
      <c r="J88" s="153"/>
      <c r="K88" s="153"/>
      <c r="L88" s="146"/>
      <c r="M88" s="146"/>
      <c r="N88" s="146"/>
      <c r="O88" s="146"/>
      <c r="P88" s="146"/>
      <c r="Q88" s="147"/>
      <c r="R88" s="147"/>
      <c r="S88" s="147"/>
      <c r="T88" s="147"/>
      <c r="U88" s="147"/>
      <c r="V88" s="147"/>
      <c r="W88" s="147"/>
      <c r="X88" s="147"/>
      <c r="Y88" s="147"/>
      <c r="Z88" s="147"/>
      <c r="AA88" s="147"/>
      <c r="AB88" s="147"/>
      <c r="AC88" s="147"/>
    </row>
    <row r="89" spans="1:29" x14ac:dyDescent="0.45">
      <c r="A89" s="152"/>
      <c r="B89" s="152"/>
      <c r="C89" s="153"/>
      <c r="D89" s="153"/>
      <c r="E89" s="153"/>
      <c r="F89" s="153"/>
      <c r="G89" s="153"/>
      <c r="H89" s="153"/>
      <c r="I89" s="153"/>
      <c r="J89" s="153"/>
      <c r="K89" s="153"/>
      <c r="L89" s="146"/>
      <c r="M89" s="146"/>
      <c r="N89" s="146"/>
      <c r="O89" s="146"/>
      <c r="P89" s="146"/>
      <c r="Q89" s="147"/>
      <c r="R89" s="147"/>
      <c r="S89" s="147"/>
      <c r="T89" s="147"/>
      <c r="U89" s="147"/>
      <c r="V89" s="147"/>
      <c r="W89" s="147"/>
      <c r="X89" s="147"/>
      <c r="Y89" s="147"/>
      <c r="Z89" s="147"/>
      <c r="AA89" s="147"/>
      <c r="AB89" s="147"/>
      <c r="AC89" s="147"/>
    </row>
    <row r="90" spans="1:29" x14ac:dyDescent="0.45">
      <c r="A90" s="152"/>
      <c r="B90" s="152"/>
      <c r="C90" s="153"/>
      <c r="D90" s="153"/>
      <c r="E90" s="153"/>
      <c r="F90" s="153"/>
      <c r="G90" s="153"/>
      <c r="H90" s="153"/>
      <c r="I90" s="153"/>
      <c r="J90" s="153"/>
      <c r="K90" s="153"/>
      <c r="L90" s="146"/>
      <c r="M90" s="146"/>
      <c r="N90" s="146"/>
      <c r="O90" s="146"/>
      <c r="P90" s="146"/>
      <c r="Q90" s="147"/>
      <c r="R90" s="147"/>
      <c r="S90" s="147"/>
      <c r="T90" s="147"/>
      <c r="U90" s="147"/>
      <c r="V90" s="147"/>
      <c r="W90" s="147"/>
      <c r="X90" s="147"/>
      <c r="Y90" s="147"/>
      <c r="Z90" s="147"/>
      <c r="AA90" s="147"/>
      <c r="AB90" s="147"/>
      <c r="AC90" s="147"/>
    </row>
    <row r="91" spans="1:29" x14ac:dyDescent="0.45">
      <c r="A91" s="152"/>
      <c r="B91" s="152"/>
      <c r="C91" s="153"/>
      <c r="D91" s="153"/>
      <c r="E91" s="153"/>
      <c r="F91" s="153"/>
      <c r="G91" s="153"/>
      <c r="H91" s="153"/>
      <c r="I91" s="153"/>
      <c r="J91" s="153"/>
      <c r="K91" s="153"/>
    </row>
    <row r="92" spans="1:29" x14ac:dyDescent="0.45">
      <c r="A92" s="152"/>
      <c r="B92" s="152"/>
      <c r="C92" s="153"/>
      <c r="D92" s="153"/>
      <c r="E92" s="153"/>
      <c r="F92" s="153"/>
      <c r="G92" s="153"/>
      <c r="H92" s="153"/>
      <c r="I92" s="153"/>
      <c r="J92" s="153"/>
      <c r="K92" s="153"/>
    </row>
    <row r="93" spans="1:29" x14ac:dyDescent="0.45">
      <c r="A93" s="152"/>
      <c r="B93" s="152"/>
      <c r="C93" s="153"/>
      <c r="D93" s="153"/>
      <c r="E93" s="153"/>
      <c r="F93" s="153"/>
      <c r="G93" s="153"/>
      <c r="H93" s="153"/>
      <c r="I93" s="153"/>
      <c r="J93" s="153"/>
      <c r="K93" s="153"/>
    </row>
    <row r="94" spans="1:29" x14ac:dyDescent="0.45">
      <c r="A94" s="152"/>
      <c r="B94" s="152"/>
      <c r="C94" s="153"/>
      <c r="D94" s="153"/>
      <c r="E94" s="153"/>
      <c r="F94" s="153"/>
      <c r="G94" s="153"/>
      <c r="H94" s="153"/>
      <c r="I94" s="153"/>
      <c r="J94" s="153"/>
      <c r="K94" s="153"/>
    </row>
    <row r="95" spans="1:29" x14ac:dyDescent="0.45">
      <c r="A95" s="152"/>
      <c r="B95" s="152"/>
      <c r="C95" s="153"/>
      <c r="D95" s="153"/>
      <c r="E95" s="153"/>
      <c r="F95" s="153"/>
      <c r="G95" s="153"/>
      <c r="H95" s="153"/>
      <c r="I95" s="153"/>
      <c r="J95" s="153"/>
      <c r="K95" s="153"/>
    </row>
    <row r="96" spans="1:29" x14ac:dyDescent="0.45">
      <c r="A96" s="152"/>
      <c r="B96" s="152"/>
      <c r="C96" s="153"/>
      <c r="D96" s="153"/>
      <c r="E96" s="153"/>
      <c r="F96" s="153"/>
      <c r="G96" s="153"/>
      <c r="H96" s="153"/>
      <c r="I96" s="153"/>
      <c r="J96" s="153"/>
      <c r="K96" s="153"/>
    </row>
    <row r="97" spans="1:11" x14ac:dyDescent="0.45">
      <c r="A97" s="152"/>
      <c r="B97" s="152"/>
      <c r="C97" s="153"/>
      <c r="D97" s="153"/>
      <c r="E97" s="153"/>
      <c r="F97" s="153"/>
      <c r="G97" s="153"/>
      <c r="H97" s="153"/>
      <c r="I97" s="153"/>
      <c r="J97" s="153"/>
      <c r="K97" s="153"/>
    </row>
    <row r="98" spans="1:11" x14ac:dyDescent="0.45">
      <c r="A98" s="152"/>
      <c r="B98" s="152"/>
      <c r="C98" s="153"/>
      <c r="D98" s="153"/>
      <c r="E98" s="153"/>
      <c r="F98" s="153"/>
      <c r="G98" s="153"/>
      <c r="H98" s="153"/>
      <c r="I98" s="153"/>
      <c r="J98" s="153"/>
      <c r="K98" s="153"/>
    </row>
    <row r="99" spans="1:11" x14ac:dyDescent="0.45">
      <c r="A99" s="152"/>
      <c r="B99" s="152"/>
      <c r="C99" s="153"/>
      <c r="D99" s="153"/>
      <c r="E99" s="153"/>
      <c r="F99" s="153"/>
      <c r="G99" s="153"/>
      <c r="H99" s="153"/>
      <c r="I99" s="153"/>
      <c r="J99" s="153"/>
      <c r="K99" s="153"/>
    </row>
    <row r="100" spans="1:11" x14ac:dyDescent="0.45">
      <c r="A100" s="152"/>
      <c r="B100" s="152"/>
      <c r="C100" s="153"/>
      <c r="D100" s="153"/>
      <c r="E100" s="153"/>
      <c r="F100" s="153"/>
      <c r="G100" s="153"/>
      <c r="H100" s="153"/>
      <c r="I100" s="153"/>
      <c r="J100" s="153"/>
      <c r="K100" s="153"/>
    </row>
    <row r="101" spans="1:11" x14ac:dyDescent="0.45">
      <c r="A101" s="152"/>
      <c r="B101" s="152"/>
      <c r="C101" s="153"/>
      <c r="D101" s="153"/>
      <c r="E101" s="153"/>
      <c r="F101" s="153"/>
      <c r="G101" s="153"/>
      <c r="H101" s="153"/>
      <c r="I101" s="153"/>
      <c r="J101" s="153"/>
      <c r="K101" s="153"/>
    </row>
  </sheetData>
  <mergeCells count="26">
    <mergeCell ref="A61:D61"/>
    <mergeCell ref="A15:C15"/>
    <mergeCell ref="G2:H2"/>
    <mergeCell ref="I2:L2"/>
    <mergeCell ref="M2:P2"/>
    <mergeCell ref="I6:L6"/>
    <mergeCell ref="M6:P6"/>
    <mergeCell ref="A9:C9"/>
    <mergeCell ref="A10:C10"/>
    <mergeCell ref="A11:C11"/>
    <mergeCell ref="A12:C12"/>
    <mergeCell ref="A13:C13"/>
    <mergeCell ref="A14:C14"/>
    <mergeCell ref="N23:N24"/>
    <mergeCell ref="O23:R23"/>
    <mergeCell ref="S23:V23"/>
    <mergeCell ref="A16:C16"/>
    <mergeCell ref="A17:C17"/>
    <mergeCell ref="A18:C18"/>
    <mergeCell ref="A19:C19"/>
    <mergeCell ref="A20:C20"/>
    <mergeCell ref="A21:C21"/>
    <mergeCell ref="E61:F61"/>
    <mergeCell ref="G61:H61"/>
    <mergeCell ref="I61:K61"/>
    <mergeCell ref="L61:N6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a 4 2 c e 8 2 - f 9 f c - 4 0 f f - 9 f 6 d - 4 9 a 7 4 8 a f f 2 c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D p M S U R B V H h e 5 X 1 Z k x x H k p 5 X 1 9 X 3 f Q O N k w C I g y B B E i T I 4 Y E h h 5 r d 1 c x q b V e r H 6 B n m e l R L / o F e t N v k M l s Z T I 9 z G p G u 9 o Z D s D 7 A k i C w w E J 4 g Y a f a P v 6 r q r 5 F 9 E e G V U V m Y d 3 X U B + o D o j D y q K j P S v 3 A P D 4 + I w G 8 + + D x P / x 9 g e N 8 p S q T 7 K J 3 O U i 6 X U y m f z 9 O 7 x + K 0 l S T 6 Y S F M L 8 9 w h o H j f r h 0 K 0 q Z r N m p g F 8 c T 5 i c x v x m k H o i e e r v z N E f f u o 0 R 4 m C A a L X D y f 5 d 4 k + v h u l r n C e f s b 7 A K 5 7 g / O d f E z 2 R 3 p z d G 4 6 p f L 4 j c / u R e m 1 Q 8 7 1 A f 6 + M o 9 Q g h f 2 p a m D P z P U l V W f t R F w H z B Y 2 A r S 9 / P h o v O 9 U T x H S h 2 7 d K u L P 9 x B w W C Q w u E O S q 5 9 R 5 l U 3 F z 5 9 K L D b J 9 q D M 2 8 S j v J P k q l M p T N Z l U C o d 5 5 Z k e R p y e c U 2 R C v h y Z c G 4 i f 8 v s + c M t g x / d i d J 6 v I O m + r O K T M A 7 x x I s y C k 6 t z 9 N P + d 8 J J h X Z D o 7 n a Z E J q A I k T O 3 Y p M J 3 w 0 y f c z f e e G g J h H I h H O X b 3 X S q w d T N G h + Q w C y l M O 3 j 8 J 0 b S 5 M G f 7 Y j 0 t h c 1 T D r 0 w m + 3 S t Y p / b 5 t v 5 / Y 2 o K t u L R 3 d U O W c y G U o m M x Q e O E s j B 1 8 1 V z 6 9 C P z j h 1 + U l t Z T h N 7 J V / i F 5 g o k E g F B i g Z z 9 M a R y l p J z m 1 s b N D A w I A S X i A c J G K F R 9 0 s 8 C n e T g 9 k 6 c F a S J 1 z A z I 9 M 5 S h 4 2 M Z f Y A R i 2 3 T l Y U R e v t o k m K p g N I 0 Q I i r u Y v P a O 2 G 3 8 L 5 D 2 7 r c 4 N d I H 9 K 5 U E 4 I c u j j S B N 9 O X U / e y k O + j 2 S p D v K a B + N 5 6 u w C i D Q 8 N Z O j q a p o 9 u d 9 J b R 4 u 1 q 8 C t s a Q s A P v c c E + e X u T K A p o K x z s 6 O i g U C l E 0 G q C t + S / N V U 8 f n l p C 9 Q x O U C 5 8 U J l 4 N p n 6 o j n a S g T o P G u k P q 7 J q y E S t r a w f M j a 4 S 0 m 4 k / L Y Z o Z z C g T D f g T m 0 B b i Q 4 W 6 F I B P j q S Y Y H P U j e b f G 5 A e 2 0 n O 1 g 7 O G R 8 d j y t t E U / 3 + 8 r r H X + e L N T E Q h k e 4 1 N w C h r N B B F f t s P q z s g V 5 g O j a T p 2 q O I O V o d 3 C a r D S m P W J I r g v u a 7 I B d T p I X Q i H B B B z t 7 6 C l u W u U T e v K 7 G n C U 0 m o s U M v 0 9 Z 2 B 5 M p o 4 i E d G w 0 p Y T f J l A 1 Z F p a W q b x 8 T G V B 3 Z Y k 0 C I L b k p A s w m C D 0 + / / 5 N b k c w f n Z g n f J Z J l 5 3 D 5 O g Q 3 0 + m Y x T Z 6 c + L / h p O V S i 4 W D C o R J I s h k I 0 x F 4 l 0 1 E v 9 / / h M 1 G m J J o q w l w T 7 F U h / q e b 5 l U I F k l R E N 5 G u j M K x L j + 7 w A o n w / H + L 2 V K l W t s k k W y E W S D X Y w x o 0 v U y b S 3 f V + a c F T K g v / a X q C c T Q z H n a 2 W E h Y t s d m g m C f X I 8 x e 2 X 6 s h k H 7 9 2 7 U / 0 / P P P m T 1 9 T g S k E t J s b o V Z i 4 h J 1 B v N F 9 o 8 A t t k A z 7 n m v 6 5 y V R R j W 9 r C d u 8 E u D j c s c g Q Y q J t 2 8 w q 7 X w g V I i 2 M S s h D N T c F b w M / O / s V 5 v T w y + 7 + O 7 p f c F 2 G U l h J K k n R U h e v U o 0 Q d f f G W u e v I R + N 8 f P T 2 E 6 p 8 + T / F 4 X p F J N N M 7 3 B Y J s F A I U a o h E n D / / n 0 6 e P C g 2 d P Y j u 1 Q b 0 + 3 2 d P I 5 l g 4 O i o X I c h g k w P m 3 O w 6 N 8 I Y P + d 7 h O b a Y v P p z w t h C v H h V w 4 k V d s M n z s 6 m q F N J g g c F u / z / s G h L N 1 f 0 5 / d z + 2 2 Z y f S K i + E A 0 l B 1 i N s Z q J t 9 a Z p J w p A 9 j 8 v h m k t 1 k H Z C r c O b d v L m k 3 a b V 7 A s z z a 8 G 4 7 A k I s L 1 K h X X W e S f X J V 0 8 H q S r r / i c E f V O l Z G K W 8 J n a y R S L x U r I B H R 1 l t b s X m T a 2 Y m Z H A h H i g Q A B F 7 S 4 e G M E v x n m C y X b n W y d o o o M g F w y 1 9 9 G F H e P u D 2 S o i e Z z J h D y Q 7 N p a m 0 R 7 + Y o a Q C W a d A G Q C 8 P 3 Q U o t b Q b o 2 5 7 S f o D l f m E 4 p 7 y J I j r a d H / C 9 0 E K S 9 w L a e 6 d Z s 1 Y q X 2 y R 5 P 3 A g k i n 0 / T l L b Y i T p 1 X 1 z z p Y A 3 1 l X c p P E H o m 3 q Z y e R 4 8 p D w 4 t D H J P B 6 2 V 7 H 8 B 2 o O d 3 I 8 I s P h Y t d y s C V B x F a T z j 1 0 l B 3 n l 7 a n 6 Q 4 k w p t J i 9 A u A 8 P p 6 m f 2 y g C t G 1 W W G O M d O f o M b d x Y L 6 d H M / Q d j p A h 4 Y c z 6 A A p A S p 7 P Y N B B 6 u c w E 0 2 j i b a q K 5 9 r E 2 O 2 k I 6 I X r T O i 5 z d J n F + x n U x K E P u B x P w B M S Z B P N J I b c t z e i r M C m u r E R I a + / / G a O v e k I v D b j 5 9 s Q v V O O m S S N h N S Z y h X 6 B w V 4 s A 1 D a f C W G + p d w 8 k x A v 2 E w Y 3 v m I i 2 W 0 U 7 G 8 Y Y s F 7 + K p 1 D q 5 s u N g F s 2 w e j X Z n C / 1 L f l i L d 9 A C C 7 g f C a 7 O R p i 8 z u / A d f / h b e / 2 D H D h U F I 5 R C 7 d 7 F R b m I T Q i q / w v a J / D O b h D 2 w K l k M f t w W h 0 Q 6 x h n X j G 6 4 U H n O l I P A q S / u Y l L d N q l e P B u i T q 1 f M F U 8 e n m h C + Z E J C b b / W 0 c S 9 P 7 N q O r 7 u b k c o n d N G 8 Z N J p i J e J m 7 A d z Z M K F O s B k 2 3 p e j J L d P 4 N K 2 g V o b G s c P b u d E L Y B J G e R n v b G s 2 2 S u R y s A X y / P b / / e G m t D E B P A / S 9 t O Y Q o h 7 e P J o o q C R u i E Y H d k O q Z q Q D 9 + M O T S a r q S q 8 N M b j v Z U o k 8 p 5 k w v t 6 + 2 i c t 1 q 6 Y l y J i z C h J 9 8 G b P j d k g l A x A M a / R D G G 1 y 7 2 2 R C P 9 H C e p Y i w R y t l 3 F V Q 7 h B O i R 4 6 W o B H B l f M y G m W G v 4 k Q m w T + E X 5 N o h N j H R j s K 2 W j I B H 7 A m B H G 8 f h K m o c B d e Q H 2 M X l n Y q q j c r s 1 n 6 e h m Z f N F U 8 W A r / 9 5 I p X m b Q 1 B q Z f o l i s 2 A H R E 8 4 q 1 y 7 M m G U 2 O + 6 u B F X k g m 3 C y I s U b 1 s i k a D O T n 8 T q R r g K 9 H 2 g R k p + + 5 K G Z o D Q o Z Y P o Q f 1 Q M Q Z k R T o M 2 E 5 5 l l c + 1 H D 3 P t x H i a Z v D b W 0 H a Z v I d G 8 3 Q B p u S a P c d 9 G m b 1 Y p B J u N J / h 3 0 f d 1 b D S l z 0 D a B g V o 1 V Z j b q / 3 9 R I 8 f X D V X P B k I / O 4 J I 9 T Q / n O q 0 z a T S V O k I 8 t t I r b p e z O q D f D j Y k i R B h 2 f e C i Y Y w K 7 V k T b 5 f W D c U X I S K S 2 6 A E B G u / T L n I g 2 i H N v B r q Y p L z z 0 H z 4 F d h l q 2 C d K z F I E K L m z n W a O X b a + j g H W e t g x g / f M 9 1 J s s p j 7 Y U C G C 7 4 6 H l 7 H 4 m / A K 8 e T g G d z l w g A X + O B N L g H Y a 2 n 0 g B O 4 b X k e r u K q G P C + 2 C J G y 2 1 O A 3 / P K c Z t U 0 k / V F V 6 j z a U 7 6 v y T g C f K 5 O s e n K R t f k k g Q p a l N J a E q Z C n R T Z V h E y o H d 9 n I v m R C U i w K R Y I d N C V K 7 u v / U C m p W 2 n E Q G B R 3 8 N B A m A U A H x V I A 1 U 0 i R D Y e + e h C l o Z 5 g k X D B 7 B T c M 5 E S 8 K T d X w 1 S J q e v A 5 l u r R S b p l 7 a B G 0 1 E E P u A 0 + O s h A y A Q 9 Y i + C z K A d g k p 8 F / W k 4 p h w W Z d p 7 5 Q A y o q h R g b j J B L j f g x d w D S w O m P G I d E l k h q g j W N 5 R 0 k 5 g D X V 1 d 6 X X A k S G X y x E j E v B 2 y / J / c L K v U C 4 k I d p l s b G x v j F p W g r 0 0 N B b n O h L b F b w P S T / i G 7 4 S / Y Z B N o M x 6 g S f 5 t O E 0 E c M k / 2 O x S 5 i p M V D + v n n y n T S R o p y / Z v I K n z j 4 O 9 7 b E F O I a L / I B h 0 e y d P d x s B D O B I 8 k 2 k e N h J e m c m s p S W j f R q N B S q x 8 r c 6 3 O 3 S 1 + Q S k z t E X W f C L I 8 Z t l C O P F 5 a 3 i W 7 d u q N e 2 k 6 u m 4 m Q p U D e c U E L q v 1 e a A + Q S Q Q X g o + 4 O j g M p E M U Z m m C N Y V N J u D y 3 T 5 F J s A m E 2 p 5 u z P V T V A A v w e i 2 o R 5 c X + q K E D X j 0 w A y A R A q + M 6 I R M I 1 i h 4 l a k c w 9 Z O q D x T q R x 1 j 7 / o K R f t l g L / 5 9 P 2 1 1 A 9 E y / S z o 7 2 A N m E Q g J k a y P A x g 7 M H 7 Q p U L O 7 A Y F B o x m m E c y q k C v i Y f 7 x D k 2 N F I c Z V Y I t u B B + e A A R 7 Q D N h R A h O C c Q Z 4 e y x 3 3 d W A r T 2 e k U k 5 v b C 9 x W E j M N 3 w O t 8 j g W p B E m u u A u m 2 q I m i g H f A 6 R G f I 0 e E 6 Q x W 5 n C e C F x D g o m K O t A C o z N + S Y a C g k C V H q 6 Q 7 Q 1 k J 7 a y o u S T x A + 6 a + 8 W O U Y F l A T V U t m X A M J I L A e J E J w H v D L + A 7 3 W Q C b D L B A S I A E W x s G W E U M k H D I A g W Z I J n r Z N J D T K h v R V i 0 s i n Q X a Q C U M 3 4 J 0 U M g H Q M M B d b k M B a J P g + y u R C c B 1 9 t M Y + S x q U w r Q u X v h Y E r F 6 a H T 1 6 t f K U o 7 J l d / + L 0 7 2 U r C O 0 J l G m c 5 C E Z 6 + S w e q j 1 T 2 5 t 8 i X R f T Z r J 6 5 g f E A H + w w 8 / m j 1 / h E J O o x h E W F q Y N 3 u I H N B E g A Z A Q t t M T D P 7 V h A C N N m n r 7 U H / G 3 E d D S H P a w e o U e A B K T C 4 b F b C N H 9 K h Y A Z O 6 N 5 D 2 9 i G d m Q s r T 2 C i U e 4 f Y S s L 7 h 5 M i 2 H v c U 0 7 a J a l 3 3 6 6 p a / R c S b s J C Z C t D a 9 j X k B A K v q E + B N 0 8 u S z + m A N G J + c K h H Q Z C J e + H 0 Z R O h 2 q w t g 4 q H f C H 0 1 g + G 4 C v l B h L l E f m P k r N 2 H g + D W e u B T M y I Y g G b V Z e D A a 4 g G z N J X 9 2 8 o b d o o V H q X 8 v 4 1 q X L U N X L O U 1 7 a I b W t y T e w 7 x w l l V v c C X Y t h 0 r n b W C A H e L R 2 C B U f R 6 7 g d t B E O 3 U Q 7 3 d S H G t u r b 6 W N 3 f n c c h R c R V N v N g B u L y g Y F + p d W U O W c e 4 d v Z M A 1 0 a m 0 G p 0 a 9 g D h G w Q 8 L 2 o n i j i D H h D A 2 U K z R a C e N d m d U R 3 m j 4 P f + 5 D i 2 k A O Y / s l U n o a 4 K e A l N 6 1 O b W r y B W h 7 u / p 2 k 3 u / E h B 0 i r Z L P N 7 Y W X h g b v 3 0 u I v 6 h 0 Y U 2 e D J i 6 c 6 6 H l T 2 0 s f E 4 D + J x W T x x o B Q b f Z r O 4 e q G Z 0 7 W 6 A Y f V w h E j J Q Q v i t 9 D p D d N V Q r V k N i V U P D A J 4 e T w G s Z f D / i 9 V 2 w l C a m 2 U t y W K p G b 1 q f G v K 0 9 o n P k e W 4 3 V W / q 1 Q o I B Z w L P T 0 9 r A W L a + S 9 A h H X l 2 9 F K c Y 1 A g Q T / U G Y J g y u b b j W E R a F s o c A 2 y N 4 x U 0 t s y I F g 0 w w j 2 E k e w E I K x B t F T b H o L G H r T 4 4 n P X y D E K r v s 4 k 8 w p b a g T s 9 y 1 y A L n I s G o N D 7 x g z r Q P 2 q 4 N N T B 5 g l J c g a P Q h F D l U C v B 1 H w P v E V M X X w n z u Z M 6 a D B + 6 u V v W l + O L c v R R e f S V J P L 7 x R e t Q s A K K g 7 Y Z I j i Q f g p Z E T W s D 2 s k d 6 + c 2 L f c C e A u l 7 Q c t A 3 c + 4 D d T k x c k q g M z K j U C f u 9 T j g u h U H Z Z f h h b d t o i / f P n 3 9 Y m k Q 1 G a P B 5 N Y + b 2 9 w D 3 I X t 3 q 8 G j x f u U G f P M P 3 6 X I S F A i a O O W E B o 2 V f K j P k e y / A f H p o / G M Y e y y Z p Y H u j k J H L z 8 u m 1 Y 6 7 4 Z 4 6 + o F W / u g A 3 n E R H j U A j h R L t / 0 j j j f K 9 z t U d n H F g k m K P q m g l z j 5 L f / p M 6 1 A 9 q q D d U z 8 b z y 4 t h E 8 i P T b o A x P C O T R 6 i n b 1 C 9 E J t M t i v b 7 h M C 3 J q k E h K u t p n t W M A 8 g H B C b C Y 7 6 N p 8 d 1 H U h J D J 6 0 m 9 z K + 9 Q P q l Y K L 6 h V t B i 3 r h p y V t i s K U R V t r g M s L p m 0 j Y b 9 / k Q t d 6 b J J 3 f O M p z y 1 I v n U h 6 2 B d O B K g Z V D p f N e k E o P f U J u 2 B X i i O t 8 r W 2 Z z q 4 u F W w q k I 5 a A Q y V 7 + b C q v M X g C k G Y O Z Y w L q V h k F M P 5 i o K M o r r J X d Q N Q 8 X P w 2 d l I d a p j / 0 u K C O U J 0 n r U 5 p p I G 6 e t F f L / 3 K 8 d F R r J c + W b y 9 f O E 7 h W s M N v j X 9 c o H B H F m g k J k K 3 A v V 8 t Z K L H A 2 x u u Q U I E Q 2 Y 1 w E Y t O Z 6 2 M 1 v Y a j 9 I 1 c f j 9 3 m 2 G F + 2 V o Q z g K E C 8 m Q f T + g b S Z C i 0 l e 7 E q g W t g f w d g l A L M W w e P 4 5 Y P S 9 q T 0 T e H + t 7 e 2 u O 2 V o 5 H u D I 1 P T K r j b u A 5 c H 8 v c y W C z u K 9 w O + 9 Y 2 s n m M q B 7 l M F W W r l v 7 Y x + e B s s 9 t N A j u / V 8 C E g R D e W A q p K A R o B g y 2 A w E A r w k d 3 b Y 8 g D v y G p 4 A Y H I W N P g R t 2 f 3 + 9 j R B q j h j 4 + l 1 X w O m G 0 W Q y s w W F C u F v L J L E g C O 0 Q K U 4 v B M + i e 6 6 8 c 8 P k I V x w C m R f i 9 G R a L R T A 4 q n 2 v b A e x 3 z r O V r Y 0 g M A f + I y h B P F B r T e O 0 Z D Y d A h w p k a i Q K p O J 9 G h x q K r c W p L U y + z p G z T C Z v 7 e S G 3 / F q g Y 9 H W H m g Q Q 3 N 0 A 9 N k U d p l A I h T 1 7 A 1 X 6 N e M x 0 h P N w L Y N Y X s Q D u d L x V T r F g o z 4 O f Q H 2 S 5 t n I e b H Y J e C Q i f k j 6 j S o A W c s c i C k 6 M Z 9 T E M m 7 n x + f 3 I i q A d r w 3 R 3 3 9 A / R w L U Q r 2 x 0 0 u x m i j U T x d 8 E j 6 f 5 2 e z j 8 b u B + 3 7 I v M o I k l X A 2 c l y d a y X a w u S z t Z M N K T y B e 3 + 3 w D w M d 0 y g K Q S g x 8 T j u Z G r 0 R k B Y N I T A f q a h H h f 3 i 8 2 M Q f 6 + t R v Y 3 Y m A R 5 P 5 u K T / q h q g E + I K T j Z V 9 0 9 4 1 o v y H E p a k w 6 I y O Q U c G g 0 3 m U y R U K 5 N U Y r E r A n H 2 7 M U 2 r h c g E N q i U b b l q y b 9 / + e o 7 U 3 S t Q e f I c x S L 6 W h i E M o 2 + R p F K D g D 8 F W 2 V v B C f G e H N U 7 1 Q z j Q R 4 O 5 E A T X F 0 K s h Y q 1 H O b x e 5 k F M Z l I U N Q 1 n w X i 9 6 4 9 C r O m S N L j u B 5 i j z 6 x g 8 Y 0 A 1 A + t Y Z L 2 V p n / 2 C G h d x b 8 / o h z Z o t b J m b a G v C P E Y Z + p E F n k 4 4 Z / D O l m M h 5 Y T Z C 9 y m t + y L C 1 2 B T V J o / F D m t t 5 v A W p 7 M w 2 A a C c U v E 2 Y R p E J Q G S 3 H 5 n Q 7 p H J H m s h E 2 C T C X C T C Q C Z 0 G b 6 f q l 4 o Q D g 1 l K Q f n Y k S V H + G g m s X d o K F O L t 0 q l U z W R y Y 3 Y 9 V D S U H u F G y 2 z C g X S P u N 0 n H k c B 7 t U m E z A T m V V t P 8 i 0 f X 0 8 7 g z 1 A J l g G m L B B M y m 5 D V Z 5 1 7 g J y u q L d V C 8 N s B 0 1 u T u s e e 8 / X s N Q L 4 V Q S l P m S h E r j b O G j 3 2 F H i t p D U C 9 c X Q / T S A X 5 W z n 9 4 W 5 u C a N M 9 y w R E 3 4 6 M e 4 L 5 + P L B t L r H + b l Z C u 9 y Q h l 3 1 L t E R o A s i D i H A w G m H g Y / u i s a r 9 c x M j Z O E x 0 P a G t z o + j 6 r i 5 X B W S 0 S C z d o X 5 j L / C T C 1 t m 8 B f 5 X P g o 5 x w 5 a 2 Z S k S 2 t S u h 3 E h P P L j A 7 D 7 j 3 d w 3 + U c w F j p G v c x t 6 U s j h C h E C J U L i A z 8 H h g 2 p z T F P O Y B J U l 4 5 o P O X f o q q q Z A B e P D w x O h w x f F U b J 2 m p v f T / I Y j v Z / c q Z 5 c x 7 k d I 8 A L l z 4 o O E P g + M C a V n 6 w v Y I A 9 k D w 8 Y k p 5 a Q o h 9 u P N X G x E g g i 2 7 E o A o B J Y e o 9 x k r J i P 5 P i a S e B 7 4 V q W V u 8 5 6 R G R Z C R y t J a i T w 9 Y h f Q 2 2 M m W S h F X A 7 l Z B K e b t / a 7 1 b d + 0 P 1 / q n d y N 0 + a b u / 9 m I O 3 c j u V O 9 d 2 h m s l / l p w Y c 8 v / s i O M Q g J W z 4 u q A t Q F F g Q U G 8 N x C p i + s J X P Q B 2 e 7 + L 3 w k O 9 1 M x l Q 2 r N S m B I G S K K d B S L Z w P P j H s 4 w i e H Y w I q L t c A t H 7 J v H 0 c 2 h z / 4 6 R Y k / 6 q p w U h m B 0 q c E M 2 A T J G F h r Y 7 C k D g F q 5 w 2 F s b 2 F f t Z v b Z Y 2 M Z J e A X j 3 k T 9 v H K M k 1 O 7 6 N t v h 8 p o Y d r Q T W u C s D E l f g 8 B g t u l S E E z E h 0 Z t v O C X g 6 B T B z k c o B k 2 X 2 R 5 2 A W i 9 A 6 + M 3 v p n V C x / Y c C 9 C g K E g W K L H W I V 7 B m R I n g D i t J 3 Z Z / a a C 3 5 q P F H z E 4 K W v c h U a X + v + M q K k I D p 4 Q W 3 c H l 1 7 t Y L Z / d p c + y 5 a W 0 y 2 v N G D I + M q i 0 i D n A H 6 E O a Y W J I B D v 6 o G D C Y R g + Z m 0 q B 3 x e h o i U A 6 Y k E 9 h 5 0 W y Y g 8 I G R h u D R E j Q X O g w 9 y o t a c f Z P g O 0 4 c r N + e 4 F P / n Q W + c c Q p J s e W t W 6 o C s N D v 1 T p w u d O Q C 2 L o L q l F A 5 y Z e J B a C / n F B 1 6 L 2 T 3 9 n 1 l E S A R K s P l 4 2 u V J s b W y Y X H V A R S I Q p 8 h Q d 5 Z e O 5 w q T O s F u I n s J 3 w I s M W q G J W A r 5 N + J t k C 0 C Y y 7 Z j 0 L W H 2 W L u f S W 4 F Z W e X l z 3 V N W a n R S C w D K C 0 I b P Z w u w D C R H 6 h a + B p n K b w r u F 3 B c 2 y G e p u y B z z U p 1 e p T a g G D s p j o j X P j N 5 R + V y T P 3 O E G L i 0 t 0 / f r 1 g l N B 5 k 5 A z Y 8 2 j i A c L o 1 z E / Q N F D f O 0 T n r d j / b S F m D G p 8 Z z d K n d y I q e g M z v r 7 J R G 8 0 Q K a N j T W z V y w I U u R u j c e X q I h 8 O D I w H 4 Y b G N m L I S + o i L 6 1 F n c T I E 4 R R M L M t C A h R k x j u V G s l V W u r L x Q T i 7 k D L b b S T 0 m r Z n g c k R R N T d B d m 0 y N Y o 4 f v i 3 7 5 6 g S 9 d W 6 O z B T p q Y G K f T p 0 + p N t D a 2 h p 9 + O H H t L W 1 p a 6 T B Q C A P s x c X y X Q y J d a F 3 0 8 b m x t O R o N A m o v v I Z 2 H c K O B N A e E F I 7 u B Y d w J 9 Y 8 5 f v B v 3 9 g y Z H a p E 3 0 c g g F / D c l O M Z F M B c x s L a a E 9 B y c L M Q 0 Q H C I r K A B E V f s B w E R B J f g f t O m i 7 W s n k B b f 8 q F 1 O G N r h l r 1 G p 6 a b f N 2 j z 6 o H b R W Z V D 8 B 4 + 9 e G 6 a B r u L f H h o a o r f e e o P 6 + v r U 0 P i F R / f p z 3 + + r u a e Q G S D F 3 I 5 7 7 b L x 6 Z / y S a l I B I p J s O Z 6 b S K o A A w R z t I J o C 7 G f e M O d K B r x / q C V z Q A b w X u M 3 J S k 4 J 4 C 3 + T a y 1 B X x w p 1 N p 1 W r C j 7 w g M z w 1 E p C t H E V L Z L C R q b T 6 b D C S K a 5 x W 2 j u Y T k X A N 9 e r i 8 E Q + P H R o e V 9 u r q 6 l L L g c I 8 v H T p A 1 p a W q I U x u k z s v a E e h b e O O o v a O 6 Q I w A R F M C 7 J / Q q g w B M x 3 t m s k s M S P z s b o S i H g P 5 L t 3 a m 7 Y S 1 K I t c O 1 b R 5 1 K B h o U W s i u D B q J S v K B s 0 j r s d q i X f a K p p t 8 M P e a 7 S q 3 I V N h 4 W 7 K A R 4 1 e 4 1 c D D K E e f j z n 7 9 N 4 + P j a h k c P M f G 5 i Z 9 9 t k X 9 O m n n 9 H K y k p V H b y Y l s s P 9 n 2 B 8 N E Q 0 c 3 l I J t Z G T r C l c H p y U z R 6 G I E 4 N q D G W u B O w r E d g 6 4 2 0 F u j Y L V I W 3 g X h E j 6 X c v m J 6 s V o 9 e L Y A 8 K Z m y f g K 7 z T b 7 A u 9 / f b 1 x T + l C 5 8 A k b c U H V R A p h N E m l p t g j S L c 2 4 c 3 f f u V B N v b W 9 T b 2 6 e 0 E I i D R j h C l q o F 7 h 1 m 4 v b 2 N t 2 9 e 0 + t K r 9 v 3 z 4 a H h 5 S 3 4 f Z l k D Q c u 5 4 f M c / v H + H 9 h 0 6 p b R X O Z M M 2 q J W T 9 n 9 t S B b C 1 k 6 P m E O u I D 4 O 6 z K 6 A X I K M z Q j Y 1 N + u a b a 3 T x 4 p v m j A b a V h i n F e d K C d 0 A M d a u i L j A 4 8 o S O v W A V / n l l U y x b K n R C x n e z 9 L E Q G 1 e 2 L 0 g 8 M d v m k e o 8 O B J F j I d W W 4 H x L r J 4 9 6 v F z D c u 5 b J S N C x O j I 6 Z v b q D x m y g v I A e V V b j d t u 2 E e l 8 9 P W N P 3 1 e W 9 n C C I X 4 B w Q Y K U P e N o W W G O 5 Y / f q D b j U X 5 1 e V a s / I l j 3 6 6 + / o R d f P G f O a o B 0 M m 8 F B j K u 7 s D Z U j 8 y C d y k c g i V 0 Y k J h Q j 0 0 f 5 N c 0 V j w Y T 6 o W m E o p 5 n W W h K Z z R q F q G k 7 2 V l e U l p i v 4 B x 9 O 1 V 8 h K 7 0 v b W N E j X 2 i f 4 V n K a a J K W F 9 f p 0 8 + / p R O n T 5 N u e 5 p O j p R H N E O 7 f T 5 / Q i b g Y 6 K q r X i A B B 9 g T W J D w 8 X k x E r y 8 P 5 Y A O / + f 2 f v q P n n z + r 9 j c 3 t 6 i / v 0 / l B T 8 s h d U y o Q J o r U a g h F A g E 8 u W E A o a C j M E T w 7 F z B W N R V O d E m h e 2 C R q F H G 8 Y E / M O D o 2 7 k k m t C k w h N 3 G 2 u q q y Z W H z B M + 0 I n n U l m F S t H q W K X Q D 1 8 w U Q Y H B + l f / + q v 6 P D h g z Q c 2 a Z r 1 7 6 j r 7 6 6 Q l 9 + e U W Z k / / z g 4 c 0 E O b 7 j m 3 S 8 s M f 1 O c w k x G 0 A y b c r B a I v k D n M C I Z 7 G g G m 0 z y W D A v 7 f h G k M m e h R f t z 6 1 4 Q I V M A d 8 + K q 4 E G g 7 r B f D b Y I I 1 T 8 4 C f / y 2 O R o q G O 6 i e P 5 A y 9 p P d m R A O e C 3 9 6 J R 3 J D 2 W L 0 B j S I x f T Z 2 t j c o s b 1 G w 5 O H 1 H 6 5 5 0 a f 0 r 6 u d e r u 7 V V N a h v o 6 5 L 5 1 Q V 4 K 3 L d v X v 3 K T R 4 p D D E H a Y q z L 8 M R Z T 5 K b + L o S L 4 n U b B U 0 M p C 4 i T p a X 2 j T V 2 2 m 2 B 6 p Z p R g r 1 H v Q l k I 1 G k A m d j t V i J + Z o q I 2 N 9 a q 8 d u W w V z J l r A 5 d w R 9 u R O n e c p a i q T m 1 j 5 g + c b V 3 9 w 4 o M s W Y W K v z 9 9 Q x P 0 A r Y Y b b r M c z u s k E J 4 V 9 J w 8 f z h b N F 4 F u B j h a P r o V K s y U h D t q J J k A t 7 w U d j m D P H a R 4 g k 2 a X n b 6 M T K 2 + t w / R O C Y f H w p Q V Q v N 8 I y I T 3 l Y C F 1 W Q K Z W C A z U K Z e r h V w C J t N t 6 / E V a R F b l A h J K R a X r r a F J 5 1 B D a c 8 J q s 8 y M 9 9 G / e 3 u S P v r z G m 1 t e j f I 0 X f 0 4 e 1 o U a T 8 p i s u E e v / A l h u R 3 D 7 9 h 1 6 6 a V i J w R w f T H K F U C 6 0 H k u 0 7 Y 1 F 1 r G d K n x X 2 R 4 f 4 0 r B C + 5 r H c K X L r 2 Y + M l m p H r P E G J R P M d E g i C 3 U t n o 3 u e i F q B 5 6 n F h I S X K u A z z D 3 G 5 m P P L j T e b / / 5 M q W G z l H / k O M j R 9 s I 8 0 t I 5 L o b e E 8 w 4 X D v 9 x b i F E w / V l E j F y 6 8 w l q 3 l x L c N u z t 0 x 5 I N F E w / g n D 6 R / P 3 6 G R q S N q c s 9 6 L s V T D l K + W p 5 K T T 7 k A / k s z X h M S V B v N M 3 k Y z k x D 6 y F u 9 7 E 8 c N e e + 5 B J u e e t R m E / b l H D 1 n o y r 8 g X O d H J m j D 1 d U V 5 S 7 H U P L 1 t V U l x B m P 7 5 S i 6 u j w d m D g c 4 v W q o o I U 5 I h F X A I d B 7 5 C 4 o 9 n m V z d l N 1 r v Z E c s p 7 h z a Y 3 2 u Q 2 X J n Z 2 f p 0 G Q X z c z s p 7 f e + a V y k i A M S 8 g E 3 G C z T p b d 2 V l 9 q L b N I p O g I E / W F s e w p 7 a c 3 D L Z k H T 5 2 g 2 f I q 0 v k q H j S n i a 7 Z D 4 + d F Y Q T j Q D 2 I H o t p A W 6 m a Q Y K 4 P b i N b R N I o M 2 l f M G D K D P / 1 A P V 3 B + u u X w H 0 R 1 4 t R q O c y D I 7 Z k w L d 7 / n i Y O n l H H A L S 9 / G a s R a A w Y h s F 1 2 d T d G p / R H k u Z W o A e B O b 6 E S r A H j 0 I F / Q T q K h o K 3 g m M j Q 4 e n G 3 6 i 3 b V F n 9 I w d r o o o 9 S Y T I G Q C I n l / F 3 a 1 s w l B 4 X i R C e g f G C h y x 2 9 t 1 d 6 Z 6 N f e q Y b s e I a p / h w F s 7 o d N N L t O A 0 w Y h c I h T X B 0 U + G / i q E M c n I 5 S s P H d P 2 N 1 c T 9 M Y b r 5 s 9 j Y G o j j e U N Y e V x 7 Z d y M S y o 8 S n k P S N Q U d B r h o h W 1 5 o y p w S 6 Y w 2 m 5 r 5 Y A A m Z b Q h 2 g K e P J h J N q o h F L x + t W B s 3 C e u p w w 6 u 3 b f A X p l t l P 1 h 2 W D f W o 2 2 X P 7 S x 0 q g x M H V S 0 O Z w Y 6 f 6 H B x C v 3 / H T G m I p R m v / h o 5 I y 2 T e m H T Z y f C 9 t y 7 o D s u a w C T t a 1 k T c e D u / w v f t k s 1 6 J 2 5 D N f 4 f v L J e R G o k u f B 8 b t e v o N v E 0 g H o J x J P l h d u L D q a o d 9 q N + w V d o C r j f J u + v L l 5 Q y l K H Z x 2 4 i E Q 7 S 2 W O p O / 6 f v i f 7 b b z 6 j j d U F N f / f s 6 / 9 S m k f L w 2 0 s r y o J g F t L 2 i J x u 2 q i t u U l c q Z f a w 7 Z s t l I / 5 V Z + f s E S 5 l 0 B S U F z 0 H 6 C f C 0 A w B h M n G i Q l H w P 2 8 b 7 s B 2 i 5 e 9 + i 1 o q I D P 5 o 4 S + H 4 A U 4 C a C N M 5 b U + e 9 0 c 1 c A w E U Q + / P u / v U B / d 2 G Q / v J M n i 6 y B o P H S l z g A i z A P T E 5 X Z g E V N p o w U C 1 J d 5 A K I 1 k 7 k N l n X 3 k o Z k b j a a Y f P q 5 z I O 2 G J U 6 a u 3 J J G E W u h d P q y f c 0 2 w B G C 2 c y a T U f a b T m O 5 Y F h b T z h w c 9 y p L D I + w Q 4 b c s N e o m j l 6 0 u Q 0 M M K 4 v 6 t D R Y 9 X A i o c + / e X t / U 2 m y 9 9 l m a j o I 2 Q V H W l 7 1 P d L / 5 j a 8 l l I 1 L j j U p O U v 7 2 i 2 g 0 / A Y P B m s Y 5 3 D 5 d k + h 3 Y X + o V r g 9 a w 4 B q c D X O Y b 6 2 v U k d m k x c 3 i 6 9 C Z H A p F l B M C w 0 z g d o d 5 i n Y L E o 7 7 u e I x p F y A e Q f 9 c O G 4 f i Z o r W 8 e h e l / X J 6 l z k i Q f 7 v Y p I X T A S F F 9 r P 0 s d k r v 3 9 r u Y O u z T U m 6 L V 2 8 D 3 a R c n 3 j N t W 9 4 4 8 / 1 P z 9 X n I Z z 1 T U / q h m q B p S 9 D p M b I V C A Q q E w r 9 Q g C W u p G 2 T q 0 e O / Q r u Q F B x N w U 8 J I N D A 4 p c 3 O i X 3 8 / s F e T R M K P I F k Y e O i F D z 7 / n o a H h 5 W 7 + 4 t L / 0 i z S z v 0 i / M H 6 N x 0 Q g 1 X s Q G n A 0 x Q 3 P f C / C N 1 r J N N P T g u 4 I a / t 9 a K S A h v K N 7 g H 8 i j k j 6 o / y G r j 9 t y 2 Y j U F J M P U D W F g Z 1 v F O y J T g Q P 1 q r T T j L F M K Y p l o n 1 3 a Z O J X T X u N A A A A 1 U r 7 L B 2 l N e u P V w n f 7 v 9 S D d / e 4 y H b / w N / T r c 2 H l 7 e v s 6 i 4 7 9 m t 4 W M 8 R i M X p M D c f + r T a C i g 3 V X b O V l F J Z a 2 t l 3 z W M V V v / + w B 6 v k M m k E m g X s 4 t j 0 g r x p g I W a Z / Q c T 5 I u p A 2 2 F z k N 3 j W 5 D + m p q x U 4 N 3 j O E / 7 g R D a E f K k Y D 0 T S t L C 2 q T l g s N C D d B H / / 1 3 p 0 7 d / / 6 r W q J r 4 U r D 5 e U d s b S x E 1 / q r d U K S J 8 M + Q y N 5 v h u w F P v r + V s N / J d 5 x l F K p d K F x L Q / m f s B 6 P z D C j h D L V w t w D 3 Y b Z W k 7 W L L I N R w D f h 2 t 8 J a t L C 3 R + O Q k a x z d 9 m k E U J Z 2 p 7 V g k 8 3 V f t c k / j K U 3 w + o H P z C m m w g 6 m A x F i l Z q r T V w D v D E A 3 l u F G x e z p a A l H 0 i J L A M R U m x v n T x / v M p x q D p m i o V s G L T P C c l Q M C U G 1 4 r R h f L m o B U 4 R N 7 5 9 R G k r I 5 D U 8 Y q / w I h P Q 2 V k a 6 u S l y W x s r D m T X v o B G q q D f 9 O e / L N 9 A O 1 j i I U 9 b F X e b P V J v W 0 w m t a G a g W w I r k b 8 J y V K 1 g E f e 5 2 F i E / 7 C Y E a b f I Z k r b T p W W n e k f L B 6 9 j E 7 b Z D K h N D H w 6 b 0 o 3 Y p N q z w G H r Y X D G k 0 l Q p 5 I R G S O m a S p 3 z W M X H p e B y t e 2 o N s L L 6 b h B 0 r d h n Y z e e O A j n z k 5 M m V 7 V Q A T Z D 5 u b / i F Q U Q 8 N p Q S p D I J B R J 3 n a X F + n h Y e z S o N j I p H N P G J s T S d n 0 k q 7 1 5 7 o Z Q 4 k p d 9 O / F B T l 7 y W b / U F L d 5 q / D h H W 8 B s N t I t U K / m N q A v p v u 7 p 6 y 7 R h A y I q t 3 5 p U g H v m 2 U o o 1 4 6 T 5 0 G Z T E x N 0 e S + / X z M X s c 3 r 7 o g 1 l Z X 6 O x A + R H A L Y H m j n o O l Q z J 7 H 2 5 C P t u 2 a x 3 e q p N P g y z 8 I N 4 v W y g I V s J S 9 a 4 o 2 r h p T W 8 I E I M 4 p W b O 9 C r n S S o x Q m C z m V 3 5 Q K h i 1 g T c W K C E 7 j I u w f G a T O 4 3 x x t D / C t a g L h n 9 r R W 5 t I 9 r 6 6 x i 2 b d U 5 N M f n 2 o B A a B j T q 3 e b b w t y c L v Q y m O I a v F b U I u Q C C L o M a N w r Z B g / O p v x f N L p j M 5 l G 1 i R w 0 0 w 3 D u G e X z G 7 a h 7 q / 7 O m J b A k A V b I Y / K m + O y b + f d s l n v V P u b 3 i P w w t w v r V W w 7 w O N b X j n 5 B h e Q C x m A t X 2 i N 0 + r z 1 h z G 6 B 5 5 B h F o N D w + p e s P V q C w 4 M F B P M h p e 3 s 6 U A S f i f 2 r p S N w a R e h x H a j S a u P o G / 2 k z 6 H v S h b y y t K C 2 A p z r 6 X E m b N n e 2 q S E z w o c j U K 3 9 f v e K B U Q e 1 j + o 9 m H v u X u 1 p r l 2 m x A E 2 S x J u B 2 S g i D f 7 z d j m P r z F v C f w r 7 W h Y b l 5 q i o f B D r Q I 8 U 5 g 6 2 B / 6 5 o 4 e G F d b P 8 C d 7 h 5 a g T 6 t 9 b U 1 / d I a g M p e w U B J W x C f k U D e f a x x y w F a K p H A 9 M + J s o 6 O F J 8 / M t g 8 1 3 8 l F B P F I Y u z L + e L S c V / 9 B c 0 E E 1 p Q 6 E y R E 3 Z K i 0 F 5 4 S 9 d K U b a J x X A / c s s H A c D A 4 N F T 0 X X l 5 s e 1 v F / m E 2 V f U y d 4 l o t H K I D 9 q C M s Q E 7 n b M 9 V D t u C 1 o K T g 4 Z D U Q 3 C v K Q g 8 b c U x C O C m + W x q g w z 4 z J L U E f K 9 F Z L H y t n b S e Y d w b t m s d 2 q K 2 7 z K 9 9 t Q Y D l K v / k P K p t W G u i v q Q R l K v b 2 q n F V W F f K r x L B l M 9 4 y Q / v 3 1 N a B i Y l z D U 1 T w P C a P i Y e v 9 V Q K a P 9 o u e s A G y Y J A g + s V A Q L u d i H u F o 0 I P G y l + a Q i I d Q 8 2 b A k U S R z S u P e x d Y 7 Z C R X E U + I 2 x 3 v 2 E i w / Y W s U Z D U I N 6 q d G 0 E 1 O K s E X q I b M L G w U A G A t a f w / D M H D y k i w K Q E Y X E v K g a w C n I I e s 1 E / f h + H V r l z 0 S Q Z W h 4 R P W L g U x 2 O 7 E c M O + e v U J 9 K 6 C I g W d z E c U / 7 5 A M 2 3 C I 3 x 9 e Y Q N T U 0 y + c D C j h E d S K 3 F v T Q u F H U J T a U J / g T 2 a t x K 8 4 u N g Y t X i Q v f y x H k h G N Q V A o i p + 6 8 q l z G + G 4 M Z q 8 U L + 6 q L 8 m g 0 S o l T I f F z Y o v 2 1 J n T C J 8 q l s 1 6 p 6 Y Y Y 9 n Y o 6 q I 1 A y y j U R 1 e 8 O e w E X m m K s n e v u 8 o 5 r L d c q 6 U c n z B k B Y a i G p x B X K Z 2 D 6 w e S E k P p B z 4 R U z r H T L F h E K d F U V k J F p L a y r 7 d B r J T d Y D R 5 0 W r + w 2 i l l v r z U p d a I / e D D z 6 i m z / d Z L O n + v F H t c B v V q B M h W h 3 z M A q c 0 N U E w U O D 1 0 t 6 O C 2 E U Y k C 4 F g + k G z 2 W 0 m W 2 M j M L Y d I G T h P 3 q r S G K b d H b i Y 0 o z F R 8 r l s X G J C 5 F / t u E h A r R J l K r S L W d C q k 1 c t 9 + + 0 0 6 d v y Y W h u 3 G n i F K p V D b 7 / 3 l G P B c P l 2 y H B 3 j k J G t j G m q h L g 7 r 5 / 9 4 6 6 v + W l R e U G 1 0 L G Q m d g m 4 5 w m C D 6 P J 3 y n z p N N P Z K r I N 2 z B p P r Y V + n o p J N J K Q i r f 8 x 2 x R B o 4 8 N i o 5 1 V K D I W 3 s V m o n L 7 z 3 3 r t 0 7 d q f l H e t H G q 9 b 7 / r e 3 r 6 C q N f K + H O r V s m 5 4 1 7 9 + 4 o 0 + 3 g 4 S N K y 2 B i T R A M v 2 3 / v l c b M R K N l r T R 7 N h H m H h w R L Q D Q A 5 N D D s 5 p C l 3 P G e 2 I G U z 0 J z g W E 4 g l P t F A 3 6 C 1 0 j Y 7 n M s 5 3 L i 1 F n V Z / T 4 8 W N z t B S P j X e u H h g e G V U v G Y K u X 7 Y 3 D h 8 5 a n K l Q D / X o U N H z J 6 D g I d v G 4 t k e w F k t E l V 6 8 L X D Y c i h h d R J G + f M w l a i p 8 J M x w p s w / P x 0 k 9 m 5 H F R i Y u / u b 8 i 4 T 1 C w T K k a g Z B P v G r A z B Z a 7 W S M I k k f 1 s o o 2 M j N D v / + U P 6 p w b o 7 u Y V r k c 8 J y q E 9 Z 6 X s x R A d N t Y 3 1 d E W b N Y + Y k g Z 9 b H W V d C v 8 y d Z M K a J d x T 6 q q s Y g D s 6 2 U S D j O e b e 5 p 0 i F v E 6 n T k 6 r s m n 0 v + b V S f G H / P L 4 J 1 u g k d x Y i w u x 1 U Z B h O i 9 f / U L u n n z p t J W t q C p F 9 d g Y N Y h m G 4 D g 4 P K R Y + 1 g H 3 j B 2 u 8 H z d p b E h F B 7 Q L m Q S a J M W J / / B / I V c x c X C s s G + R r L + / / p 5 c L z T N 5 E P C e w O h 7 N Q M S C O / W h w 7 d k x p K w g z F o j + + u u v C y b h 1 a t X 6 f e / / y P N z j 5 S w y A Q 9 q N e c o O w a r Q W 2 l 3 S K T z / a L b m a a H h r C g H e P 7 a i U x C B F W 2 K s 9 J E c Q h T m E r x D H m X i H h P M a 4 8 T k v e W x E a k r o k S T Y s V 4 k a j S x v K Y o n t u o H I m A u f X O n 3 + Z X n z x R R X B g C H h L 7 3 0 E r 3 3 3 j u 0 f / 8 + J t o 1 N b O s + / 6 r H e p e D W B q Q m u h 3 Q W N B W B M 1 m a N K 4 H A P V 4 O P b 3 l 5 5 1 o J j R Z J B l i S L J N O y G Q y u u t o 6 2 c c 4 F A 4 0 O O J E H E P Q 4 3 J o W D a W V e V N J O j S Y Y c H 0 x z I V P 9 M 6 x B N + X P s b v o A z y N D B Q L H T v v P t z u v H j D b P n o N J Q 9 5 r g U x Q y u 2 2 1 g I C V w 7 d z 7 e X R Q 9 L E 8 U h K A y F v i K M S j p n E + 4 i H 1 M f y d O L 4 F H + z I 4 e N T D U a Q 3 t D O L f I Z O G f N Y S p R K x G A 8 M 6 o K J B L O D 7 B X + h y q S 9 I 6 2 P H D 1 C 9 + 8 / M H v 1 B 8 u H W r 7 T j Z m D h 0 2 u O l Q q Z 1 n S s x 1 Q I I g Q p k A e n Z Q H z 9 o v k E j t g 0 x 6 i + O U z 9 L E R P U h V n t F U 9 t Q S A j N a D W R B F z m K m G J F + D M p L + p h n 4 b L 8 A U n J q a V J P q 1 x t 3 V 0 P U G Y 2 o B a Z t z D 6 4 b 3 L l g f k A E c G O 6 H L b R I S w 8 V + 1 L h b W x w J a / z b 0 f W m S Y A t C 2 M Q x x 0 q u 0 e c 1 i T h B M y E v + 3 y N W w Y b m Z r m N p d / t m P C R q X 9 e m O w S z e s d s z w B S z m / P 7 N T k r 7 z M m n X o w P Y O I t L 1 f X W V s N v p v T w a 6 H h 7 V W d P / 2 / g N Y h V D P l A p A 8 L w Q 5 D Y f I t g R X W 4 v V a r L N q D W x c K C B c C J 8 f I d 2 4 1 G g S A q a S I U J Z D L I o n S R r y P r U M m R 3 v l W D O B X J g S z p G + x v 9 r u p 7 v C z 1 S 7 n P A i 1 j N w n q 8 Q y 0 W h l A c I J X W w v n B L W 9 N V G 6 2 W O D 6 9 R 9 M T m N l Z Y X W 1 9 d 3 p b n O T h c L t 1 c Z 2 d M 8 q z n / M g H 6 4 g E T O x Z U q 7 t / d C e q v H Z I 9 t T J I C s q D j f 2 1 z j v e 9 1 g k 0 a R w s q X J D 4 O 8 p i k S W W u t 4 + L l u L j F y + e N T / U H A S + v D 3 r X / U 2 C G v x K U p n n E X E d A H q Z M O 9 3 w j I C n y A u I 1 D X K t d f M Y h A k g R i 2 0 V V q D w w y c f f 0 o X X n u V z a h t 5 S E E C W O x m P o 8 3 P C 7 A c q g X K W D t s + N p b B a F a M c e q N 5 t T S P h B f B j H z r a H E f F z y f c N Y 0 E + o d m 3 c v W g d 5 R Q y z X 9 g a o o h 2 1 i u 8 6 8 G Y W T W H O e c z m E N f z 2 d O u T T 9 4 r 0 X z C 8 1 B z D A e N P c B A W l O 3 l 5 z x I W t + A 0 Q 3 t 9 c j e q a n R g t E d L W 4 b N P n s 6 Z u Q q k Q n 4 2 R u v 0 + q q n q o L b S v c f y 9 G 7 3 I e x K o F c J g g M P W P N x 1 N g z Y V 7 t e e z g v B t C c n K p t r 2 0 m H T A A c H d B i N q Y H W q G l L D I Z Y p V o J i a P S n J d Y V 9 v n W N M K P k M m 3 z a E m p u a s F P s t k X l Q Y y 9 v g v C 1 4 z y O M F 1 N p C K H s Q 3 S X L 9 P N z S H h h b G y M B l 1 z h S O s 6 c M P P z Z 7 1 Q H N I g y d y F t W O U b M 4 n 6 x Z t X V h x H K 8 j U Y h X y F 8 8 d 3 0 Q Z K s p n o h r N o W 4 M h x F E m G z O 9 i E i G W G 7 z z x C p 0 E 4 q I p P e 1 1 u t y d 5 9 9 4 U S 2 W t 0 a n o b C g g G 2 N T g Q v E i U q X 9 R k H M v W O j j n v c X m w A L 6 s S y g 0 I f P 3 1 C y r i w Q 9 c H C q u 8 L v 5 i L o X 7 J c D w q c u M Z l A P O A n N v v q g Z 8 d r r + 3 0 o 0 C Y V R i E s j W a g 8 V N A 1 I w s c c V 7 k 5 r 4 6 b 8 8 Y E 1 M c 1 m f i P + b X m A r 2 s k N q m p 5 A a P S m D v p B v D 0 z 2 O 0 I P W Y V w g y h 2 v J s f y g W z o l P 4 4 4 8 + M X u l + H o 2 r C L f l 7 a a W 8 c 9 9 F i e x h 2 q J R 7 R f m u U 8 2 4 B Q v C f A j H U l o U f U z 5 r w p h k 9 r 0 0 k H O N P o Z r d L v K O C N 4 O z z c W y J z z U g t M f m Q h r u X T S 2 C P f 7 L N y P E a p W W A u A + t 4 F I C p m z z t Z S 6 + t r h T 4 c w e i o / 9 x + W K j 6 r b f f p N / 9 9 p / M E Q c g 7 V q 8 c i h U I w C H h g C y D u 8 n V i 2 x i x z H A K 9 l V m s C f g B t J v x T p M C W U 4 F M k j f 7 J u + 0 i z g v J D I J b S U h n C Y Y 7 / O 1 r 7 z y b I n M N S M 1 t z p 0 A S 8 N D 2 + T q Z W Q i A Q s B S p A G 0 V i A a G l J P p 7 0 C w 6 D c C r B y D m z s / s w w J s e M b 9 M / v M k f b B S k y T G a 9 A t B H L b t 3 B 9 N A k U U T Q Z F E k M G T R x 4 U o 5 j j y h a T J o p I 5 p o k F Z 4 R O u C Z A e 9 e k u 0 X L T D 6 k i Y F 1 L m V + e P P 2 y h G r G Y T 7 8 L Z u M 5 0 x 6 + o K L l s z z 4 Z D I U q 6 h l T A k + e g 9 D 6 3 t x x N d u T w I d r Y c O L w 2 m E C / m 8 f h S l h O S i + e l A + r q 8 7 U h v b C m S x N Z F K / m Q S w s j 1 m j j 6 O p 1 H 0 t p J f Y b b p y r x 9 X / x l 6 8 W Z K z Z q a U a C g g Y 9 Y / 6 y 0 a r N B b M L 7 Q V e l x C I 0 4 L F F q 0 0 y G Y G 1 4 a i p / Q 5 L C a Y L 9 y T l y 5 c l U J y i E T D d F q f H w n S t / N a / O P 5 b Y I C B 6 2 X 0 e 1 8 0 w I c f i P y W t y q A Q S I B W O 2 + c c M 0 + R R V 0 n + 5 p E M P V w j d 7 X T g n s I 3 a v V b I D B K 7 e n X c V X 3 O x H u u h r T g K g L V T R 1 A X q J X c 8 D r W C K D D t 0 A i C z i O + S f Q t + Q F 3 F 8 1 L x S x d R 3 B E N 2 9 e 4 + + e 5 i n i W f O m z P t B 4 T v D H X l 1 a Q t 1 U K / J 7 x D t c P / Q Q K z L R B G 9 n V e k c f s C 5 G U O V f Y m o Q O X C T T m Z v N p i m X 0 Q t U v 3 b h W W 7 L N i 8 Y 1 o 2 m B 8 e 6 0 2 B v j A t c F y Q K y 0 Y r a 5 q t p A 5 N c m N h C 5 N J h m l + / p E 5 U g p x j 2 N I O 4 D n W p g r v j 6 R T C p T 8 d l T z 7 U 1 m Q B 0 c t d C J h B J / e W N e q 8 q a f L A b K u K T O o z T B p 1 r T 5 u J 0 U y I V Y W + 1 z m f P 3 o G J P J J W P N T I G r 9 x a a U + W X w e p m J 2 s p 5 J j f G C / F / 3 T F J i + m + B b d + 8 2 G F 9 E E I B P m g 8 D A Q w F G 9 m J N J g D n 4 b w Q e G n B J x o g i t J M d g I p e I s 2 U C F v t i C O y j t E K R x T G k m T p U A g 5 F V o E T S T D j H S K U 3 v v f c S d X W 3 t j x b 3 o Y C h v s T F J C C R 8 F x v p 0 h J H B 3 1 O L + Q R a b T H j p Q i b A J t P T B h B E a S J F H E M a l U w e 7 1 e O q 7 x D I P 3 e r W P Y N 0 l / B 5 L V X i r k d e K d l p M J a P L M s f 5 p a j S t C k U V l C p Y p y 3 i N v 1 a a Q o K 0 B E L N 3 r K R J M v L c 7 z f T n 1 E + 4 / t r 3 F 1 z g E w g o b s h x n u w F O m G d G M z Q z l K U z k + n q h 3 O A I C Z F O r T H V g g i x + V 9 O s d z 9 O b h O J 2 b T h Q d c 4 i T o 9 G e d C E v B F J b 0 V J W A r H + 6 l e v c f k X y 1 R L 0 t f 3 F 9 t G H d y b C 6 n 4 N A i m S i o 6 g e + S g R f i h t e x Z u L i k R h r H D 0 N F + a R w P I 1 A r d p N 8 9 t q K n p 0 j 6 o V p p 8 4 3 0 5 O j u V U v 1 s G / E O G j H B w V 5 Y j Q V o K R a k 2 X X H z e + U v x C H 9 8 3 2 7 M Q W D f X A y Q S y o I 2 k C X X p Z s T s 4 7 g h E G / V P g h j j n W F M r S V w H V M G k U i k E m b e n A + K H P P O C I 4 Q 3 / z t x f N v b Q W b U W o d C Z A D x Z A I C a S I Z Q m V 3 u S C m s m 9 U Y d I c T E l R j Q J 3 N K Y N 0 m L F t T D q 0 g 1 F B 3 j l 7 a n 2 K B x R g q H Q W C I p a i R P j M z C B r q 8 E s f X Y / W h j R 7 M b t l S A d H k 7 T / G Y H 3 V g M 0 v 6 B D B 0 c Y s 3 C p H j 4 c J b 2 7 Z t m g f c i k j 5 m E 8 j O 4 5 p A P k u Z L P b R V s L w D B D L E I q 3 0 n 7 K 5 9 L 0 b / 7 m r a p C w 5 q B l o U e e a V I i M 0 8 V d v B 7 N O q X C U u a P 5 T I F a 7 4 P P 7 T g c o p h N D h 6 8 9 Q Q t W / s N q h m 5 g S j I I C S L H W 4 F n 2 L w G k U G m K R O 7 a N d L z A G 6 v x Z S E 4 B i y A e G k u C 0 r K + l C Z F X Z P r D j Q h 9 P x e k V C b P B O t g T Y a + u B T 1 9 f U q Y t x 5 3 M G f i y h i a T K V E s h N J m g l k A l b R S T I A J e X P m / 2 V c o w 8 T A r L F e 6 f F 9 t k b 5 5 s N S 6 K t 4 H N + 9 z 4 Y q W 4 o T a R 7 V P f A j V K i 2 F o Q 4 X Z t j s C 4 V o Y X 5 O x f w N j 4 y o 1 d u 7 e 7 r 5 x S O s S t e c u E e 7 F s U o W 0 z t 9 S R 5 + Y 4 M p 1 S U h B 6 i r 0 m l y t 5 s Q Z Z I M M d t o z j t b K 3 R N y s T L P T 6 u J y X f Z t c b j I 5 x O G t M f G w R S W k t B T 2 M 2 h j Z e j v / v 5 d f X N t g r Y k 1 N 3 Z v B 6 S D k I V z D 7 J S 1 1 Q D P V i m 4 z X D y V r C s O B Q G A Z T i x + j f v F s 2 D A Y D 0 1 F T g 7 0 Z u l 1 Y 0 4 n Z m J 0 F U z 7 f T u A c K o / 5 o 4 h k g q b 9 K z 4 y k a 6 8 m w N g r S g 9 W O w n F P I t l 5 J g z I Y + d F A z l k M k m Z e X o 7 E E l S b y h B M 6 d f o s n p M X W X 7 Y K 2 J B T w 0 1 2 u h f I s a B a p b E 3 l N v / w 4 l o B d 5 / U A r c n J v u 1 g H j Z 9 f D 8 9 Z i g W o B l q 2 B K 7 R a n J t I l o 2 0 R P 4 h F 3 / a m A S H 4 J o c M y F F C K B B C 8 n L O O g Z i y D 5 I Y / J u M o E 0 m l C S N x p J k U k T C Z p p K j R H A / 1 9 b F r m 6 L V f / o W + u T Z C 4 M 7 y a n 4 z 0 R 7 x Z G 7 8 c I v V u i K P J l J B W 6 k t u n 9 B O I d Y 6 m U 2 G V g J 8 f w B r J r u 3 c Y T Y i 0 v L x K W 7 h w e 1 n 1 S a p X 4 R F x 5 A j + f w 2 o c 6 n D N e O e Z n R L i b j G Z + p h M m L x y Z b u U 1 N V C l S c n 9 Y + 3 Q 5 1 Z O j m R o q 8 e h C k B r 7 p 1 r o h Y i i j W 8 Y L Z p w k j x 7 S 2 A m m w d c g 0 1 J m m 5 S 3 b w 6 c J d W Z i R 2 n 4 T C Z L Z y 7 + p b 7 J N k N g f m 0 z / 7 / + 4 b / T 9 L 4 Z u n 3 r J 2 5 c J 9 T q D 6 f P n q V z F 3 9 p L m s N 7 j x I U z z J N W + B U F h p j 2 n E A o S V + P T x Y m 2 F l 9 h s w L O D c V O Y B w / t K Y Q c Y e J / G 1 h M G u v f L i 0 u q J p X X O g 7 O z v U 2 d l J f 7 y 1 u 8 n s o S F X l h b V l M 0 Q P O n 3 w n w R X k P c y w I E M F m d B x E 0 q Q a 7 s v T C d E o 5 G B y y O O d 1 H m Q x W 0 U i O Q a i y H H Z t 7 a G S D o v B M p x O U E r a T I 9 N x G n Z C r J s r l B J 1 9 5 g w Y n 9 5 s b b S 8 E b i + t 5 v / z f / w P 9 J / + y 3 / l R j Y L K h / k p j R l k n F K d + z V / t 4 7 r t + M K 9 N P m 3 q O 2 V f Q U t g a T S X E U i + 5 B X j z S I K i P q M x M I 4 K x M G 9 4 T 4 R H N v d 0 1 s 0 P V m t 5 h n 6 j c 6 Z e T D u 3 r 5 J h 4 8 e U 3 k A 8 1 H U s v q g L j M I v d r T / 0 E I n d F 5 k / Q + C z / + 2 e e Y E P q c 0 T 7 m m L r W 5 M U B Y e d B G o x h O j 0 e p 1 A g S 0 l u P 2 f S C R V 1 k O H K B 4 s 0 Y I 2 r p a V l N T / H 8 + / + G j f Z l g h 8 + 3 B Z F W E 7 4 / s b M X 5 1 N p H s r S a b o 6 n 0 F i + w F c C c F A f N k A y p d b F y x v j E l B K g J F s A G P 5 h m 2 m 4 V 9 w z O l j t s V e V 4 B d T W H W 7 D E J u s j o P s u j 7 0 X n + a x J O S F 7 t q 6 0 h S i E J c S Q v + 0 I e f b y g l d S x L H W F s n R q n D U 8 k w d u 8 i y b d M q B w w k u e H x u b m 6 O h o a H m E x / r e + 3 R Z i b f U h L 8 / N 0 7 e u v a G J q m o 6 f P E W f f X C Z B t m U X 1 q Y p 8 C 1 2 R W U V l s j k 8 m z p t r m V 2 o R q Q y p 8 I 8 z 5 t O t Q p 4 1 V q p k S D 0 A I d P k 1 1 h e X q L e 3 n 7 q 6 t I k W N k O c v u n d H j I Q C h G m 9 k e 6 g z n 6 e R 4 W k 0 h 5 s b v f v c v N H r m 1 7 S V r P D 8 E P T C F g T R 9 6 X z / N c k n C j k r e N O 0 q T h P 4 W 8 J o 2 1 D w K p Y 3 q r t Z J O o 9 1 p O j i U V C b e d i J H k Y 6 M i s R X 2 o l N 6 A e r R J E 0 y q e H z r 7 z 6 6 J y a z 8 Q / T / d a e Q l X I e b +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 G u i d = " c 5 b c c 9 1 9 - 0 2 e 2 - 4 a 8 b - 8 5 f b - f 8 2 9 1 7 d 3 2 0 0 4 "   R e v = " 1 "   R e v G u i d = " b 2 0 7 0 1 0 a - 7 c 7 d - 4 9 a 3 - 8 7 a d - d 7 1 4 f d f 8 b 3 1 5 " 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6 0 1 E 3 E D 1 - 2 4 6 8 - 4 1 D 8 - A 7 F 7 - D 4 F E A 8 9 C 5 F E A } "   T o u r I d = " 4 3 d c f 9 0 e - 4 b f 0 - 4 e 8 7 - a 7 5 8 - e 5 0 2 5 f 4 5 a b 2 7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g E A A A I B A a w 5 M Q c A A D p M S U R B V H h e 5 X 1 Z k x x H k p 5 X 1 9 X 3 f Q O N k w C I g y B B E i T I 4 Y E h h 5 r d 1 c x q b V e r H 6 B n m e l R L / o F e t N v k M l s Z T I 9 z G p G u 9 o Z D s D 7 A k i C w w E J 4 g Y a f a P v 6 r q r 5 F 9 E e G V U V m Y d 3 X U B + o D o j D y q K j P S v 3 A P D 4 + I w G 8 + + D x P / x 9 g e N 8 p S q T 7 K J 3 O U i 6 X U y m f z 9 O 7 x + K 0 l S T 6 Y S F M L 8 9 w h o H j f r h 0 K 0 q Z r N m p g F 8 c T 5 i c x v x m k H o i e e r v z N E f f u o 0 R 4 m C A a L X D y f 5 d 4 k + v h u l r n C e f s b 7 A K 5 7 g / O d f E z 2 R 3 p z d G 4 6 p f L 4 j c / u R e m 1 Q 8 7 1 A f 6 + M o 9 Q g h f 2 p a m D P z P U l V W f t R F w H z B Y 2 A r S 9 / P h o v O 9 U T x H S h 2 7 d K u L P 9 x B w W C Q w u E O S q 5 9 R 5 l U 3 F z 5 9 K L D b J 9 q D M 2 8 S j v J P k q l M p T N Z l U C o d 5 5 Z k e R p y e c U 2 R C v h y Z c G 4 i f 8 v s + c M t g x / d i d J 6 v I O m + r O K T M A 7 x x I s y C k 6 t z 9 N P + d 8 J J h X Z D o 7 n a Z E J q A I k T O 3 Y p M J 3 w 0 y f c z f e e G g J h H I h H O X b 3 X S q w d T N G h + Q w C y l M O 3 j 8 J 0 b S 5 M G f 7 Y j 0 t h c 1 T D r 0 w m + 3 S t Y p / b 5 t v 5 / Y 2 o K t u L R 3 d U O W c y G U o m M x Q e O E s j B 1 8 1 V z 6 9 C P z j h 1 + U l t Z T h N 7 J V / i F 5 g o k E g F B i g Z z 9 M a R y l p J z m 1 s b N D A w I A S X i A c J G K F R 9 0 s 8 C n e T g 9 k 6 c F a S J 1 z A z I 9 M 5 S h 4 2 M Z f Y A R i 2 3 T l Y U R e v t o k m K p g N I 0 Q I i r u Y v P a O 2 G 3 8 L 5 D 2 7 r c 4 N d I H 9 K 5 U E 4 I c u j j S B N 9 O X U / e y k O + j 2 S p D v K a B + N 5 6 u w C i D Q 8 N Z O j q a p o 9 u d 9 J b R 4 u 1 q 8 C t s a Q s A P v c c E + e X u T K A p o K x z s 6 O i g U C l E 0 G q C t + S / N V U 8 f n l p C 9 Q x O U C 5 8 U J l 4 N p n 6 o j n a S g T o P G u k P q 7 J q y E S t r a w f M j a 4 S 0 m 4 k / L Y Z o Z z C g T D f g T m 0 B b i Q 4 W 6 F I B P j q S Y Y H P U j e b f G 5 A e 2 0 n O 1 g 7 O G R 8 d j y t t E U / 3 + 8 r r H X + e L N T E Q h k e 4 1 N w C h r N B B F f t s P q z s g V 5 g O j a T p 2 q O I O V o d 3 C a r D S m P W J I r g v u a 7 I B d T p I X Q i H B B B z t 7 6 C l u W u U T e v K 7 G n C U 0 m o s U M v 0 9 Z 2 B 5 M p o 4 i E d G w 0 p Y T f J l A 1 Z F p a W q b x 8 T G V B 3 Z Y k 0 C I L b k p A s w m C D 0 + / / 5 N b k c w f n Z g n f J Z J l 5 3 D 5 O g Q 3 0 + m Y x T Z 6 c + L / h p O V S i 4 W D C o R J I s h k I 0 x F 4 l 0 1 E v 9 / / h M 1 G m J J o q w l w T 7 F U h / q e b 5 l U I F k l R E N 5 G u j M K x L j + 7 w A o n w / H + L 2 V K l W t s k k W y E W S D X Y w x o 0 v U y b S 3 f V + a c F T K g v / a X q C c T Q z H n a 2 W E h Y t s d m g m C f X I 8 x e 2 X 6 s h k H 7 9 2 7 U / 0 / P P P m T 1 9 T g S k E t J s b o V Z i 4 h J 1 B v N F 9 o 8 A t t k A z 7 n m v 6 5 y V R R j W 9 r C d u 8 E u D j c s c g Q Y q J t 2 8 w q 7 X w g V I i 2 M S s h D N T c F b w M / O / s V 5 v T w y + 7 + O 7 p f c F 2 G U l h J K k n R U h e v U o 0 Q d f f G W u e v I R + N 8 f P T 2 E 6 p 8 + T / F 4 X p F J N N M 7 3 B Y J s F A I U a o h E n D / / n 0 6 e P C g 2 d P Y j u 1 Q b 0 + 3 2 d P I 5 l g 4 O i o X I c h g k w P m 3 O w 6 N 8 I Y P + d 7 h O b a Y v P p z w t h C v H h V w 4 k V d s M n z s 6 m q F N J g g c F u / z / s G h L N 1 f 0 5 / d z + 2 2 Z y f S K i + E A 0 l B 1 i N s Z q J t 9 a Z p J w p A 9 j 8 v h m k t 1 k H Z C r c O b d v L m k 3 a b V 7 A s z z a 8 G 4 7 A k I s L 1 K h X X W e S f X J V 0 8 H q S r r / i c E f V O l Z G K W 8 J n a y R S L x U r I B H R 1 l t b s X m T a 2 Y m Z H A h H i g Q A B F 7 S 4 e G M E v x n m C y X b n W y d o o o M g F w y 1 9 9 G F H e P u D 2 S o i e Z z J h D y Q 7 N p a m 0 R 7 + Y o a Q C W a d A G Q C 8 P 3 Q U o t b Q b o 2 5 7 S f o D l f m E 4 p 7 y J I j r a d H / C 9 0 E K S 9 w L a e 6 d Z s 1 Y q X 2 y R 5 P 3 A g k i n 0 / T l L b Y i T p 1 X 1 z z p Y A 3 1 l X c p P E H o m 3 q Z y e R 4 8 p D w 4 t D H J P B 6 2 V 7 H 8 B 2 o O d 3 I 8 I s P h Y t d y s C V B x F a T z j 1 0 l B 3 n l 7 a n 6 Q 4 k w p t J i 9 A u A 8 P p 6 m f 2 y g C t G 1 W W G O M d O f o M b d x Y L 6 d H M / Q d j p A h 4 Y c z 6 A A p A S p 7 P Y N B B 6 u c w E 0 2 j i b a q K 5 9 r E 2 O 2 k I 6 I X r T O i 5 z d J n F + x n U x K E P u B x P w B M S Z B P N J I b c t z e i r M C m u r E R I a + / / G a O v e k I v D b j 5 9 s Q v V O O m S S N h N S Z y h X 6 B w V 4 s A 1 D a f C W G + p d w 8 k x A v 2 E w Y 3 v m I i 2 W 0 U 7 G 8 Y Y s F 7 + K p 1 D q 5 s u N g F s 2 w e j X Z n C / 1 L f l i L d 9 A C C 7 g f C a 7 O R p i 8 z u / A d f / h b e / 2 D H D h U F I 5 R C 7 d 7 F R b m I T Q i q / w v a J / D O b h D 2 w K l k M f t w W h 0 Q 6 x h n X j G 6 4 U H n O l I P A q S / u Y l L d N q l e P B u i T q 1 f M F U 8 e n m h C + Z E J C b b / W 0 c S 9 P 7 N q O r 7 u b k c o n d N G 8 Z N J p i J e J m 7 A d z Z M K F O s B k 2 3 p e j J L d P 4 N K 2 g V o b G s c P b u d E L Y B J G e R n v b G s 2 2 S u R y s A X y / P b / / e G m t D E B P A / S 9 t O Y Q o h 7 e P J o o q C R u i E Y H d k O q Z q Q D 9 + M O T S a r q S q 8 N M b j v Z U o k 8 p 5 k w v t 6 + 2 i c t 1 q 6 Y l y J i z C h J 9 8 G b P j d k g l A x A M a / R D G G 1 y 7 2 2 R C P 9 H C e p Y i w R y t l 3 F V Q 7 h B O i R 4 6 W o B H B l f M y G m W G v 4 k Q m w T + E X 5 N o h N j H R j s K 2 W j I B H 7 A m B H G 8 f h K m o c B d e Q H 2 M X l n Y q q j c r s 1 n 6 e h m Z f N F U 8 W A r / 9 5 I p X m b Q 1 B q Z f o l i s 2 A H R E 8 4 q 1 y 7 M m G U 2 O + 6 u B F X k g m 3 C y I s U b 1 s i k a D O T n 8 T q R r g K 9 H 2 g R k p + + 5 K G Z o D Q o Z Y P o Q f 1 Q M Q Z k R T o M 2 E 5 5 l l c + 1 H D 3 P t x H i a Z v D b W 0 H a Z v I d G 8 3 Q B p u S a P c d 9 G m b 1 Y p B J u N J / h 3 0 f d 1 b D S l z 0 D a B g V o 1 V Z j b q / 3 9 R I 8 f X D V X P B k I / O 4 J I 9 T Q / n O q 0 z a T S V O k I 8 t t I r b p e z O q D f D j Y k i R B h 2 f e C i Y Y w K 7 V k T b 5 f W D c U X I S K S 2 6 A E B G u / T L n I g 2 i H N v B r q Y p L z z 0 H z 4 F d h l q 2 C d K z F I E K L m z n W a O X b a + j g H W e t g x g / f M 9 1 J s s p j 7 Y U C G C 7 4 6 H l 7 H 4 m / A K 8 e T g G d z l w g A X + O B N L g H Y a 2 n 0 g B O 4 b X k e r u K q G P C + 2 C J G y 2 1 O A 3 / P K c Z t U 0 k / V F V 6 j z a U 7 6 v y T g C f K 5 O s e n K R t f k k g Q p a l N J a E q Z C n R T Z V h E y o H d 9 n I v m R C U i w K R Y I d N C V K 7 u v / U C m p W 2 n E Q G B R 3 8 N B A m A U A H x V I A 1 U 0 i R D Y e + e h C l o Z 5 g k X D B 7 B T c M 5 E S 8 K T d X w 1 S J q e v A 5 l u r R S b p l 7 a B G 0 1 E E P u A 0 + O s h A y A Q 9 Y i + C z K A d g k p 8 F / W k 4 p h w W Z d p 7 5 Q A y o q h R g b j J B L j f g x d w D S w O m P G I d E l k h q g j W N 5 R 0 k 5 g D X V 1 d 6 X X A k S G X y x E j E v B 2 y / J / c L K v U C 4 k I d p l s b G x v j F p W g r 0 0 N B b n O h L b F b w P S T / i G 7 4 S / Y Z B N o M x 6 g S f 5 t O E 0 E c M k / 2 O x S 5 i p M V D + v n n y n T S R o p y / Z v I K n z j 4 O 9 7 b E F O I a L / I B h 0 e y d P d x s B D O B I 8 k 2 k e N h J e m c m s p S W j f R q N B S q x 8 r c 6 3 O 3 S 1 + Q S k z t E X W f C L I 8 Z t l C O P F 5 a 3 i W 7 d u q N e 2 k 6 u m 4 m Q p U D e c U E L q v 1 e a A + Q S Q Q X g o + 4 O j g M p E M U Z m m C N Y V N J u D y 3 T 5 F J s A m E 2 p 5 u z P V T V A A v w e i 2 o R 5 c X + q K E D X j 0 w A y A R A q + M 6 I R M I 1 i h 4 l a k c w 9 Z O q D x T q R x 1 j 7 / o K R f t l g L / 5 9 P 2 1 1 A 9 E y / S z o 7 2 A N m E Q g J k a y P A x g 7 M H 7 Q p U L O 7 A Y F B o x m m E c y q k C v i Y f 7 x D k 2 N F I c Z V Y I t u B B + e A A R 7 Q D N h R A h O C c Q Z 4 e y x 3 3 d W A r T 2 e k U k 5 v b C 9 x W E j M N 3 w O t 8 j g W p B E m u u A u m 2 q I m i g H f A 6 R G f I 0 e E 6 Q x W 5 n C e C F x D g o m K O t A C o z N + S Y a C g k C V H q 6 Q 7 Q 1 k J 7 a y o u S T x A + 6 a + 8 W O U Y F l A T V U t m X A M J I L A e J E J w H v D L + A 7 3 W Q C b D L B A S I A E W x s G W E U M k H D I A g W Z I J n r Z N J D T K h v R V i 0 s i n Q X a Q C U M 3 4 J 0 U M g H Q M M B d b k M B a J P g + y u R C c B 1 9 t M Y + S x q U w r Q u X v h Y E r F 6 a H T 1 6 t f K U o 7 J l d / + L 0 7 2 U r C O 0 J l G m c 5 C E Z 6 + S w e q j 1 T 2 5 t 8 i X R f T Z r J 6 5 g f E A H + w w 8 / m j 1 / h E J O o x h E W F q Y N 3 u I H N B E g A Z A Q t t M T D P 7 V h A C N N m n r 7 U H / G 3 E d D S H P a w e o U e A B K T C 4 b F b C N H 9 K h Y A Z O 6 N 5 D 2 9 i G d m Q s r T 2 C i U e 4 f Y S s L 7 h 5 M i 2 H v c U 0 7 a J a l 3 3 6 6 p a / R c S b s J C Z C t D a 9 j X k B A K v q E + B N 0 8 u S z + m A N G J + c K h H Q Z C J e + H 0 Z R O h 2 q w t g 4 q H f C H 0 1 g + G 4 C v l B h L l E f m P k r N 2 H g + D W e u B T M y I Y g G b V Z e D A a 4 g G z N J X 9 2 8 o b d o o V H q X 8 v 4 1 q X L U N X L O U 1 7 a I b W t y T e w 7 x w l l V v c C X Y t h 0 r n b W C A H e L R 2 C B U f R 6 7 g d t B E O 3 U Q 7 3 d S H G t u r b 6 W N 3 f n c c h R c R V N v N g B u L y g Y F + p d W U O W c e 4 d v Z M A 1 0 a m 0 G p 0 a 9 g D h G w Q 8 L 2 o n i j i D H h D A 2 U K z R a C e N d m d U R 3 m j 4 P f + 5 D i 2 k A O Y / s l U n o a 4 K e A l N 6 1 O b W r y B W h 7 u / p 2 k 3 u / E h B 0 i r Z L P N 7 Y W X h g b v 3 0 u I v 6 h 0 Y U 2 e D J i 6 c 6 6 H l T 2 0 s f E 4 D + J x W T x x o B Q b f Z r O 4 e q G Z 0 7 W 6 A Y f V w h E j J Q Q v i t 9 D p D d N V Q r V k N i V U P D A J 4 e T w G s Z f D / i 9 V 2 w l C a m 2 U t y W K p G b 1 q f G v K 0 9 o n P k e W 4 3 V W / q 1 Q o I B Z w L P T 0 9 r A W L a + S 9 A h H X l 2 9 F K c Y 1 A g Q T / U G Y J g y u b b j W E R a F s o c A 2 y N 4 x U 0 t s y I F g 0 w w j 2 E k e w E I K x B t F T b H o L G H r T 4 4 n P X y D E K r v s 4 k 8 w p b a g T s 9 y 1 y A L n I s G o N D 7 x g z r Q P 2 q 4 N N T B 5 g l J c g a P Q h F D l U C v B 1 H w P v E V M X X w n z u Z M 6 a D B + 6 u V v W l + O L c v R R e f S V J P L 7 x R e t Q s A K K g 7 Y Z I j i Q f g p Z E T W s D 2 s k d 6 + c 2 L f c C e A u l 7 Q c t A 3 c + 4 D d T k x c k q g M z K j U C f u 9 T j g u h U H Z Z f h h b d t o i / f P n 3 9 Y m k Q 1 G a P B 5 N Y + b 2 9 w D 3 I X t 3 q 8 G j x f u U G f P M P 3 6 X I S F A i a O O W E B o 2 V f K j P k e y / A f H p o / G M Y e y y Z p Y H u j k J H L z 8 u m 1 Y 6 7 4 Z 4 6 + o F W / u g A 3 n E R H j U A j h R L t / 0 j j j f K 9 z t U d n H F g k m K P q m g l z j 5 L f / p M 6 1 A 9 q q D d U z 8 b z y 4 t h E 8 i P T b o A x P C O T R 6 i n b 1 C 9 E J t M t i v b 7 h M C 3 J q k E h K u t p n t W M A 8 g H B C b C Y 7 6 N p 8 d 1 H U h J D J 6 0 m 9 z K + 9 Q P q l Y K L 6 h V t B i 3 r h p y V t i s K U R V t r g M s L p m 0 j Y b 9 / k Q t d 6 b J J 3 f O M p z y 1 I v n U h 6 2 B d O B K g Z V D p f N e k E o P f U J u 2 B X i i O t 8 r W 2 Z z q 4 u F W w q k I 5 a A Q y V 7 + b C q v M X g C k G Y O Z Y w L q V h k F M P 5 i o K M o r r J X d Q N Q 8 X P w 2 d l I d a p j / 0 u K C O U J 0 n r U 5 p p I G 6 e t F f L / 3 K 8 d F R r J c + W b y 9 f O E 7 h W s M N v j X 9 c o H B H F m g k J k K 3 A v V 8 t Z K L H A 2 x u u Q U I E Q 2 Y 1 w E Y t O Z 6 2 M 1 v Y a j 9 I 1 c f j 9 3 m 2 G F + 2 V o Q z g K E C 8 m Q f T + g b S Z C i 0 l e 7 E q g W t g f w d g l A L M W w e P 4 5 Y P S 9 q T 0 T e H + t 7 e 2 u O 2 V o 5 H u D I 1 P T K r j b u A 5 c H 8 v c y W C z u K 9 w O + 9 Y 2 s n m M q B 7 l M F W W r l v 7 Y x + e B s s 9 t N A j u / V 8 C E g R D e W A q p K A R o B g y 2 A w E A r w k d 3 b Y 8 g D v y G p 4 A Y H I W N P g R t 2 f 3 + 9 j R B q j h j 4 + l 1 X w O m G 0 W Q y s w W F C u F v L J L E g C O 0 Q K U 4 v B M + i e 6 6 8 c 8 P k I V x w C m R f i 9 G R a L R T A 4 q n 2 v b A e x 3 z r O V r Y 0 g M A f + I y h B P F B r T e O 0 Z D Y d A h w p k a i Q K p O J 9 G h x q K r c W p L U y + z p G z T C Z v 7 e S G 3 / F q g Y 9 H W H m g Q Q 3 N 0 A 9 N k U d p l A I h T 1 7 A 1 X 6 N e M x 0 h P N w L Y N Y X s Q D u d L x V T r F g o z 4 O f Q H 2 S 5 t n I e b H Y J e C Q i f k j 6 j S o A W c s c i C k 6 M Z 9 T E M m 7 n x + f 3 I i q A d r w 3 R 3 3 9 A / R w L U Q r 2 x 0 0 u x m i j U T x d 8 E j 6 f 5 2 e z j 8 b u B + 3 7 I v M o I k l X A 2 c l y d a y X a w u S z t Z M N K T y B e 3 + 3 w D w M d 0 y g K Q S g x 8 T j u Z G r 0 R k B Y N I T A f q a h H h f 3 i 8 2 M Q f 6 + t R v Y 3 Y m A R 5 P 5 u K T / q h q g E + I K T j Z V 9 0 9 4 1 o v y H E p a k w 6 I y O Q U c G g 0 3 m U y R U K 5 N U Y r E r A n H 2 7 M U 2 r h c g E N q i U b b l q y b 9 / + e o 7 U 3 S t Q e f I c x S L 6 W h i E M o 2 + R p F K D g D 8 F W 2 V v B C f G e H N U 7 1 Q z j Q R 4 O 5 E A T X F 0 K s h Y q 1 H O b x e 5 k F M Z l I U N Q 1 n w X i 9 6 4 9 C r O m S N L j u B 5 i j z 6 x g 8 Y 0 A 1 A + t Y Z L 2 V p n / 2 C G h d x b 8 / o h z Z o t b J m b a G v C P E Y Z + p E F n k 4 4 Z / D O l m M h 5 Y T Z C 9 y m t + y L C 1 2 B T V J o / F D m t t 5 v A W p 7 M w 2 A a C c U v E 2 Y R p E J Q G S 3 H 5 n Q 7 p H J H m s h E 2 C T C X C T C Q C Z 0 G b 6 f q l 4 o Q D g 1 l K Q f n Y k S V H + G g m s X d o K F O L t 0 q l U z W R y Y 3 Y 9 V D S U H u F G y 2 z C g X S P u N 0 n H k c B 7 t U m E z A T m V V t P 8 i 0 f X 0 8 7 g z 1 A J l g G m L B B M y m 5 D V Z 5 1 7 g J y u q L d V C 8 N s B 0 1 u T u s e e 8 / X s N Q L 4 V Q S l P m S h E r j b O G j 3 2 F H i t p D U C 9 c X Q / T S A X 5 W z n 9 4 W 5 u C a N M 9 y w R E 3 4 6 M e 4 L 5 + P L B t L r H + b l Z C u 9 y Q h l 3 1 L t E R o A s i D i H A w G m H g Y / u i s a r 9 c x M j Z O E x 0 P a G t z o + j 6 r i 5 X B W S 0 S C z d o X 5 j L / C T C 1 t m 8 B f 5 X P g o 5 x w 5 a 2 Z S k S 2 t S u h 3 E h P P L j A 7 D 7 j 3 d w 3 + U c w F j p G v c x t 6 U s j h C h E C J U L i A z 8 H h g 2 p z T F P O Y B J U l 4 5 o P O X f o q q q Z A B e P D w x O h w x f F U b J 2 m p v f T / I Y j v Z / c q Z 5 c x 7 k d I 8 A L l z 4 o O E P g + M C a V n 6 w v Y I A 9 k D w 8 Y k p 5 a Q o h 9 u P N X G x E g g i 2 7 E o A o B J Y e o 9 x k r J i P 5 P i a S e B 7 4 V q W V u 8 5 6 R G R Z C R y t J a i T w 9 Y h f Q 2 2 M m W S h F X A 7 l Z B K e b t / a 7 1 b d + 0 P 1 / q n d y N 0 + a b u / 9 m I O 3 c j u V O 9 d 2 h m s l / l p w Y c 8 v / s i O M Q g J W z 4 u q A t Q F F g Q U G 8 N x C p i + s J X P Q B 2 e 7 + L 3 w k O 9 1 M x l Q 2 r N S m B I G S K K d B S L Z w P P j H s 4 w i e H Y w I q L t c A t H 7 J v H 0 c 2 h z / 4 6 R Y k / 6 q p w U h m B 0 q c E M 2 A T J G F h r Y 7 C k D g F q 5 w 2 F s b 2 F f t Z v b Z Y 2 M Z J e A X j 3 k T 9 v H K M k 1 O 7 6 N t v h 8 p o Y d r Q T W u C s D E l f g 8 B g t u l S E E z E h 0 Z t v O C X g 6 B T B z k c o B k 2 X 2 R 5 2 A W i 9 A 6 + M 3 v p n V C x / Y c C 9 C g K E g W K L H W I V 7 B m R I n g D i t J 3 Z Z / a a C 3 5 q P F H z E 4 K W v c h U a X + v + M q K k I D p 4 Q W 3 c H l 1 7 t Y L Z / d p c + y 5 a W 0 y 2 v N G D I + M q i 0 i D n A H 6 E O a Y W J I B D v 6 o G D C Y R g + Z m 0 q B 3 x e h o i U A 6 Y k E 9 h 5 0 W y Y g 8 I G R h u D R E j Q X O g w 9 y o t a c f Z P g O 0 4 c r N + e 4 F P / n Q W + c c Q p J s e W t W 6 o C s N D v 1 T p w u d O Q C 2 L o L q l F A 5 y Z e J B a C / n F B 1 6 L 2 T 3 9 n 1 l E S A R K s P l 4 2 u V J s b W y Y X H V A R S I Q p 8 h Q d 5 Z e O 5 w q T O s F u I n s J 3 w I s M W q G J W A r 5 N + J t k C 0 C Y y 7 Z j 0 L W H 2 W L u f S W 4 F Z W e X l z 3 V N W a n R S C w D K C 0 I b P Z w u w D C R H 6 h a + B p n K b w r u F 3 B c 2 y G e p u y B z z U p 1 e p T a g G D s p j o j X P j N 5 R + V y T P 3 O E G L i 0 t 0 / f r 1 g l N B 5 k 5 A z Y 8 2 j i A c L o 1 z E / Q N F D f O 0 T n r d j / b S F m D G p 8 Z z d K n d y I q e g M z v r 7 J R G 8 0 Q K a N j T W z V y w I U u R u j c e X q I h 8 O D I w H 4 Y b G N m L I S + o i L 6 1 F n c T I E 4 R R M L M t C A h R k x j u V G s l V W u r L x Q T i 7 k D L b b S T 0 m r Z n g c k R R N T d B d m 0 y N Y o 4 f v i 3 7 5 6 g S 9 d W 6 O z B T p q Y G K f T p 0 + p N t D a 2 h p 9 + O H H t L W 1 p a 6 T B Q C A P s x c X y X Q y J d a F 3 0 8 b m x t O R o N A m o v v I Z 2 H c K O B N A e E F I 7 u B Y d w J 9 Y 8 5 f v B v 3 9 g y Z H a p E 3 0 c g g F / D c l O M Z F M B c x s L a a E 9 B y c L M Q 0 Q H C I r K A B E V f s B w E R B J f g f t O m i 7 W s n k B b f 8 q F 1 O G N r h l r 1 G p 6 a b f N 2 j z 6 o H b R W Z V D 8 B 4 + 9 e G 6 a B r u L f H h o a o r f e e o P 6 + v r U 0 P i F R / f p z 3 + + r u a e Q G S D F 3 I 5 7 7 b L x 6 Z / y S a l I B I p J s O Z 6 b S K o A A w R z t I J o C 7 G f e M O d K B r x / q C V z Q A b w X u M 3 J S k 4 J 4 C 3 + T a y 1 B X x w p 1 N p 1 W r C j 7 w g M z w 1 E p C t H E V L Z L C R q b T 6 b D C S K a 5 x W 2 j u Y T k X A N 9 e r i 8 E Q + P H R o e V 9 u r q 6 l L L g c I 8 v H T p A 1 p a W q I U x u k z s v a E e h b e O O o v a O 6 Q I w A R F M C 7 J / Q q g w B M x 3 t m s k s M S P z s b o S i H g P 5 L t 3 a m 7 Y S 1 K I t c O 1 b R 5 1 K B h o U W s i u D B q J S v K B s 0 j r s d q i X f a K p p t 8 M P e a 7 S q 3 I V N h 4 W 7 K A R 4 1 e 4 1 c D D K E e f j z n 7 9 N 4 + P j a h k c P M f G 5 i Z 9 9 t k X 9 O m n n 9 H K y k p V H b y Y l s s P 9 n 2 B 8 N E Q 0 c 3 l I J t Z G T r C l c H p y U z R 6 G I E 4 N q D G W u B O w r E d g 6 4 2 0 F u j Y L V I W 3 g X h E j 6 X c v m J 6 s V o 9 e L Y A 8 K Z m y f g K 7 z T b 7 A u 9 / f b 1 x T + l C 5 8 A k b c U H V R A p h N E m l p t g j S L c 2 4 c 3 f f u V B N v b W 9 T b 2 6 e 0 E I i D R j h C l q o F 7 h 1 m 4 v b 2 N t 2 9 e 0 + t K r 9 v 3 z 4 a H h 5 S 3 4 f Z l k D Q c u 5 4 f M c / v H + H 9 h 0 6 p b R X O Z M M 2 q J W T 9 n 9 t S B b C 1 k 6 P m E O u I D 4 O 6 z K 6 A X I K M z Q j Y 1 N + u a b a 3 T x 4 p v m j A b a V h i n F e d K C d 0 A M d a u i L j A 4 8 o S O v W A V / n l l U y x b K n R C x n e z 9 L E Q G 1 e 2 L 0 g 8 M d v m k e o 8 O B J F j I d W W 4 H x L r J 4 9 6 v F z D c u 5 b J S N C x O j I 6 Z v b q D x m y g v I A e V V b j d t u 2 E e l 8 9 P W N P 3 1 e W 9 n C C I X 4 B w Q Y K U P e N o W W G O 5 Y / f q D b j U X 5 1 e V a s / I l j 3 6 6 + / o R d f P G f O a o B 0 M m 8 F B j K u 7 s D Z U j 8 y C d y k c g i V 0 Y k J h Q j 0 0 f 5 N c 0 V j w Y T 6 o W m E o p 5 n W W h K Z z R q F q G k 7 2 V l e U l p i v 4 B x 9 O 1 V 8 h K 7 0 v b W N E j X 2 i f 4 V n K a a J K W F 9 f p 0 8 + / p R O n T 5 N u e 5 p O j p R H N E O 7 f T 5 / Q i b g Y 6 K q r X i A B B 9 g T W J D w 8 X k x E r y 8 P 5 Y A O / + f 2 f v q P n n z + r 9 j c 3 t 6 i / v 0 / l B T 8 s h d U y o Q J o r U a g h F A g E 8 u W E A o a C j M E T w 7 F z B W N R V O d E m h e 2 C R q F H G 8 Y E / M O D o 2 7 k k m t C k w h N 3 G 2 u q q y Z W H z B M + 0 I n n U l m F S t H q W K X Q D 1 8 w U Q Y H B + l f / + q v 6 P D h g z Q c 2 a Z r 1 7 6 j r 7 6 6 Q l 9 + e U W Z k / / z g 4 c 0 E O b 7 j m 3 S 8 s M f 1 O c w k x G 0 A y b c r B a I v k D n M C I Z 7 G g G m 0 z y W D A v 7 f h G k M m e h R f t z 6 1 4 Q I V M A d 8 + K q 4 E G g 7 r B f D b Y I I 1 T 8 4 C f / y 2 O R o q G O 6 i e P 5 A y 9 p P d m R A O e C 3 9 6 J R 3 J D 2 W L 0 B j S I x f T Z 2 t j c o s b 1 G w 5 O H 1 H 6 5 5 0 a f 0 r 6 u d e r u 7 V V N a h v o 6 5 L 5 1 Q V 4 K 3 L d v X v 3 K T R 4 p D D E H a Y q z L 8 M R Z T 5 K b + L o S L 4 n U b B U 0 M p C 4 i T p a X 2 j T V 2 2 m 2 B 6 p Z p R g r 1 H v Q l k I 1 G k A m d j t V i J + Z o q I 2 N 9 a q 8 d u W w V z J l r A 5 d w R 9 u R O n e c p a i q T m 1 j 5 g + c b V 3 9 w 4 o M s W Y W K v z 9 9 Q x P 0 A r Y Y b b r M c z u s k E J 4 V 9 J w 8 f z h b N F 4 F u B j h a P r o V K s y U h D t q J J k A t 7 w U d j m D P H a R 4 g k 2 a X n b 6 M T K 2 + t w / R O C Y f H w p Q V Q v N 8 I y I T 3 l Y C F 1 W Q K Z W C A z U K Z e r h V w C J t N t 6 / E V a R F b l A h J K R a X r r a F J 5 1 B D a c 8 J q s 8 y M 9 9 G / e 3 u S P v r z G m 1 t e j f I 0 X f 0 4 e 1 o U a T 8 p i s u E e v / A l h u R 3 D 7 9 h 1 6 6 a V i J w R w f T H K F U C 6 0 H k u 0 7 Y 1 F 1 r G d K n x X 2 R 4 f 4 0 r B C + 5 r H c K X L r 2 Y + M l m p H r P E G J R P M d E g i C 3 U t n o 3 u e i F q B 5 6 n F h I S X K u A z z D 3 G 5 m P P L j T e b / / 5 M q W G z l H / k O M j R 9 s I 8 0 t I 5 L o b e E 8 w 4 X D v 9 x b i F E w / V l E j F y 6 8 w l q 3 l x L c N u z t 0 x 5 I N F E w / g n D 6 R / P 3 6 G R q S N q c s 9 6 L s V T D l K + W p 5 K T T 7 k A / k s z X h M S V B v N M 3 k Y z k x D 6 y F u 9 7 E 8 c N e e + 5 B J u e e t R m E / b l H D 1 n o y r 8 g X O d H J m j D 1 d U V 5 S 7 H U P L 1 t V U l x B m P 7 5 S i 6 u j w d m D g c 4 v W q o o I U 5 I h F X A I d B 7 5 C 4 o 9 n m V z d l N 1 r v Z E c s p 7 h z a Y 3 2 u Q 2 X J n Z 2 f p 0 G Q X z c z s p 7 f e + a V y k i A M S 8 g E 3 G C z T p b d 2 V l 9 q L b N I p O g I E / W F s e w p 7 a c 3 D L Z k H T 5 2 g 2 f I q 0 v k q H j S n i a 7 Z D 4 + d F Y Q T j Q D 2 I H o t p A W 6 m a Q Y K 4 P b i N b R N I o M 2 l f M G D K D P / 1 A P V 3 B + u u X w H 0 R 1 4 t R q O c y D I 7 Z k w L d 7 / n i Y O n l H H A L S 9 / G a s R a A w Y h s F 1 2 d T d G p / R H k u Z W o A e B O b 6 E S r A H j 0 I F / Q T q K h o K 3 g m M j Q 4 e n G 3 6 i 3 b V F n 9 I w d r o o o 9 S Y T I G Q C I n l / F 3 a 1 s w l B 4 X i R C e g f G C h y x 2 9 t 1 d 6 Z 6 N f e q Y b s e I a p / h w F s 7 o d N N L t O A 0 w Y h c I h T X B 0 U + G / i q E M c n I 5 S s P H d P 2 N 1 c T 9 M Y b r 5 s 9 j Y G o j j e U N Y e V x 7 Z d y M S y o 8 S n k P S N Q U d B r h o h W 1 5 o y p w S 6 Y w 2 m 5 r 5 Y A A m Z b Q h 2 g K e P J h J N q o h F L x + t W B s 3 C e u p w w 6 u 3 b f A X p l t l P 1 h 2 W D f W o 2 2 X P 7 S x 0 q g x M H V S 0 O Z w Y 6 f 6 H B x C v 3 / H T G m I p R m v / h o 5 I y 2 T e m H T Z y f C 9 t y 7 o D s u a w C T t a 1 k T c e D u / w v f t k s 1 6 J 2 5 D N f 4 f v L J e R G o k u f B 8 b t e v o N v E 0 g H o J x J P l h d u L D q a o d 9 q N + w V d o C r j f J u + v L l 5 Q y l K H Z x 2 4 i E Q 7 S 2 W O p O / 6 f v i f 7 b b z 6 j j d U F N f / f s 6 / 9 S m k f L w 2 0 s r y o J g F t L 2 i J x u 2 q i t u U l c q Z f a w 7 Z s t l I / 5 V Z + f s E S 5 l 0 B S U F z 0 H 6 C f C 0 A w B h M n G i Q l H w P 2 8 b 7 s B 2 i 5 e 9 + i 1 o q I D P 5 o 4 S + H 4 A U 4 C a C N M 5 b U + e 9 0 c 1 c A w E U Q + / P u / v U B / d 2 G Q / v J M n i 6 y B o P H S l z g A i z A P T E 5 X Z g E V N p o w U C 1 J d 5 A K I 1 k 7 k N l n X 3 k o Z k b j a a Y f P q 5 z I O 2 G J U 6 a u 3 J J G E W u h d P q y f c 0 2 w B G C 2 c y a T U f a b T m O 5 Y F h b T z h w c 9 y p L D I + w Q 4 b c s N e o m j l 6 0 u Q 0 M M K 4 v 6 t D R Y 9 X A i o c + / e X t / U 2 m y 9 9 l m a j o I 2 Q V H W l 7 1 P d L / 5 j a 8 l l I 1 L j j U p O U v 7 2 i 2 g 0 / A Y P B m s Y 5 3 D 5 d k + h 3 Y X + o V r g 9 a w 4 B q c D X O Y b 6 2 v U k d m k x c 3 i 6 9 C Z H A p F l B M C w 0 z g d o d 5 i n Y L E o 7 7 u e I x p F y A e Q f 9 c O G 4 f i Z o r W 8 e h e l / X J 6 l z k i Q f 7 v Y p I X T A S F F 9 r P 0 s d k r v 3 9 r u Y O u z T U m 6 L V 2 8 D 3 a R c n 3 j N t W 9 4 4 8 / 1 P z 9 X n I Z z 1 T U / q h m q B p S 9 D p M b I V C A Q q E w r 9 Q g C W u p G 2 T q 0 e O / Q r u Q F B x N w U 8 J I N D A 4 p c 3 O i X 3 8 / s F e T R M K P I F k Y e O i F D z 7 / n o a H h 5 W 7 + 4 t L / 0 i z S z v 0 i / M H 6 N x 0 Q g 1 X s Q G n A 0 x Q 3 P f C / C N 1 r J N N P T g u 4 I a / t 9 a K S A h v K N 7 g H 8 i j k j 6 o / y G r j 9 t y 2 Y j U F J M P U D W F g Z 1 v F O y J T g Q P 1 q r T T j L F M K Y p l o n 1 3 a Z O J X T X u N A A A A 1 U r 7 L B 2 l N e u P V w n f 7 v 9 S D d / e 4 y H b / w N / T r c 2 H l 7 e v s 6 i 4 7 9 m t 4 W M 8 R i M X p M D c f + r T a C i g 3 V X b O V l F J Z a 2 t l 3 z W M V V v / + w B 6 v k M m k E m g X s 4 t j 0 g r x p g I W a Z / Q c T 5 I u p A 2 2 F z k N 3 j W 5 D + m p q x U 4 N 3 j O E / 7 g R D a E f K k Y D 0 T S t L C 2 q T l g s N C D d B H / / 1 3 p 0 7 d / / 6 r W q J r 4 U r D 5 e U d s b S x E 1 / q r d U K S J 8 M + Q y N 5 v h u w F P v r + V s N / J d 5 x l F K p d K F x L Q / m f s B 6 P z D C j h D L V w t w D 3 Y b Z W k 7 W L L I N R w D f h 2 t 8 J a t L C 3 R + O Q k a x z d 9 m k E U J Z 2 p 7 V g k 8 3 V f t c k / j K U 3 w + o H P z C m m w g 6 m A x F i l Z q r T V w D v D E A 3 l u F G x e z p a A l H 0 i J L A M R U m x v n T x / v M p x q D p m i o V s G L T P C c l Q M C U G 1 4 r R h f L m o B U 4 R N 7 5 9 R G k r I 5 D U 8 Y q / w I h P Q 2 V k a 6 u S l y W x s r D m T X v o B G q q D f 9 O e / L N 9 A O 1 j i I U 9 b F X e b P V J v W 0 w m t a G a g W w I r k b 8 J y V K 1 g E f e 5 2 F i E / 7 C Y E a b f I Z k r b T p W W n e k f L B 6 9 j E 7 b Z D K h N D H w 6 b 0 o 3 Y p N q z w G H r Y X D G k 0 l Q p 5 I R G S O m a S p 3 z W M X H p e B y t e 2 o N s L L 6 b h B 0 r d h n Y z e e O A j n z k 5 M m V 7 V Q A T Z D 5 u b / i F Q U Q 8 N p Q S p D I J B R J 3 n a X F + n h Y e z S o N j I p H N P G J s T S d n 0 k q 7 1 5 7 o Z Q 4 k p d 9 O / F B T l 7 y W b / U F L d 5 q / D h H W 8 B s N t I t U K / m N q A v p v u 7 p 6 y 7 R h A y I q t 3 5 p U g H v m 2 U o o 1 4 6 T 5 0 G Z T E x N 0 e S + / X z M X s c 3 r 7 o g 1 l Z X 6 O x A + R H A L Y H m j n o O l Q z J 7 H 2 5 C P t u 2 a x 3 e q p N P g y z 8 I N 4 v W y g I V s J S 9 a 4 o 2 r h p T W 8 I E I M 4 p W b O 9 C r n S S o x Q m C z m V 3 5 Q K h i 1 g T c W K C E 7 j I u w f G a T O 4 3 x x t D / C t a g L h n 9 r R W 5 t I 9 r 6 6 x i 2 b d U 5 N M f n 2 o B A a B j T q 3 e b b w t y c L v Q y m O I a v F b U I u Q C C L o M a N w r Z B g / O p v x f N L p j M 5 l G 1 i R w 0 0 w 3 D u G e X z G 7 a h 7 q / 7 O m J b A k A V b I Y / K m + O y b + f d s l n v V P u b 3 i P w w t w v r V W w 7 w O N b X j n 5 B h e Q C x m A t X 2 i N 0 + r z 1 h z G 6 B 5 5 B h F o N D w + p e s P V q C w 4 M F B P M h p e 3 s 6 U A S f i f 2 r p S N w a R e h x H a j S a u P o G / 2 k z 6 H v S h b y y t K C 2 A p z r 6 X E m b N n e 2 q S E z w o c j U K 3 9 f v e K B U Q e 1 j + o 9 m H v u X u 1 p r l 2 m x A E 2 S x J u B 2 S g i D f 7 z d j m P r z F v C f w r 7 W h Y b l 5 q i o f B D r Q I 8 U 5 g 6 2 B / 6 5 o 4 e G F d b P 8 C d 7 h 5 a g T 6 t 9 b U 1 / d I a g M p e w U B J W x C f k U D e f a x x y w F a K p H A 9 M + J s o 6 O F J 8 / M t g 8 1 3 8 l F B P F I Y u z L + e L S c V / 9 B c 0 E E 1 p Q 6 E y R E 3 Z K i 0 F 5 4 S 9 d K U b a J x X A / c s s H A c D A 4 N F T 0 X X l 5 s e 1 v F / m E 2 V f U y d 4 l o t H K I D 9 q C M s Q E 7 n b M 9 V D t u C 1 o K T g 4 Z D U Q 3 C v K Q g 8 b c U x C O C m + W x q g w z 4 z J L U E f K 9 F Z L H y t n b S e Y d w b t m s d 2 q K 2 7 z K 9 9 t Q Y D l K v / k P K p t W G u i v q Q R l K v b 2 q n F V W F f K r x L B l M 9 4 y Q / v 3 1 N a B i Y l z D U 1 T w P C a P i Y e v 9 V Q K a P 9 o u e s A G y Y J A g + s V A Q L u d i H u F o 0 I P G y l + a Q i I d Q 8 2 b A k U S R z S u P e x d Y 7 Z C R X E U + I 2 x 3 v 2 E i w / Y W s U Z D U I N 6 q d G 0 E 1 O K s E X q I b M L G w U A G A t a f w / D M H D y k i w K Q E Y X E v K g a w C n I I e s 1 E / f h + H V r l z 0 S Q Z W h 4 R P W L g U x 2 O 7 E c M O + e v U J 9 K 6 C I g W d z E c U / 7 5 A M 2 3 C I 3 x 9 e Y Q N T U 0 y + c D C j h E d S K 3 F v T Q u F H U J T a U J / g T 2 a t x K 8 4 u N g Y t X i Q v f y x H k h G N Q V A o i p + 6 8 q l z G + G 4 M Z q 8 U L + 6 q L 8 m g 0 S o l T I f F z Y o v 2 1 J n T C J 8 q l s 1 6 p 6 Y Y Y 9 n Y o 6 q I 1 A y y j U R 1 e 8 O e w E X m m K s n e v u 8 o 5 r L d c q 6 U c n z B k B Y a i G p x B X K Z 2 D 6 w e S E k P p B z 4 R U z r H T L F h E K d F U V k J F p L a y r 7 d B r J T d Y D R 5 0 W r + w 2 i l l v r z U p d a I / e D D z 6 i m z / d Z L O n + v F H t c B v V q B M h W h 3 z M A q c 0 N U E w U O D 1 0 t 6 O C 2 E U Y k C 4 F g + k G z 2 W 0 m W 2 M j M L Y d I G T h P 3 q r S G K b d H b i Y 0 o z F R 8 r l s X G J C 5 F / t u E h A r R J l K r S L W d C q k 1 c t 9 + + 0 0 6 d v y Y W h u 3 G n i F K p V D b 7 / 3 l G P B c P l 2 y H B 3 j k J G t j G m q h L g 7 r 5 / 9 4 6 6 v + W l R e U G 1 0 L G Q m d g m 4 5 w m C D 6 P J 3 y n z p N N P Z K r I N 2 z B p P r Y V + n o p J N J K Q i r f 8 x 2 x R B o 4 8 N i o 5 1 V K D I W 3 s V m o n L 7 z 3 3 r t 0 7 d q f l H e t H G q 9 b 7 / r e 3 r 6 C q N f K + H O r V s m 5 4 1 7 9 + 4 o 0 + 3 g 4 S N K y 2 B i T R A M v 2 3 / v l c b M R K N l r T R 7 N h H m H h w R L Q D Q A 5 N D D s 5 p C l 3 P G e 2 I G U z 0 J z g W E 4 g l P t F A 3 6 C 1 0 j Y 7 n M s 5 3 L i 1 F n V Z / T 4 8 W N z t B S P j X e u H h g e G V U v G Y K u X 7 Y 3 D h 8 5 a n K l Q D / X o U N H z J 6 D g I d v G 4 t k e w F k t E l V 6 8 L X D Y c i h h d R J G + f M w l a i p 8 J M x w p s w / P x 0 k 9 m 5 H F R i Y u / u b 8 i 4 T 1 C w T K k a g Z B P v G r A z B Z a 7 W S M I k k f 1 s o o 2 M j N D v / + U P 6 p w b o 7 u Y V r k c 8 J y q E 9 Z 6 X s x R A d N t Y 3 1 d E W b N Y + Y k g Z 9 b H W V d C v 8 y d Z M K a J d x T 6 q q s Y g D s 6 2 U S D j O e b e 5 p 0 i F v E 6 n T k 6 r s m n 0 v + b V S f G H / P L 4 J 1 u g k d x Y i w u x 1 U Z B h O i 9 f / U L u n n z p t J W t q C p F 9 d g Y N Y h m G 4 D g 4 P K R Y + 1 g H 3 j B 2 u 8 H z d p b E h F B 7 Q L m Q S a J M W J / / B / I V c x c X C s s G + R r L + / / p 5 c L z T N 5 E P C e w O h 7 N Q M S C O / W h w 7 d k x p K w g z F o j + + u u v C y b h 1 a t X 6 f e / / y P N z j 5 S w y A Q 9 q N e c o O w a r Q W 2 l 3 S K T z / a L b m a a H h r C g H e P 7 a i U x C B F W 2 K s 9 J E c Q h T m E r x D H m X i H h P M a 4 8 T k v e W x E a k r o k S T Y s V 4 k a j S x v K Y o n t u o H I m A u f X O n 3 + Z X n z x R R X B g C H h L 7 3 0 E r 3 3 3 j u 0 f / 8 + J t o 1 N b O s + / 6 r H e p e D W B q Q m u h 3 Q W N B W B M 1 m a N K 4 H A P V 4 O P b 3 l 5 5 1 o J j R Z J B l i S L J N O y G Q y u u t o 6 2 c c 4 F A 4 0 O O J E H E P Q 4 3 J o W D a W V e V N J O j S Y Y c H 0 x z I V P 9 M 6 x B N + X P s b v o A z y N D B Q L H T v v P t z u v H j D b P n o N J Q 9 5 r g U x Q y u 2 2 1 g I C V w 7 d z 7 e X R Q 9 L E 8 U h K A y F v i K M S j p n E + 4 i H 1 M f y d O L 4 F H + z I 4 e N T D U a Q 3 t D O L f I Z O G f N Y S p R K x G A 8 M 6 o K J B L O D 7 B X + h y q S 9 I 6 2 P H D 1 C 9 + 8 / M H v 1 B 8 u H W r 7 T j Z m D h 0 2 u O l Q q Z 1 n S s x 1 Q I I g Q p k A e n Z Q H z 9 o v k E j t g 0 x 6 i + O U z 9 L E R P U h V n t F U 9 t Q S A j N a D W R B F z m K m G J F + D M p L + p h n 4 b L 8 A U n J q a V J P q 1 x t 3 V 0 P U G Y 2 o B a Z t z D 6 4 b 3 L l g f k A E c G O 6 H L b R I S w 8 V + 1 L h b W x w J a / z b 0 f W m S Y A t C 2 M Q x x 0 q u 0 e c 1 i T h B M y E v + 3 y N W w Y b m Z r m N p d / t m P C R q X 9 e m O w S z e s d s z w B S z m / P 7 N T k r 7 z M m n X o w P Y O I t L 1 f X W V s N v p v T w a 6 H h 7 V W d P / 2 / g N Y h V D P l A p A 8 L w Q 5 D Y f I t g R X W 4 v V a r L N q D W x c K C B c C J 8 f I d 2 4 1 G g S A q a S I U J Z D L I o n S R r y P r U M m R 3 v l W D O B X J g S z p G + x v 9 r u p 7 v C z 1 S 7 n P A i 1 j N w n q 8 Q y 0 W h l A c I J X W w v n B L W 9 N V G 6 2 W O D 6 9 R 9 M T m N l Z Y X W 1 9 d 3 p b n O T h c L t 1 c Z 2 d M 8 q z n / M g H 6 4 g E T O x Z U q 7 t / d C e q v H Z I 9 t T J I C s q D j f 2 1 z j v e 9 1 g k 0 a R w s q X J D 4 O 8 p i k S W W u t 4 + L l u L j F y + e N T / U H A S + v D 3 r X / U 2 C G v x K U p n n E X E d A H q Z M O 9 3 w j I C n y A u I 1 D X K t d f M Y h A k g R i 2 0 V V q D w w y c f f 0 o X X n u V z a h t 5 S E E C W O x m P o 8 3 P C 7 A c q g X K W D t s + N p b B a F a M c e q N 5 t T S P h B f B j H z r a H E f F z y f c N Y 0 E + o d m 3 c v W g d 5 R Q y z X 9 g a o o h 2 1 i u 8 6 8 G Y W T W H O e c z m E N f z 2 d O u T T 9 4 r 0 X z C 8 1 B z D A e N P c B A W l O 3 l 5 z x I W t + A 0 Q 3 t 9 c j e q a n R g t E d L W 4 b N P n s 6 Z u Q q k Q n 4 2 R u v 0 + q q n q o L b S v c f y 9 G 7 3 I e x K o F c J g g M P W P N x 1 N g z Y V 7 t e e z g v B t C c n K p t r 2 0 m H T A A c H d B i N q Y H W q G l L D I Z Y p V o J i a P S n J d Y V 9 v n W N M K P k M m 3 z a E m p u a s F P s t k X l Q Y y 9 v g v C 1 4 z y O M F 1 N p C K H s Q 3 S X L 9 P N z S H h h b G y M B l 1 z h S O s 6 c M P P z Z 7 1 Q H N I g y d y F t W O U b M 4 n 6 x Z t X V h x H K 8 j U Y h X y F 8 8 d 3 0 Q Z K s p n o h r N o W 4 M h x F E m G z O 9 i E i G W G 7 z z x C p 0 E 4 q I p P e 1 1 u t y d 5 9 9 4 U S 2 W t 0 a n o b C g g G 2 N T g Q v E i U q X 9 R k H M v W O j j n v c X m w A L 6 s S y g 0 I f P 3 1 C y r i w Q 9 c H C q u 8 L v 5 i L o X 7 J c D w q c u M Z l A P O A n N v v q g Z 8 d r r + 3 0 o 0 C Y V R i E s j W a g 8 V N A 1 I w s c c V 7 k 5 r 4 6 b 8 8 Y E 1 M c 1 m f i P + b X m A r 2 s k N q m p 5 A a P S m D v p B v D 0 z 2 O 0 I P W Y V w g y h 2 v J s f y g W z o l P 4 4 4 8 + M X u l + H o 2 r C L f l 7 a a W 8 c 9 9 F i e x h 2 q J R 7 R f m u U 8 2 4 B Q v C f A j H U l o U f U z 5 r w p h k 9 r 0 0 k H O N P o Z r d L v K O C N 4 O z z c W y J z z U g t M f m Q h r u X T S 2 C P f 7 L N y P E a p W W A u A + t 4 F I C p m z z t Z S 6 + t r h T 4 c w e i o / 9 x + W K j 6 r b f f p N / 9 9 p / M E Q c g 7 V q 8 c i h U I w C H h g C y D u 8 n V i 2 x i x z H A K 9 l V m s C f g B t J v x T p M C W U 4 F M k j f 7 J u + 0 i z g v J D I J b S U h n C Y Y 7 / O 1 r 7 z y b I n M N S M 1 t z p 0 A S 8 N D 2 + T q Z W Q i A Q s B S p A G 0 V i A a G l J P p 7 0 C w 6 D c C r B y D m z s / s w w J s e M b 9 M / v M k f b B S k y T G a 9 A t B H L b t 3 B 9 N A k U U T Q Z F E k M G T R x 4 U o 5 j j y h a T J o p I 5 p o k F Z 4 R O u C Z A e 9 e k u 0 X L T D 6 k i Y F 1 L m V + e P P 2 y h G r G Y T 7 8 L Z u M 5 0 x 6 + o K L l s z z 4 Z D I U q 6 h l T A k + e g 9 D 6 3 t x x N d u T w I d r Y c O L w 2 m E C / m 8 f h S l h O S i + e l A + r q 8 7 U h v b C m S x N Z F K / m Q S w s j 1 m j j 6 O p 1 H 0 t p J f Y b b p y r x 9 X / x l 6 8 W Z K z Z q a U a C g g Y 9 Y / 6 y 0 a r N B b M L 7 Q V e l x C I 0 4 L F F q 0 0 y G Y G 1 4 a i p / Q 5 L C a Y L 9 y T l y 5 c l U J y i E T D d F q f H w n S t / N a / O P 5 b Y I C B 6 2 X 0 e 1 8 0 w I c f i P y W t y q A Q S I B W O 2 + c c M 0 + R R V 0 n + 5 p E M P V w j d 7 X T g n s I 3 a v V b I D B K 7 e n X c V X 3 O x H u u h r T g K g L V T R 1 A X q J X c 8 D r W C K D D t 0 A i C z i O + S f Q t + Q F 3 F 8 1 L x S x d R 3 B E N 2 9 e 4 + + e 5 i n i W f O m z P t B 4 T v D H X l 1 a Q t 1 U K / J 7 x D t c P / Q Q K z L R B G 9 n V e k c f s C 5 G U O V f Y m o Q O X C T T m Z v N p i m X 0 Q t U v 3 b h W W 7 L N i 8 Y 1 o 2 m B 8 e 6 0 2 B v j A t c F y Q K y 0 Y r a 5 q t p A 5 N c m N h C 5 N J h m l + / p E 5 U g p x j 2 N I O 4 D n W p g r v j 6 R T C p T 8 d l T z 7 U 1 m Q B 0 c t d C J h B J / e W N e q 8 q a f L A b K u K T O o z T B p 1 r T 5 u J 0 U y I V Y W + 1 z m f P 3 o G J P J J W P N T I G r 9 x a a U + W X w e p m J 2 s p 5 J j f G C / F / 3 T F J i + m + B b d + 8 2 G F 9 E E I B P m g 8 D A Q w F G 9 m J N J g D n 4 b w Q e G n B J x o g i t J M d g I p e I s 2 U C F v t i C O y j t E K R x T G k m T p U A g 5 F V o E T S T D j H S K U 3 v v f c S d X W 3 t j x b 3 o Y C h v s T F J C C R 8 F x v p 0 h J H B 3 1 O L + Q R a b T H j p Q i b A J t P T B h B E a S J F H E M a l U w e 7 1 e O q 7 x D I P 3 e r W P Y N 0 l / B 5 L V X i r k d e K d l p M J a P L M s f 5 p a j S t C k U V l C p Y p y 3 i N v 1 a a Q o K 0 B E L N 3 r K R J M v L c 7 z f T n 1 E + 4 / t r 3 F 1 z g E w g o b s h x n u w F O m G d G M z Q z l K U z k + n q h 3 O A I C Z F O r T H V g g i x + V 9 O s d z 9 O b h O J 2 b T h Q d c 4 i T o 9 G e d C E v B F J b 0 V J W A r H + 6 l e v c f k X y 1 R L 0 t f 3 F 9 t G H d y b C 6 n 4 N A i m S i o 6 g e + S g R f i h t e x Z u L i k R h r H D 0 N F + a R w P I 1 A r d p N 8 9 t q K n p 0 j 6 o V p p 8 4 3 0 5 O j u V U v 1 s G / E O G j H B w V 5 Y j Q V o K R a k 2 X X H z e + U v x C H 9 8 3 2 7 M Q W D f X A y Q S y o I 2 k C X X p Z s T s 4 7 g h E G / V P g h j j n W F M r S V w H V M G k U i k E m b e n A + K H P P O C I 4 Q 3 / z t x f N v b Q W b U W o d C Z A D x Z A I C a S I Z Q m V 3 u S C m s m 9 U Y d I c T E l R j Q J 3 N K Y N 0 m L F t T D q 0 g 1 F B 3 j l 7 a n 2 K B x R g q H Q W C I p a i R P j M z C B r q 8 E s f X Y / W h j R 7 M b t l S A d H k 7 T / G Y H 3 V g M 0 v 6 B D B 0 c Y s 3 C p H j 4 c J b 2 7 Z t m g f c i k j 5 m E 8 j O 4 5 p A P k u Z L P b R V s L w D B D L E I q 3 0 n 7 K 5 9 L 0 b / 7 m r a p C w 5 q B l o U e e a V I i M 0 8 V d v B 7 N O q X C U u a P 5 T I F a 7 4 P P 7 T g c o p h N D h 6 8 9 Q Q t W / s N q h m 5 g S j I I C S L H W 4 F n 2 L w G k U G m K R O 7 a N d L z A G 6 v x Z S E 4 B i y A e G k u C 0 r K + l C Z F X Z P r D j Q h 9 P x e k V C b P B O t g T Y a + u B T 1 9 f U q Y t x 5 3 M G f i y h i a T K V E s h N J m g l k A l b R S T I A J e X P m / 2 V c o w 8 T A r L F e 6 f F 9 t k b 5 5 s N S 6 K t 4 H N + 9 z 4 Y q W 4 o T a R 7 V P f A j V K i 2 F o Q 4 X Z t j s C 4 V o Y X 5 O x f w N j 4 y o 1 d u 7 e 7 r 5 x S O s S t e c u E e 7 F s U o W 0 z t 9 S R 5 + Y 4 M p 1 S U h B 6 i r 0 m l y t 5 s Q Z Z I M M d t o z j t b K 3 R N y s T L P T 6 u J y X f Z t c b j I 5 x O G t M f G w R S W k t B T 2 M 2 h j Z e j v / v 5 d f X N t g r Y k 1 N 3 Z v B 6 S D k I V z D 7 J S 1 1 Q D P V i m 4 z X D y V r C s O B Q G A Z T i x + j f v F s 2 D A Y D 0 1 F T g 7 0 Z u l 1 Y 0 4 n Z m J 0 F U z 7 f T u A c K o / 5 o 4 h k g q b 9 K z 4 y k a 6 8 m w N g r S g 9 W O w n F P I t l 5 J g z I Y + d F A z l k M k m Z e X o 7 E E l S b y h B M 6 d f o s n p M X W X 7 Y K 2 J B T w 0 1 2 u h f I s a B a p b E 3 l N v / w 4 l o B d 5 / U A r c n J v u 1 g H j Z 9 f D 8 9 Z i g W o B l q 2 B K 7 R a n J t I l o 2 0 R P 4 h F 3 / a m A S H 4 J o c M y F F C K B B C 8 n L O O g Z i y D 5 I Y / J u M o E 0 m l C S N x p J k U k T C Z p p K j R H A / 1 9 b F r m 6 L V f / o W + u T Z C 4 M 7 y a n 4 z 0 R 7 x Z G 7 8 c I v V u i K P J l J B W 6 k t u n 9 B O I d Y 6 m U 2 G V g J 8 f w B r J r u 3 c Y T Y i 0 v L x K W 7 h w e 1 n 1 S a p X 4 R F x 5 A j + f w 2 o c 6 n D N e O e Z n R L i b j G Z + p h M m L x y Z b u U 1 N V C l S c n 9 Y + 3 Q 5 1 Z O j m R o q 8 e h C k B r 7 p 1 r o h Y i i j W 8 Y L Z p w k j x 7 S 2 A m m w d c g 0 1 J m m 5 S 3 b w 6 c J d W Z i R 2 n 4 T C Z L Z y 7 + p b 7 J N k N g f m 0 z / 7 / + 4 b / T 9 L 4 Z u n 3 r J 2 5 c J 9 T q D 6 f P n q V z F 3 9 p L m s N 7 j x I U z z J N W + B U F h p j 2 n E A o S V + P T x Y m 2 F l 9 h s w L O D c V O Y B w / t K Y Q c Y e J / G 1 h M G u v f L i 0 u q J p X X O g 7 O z v U 2 d l J f 7 y 1 u 8 n s o S F X l h b V l M 0 Q P O n 3 w n w R X k P c y w I E M F m d B x E 0 q Q a 7 s v T C d E o 5 G B y y O O d 1 H m Q x W 0 U i O Q a i y H H Z t 7 a G S D o v B M p x O U E r a T I 9 N x G n Z C r J s r l B J 1 9 5 g w Y n 9 5 s b b S 8 E b i + t 5 v / z f / w P 9 J / + y 3 / l R j Y L K h / k p j R l k n F K d + z V / t 4 7 r t + M K 9 N P m 3 q O 2 V f Q U t g a T S X E U i + 5 B X j z S I K i P q M x M I 4 K x M G 9 4 T 4 R H N v d 0 1 s 0 P V m t 5 h n 6 j c 6 Z e T D u 3 r 5 J h 4 8 e U 3 k A 8 1 H U s v q g L j M I v d r T / 0 E I n d F 5 k / Q + C z / + 2 e e Y E P q c 0 T 7 m m L r W 5 M U B Y e d B G o x h O j 0 e p 1 A g S 0 l u P 2 f S C R V 1 k O H K B 4 s 0 Y I 2 r p a V l N T / H 8 + / + G j f Z l g h 8 + 3 B Z F W E 7 4 / s b M X 5 1 N p H s r S a b o 6 n 0 F i + w F c C c F A f N k A y p d b F y x v j E l B K g J F s A G P 5 h m 2 m 4 V 9 w z O l j t s V e V 4 B d T W H W 7 D E J u s j o P s u j 7 0 X n + a x J O S F 7 t q 6 0 h S i E J c S Q v + 0 I e f b y g l d S x L H W F s n R q n D U 8 k w d u 8 i y b d M q B w w k u e H x u b m 6 O h o a H m E x / r e + 3 R Z i b f U h L 8 / N 0 7 e u v a G J q m o 6 f P E W f f X C Z B t m U X 1 q Y p 8 C 1 2 R W U V l s j k 8 m z p t r m V 2 o R q Q y p 8 I 8 z 5 t O t Q p 4 1 V q p k S D 0 A I d P k 1 1 h e X q L e 3 n 7 q 6 t I k W N k O c v u n d H j I Q C h G m 9 k e 6 g z n 6 e R 4 W k 0 h 5 s b v f v c v N H r m 1 7 S V r P D 8 E P T C F g T R 9 6 X z / N c k n C j k r e N O 0 q T h P 4 W 8 J o 2 1 D w K p Y 3 q r t Z J O o 9 1 p O j i U V C b e d i J H k Y 6 M i s R X 2 o l N 6 A e r R J E 0 y q e H z r 7 z 6 6 J y a z 8 Q / T / d a e Q l X I e b +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601E3ED1-2468-41D8-A7F7-D4FEA89C5FEA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5F7EFCAA-D329-491E-9065-7D1AD33D9B58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Models</vt:lpstr>
    </vt:vector>
  </TitlesOfParts>
  <Company>Penn State University -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Agrawal</dc:creator>
  <cp:lastModifiedBy>Naveen Agrawal</cp:lastModifiedBy>
  <dcterms:created xsi:type="dcterms:W3CDTF">2020-11-02T19:03:05Z</dcterms:created>
  <dcterms:modified xsi:type="dcterms:W3CDTF">2024-01-25T19:30:00Z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-969332014</vt:i4>
  </property>
  <property fmtid="{D5CDD505-2E9C-101B-9397-08002B2CF9AE}" pid="3" name="_NewReviewCycle">
    <vt:lpwstr/>
  </property>
  <property fmtid="{D5CDD505-2E9C-101B-9397-08002B2CF9AE}" pid="4" name="_EmailSubject">
    <vt:lpwstr>Updates</vt:lpwstr>
  </property>
  <property fmtid="{D5CDD505-2E9C-101B-9397-08002B2CF9AE}" pid="5" name="_AuthorEmail">
    <vt:lpwstr>naveen.agrawal@exxonmobil.com</vt:lpwstr>
  </property>
  <property fmtid="{D5CDD505-2E9C-101B-9397-08002B2CF9AE}" pid="6" name="_AuthorEmailDisplayName">
    <vt:lpwstr>Agrawal, Naveen</vt:lpwstr>
  </property>
  <property fmtid="{D5CDD505-2E9C-101B-9397-08002B2CF9AE}" pid="7" name="_PreviousAdHocReviewCycleID">
    <vt:i4>191841</vt:i4>
  </property>
  <property fmtid="{D5CDD505-2E9C-101B-9397-08002B2CF9AE}" pid="8" name="_ReviewingToolsShownOnce">
    <vt:lpwstr/>
  </property>
</Properties>
</file>