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heckCompatibility="1" autoCompressPictures="0"/>
  <bookViews>
    <workbookView xWindow="0" yWindow="0" windowWidth="25600" windowHeight="17480" tabRatio="500"/>
  </bookViews>
  <sheets>
    <sheet name="Model"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3" i="1" l="1"/>
  <c r="C14" i="1"/>
  <c r="C15" i="1"/>
  <c r="C16" i="1"/>
  <c r="C17" i="1"/>
  <c r="C18" i="1"/>
  <c r="C19" i="1"/>
  <c r="C20" i="1"/>
  <c r="C21" i="1"/>
  <c r="C22" i="1"/>
  <c r="C23" i="1"/>
  <c r="C24" i="1"/>
  <c r="C25" i="1"/>
  <c r="C26" i="1"/>
  <c r="C27" i="1"/>
  <c r="C28" i="1"/>
  <c r="F7" i="1"/>
  <c r="F6" i="1"/>
  <c r="F5" i="1"/>
  <c r="F4" i="1"/>
  <c r="G29" i="1"/>
  <c r="B29" i="1"/>
  <c r="G30" i="1"/>
  <c r="F29" i="1"/>
  <c r="F30" i="1"/>
  <c r="E29" i="1"/>
  <c r="E30" i="1"/>
  <c r="D29" i="1"/>
  <c r="D30" i="1"/>
  <c r="S28" i="1"/>
  <c r="S27" i="1"/>
  <c r="S26" i="1"/>
  <c r="S25" i="1"/>
  <c r="S24" i="1"/>
  <c r="S23" i="1"/>
  <c r="S22" i="1"/>
  <c r="S21" i="1"/>
  <c r="S20" i="1"/>
  <c r="S19" i="1"/>
  <c r="S18" i="1"/>
  <c r="S17" i="1"/>
  <c r="S16" i="1"/>
  <c r="S15" i="1"/>
  <c r="S14" i="1"/>
  <c r="S13" i="1"/>
  <c r="S12" i="1"/>
  <c r="R28" i="1"/>
  <c r="R27" i="1"/>
  <c r="R26" i="1"/>
  <c r="R25" i="1"/>
  <c r="R24" i="1"/>
  <c r="R23" i="1"/>
  <c r="R22" i="1"/>
  <c r="R21" i="1"/>
  <c r="R20" i="1"/>
  <c r="R19" i="1"/>
  <c r="R18" i="1"/>
  <c r="R17" i="1"/>
  <c r="R16" i="1"/>
  <c r="R15" i="1"/>
  <c r="R14" i="1"/>
  <c r="R13" i="1"/>
  <c r="R12" i="1"/>
  <c r="S29" i="1"/>
  <c r="S30" i="1"/>
  <c r="R29" i="1"/>
  <c r="R30" i="1"/>
  <c r="Q25" i="1"/>
  <c r="Q12" i="1"/>
  <c r="Q13" i="1"/>
  <c r="Q14" i="1"/>
  <c r="Q15" i="1"/>
  <c r="Q16" i="1"/>
  <c r="Q17" i="1"/>
  <c r="Q18" i="1"/>
  <c r="Q19" i="1"/>
  <c r="Q20" i="1"/>
  <c r="Q21" i="1"/>
  <c r="Q22" i="1"/>
  <c r="Q23" i="1"/>
  <c r="Q24" i="1"/>
  <c r="Q26" i="1"/>
  <c r="Q27" i="1"/>
  <c r="Q28" i="1"/>
  <c r="Q29" i="1"/>
  <c r="Q30" i="1"/>
  <c r="P20" i="1"/>
  <c r="P25" i="1"/>
  <c r="P12" i="1"/>
  <c r="P13" i="1"/>
  <c r="P14" i="1"/>
  <c r="P15" i="1"/>
  <c r="P16" i="1"/>
  <c r="P17" i="1"/>
  <c r="P18" i="1"/>
  <c r="P19" i="1"/>
  <c r="P21" i="1"/>
  <c r="P22" i="1"/>
  <c r="P23" i="1"/>
  <c r="P24" i="1"/>
  <c r="P26" i="1"/>
  <c r="P27" i="1"/>
  <c r="P28" i="1"/>
  <c r="P29" i="1"/>
  <c r="P30" i="1"/>
  <c r="O20" i="1"/>
  <c r="O25" i="1"/>
  <c r="O12" i="1"/>
  <c r="O13" i="1"/>
  <c r="O14" i="1"/>
  <c r="O15" i="1"/>
  <c r="O16" i="1"/>
  <c r="O17" i="1"/>
  <c r="O18" i="1"/>
  <c r="O19" i="1"/>
  <c r="O21" i="1"/>
  <c r="O22" i="1"/>
  <c r="O23" i="1"/>
  <c r="O24" i="1"/>
  <c r="O26" i="1"/>
  <c r="O27" i="1"/>
  <c r="O28" i="1"/>
  <c r="O29" i="1"/>
  <c r="O30" i="1"/>
  <c r="N25" i="1"/>
  <c r="N12" i="1"/>
  <c r="N13" i="1"/>
  <c r="N14" i="1"/>
  <c r="N15" i="1"/>
  <c r="N16" i="1"/>
  <c r="N17" i="1"/>
  <c r="N18" i="1"/>
  <c r="N19" i="1"/>
  <c r="N20" i="1"/>
  <c r="N21" i="1"/>
  <c r="N22" i="1"/>
  <c r="N23" i="1"/>
  <c r="N24" i="1"/>
  <c r="N26" i="1"/>
  <c r="N27" i="1"/>
  <c r="N28" i="1"/>
  <c r="N29" i="1"/>
  <c r="N30" i="1"/>
  <c r="M20" i="1"/>
  <c r="M25" i="1"/>
  <c r="M12" i="1"/>
  <c r="M13" i="1"/>
  <c r="M14" i="1"/>
  <c r="M15" i="1"/>
  <c r="M16" i="1"/>
  <c r="M17" i="1"/>
  <c r="M18" i="1"/>
  <c r="M19" i="1"/>
  <c r="M21" i="1"/>
  <c r="M22" i="1"/>
  <c r="M23" i="1"/>
  <c r="M24" i="1"/>
  <c r="M26" i="1"/>
  <c r="M27" i="1"/>
  <c r="M28" i="1"/>
  <c r="M29" i="1"/>
  <c r="M30" i="1"/>
  <c r="L20" i="1"/>
  <c r="L25" i="1"/>
  <c r="L12" i="1"/>
  <c r="L13" i="1"/>
  <c r="L14" i="1"/>
  <c r="L15" i="1"/>
  <c r="L16" i="1"/>
  <c r="L17" i="1"/>
  <c r="L18" i="1"/>
  <c r="L19" i="1"/>
  <c r="L21" i="1"/>
  <c r="L22" i="1"/>
  <c r="L23" i="1"/>
  <c r="L24" i="1"/>
  <c r="L26" i="1"/>
  <c r="L27" i="1"/>
  <c r="L28" i="1"/>
  <c r="L29" i="1"/>
  <c r="L30" i="1"/>
  <c r="K25" i="1"/>
  <c r="K12" i="1"/>
  <c r="K13" i="1"/>
  <c r="K14" i="1"/>
  <c r="K15" i="1"/>
  <c r="K16" i="1"/>
  <c r="K17" i="1"/>
  <c r="K18" i="1"/>
  <c r="K19" i="1"/>
  <c r="K20" i="1"/>
  <c r="K21" i="1"/>
  <c r="K22" i="1"/>
  <c r="K23" i="1"/>
  <c r="K24" i="1"/>
  <c r="K26" i="1"/>
  <c r="K27" i="1"/>
  <c r="K28" i="1"/>
  <c r="K29" i="1"/>
  <c r="K30" i="1"/>
  <c r="J25" i="1"/>
  <c r="J12" i="1"/>
  <c r="J13" i="1"/>
  <c r="J14" i="1"/>
  <c r="J15" i="1"/>
  <c r="J16" i="1"/>
  <c r="J17" i="1"/>
  <c r="J18" i="1"/>
  <c r="J19" i="1"/>
  <c r="J20" i="1"/>
  <c r="J21" i="1"/>
  <c r="J22" i="1"/>
  <c r="J23" i="1"/>
  <c r="J24" i="1"/>
  <c r="J26" i="1"/>
  <c r="J27" i="1"/>
  <c r="J28" i="1"/>
  <c r="J29" i="1"/>
  <c r="J30" i="1"/>
  <c r="I20" i="1"/>
  <c r="I12" i="1"/>
  <c r="I13" i="1"/>
  <c r="I14" i="1"/>
  <c r="I15" i="1"/>
  <c r="I16" i="1"/>
  <c r="I17" i="1"/>
  <c r="I18" i="1"/>
  <c r="I19" i="1"/>
  <c r="I21" i="1"/>
  <c r="I22" i="1"/>
  <c r="I23" i="1"/>
  <c r="I24" i="1"/>
  <c r="I25" i="1"/>
  <c r="I26" i="1"/>
  <c r="I27" i="1"/>
  <c r="I28" i="1"/>
  <c r="I29" i="1"/>
  <c r="I30" i="1"/>
  <c r="Z17" i="1"/>
  <c r="Z18" i="1"/>
  <c r="Y19" i="1"/>
  <c r="X19" i="1"/>
  <c r="X18" i="1"/>
  <c r="Y17" i="1"/>
  <c r="Z16" i="1"/>
  <c r="W19" i="1"/>
  <c r="Y16" i="1"/>
  <c r="W18" i="1"/>
  <c r="W17" i="1"/>
  <c r="X16" i="1"/>
  <c r="AE12" i="1"/>
  <c r="AF12" i="1"/>
  <c r="AC12" i="1"/>
  <c r="AD12" i="1"/>
  <c r="AG12" i="1"/>
  <c r="AH12" i="1"/>
  <c r="AE13" i="1"/>
  <c r="AF13" i="1"/>
  <c r="AC13" i="1"/>
  <c r="AD13" i="1"/>
  <c r="AG13" i="1"/>
  <c r="AH13" i="1"/>
  <c r="AE14" i="1"/>
  <c r="AF14" i="1"/>
  <c r="AC14" i="1"/>
  <c r="AD14" i="1"/>
  <c r="AG14" i="1"/>
  <c r="AH14" i="1"/>
  <c r="AE15" i="1"/>
  <c r="AF15" i="1"/>
  <c r="AC15" i="1"/>
  <c r="AD15" i="1"/>
  <c r="AG15" i="1"/>
  <c r="AH15" i="1"/>
  <c r="AE16" i="1"/>
  <c r="AF16" i="1"/>
  <c r="AC16" i="1"/>
  <c r="AD16" i="1"/>
  <c r="AG16" i="1"/>
  <c r="AH16" i="1"/>
  <c r="AE17" i="1"/>
  <c r="AF17" i="1"/>
  <c r="AC17" i="1"/>
  <c r="AD17" i="1"/>
  <c r="AG17" i="1"/>
  <c r="AH17" i="1"/>
  <c r="AE18" i="1"/>
  <c r="AF18" i="1"/>
  <c r="AC18" i="1"/>
  <c r="AD18" i="1"/>
  <c r="AG18" i="1"/>
  <c r="AH18" i="1"/>
  <c r="AE19" i="1"/>
  <c r="AF19" i="1"/>
  <c r="AC19" i="1"/>
  <c r="AD19" i="1"/>
  <c r="AG19" i="1"/>
  <c r="AH19" i="1"/>
  <c r="AE20" i="1"/>
  <c r="AF20" i="1"/>
  <c r="AC20" i="1"/>
  <c r="AD20" i="1"/>
  <c r="AG20" i="1"/>
  <c r="AH20" i="1"/>
  <c r="AE21" i="1"/>
  <c r="AF21" i="1"/>
  <c r="AC21" i="1"/>
  <c r="AD21" i="1"/>
  <c r="AG21" i="1"/>
  <c r="AH21" i="1"/>
  <c r="AE22" i="1"/>
  <c r="AF22" i="1"/>
  <c r="AC22" i="1"/>
  <c r="AD22" i="1"/>
  <c r="AG22" i="1"/>
  <c r="AH22" i="1"/>
  <c r="AE23" i="1"/>
  <c r="AF23" i="1"/>
  <c r="AC23" i="1"/>
  <c r="AD23" i="1"/>
  <c r="AG23" i="1"/>
  <c r="AH23" i="1"/>
  <c r="AE24" i="1"/>
  <c r="AF24" i="1"/>
  <c r="AC24" i="1"/>
  <c r="AD24" i="1"/>
  <c r="AG24" i="1"/>
  <c r="AH24" i="1"/>
  <c r="AE25" i="1"/>
  <c r="AF25" i="1"/>
  <c r="AC25" i="1"/>
  <c r="AD25" i="1"/>
  <c r="AG25" i="1"/>
  <c r="AH25" i="1"/>
  <c r="AE26" i="1"/>
  <c r="AF26" i="1"/>
  <c r="AC26" i="1"/>
  <c r="AD26" i="1"/>
  <c r="AG26" i="1"/>
  <c r="AH26" i="1"/>
  <c r="AE27" i="1"/>
  <c r="AF27" i="1"/>
  <c r="AC27" i="1"/>
  <c r="AD27" i="1"/>
  <c r="AG27" i="1"/>
  <c r="AH27" i="1"/>
  <c r="AE28" i="1"/>
  <c r="AF28" i="1"/>
  <c r="AC28" i="1"/>
  <c r="AD28" i="1"/>
  <c r="AG28" i="1"/>
  <c r="AH28" i="1"/>
  <c r="AH29" i="1"/>
  <c r="AD29" i="1"/>
  <c r="AE29" i="1"/>
  <c r="AF29" i="1"/>
  <c r="AG29" i="1"/>
  <c r="AC29" i="1"/>
</calcChain>
</file>

<file path=xl/sharedStrings.xml><?xml version="1.0" encoding="utf-8"?>
<sst xmlns="http://schemas.openxmlformats.org/spreadsheetml/2006/main" count="111" uniqueCount="60">
  <si>
    <t>Room A</t>
  </si>
  <si>
    <t>Room B</t>
  </si>
  <si>
    <t>Room C</t>
  </si>
  <si>
    <t>Room D</t>
  </si>
  <si>
    <t>Sally</t>
  </si>
  <si>
    <t>Mary</t>
  </si>
  <si>
    <t>Jessie</t>
  </si>
  <si>
    <t>Tegan</t>
  </si>
  <si>
    <t>James</t>
  </si>
  <si>
    <t>Jon</t>
  </si>
  <si>
    <t>Bob</t>
  </si>
  <si>
    <t>Joe</t>
  </si>
  <si>
    <t>Jim</t>
  </si>
  <si>
    <t>Stuart</t>
  </si>
  <si>
    <t>Todd</t>
  </si>
  <si>
    <t>Tara</t>
  </si>
  <si>
    <t>Tim</t>
  </si>
  <si>
    <t>Tom</t>
  </si>
  <si>
    <t>Paul</t>
  </si>
  <si>
    <t>Peter</t>
  </si>
  <si>
    <t>x</t>
  </si>
  <si>
    <t>Expectation</t>
  </si>
  <si>
    <t>Demand</t>
  </si>
  <si>
    <t>An algorithm for efficiently pricing sublets</t>
  </si>
  <si>
    <t>Arrays (Python Input)</t>
  </si>
  <si>
    <t>Expected Payment</t>
  </si>
  <si>
    <t>Counts</t>
  </si>
  <si>
    <t>Chance</t>
  </si>
  <si>
    <t>A</t>
  </si>
  <si>
    <t>B</t>
  </si>
  <si>
    <t>C</t>
  </si>
  <si>
    <t>D</t>
  </si>
  <si>
    <t>Conditional Probability</t>
  </si>
  <si>
    <t>P(Row Label | Column Label)</t>
  </si>
  <si>
    <t>Each entry in the table corresponds to</t>
  </si>
  <si>
    <t>A&amp;B</t>
  </si>
  <si>
    <t>A&amp;C</t>
  </si>
  <si>
    <t>A&amp;D</t>
  </si>
  <si>
    <t>B&amp;C</t>
  </si>
  <si>
    <t>B&amp;D</t>
  </si>
  <si>
    <t>C&amp;D</t>
  </si>
  <si>
    <t>A&amp;B&amp;C</t>
  </si>
  <si>
    <t>A&amp;B&amp;D</t>
  </si>
  <si>
    <t>A&amp;C&amp;D</t>
  </si>
  <si>
    <t>B&amp;C&amp;D</t>
  </si>
  <si>
    <t>A&amp;B&amp;C&amp;D</t>
  </si>
  <si>
    <t>*Note A&amp;B&amp;C&amp;D &lt;= A&amp;B&amp;D &lt;= A&amp;B</t>
  </si>
  <si>
    <r>
      <t xml:space="preserve">
</t>
    </r>
    <r>
      <rPr>
        <b/>
        <sz val="12"/>
        <color theme="1"/>
        <rFont val="Calibri"/>
        <family val="2"/>
        <scheme val="minor"/>
      </rPr>
      <t xml:space="preserve">Note:
</t>
    </r>
    <r>
      <rPr>
        <sz val="12"/>
        <color theme="1"/>
        <rFont val="Calibri"/>
        <family val="2"/>
        <scheme val="minor"/>
      </rPr>
      <t>A (non-randomly) generated input with the following condition: if an individual bids on more than one room, the bids must be adjacent (i.e you can bid on A&amp;B, not A&amp;D, unless A&amp;B&amp;C&amp;D). This will likely not hold in practice.</t>
    </r>
  </si>
  <si>
    <t xml:space="preserve">
Note:
This table is meant to give some insight into an individual's sensitivity to price, and how demand is distributed accross product categories. Note the difference in price between Room A and Room D; it's $1,375. If individuals are price sensitive we should expect to see fewer people bidding on Room A and Room D (A&amp;D), than say, Room A and Room B (A&amp;B), where the differential is smaller (only $375). If you look at the 'Counts' table above, you'll notice that A&amp;D &lt; A&amp;B =&gt; Pr(A&amp;D) &lt; Pr(A&amp;B). I admit, I constructed the Demand table to produce this result. But perhaps one day, this model will see real data. 
What else might we expect? How about individuals with 'high end' tastes. In this case, you might see people are more likely to bid on Room D and Room C, than Room D and Room A. Again, in the table above, you'll notice that A&amp;D &lt; C&amp;D =&gt; Pr(A&amp;D) &lt; Pr(C&amp;D) (yes, I set up this result as well).</t>
  </si>
  <si>
    <r>
      <t xml:space="preserve">
</t>
    </r>
    <r>
      <rPr>
        <b/>
        <sz val="12"/>
        <color theme="1"/>
        <rFont val="Calibri"/>
        <family val="2"/>
        <scheme val="minor"/>
      </rPr>
      <t xml:space="preserve">Note:
</t>
    </r>
    <r>
      <rPr>
        <sz val="12"/>
        <color theme="1"/>
        <rFont val="Calibri"/>
        <family val="2"/>
        <scheme val="minor"/>
      </rPr>
      <t>So, what is the probability that an individual will bid on Room D, given that they have already bid on Room A? We check the table above (Row D, Column A), and find a probability of 0.27. That means, there's a 27% chance that an individual who bids on Room A will also bid on Room D. Notice this table is not symmetric. The probability of an individual bidding on Room A, given they have already bid on Room D is higher at 0.38. This implies there's a 38% chance that an individual who bids on Room D will also bid on Room A. What would this mean to an economist? Our groups are more price sensitive (in general) than they are 'luxury' goods buyers.</t>
    </r>
  </si>
  <si>
    <r>
      <t xml:space="preserve">
</t>
    </r>
    <r>
      <rPr>
        <b/>
        <sz val="12"/>
        <color theme="1"/>
        <rFont val="Calibri"/>
        <family val="2"/>
        <scheme val="minor"/>
      </rPr>
      <t xml:space="preserve">Note:
</t>
    </r>
    <r>
      <rPr>
        <sz val="12"/>
        <color theme="1"/>
        <rFont val="Calibri"/>
        <family val="2"/>
        <scheme val="minor"/>
      </rPr>
      <t xml:space="preserve">The above tables computes the probability of being assigned a particular room, as well as the overall probability of getting a room. The overall probability for an individual decreases as additional bids are made. </t>
    </r>
  </si>
  <si>
    <t>roomA</t>
  </si>
  <si>
    <t>roomB</t>
  </si>
  <si>
    <t>roomC</t>
  </si>
  <si>
    <t>roomD</t>
  </si>
  <si>
    <t>A, B, C, D</t>
  </si>
  <si>
    <t>D, C, B, A</t>
  </si>
  <si>
    <t>B, D, A, C</t>
  </si>
  <si>
    <t>C, D, B, A</t>
  </si>
  <si>
    <t>Monte Carlo Simulation (10,000 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</si>
</sst>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0"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u/>
      <sz val="12"/>
      <color theme="1"/>
      <name val="Calibri"/>
      <scheme val="minor"/>
    </font>
    <font>
      <u/>
      <sz val="12"/>
      <color theme="10"/>
      <name val="Calibri"/>
      <family val="2"/>
      <scheme val="minor"/>
    </font>
    <font>
      <u/>
      <sz val="12"/>
      <color theme="11"/>
      <name val="Calibri"/>
      <family val="2"/>
      <scheme val="minor"/>
    </font>
    <font>
      <i/>
      <sz val="12"/>
      <color theme="1"/>
      <name val="Calibri"/>
      <scheme val="minor"/>
    </font>
    <font>
      <b/>
      <i/>
      <sz val="12"/>
      <color theme="1"/>
      <name val="Calibri"/>
      <scheme val="minor"/>
    </font>
    <font>
      <b/>
      <sz val="14"/>
      <color theme="1"/>
      <name val="Calibri"/>
      <scheme val="minor"/>
    </font>
  </fonts>
  <fills count="3">
    <fill>
      <patternFill patternType="none"/>
    </fill>
    <fill>
      <patternFill patternType="gray125"/>
    </fill>
    <fill>
      <patternFill patternType="solid">
        <fgColor theme="0" tint="-0.249977111117893"/>
        <bgColor indexed="64"/>
      </patternFill>
    </fill>
  </fills>
  <borders count="19">
    <border>
      <left/>
      <right/>
      <top/>
      <bottom/>
      <diagonal/>
    </border>
    <border>
      <left/>
      <right/>
      <top style="medium">
        <color auto="1"/>
      </top>
      <bottom/>
      <diagonal/>
    </border>
    <border>
      <left/>
      <right/>
      <top/>
      <bottom style="thin">
        <color auto="1"/>
      </bottom>
      <diagonal/>
    </border>
    <border>
      <left/>
      <right/>
      <top style="thin">
        <color auto="1"/>
      </top>
      <bottom/>
      <diagonal/>
    </border>
    <border>
      <left style="dashed">
        <color auto="1"/>
      </left>
      <right/>
      <top style="thin">
        <color auto="1"/>
      </top>
      <bottom/>
      <diagonal/>
    </border>
    <border>
      <left style="dashed">
        <color auto="1"/>
      </left>
      <right/>
      <top/>
      <bottom/>
      <diagonal/>
    </border>
    <border>
      <left style="dashed">
        <color auto="1"/>
      </left>
      <right/>
      <top style="medium">
        <color auto="1"/>
      </top>
      <bottom/>
      <diagonal/>
    </border>
    <border>
      <left style="medium">
        <color auto="1"/>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thin">
        <color auto="1"/>
      </left>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253">
    <xf numFmtId="0" fontId="0" fillId="0" borderId="0"/>
    <xf numFmtId="43" fontId="2" fillId="0" borderId="0" applyFont="0" applyFill="0" applyBorder="0" applyAlignment="0" applyProtection="0"/>
    <xf numFmtId="9" fontId="2"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8">
    <xf numFmtId="0" fontId="0" fillId="0" borderId="0" xfId="0"/>
    <xf numFmtId="0" fontId="3" fillId="0" borderId="0" xfId="0" applyFont="1"/>
    <xf numFmtId="0" fontId="4" fillId="0" borderId="0" xfId="0" applyFont="1" applyAlignment="1">
      <alignment horizontal="left"/>
    </xf>
    <xf numFmtId="0" fontId="0" fillId="0" borderId="0" xfId="0" applyAlignment="1">
      <alignment horizontal="right"/>
    </xf>
    <xf numFmtId="0" fontId="0" fillId="0" borderId="0" xfId="0" applyAlignment="1">
      <alignment horizontal="center"/>
    </xf>
    <xf numFmtId="0" fontId="7" fillId="0" borderId="0" xfId="0" applyFont="1"/>
    <xf numFmtId="0" fontId="3" fillId="0" borderId="0" xfId="0" applyFont="1" applyAlignment="1">
      <alignment horizontal="center" vertical="center"/>
    </xf>
    <xf numFmtId="0" fontId="0" fillId="0" borderId="1" xfId="0" applyBorder="1"/>
    <xf numFmtId="0" fontId="7" fillId="0" borderId="0" xfId="0" applyFont="1" applyBorder="1"/>
    <xf numFmtId="0" fontId="7" fillId="0" borderId="0" xfId="0" applyFont="1" applyAlignment="1">
      <alignment horizontal="center"/>
    </xf>
    <xf numFmtId="0" fontId="8" fillId="0" borderId="0" xfId="0" applyFont="1" applyAlignment="1">
      <alignment horizontal="center" vertical="center"/>
    </xf>
    <xf numFmtId="0" fontId="7" fillId="0" borderId="1" xfId="0" applyFont="1" applyBorder="1"/>
    <xf numFmtId="9" fontId="2" fillId="0" borderId="0" xfId="2" applyFont="1" applyAlignment="1">
      <alignment horizontal="center" vertical="center"/>
    </xf>
    <xf numFmtId="9" fontId="0" fillId="0" borderId="1" xfId="0" applyNumberFormat="1" applyFont="1" applyBorder="1"/>
    <xf numFmtId="0" fontId="0" fillId="0" borderId="0" xfId="0" applyFont="1" applyAlignment="1">
      <alignment horizontal="right"/>
    </xf>
    <xf numFmtId="164" fontId="7" fillId="0" borderId="0" xfId="1" applyNumberFormat="1" applyFont="1"/>
    <xf numFmtId="164" fontId="0" fillId="0" borderId="0" xfId="1" applyNumberFormat="1" applyFont="1" applyAlignment="1">
      <alignment horizontal="right"/>
    </xf>
    <xf numFmtId="164" fontId="0" fillId="0" borderId="0" xfId="0" applyNumberFormat="1"/>
    <xf numFmtId="0" fontId="0" fillId="0" borderId="4" xfId="0" applyBorder="1" applyAlignment="1">
      <alignment horizontal="center"/>
    </xf>
    <xf numFmtId="9" fontId="0" fillId="0" borderId="5" xfId="0" applyNumberFormat="1" applyBorder="1"/>
    <xf numFmtId="9" fontId="0" fillId="0" borderId="6" xfId="0" applyNumberFormat="1" applyFont="1" applyBorder="1"/>
    <xf numFmtId="164" fontId="0" fillId="0" borderId="0" xfId="1" applyNumberFormat="1" applyFont="1" applyBorder="1"/>
    <xf numFmtId="164" fontId="0" fillId="0" borderId="1" xfId="1" applyNumberFormat="1" applyFont="1" applyBorder="1"/>
    <xf numFmtId="0" fontId="0" fillId="0" borderId="3" xfId="0" applyBorder="1" applyAlignment="1">
      <alignment horizontal="center" wrapText="1"/>
    </xf>
    <xf numFmtId="0" fontId="0" fillId="2" borderId="7" xfId="0" applyFont="1" applyFill="1" applyBorder="1" applyAlignment="1">
      <alignment horizontal="right"/>
    </xf>
    <xf numFmtId="0" fontId="0" fillId="2" borderId="7" xfId="0" applyFill="1" applyBorder="1"/>
    <xf numFmtId="0" fontId="7" fillId="2" borderId="7" xfId="0" applyFont="1" applyFill="1" applyBorder="1"/>
    <xf numFmtId="0" fontId="7" fillId="0" borderId="2" xfId="0" applyFont="1" applyBorder="1" applyAlignment="1">
      <alignment horizontal="center"/>
    </xf>
    <xf numFmtId="0" fontId="0" fillId="0" borderId="2" xfId="0" applyBorder="1" applyAlignment="1">
      <alignment horizontal="center"/>
    </xf>
    <xf numFmtId="0" fontId="7" fillId="0" borderId="8" xfId="0" applyFont="1" applyBorder="1" applyAlignment="1">
      <alignment horizontal="center"/>
    </xf>
    <xf numFmtId="0" fontId="0" fillId="0" borderId="2" xfId="0" applyBorder="1" applyAlignment="1"/>
    <xf numFmtId="0" fontId="0" fillId="0" borderId="9" xfId="0" applyBorder="1" applyAlignment="1"/>
    <xf numFmtId="0" fontId="9" fillId="0" borderId="0" xfId="0" applyFont="1"/>
    <xf numFmtId="0" fontId="7" fillId="0" borderId="0" xfId="0" applyFont="1" applyAlignment="1">
      <alignment horizontal="right"/>
    </xf>
    <xf numFmtId="9" fontId="7" fillId="0" borderId="0" xfId="2" applyFont="1" applyAlignment="1">
      <alignment horizontal="center" vertical="center"/>
    </xf>
    <xf numFmtId="9" fontId="7" fillId="0" borderId="1" xfId="0" applyNumberFormat="1" applyFont="1" applyBorder="1"/>
    <xf numFmtId="0" fontId="8" fillId="0" borderId="0" xfId="0" applyFont="1" applyAlignment="1">
      <alignment horizontal="center"/>
    </xf>
    <xf numFmtId="2" fontId="0" fillId="0" borderId="0" xfId="0" applyNumberFormat="1" applyAlignment="1">
      <alignment horizontal="center"/>
    </xf>
    <xf numFmtId="0" fontId="3" fillId="0" borderId="2" xfId="0" applyFont="1" applyBorder="1" applyAlignment="1">
      <alignment horizontal="center"/>
    </xf>
    <xf numFmtId="2" fontId="0" fillId="0" borderId="11" xfId="0" applyNumberFormat="1" applyBorder="1" applyAlignment="1">
      <alignment horizont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xf>
    <xf numFmtId="2" fontId="3" fillId="0" borderId="10" xfId="0" applyNumberFormat="1" applyFont="1" applyBorder="1" applyAlignment="1">
      <alignment horizontal="center"/>
    </xf>
    <xf numFmtId="2" fontId="3" fillId="0" borderId="0" xfId="0" applyNumberFormat="1" applyFont="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3" xfId="0" applyFont="1" applyBorder="1" applyAlignment="1">
      <alignment horizontal="center"/>
    </xf>
    <xf numFmtId="0" fontId="0" fillId="0" borderId="13" xfId="0" applyFont="1" applyBorder="1" applyAlignment="1">
      <alignment horizontal="center" wrapText="1"/>
    </xf>
    <xf numFmtId="0" fontId="0" fillId="0" borderId="14" xfId="0" applyFont="1" applyBorder="1" applyAlignment="1">
      <alignment horizontal="center" wrapText="1"/>
    </xf>
    <xf numFmtId="9" fontId="3" fillId="0" borderId="0" xfId="2" applyFont="1" applyAlignment="1">
      <alignment horizontal="right" vertical="center"/>
    </xf>
    <xf numFmtId="0" fontId="0" fillId="0" borderId="9" xfId="0" applyBorder="1" applyAlignment="1">
      <alignment horizontal="center"/>
    </xf>
    <xf numFmtId="0" fontId="0" fillId="0" borderId="0" xfId="0" applyFont="1" applyAlignment="1">
      <alignment horizontal="left"/>
    </xf>
    <xf numFmtId="0" fontId="0" fillId="0" borderId="0" xfId="0" applyAlignment="1">
      <alignment horizontal="left" vertical="top" indent="3"/>
    </xf>
    <xf numFmtId="0" fontId="0" fillId="0" borderId="10" xfId="0" applyBorder="1" applyAlignment="1">
      <alignment horizontal="left" vertical="top" wrapText="1" indent="3"/>
    </xf>
    <xf numFmtId="0" fontId="0" fillId="0" borderId="3" xfId="0" applyBorder="1" applyAlignment="1">
      <alignment horizontal="left" vertical="top" indent="3"/>
    </xf>
    <xf numFmtId="0" fontId="0" fillId="0" borderId="3" xfId="0" applyBorder="1" applyAlignment="1"/>
    <xf numFmtId="0" fontId="0" fillId="0" borderId="15" xfId="0" applyBorder="1" applyAlignment="1"/>
    <xf numFmtId="0" fontId="0" fillId="0" borderId="11" xfId="0" applyBorder="1" applyAlignment="1"/>
    <xf numFmtId="0" fontId="0" fillId="0" borderId="0" xfId="0" applyBorder="1" applyAlignment="1"/>
    <xf numFmtId="0" fontId="0" fillId="0" borderId="16" xfId="0" applyBorder="1" applyAlignment="1"/>
    <xf numFmtId="0" fontId="0" fillId="0" borderId="17" xfId="0" applyBorder="1" applyAlignment="1"/>
    <xf numFmtId="0" fontId="0" fillId="0" borderId="18" xfId="0" applyBorder="1" applyAlignment="1"/>
    <xf numFmtId="0" fontId="0" fillId="0" borderId="15" xfId="0" applyBorder="1" applyAlignment="1">
      <alignment horizontal="left" vertical="top" indent="3"/>
    </xf>
    <xf numFmtId="0" fontId="0" fillId="0" borderId="11" xfId="0" applyBorder="1" applyAlignment="1">
      <alignment horizontal="left" vertical="top" indent="3"/>
    </xf>
    <xf numFmtId="0" fontId="0" fillId="0" borderId="0" xfId="0" applyBorder="1" applyAlignment="1">
      <alignment horizontal="left" vertical="top" indent="3"/>
    </xf>
    <xf numFmtId="0" fontId="0" fillId="0" borderId="16" xfId="0" applyBorder="1" applyAlignment="1">
      <alignment horizontal="left" vertical="top" indent="3"/>
    </xf>
    <xf numFmtId="0" fontId="0" fillId="0" borderId="17" xfId="0" applyBorder="1" applyAlignment="1">
      <alignment horizontal="left" vertical="top" indent="3"/>
    </xf>
    <xf numFmtId="0" fontId="0" fillId="0" borderId="2" xfId="0" applyBorder="1" applyAlignment="1">
      <alignment horizontal="left" vertical="top" indent="3"/>
    </xf>
    <xf numFmtId="0" fontId="0" fillId="0" borderId="18" xfId="0" applyBorder="1" applyAlignment="1">
      <alignment horizontal="left" vertical="top" indent="3"/>
    </xf>
    <xf numFmtId="0" fontId="0" fillId="0" borderId="3" xfId="0" applyBorder="1" applyAlignment="1">
      <alignment horizontal="left" vertical="top" indent="1"/>
    </xf>
    <xf numFmtId="0" fontId="0" fillId="0" borderId="0" xfId="0" applyBorder="1" applyAlignment="1">
      <alignment horizontal="left" vertical="top" indent="1"/>
    </xf>
    <xf numFmtId="0" fontId="0" fillId="0" borderId="0" xfId="0" applyBorder="1" applyAlignment="1">
      <alignment horizontal="left" vertical="top" indent="1"/>
    </xf>
    <xf numFmtId="0" fontId="0" fillId="0" borderId="0" xfId="0" applyAlignment="1">
      <alignment horizontal="left" vertical="top" indent="1"/>
    </xf>
    <xf numFmtId="0" fontId="0" fillId="0" borderId="10" xfId="0" applyBorder="1" applyAlignment="1">
      <alignment horizontal="left" vertical="top" wrapText="1" indent="1"/>
    </xf>
    <xf numFmtId="0" fontId="0" fillId="0" borderId="15" xfId="0" applyBorder="1" applyAlignment="1">
      <alignment horizontal="left" vertical="top" indent="1"/>
    </xf>
    <xf numFmtId="0" fontId="0" fillId="0" borderId="11" xfId="0" applyBorder="1" applyAlignment="1">
      <alignment horizontal="left" vertical="top" indent="1"/>
    </xf>
    <xf numFmtId="0" fontId="0" fillId="0" borderId="16" xfId="0" applyBorder="1" applyAlignment="1">
      <alignment horizontal="left" vertical="top" indent="1"/>
    </xf>
    <xf numFmtId="0" fontId="0" fillId="0" borderId="17" xfId="0" applyBorder="1" applyAlignment="1">
      <alignment horizontal="left" vertical="top" indent="1"/>
    </xf>
    <xf numFmtId="0" fontId="0" fillId="0" borderId="2" xfId="0" applyBorder="1" applyAlignment="1">
      <alignment horizontal="left" vertical="top" indent="1"/>
    </xf>
    <xf numFmtId="0" fontId="0" fillId="0" borderId="18" xfId="0" applyBorder="1" applyAlignment="1">
      <alignment horizontal="left" vertical="top" indent="1"/>
    </xf>
    <xf numFmtId="0" fontId="3" fillId="0" borderId="3" xfId="0" applyFont="1" applyBorder="1" applyAlignment="1">
      <alignment horizontal="center"/>
    </xf>
    <xf numFmtId="9" fontId="0" fillId="0" borderId="0" xfId="2" applyFont="1"/>
    <xf numFmtId="9" fontId="0" fillId="0" borderId="0" xfId="0" applyNumberFormat="1"/>
    <xf numFmtId="0" fontId="0" fillId="0" borderId="8" xfId="0" applyBorder="1" applyAlignment="1">
      <alignment horizontal="center"/>
    </xf>
    <xf numFmtId="0" fontId="0" fillId="0" borderId="0" xfId="0" applyFont="1"/>
    <xf numFmtId="9" fontId="1" fillId="0" borderId="0" xfId="2" applyFont="1"/>
    <xf numFmtId="9" fontId="0" fillId="0" borderId="0" xfId="0" applyNumberFormat="1" applyFont="1"/>
  </cellXfs>
  <cellStyles count="253">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Normal" xfId="0" builtinId="0"/>
    <cellStyle name="Percent" xfId="2"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3"/>
  <sheetViews>
    <sheetView tabSelected="1" showRuler="0" workbookViewId="0">
      <selection activeCell="D6" sqref="D6"/>
    </sheetView>
  </sheetViews>
  <sheetFormatPr baseColWidth="10" defaultRowHeight="15" outlineLevelCol="1" x14ac:dyDescent="0"/>
  <cols>
    <col min="2" max="2" width="16.33203125" customWidth="1"/>
    <col min="3" max="3" width="3.1640625" bestFit="1" customWidth="1"/>
    <col min="4" max="4" width="9" style="5" bestFit="1" customWidth="1"/>
    <col min="5" max="5" width="8.33203125" bestFit="1" customWidth="1"/>
    <col min="6" max="6" width="7.5" bestFit="1" customWidth="1"/>
    <col min="7" max="7" width="7.6640625" bestFit="1" customWidth="1"/>
    <col min="8" max="8" width="2.1640625" customWidth="1"/>
    <col min="9" max="10" width="7.5" customWidth="1" outlineLevel="1"/>
    <col min="11" max="11" width="7.6640625" customWidth="1" outlineLevel="1"/>
    <col min="12" max="12" width="7.33203125" customWidth="1" outlineLevel="1"/>
    <col min="13" max="13" width="7.5" customWidth="1" outlineLevel="1"/>
    <col min="14" max="18" width="7.5" style="5" customWidth="1" outlineLevel="1"/>
    <col min="19" max="19" width="9.83203125" style="5" customWidth="1" outlineLevel="1"/>
    <col min="20" max="20" width="2.5" customWidth="1" outlineLevel="1"/>
    <col min="21" max="21" width="2.6640625" customWidth="1" outlineLevel="1"/>
    <col min="22" max="26" width="8" customWidth="1" outlineLevel="1"/>
    <col min="27" max="27" width="2.33203125" customWidth="1" outlineLevel="1"/>
    <col min="28" max="28" width="2.5" customWidth="1" outlineLevel="1"/>
    <col min="29" max="29" width="8.33203125" style="5" customWidth="1" outlineLevel="1"/>
    <col min="30" max="31" width="7.5" customWidth="1" outlineLevel="1"/>
    <col min="32" max="32" width="7.6640625" customWidth="1" outlineLevel="1"/>
    <col min="33" max="33" width="7.1640625" customWidth="1" outlineLevel="1"/>
    <col min="34" max="34" width="9" customWidth="1" outlineLevel="1"/>
    <col min="35" max="35" width="2.1640625" customWidth="1" outlineLevel="1"/>
    <col min="36" max="38" width="12.6640625" customWidth="1"/>
    <col min="39" max="39" width="12.6640625" style="85" customWidth="1"/>
    <col min="40" max="40" width="2.5" customWidth="1"/>
  </cols>
  <sheetData>
    <row r="1" spans="1:40" ht="18">
      <c r="A1" s="32" t="s">
        <v>23</v>
      </c>
    </row>
    <row r="2" spans="1:40" ht="18">
      <c r="A2" s="32"/>
    </row>
    <row r="3" spans="1:40">
      <c r="F3" s="1" t="s">
        <v>24</v>
      </c>
    </row>
    <row r="4" spans="1:40">
      <c r="B4" s="3" t="s">
        <v>51</v>
      </c>
      <c r="C4" s="3"/>
      <c r="D4" s="15">
        <v>2000</v>
      </c>
      <c r="F4" t="str">
        <f>B4 &amp;" = [" &amp; IF(ISBLANK(D12),,$C$12 &amp; ",") &amp; IF(ISBLANK(D13),, $C$13 &amp; ",") &amp; IF(ISBLANK(D14),, $C$14 &amp; ",") &amp; IF(ISBLANK(D15),,$C$15 &amp; ",") &amp; IF(ISBLANK(D16),,$C$16 &amp; ",") &amp; IF(ISBLANK(D17),,$C$17 &amp; ",") &amp; IF(ISBLANK(D18),,$C$18 &amp; ",") &amp; IF(ISBLANK(D19),,$C$19 &amp; ",") &amp; IF(ISBLANK(D20),,$C$20 &amp; ",") &amp; IF(ISBLANK(D21),,$C$21 &amp; ",") &amp; IF(ISBLANK(D22),,$C$22 &amp; ",") &amp; IF(ISBLANK(D23),,$C$23 &amp; ",") &amp; IF(ISBLANK(D24),,$C$24 &amp; ",") &amp; IF(ISBLANK(D25),,$C$25 &amp; ",") &amp; IF(ISBLANK(D26),,$C$26 &amp; ",") &amp; IF(ISBLANK(D27),,$C$27 &amp; ",")&amp; IF(ISBLANK(D28),,$C$28) &amp; "]"</f>
        <v>roomA = [2,3,7,8,9,10,12,14,15,16,17]</v>
      </c>
    </row>
    <row r="5" spans="1:40">
      <c r="B5" s="3" t="s">
        <v>52</v>
      </c>
      <c r="C5" s="3"/>
      <c r="D5" s="15">
        <v>2375</v>
      </c>
      <c r="F5" t="str">
        <f>B5 &amp;" = [" &amp; IF(ISBLANK(E12),,$C$12 &amp; ",") &amp; IF(ISBLANK(E13),, $C$13 &amp; ",") &amp; IF(ISBLANK(E14),, $C$14 &amp; ",") &amp; IF(ISBLANK(E15),,$C$15 &amp; ",") &amp; IF(ISBLANK(E16),,$C$16 &amp; ",") &amp; IF(ISBLANK(E17),,$C$17 &amp; ",") &amp; IF(ISBLANK(E18),,$C$18 &amp; ",") &amp; IF(ISBLANK(E19),,$C$19 &amp; ",") &amp; IF(ISBLANK(E20),,$C$20 &amp; ",") &amp; IF(ISBLANK(E21),,$C$21 &amp; ",") &amp; IF(ISBLANK(E22),,$C$22 &amp; ",") &amp; IF(ISBLANK(E23),,$C$23 &amp; ",") &amp; IF(ISBLANK(E24),,$C$24 &amp; ",") &amp; IF(ISBLANK(E25),,$C$25 &amp; ",") &amp; IF(ISBLANK(E26),,$C$26 &amp; ",") &amp; IF(ISBLANK(E27),,$C$27 &amp; ",")&amp; IF(ISBLANK(E28),,$C$28) &amp; "]"</f>
        <v>roomB = [2,3,4,5,8,9,10,11,13,14,16,17]</v>
      </c>
    </row>
    <row r="6" spans="1:40">
      <c r="B6" s="3" t="s">
        <v>53</v>
      </c>
      <c r="C6" s="3"/>
      <c r="D6" s="15">
        <v>2875</v>
      </c>
      <c r="F6" t="str">
        <f>B6 &amp;" = [" &amp; IF(ISBLANK(F12),,$C$12 &amp; ",") &amp; IF(ISBLANK(F13),, $C$13 &amp; ",") &amp; IF(ISBLANK(F14),, $C$14 &amp; ",") &amp; IF(ISBLANK(F15),,$C$15 &amp; ",") &amp; IF(ISBLANK(F16),,$C$16 &amp; ",") &amp; IF(ISBLANK(F17),,$C$17 &amp; ",") &amp; IF(ISBLANK(F18),,$C$18 &amp; ",") &amp; IF(ISBLANK(F19),,$C$19 &amp; ",") &amp; IF(ISBLANK(F20),,$C$20 &amp; ",") &amp; IF(ISBLANK(F21),,$C$21 &amp; ",") &amp; IF(ISBLANK(F22),,$C$22 &amp; ",") &amp; IF(ISBLANK(F23),,$C$23 &amp; ",") &amp; IF(ISBLANK(F24),,$C$24 &amp; ",") &amp; IF(ISBLANK(F25),,$C$25 &amp; ",") &amp; IF(ISBLANK(F26),,$C$26 &amp; ",") &amp; IF(ISBLANK(F27),,$C$27 &amp; ",")&amp; IF(ISBLANK(F28),,$C$28) &amp; "]"</f>
        <v>roomC = [1,3,4,5,6,7,9,10,11,13,14,17]</v>
      </c>
    </row>
    <row r="7" spans="1:40" s="14" customFormat="1">
      <c r="B7" s="3" t="s">
        <v>54</v>
      </c>
      <c r="C7" s="3"/>
      <c r="D7" s="16">
        <v>3375</v>
      </c>
      <c r="F7" t="str">
        <f>B7 &amp;" = [" &amp; IF(ISBLANK(G12),,$C$12 &amp; ",") &amp; IF(ISBLANK(G13),, $C$13 &amp; ",") &amp; IF(ISBLANK(G14),, $C$14 &amp; ",") &amp; IF(ISBLANK(G15),,$C$15 &amp; ",") &amp; IF(ISBLANK(G16),,$C$16 &amp; ",") &amp; IF(ISBLANK(G17),,$C$17 &amp; ",") &amp; IF(ISBLANK(G18),,$C$18 &amp; ",") &amp; IF(ISBLANK(G19),,$C$19 &amp; ",") &amp; IF(ISBLANK(G20),,$C$20 &amp; ",") &amp; IF(ISBLANK(G21),,$C$21 &amp; ",") &amp; IF(ISBLANK(G22),,$C$22 &amp; ",") &amp; IF(ISBLANK(G23),,$C$23 &amp; ",") &amp; IF(ISBLANK(G24),,$C$24 &amp; ",") &amp; IF(ISBLANK(G25),,$C$25 &amp; ",") &amp; IF(ISBLANK(G26),,$C$26 &amp; ",") &amp; IF(ISBLANK(G27),,$C$27 &amp; ",")&amp; IF(ISBLANK(G28),,$C$28) &amp; "]"</f>
        <v>roomD = [1,5,6,7,10,11,13,17]</v>
      </c>
      <c r="N7" s="33"/>
      <c r="O7" s="33"/>
      <c r="P7" s="33"/>
      <c r="Q7" s="33"/>
      <c r="R7" s="33"/>
      <c r="S7" s="33"/>
      <c r="AC7" s="33"/>
    </row>
    <row r="8" spans="1:40" s="14" customFormat="1">
      <c r="B8" s="3"/>
      <c r="C8" s="3"/>
      <c r="D8" s="17"/>
      <c r="E8"/>
      <c r="N8" s="33"/>
      <c r="O8" s="33"/>
      <c r="P8" s="33"/>
      <c r="Q8" s="33"/>
      <c r="R8" s="33"/>
      <c r="S8" s="33"/>
      <c r="AC8" s="33"/>
    </row>
    <row r="9" spans="1:40" s="14" customFormat="1">
      <c r="B9"/>
      <c r="C9"/>
      <c r="H9" s="24"/>
      <c r="I9" s="52" t="s">
        <v>46</v>
      </c>
      <c r="N9" s="33"/>
      <c r="O9" s="33"/>
      <c r="P9" s="33"/>
      <c r="Q9" s="33"/>
      <c r="R9" s="33"/>
      <c r="S9" s="33"/>
      <c r="T9" s="24"/>
      <c r="AB9" s="24"/>
      <c r="AC9" s="33"/>
      <c r="AI9" s="24"/>
      <c r="AN9" s="24"/>
    </row>
    <row r="10" spans="1:40">
      <c r="B10" s="2"/>
      <c r="C10" s="2"/>
      <c r="D10" s="27" t="s">
        <v>22</v>
      </c>
      <c r="E10" s="28"/>
      <c r="F10" s="28"/>
      <c r="G10" s="28"/>
      <c r="H10" s="25"/>
      <c r="I10" s="29" t="s">
        <v>26</v>
      </c>
      <c r="J10" s="28"/>
      <c r="K10" s="28"/>
      <c r="L10" s="28"/>
      <c r="M10" s="28"/>
      <c r="N10" s="28"/>
      <c r="O10" s="28"/>
      <c r="P10" s="28"/>
      <c r="Q10" s="28"/>
      <c r="R10" s="28"/>
      <c r="S10" s="51"/>
      <c r="T10" s="25"/>
      <c r="U10" s="27" t="s">
        <v>32</v>
      </c>
      <c r="V10" s="27"/>
      <c r="W10" s="28"/>
      <c r="X10" s="28"/>
      <c r="Y10" s="28"/>
      <c r="Z10" s="28"/>
      <c r="AA10" s="28"/>
      <c r="AB10" s="25"/>
      <c r="AC10" s="29" t="s">
        <v>21</v>
      </c>
      <c r="AD10" s="28"/>
      <c r="AE10" s="28"/>
      <c r="AF10" s="28"/>
      <c r="AG10" s="30"/>
      <c r="AH10" s="31"/>
      <c r="AI10" s="25"/>
      <c r="AJ10" s="84" t="s">
        <v>59</v>
      </c>
      <c r="AK10" s="28"/>
      <c r="AL10" s="28"/>
      <c r="AM10" s="28"/>
      <c r="AN10" s="25"/>
    </row>
    <row r="11" spans="1:40" ht="30">
      <c r="B11" s="1"/>
      <c r="C11" s="1"/>
      <c r="D11" s="9" t="s">
        <v>28</v>
      </c>
      <c r="E11" s="4" t="s">
        <v>29</v>
      </c>
      <c r="F11" s="4" t="s">
        <v>30</v>
      </c>
      <c r="G11" s="4" t="s">
        <v>31</v>
      </c>
      <c r="H11" s="25"/>
      <c r="I11" s="45" t="s">
        <v>35</v>
      </c>
      <c r="J11" s="46" t="s">
        <v>36</v>
      </c>
      <c r="K11" s="46" t="s">
        <v>37</v>
      </c>
      <c r="L11" s="46" t="s">
        <v>38</v>
      </c>
      <c r="M11" s="46" t="s">
        <v>39</v>
      </c>
      <c r="N11" s="47" t="s">
        <v>40</v>
      </c>
      <c r="O11" s="48" t="s">
        <v>41</v>
      </c>
      <c r="P11" s="48" t="s">
        <v>42</v>
      </c>
      <c r="Q11" s="48" t="s">
        <v>43</v>
      </c>
      <c r="R11" s="48" t="s">
        <v>44</v>
      </c>
      <c r="S11" s="49" t="s">
        <v>45</v>
      </c>
      <c r="T11" s="25"/>
      <c r="U11" s="4"/>
      <c r="V11" s="4"/>
      <c r="W11" s="4"/>
      <c r="X11" s="4"/>
      <c r="Y11" s="4"/>
      <c r="Z11" s="4"/>
      <c r="AA11" s="4"/>
      <c r="AB11" s="25"/>
      <c r="AC11" s="9" t="s">
        <v>0</v>
      </c>
      <c r="AD11" s="4" t="s">
        <v>1</v>
      </c>
      <c r="AE11" s="4" t="s">
        <v>2</v>
      </c>
      <c r="AF11" s="4" t="s">
        <v>3</v>
      </c>
      <c r="AG11" s="18" t="s">
        <v>27</v>
      </c>
      <c r="AH11" s="23" t="s">
        <v>25</v>
      </c>
      <c r="AI11" s="25"/>
      <c r="AJ11" s="81" t="s">
        <v>55</v>
      </c>
      <c r="AK11" s="81" t="s">
        <v>56</v>
      </c>
      <c r="AL11" s="81" t="s">
        <v>58</v>
      </c>
      <c r="AM11" s="81" t="s">
        <v>57</v>
      </c>
      <c r="AN11" s="25"/>
    </row>
    <row r="12" spans="1:40">
      <c r="B12" t="s">
        <v>10</v>
      </c>
      <c r="C12">
        <v>1</v>
      </c>
      <c r="D12" s="10"/>
      <c r="E12" s="6"/>
      <c r="F12" s="6" t="s">
        <v>20</v>
      </c>
      <c r="G12" s="6" t="s">
        <v>20</v>
      </c>
      <c r="H12" s="25"/>
      <c r="I12" s="10">
        <f>IF(OR(ISBLANK($D12), ISBLANK(E12)), , 1)</f>
        <v>0</v>
      </c>
      <c r="J12" s="10">
        <f>IF(OR(ISBLANK($D12), ISBLANK(F12)), , 1)</f>
        <v>0</v>
      </c>
      <c r="K12" s="10">
        <f>IF(OR(ISBLANK($D12), ISBLANK(G12)), , 1)</f>
        <v>0</v>
      </c>
      <c r="L12" s="10">
        <f>IF(OR(ISBLANK($E12), ISBLANK(F12)), , 1)</f>
        <v>0</v>
      </c>
      <c r="M12" s="10">
        <f>IF(OR(ISBLANK($E12), ISBLANK(G12)), , 1)</f>
        <v>0</v>
      </c>
      <c r="N12" s="10">
        <f>IF(OR(ISBLANK($F12), ISBLANK(G12)), , 1)</f>
        <v>1</v>
      </c>
      <c r="O12" s="10">
        <f>IF(OR(ISBLANK($D12), ISBLANK(E12), ISBLANK(F12)), , 1)</f>
        <v>0</v>
      </c>
      <c r="P12" s="10">
        <f>IF(OR(ISBLANK($D12), ISBLANK(E12), ISBLANK(G12)), , 1)</f>
        <v>0</v>
      </c>
      <c r="Q12" s="10">
        <f>IF(OR(ISBLANK($D12), ISBLANK(F12), ISBLANK(G12)), , 1)</f>
        <v>0</v>
      </c>
      <c r="R12" s="10">
        <f>IF(OR(ISBLANK($E12), ISBLANK(F12), ISBLANK(G12)), , 1)</f>
        <v>0</v>
      </c>
      <c r="S12" s="10">
        <f>IF(OR(ISBLANK($D12), ISBLANK(E12), ISBLANK(F12), ISBLANK(G12)), , 1)</f>
        <v>0</v>
      </c>
      <c r="T12" s="25"/>
      <c r="U12" s="10"/>
      <c r="V12" s="42" t="s">
        <v>34</v>
      </c>
      <c r="W12" s="41"/>
      <c r="X12" s="41"/>
      <c r="Y12" s="41"/>
      <c r="Z12" s="41"/>
      <c r="AA12" s="10"/>
      <c r="AB12" s="25"/>
      <c r="AC12" s="34">
        <f>IF(ISBLANK(D12),,1/D$29)</f>
        <v>0</v>
      </c>
      <c r="AD12" s="12">
        <f>IF(ISBLANK(E12),,1/E$29)</f>
        <v>0</v>
      </c>
      <c r="AE12" s="12">
        <f>IF(ISBLANK(F12),,1/F$29)</f>
        <v>8.3333333333333329E-2</v>
      </c>
      <c r="AF12" s="12">
        <f>IF(ISBLANK(G12),,1/G$29)</f>
        <v>0.125</v>
      </c>
      <c r="AG12" s="19">
        <f>1 - (1-AC12)*(1-AD12)*(1-AE12)*(1-AF12)</f>
        <v>0.19791666666666674</v>
      </c>
      <c r="AH12" s="21">
        <f>($D$4*AC12+$D$5*AD12+$D$6*AE12+$D$7*AF12)/AG12</f>
        <v>3342.1052631578932</v>
      </c>
      <c r="AI12" s="25"/>
      <c r="AJ12" s="82">
        <v>0.23280000000000001</v>
      </c>
      <c r="AK12" s="82">
        <v>0.19700000000000001</v>
      </c>
      <c r="AL12" s="82">
        <v>0.2087</v>
      </c>
      <c r="AM12" s="86">
        <v>0.21809999999999999</v>
      </c>
      <c r="AN12" s="25"/>
    </row>
    <row r="13" spans="1:40">
      <c r="B13" t="s">
        <v>8</v>
      </c>
      <c r="C13">
        <f>C12+1</f>
        <v>2</v>
      </c>
      <c r="D13" s="10" t="s">
        <v>20</v>
      </c>
      <c r="E13" s="6" t="s">
        <v>20</v>
      </c>
      <c r="F13" s="6"/>
      <c r="G13" s="6"/>
      <c r="H13" s="25"/>
      <c r="I13" s="10">
        <f t="shared" ref="I13:I28" si="0">IF(OR(ISBLANK($D13), ISBLANK(E13)), , 1)</f>
        <v>1</v>
      </c>
      <c r="J13" s="10">
        <f t="shared" ref="J13:J28" si="1">IF(OR(ISBLANK($D13), ISBLANK(F13)), , 1)</f>
        <v>0</v>
      </c>
      <c r="K13" s="10">
        <f t="shared" ref="K13:K28" si="2">IF(OR(ISBLANK($D13), ISBLANK(G13)), , 1)</f>
        <v>0</v>
      </c>
      <c r="L13" s="10">
        <f t="shared" ref="L13:L28" si="3">IF(OR(ISBLANK($E13), ISBLANK(F13)), , 1)</f>
        <v>0</v>
      </c>
      <c r="M13" s="10">
        <f t="shared" ref="M13:M28" si="4">IF(OR(ISBLANK($E13), ISBLANK(G13)), , 1)</f>
        <v>0</v>
      </c>
      <c r="N13" s="10">
        <f t="shared" ref="N13:N28" si="5">IF(OR(ISBLANK($F13), ISBLANK(G13)), , 1)</f>
        <v>0</v>
      </c>
      <c r="O13" s="10">
        <f t="shared" ref="O13:O28" si="6">IF(OR(ISBLANK($D13), ISBLANK(E13), ISBLANK(F13)), , 1)</f>
        <v>0</v>
      </c>
      <c r="P13" s="10">
        <f t="shared" ref="P13:P28" si="7">IF(OR(ISBLANK($D13), ISBLANK(E13), ISBLANK(G13)), , 1)</f>
        <v>0</v>
      </c>
      <c r="Q13" s="10">
        <f t="shared" ref="Q13:Q28" si="8">IF(OR(ISBLANK($D13), ISBLANK(F13), ISBLANK(G13)), , 1)</f>
        <v>0</v>
      </c>
      <c r="R13" s="10">
        <f t="shared" ref="R13:R28" si="9">IF(OR(ISBLANK($E13), ISBLANK(F13), ISBLANK(G13)), , 1)</f>
        <v>0</v>
      </c>
      <c r="S13" s="10">
        <f t="shared" ref="S13:S28" si="10">IF(OR(ISBLANK($D13), ISBLANK(E13), ISBLANK(F13), ISBLANK(G13)), , 1)</f>
        <v>0</v>
      </c>
      <c r="T13" s="25"/>
      <c r="U13" s="10"/>
      <c r="V13" s="40" t="s">
        <v>33</v>
      </c>
      <c r="W13" s="41"/>
      <c r="X13" s="41"/>
      <c r="Y13" s="41"/>
      <c r="Z13" s="41"/>
      <c r="AA13" s="10"/>
      <c r="AB13" s="25"/>
      <c r="AC13" s="34">
        <f>IF(ISBLANK(D13),,1/D$29)</f>
        <v>9.0909090909090912E-2</v>
      </c>
      <c r="AD13" s="12">
        <f>IF(ISBLANK(E13),,1/E$29)</f>
        <v>8.3333333333333329E-2</v>
      </c>
      <c r="AE13" s="12">
        <f>IF(ISBLANK(F13),,1/F$29)</f>
        <v>0</v>
      </c>
      <c r="AF13" s="12">
        <f>IF(ISBLANK(G13),,1/G$29)</f>
        <v>0</v>
      </c>
      <c r="AG13" s="19">
        <f t="shared" ref="AG13:AG28" si="11">1 - (1-AC13)*(1-AD13)*(1-AE13)*(1-AF13)</f>
        <v>0.16666666666666674</v>
      </c>
      <c r="AH13" s="21">
        <f>($D$4*AC13+$D$5*AD13+$D$6*AE13+$D$7*AF13)/AG13</f>
        <v>2278.4090909090901</v>
      </c>
      <c r="AI13" s="25"/>
      <c r="AJ13" s="82">
        <v>0.17449999999999999</v>
      </c>
      <c r="AK13" s="82">
        <v>0.18579999999999999</v>
      </c>
      <c r="AL13" s="82">
        <v>0.1953</v>
      </c>
      <c r="AM13" s="86">
        <v>0.17549999999999999</v>
      </c>
      <c r="AN13" s="25"/>
    </row>
    <row r="14" spans="1:40">
      <c r="B14" t="s">
        <v>6</v>
      </c>
      <c r="C14">
        <f t="shared" ref="C14:C28" si="12">C13+1</f>
        <v>3</v>
      </c>
      <c r="D14" s="10" t="s">
        <v>20</v>
      </c>
      <c r="E14" s="6" t="s">
        <v>20</v>
      </c>
      <c r="F14" s="6" t="s">
        <v>20</v>
      </c>
      <c r="G14" s="6"/>
      <c r="H14" s="25"/>
      <c r="I14" s="10">
        <f t="shared" si="0"/>
        <v>1</v>
      </c>
      <c r="J14" s="10">
        <f t="shared" si="1"/>
        <v>1</v>
      </c>
      <c r="K14" s="10">
        <f t="shared" si="2"/>
        <v>0</v>
      </c>
      <c r="L14" s="10">
        <f t="shared" si="3"/>
        <v>1</v>
      </c>
      <c r="M14" s="10">
        <f t="shared" si="4"/>
        <v>0</v>
      </c>
      <c r="N14" s="10">
        <f t="shared" si="5"/>
        <v>0</v>
      </c>
      <c r="O14" s="10">
        <f t="shared" si="6"/>
        <v>1</v>
      </c>
      <c r="P14" s="10">
        <f t="shared" si="7"/>
        <v>0</v>
      </c>
      <c r="Q14" s="10">
        <f t="shared" si="8"/>
        <v>0</v>
      </c>
      <c r="R14" s="10">
        <f t="shared" si="9"/>
        <v>0</v>
      </c>
      <c r="S14" s="10">
        <f t="shared" si="10"/>
        <v>0</v>
      </c>
      <c r="T14" s="25"/>
      <c r="U14" s="10"/>
      <c r="V14" s="10"/>
      <c r="W14" s="10"/>
      <c r="X14" s="10"/>
      <c r="Y14" s="10"/>
      <c r="Z14" s="10"/>
      <c r="AA14" s="10"/>
      <c r="AB14" s="25"/>
      <c r="AC14" s="34">
        <f>IF(ISBLANK(D14),,1/D$29)</f>
        <v>9.0909090909090912E-2</v>
      </c>
      <c r="AD14" s="12">
        <f>IF(ISBLANK(E14),,1/E$29)</f>
        <v>8.3333333333333329E-2</v>
      </c>
      <c r="AE14" s="12">
        <f>IF(ISBLANK(F14),,1/F$29)</f>
        <v>8.3333333333333329E-2</v>
      </c>
      <c r="AF14" s="12">
        <f>IF(ISBLANK(G14),,1/G$29)</f>
        <v>0</v>
      </c>
      <c r="AG14" s="19">
        <f t="shared" si="11"/>
        <v>0.23611111111111116</v>
      </c>
      <c r="AH14" s="21">
        <f>($D$4*AC14+$D$5*AD14+$D$6*AE14+$D$7*AF14)/AG14</f>
        <v>2622.9946524064162</v>
      </c>
      <c r="AI14" s="25"/>
      <c r="AJ14" s="82">
        <v>0.2414</v>
      </c>
      <c r="AK14" s="82">
        <v>0.26240000000000002</v>
      </c>
      <c r="AL14" s="82">
        <v>0.25380000000000003</v>
      </c>
      <c r="AM14" s="86">
        <v>0.26040000000000002</v>
      </c>
      <c r="AN14" s="25"/>
    </row>
    <row r="15" spans="1:40">
      <c r="B15" t="s">
        <v>12</v>
      </c>
      <c r="C15">
        <f t="shared" si="12"/>
        <v>4</v>
      </c>
      <c r="D15" s="10"/>
      <c r="E15" s="6" t="s">
        <v>20</v>
      </c>
      <c r="F15" s="6" t="s">
        <v>20</v>
      </c>
      <c r="G15" s="6"/>
      <c r="H15" s="25"/>
      <c r="I15" s="10">
        <f t="shared" si="0"/>
        <v>0</v>
      </c>
      <c r="J15" s="10">
        <f t="shared" si="1"/>
        <v>0</v>
      </c>
      <c r="K15" s="10">
        <f t="shared" si="2"/>
        <v>0</v>
      </c>
      <c r="L15" s="10">
        <f t="shared" si="3"/>
        <v>1</v>
      </c>
      <c r="M15" s="10">
        <f t="shared" si="4"/>
        <v>0</v>
      </c>
      <c r="N15" s="10">
        <f t="shared" si="5"/>
        <v>0</v>
      </c>
      <c r="O15" s="10">
        <f t="shared" si="6"/>
        <v>0</v>
      </c>
      <c r="P15" s="10">
        <f t="shared" si="7"/>
        <v>0</v>
      </c>
      <c r="Q15" s="10">
        <f t="shared" si="8"/>
        <v>0</v>
      </c>
      <c r="R15" s="10">
        <f t="shared" si="9"/>
        <v>0</v>
      </c>
      <c r="S15" s="10">
        <f t="shared" si="10"/>
        <v>0</v>
      </c>
      <c r="T15" s="25"/>
      <c r="U15" s="10"/>
      <c r="V15" s="5"/>
      <c r="W15" s="38" t="s">
        <v>28</v>
      </c>
      <c r="X15" s="38" t="s">
        <v>29</v>
      </c>
      <c r="Y15" s="38" t="s">
        <v>30</v>
      </c>
      <c r="Z15" s="38" t="s">
        <v>31</v>
      </c>
      <c r="AA15" s="10"/>
      <c r="AB15" s="25"/>
      <c r="AC15" s="34">
        <f>IF(ISBLANK(D15),,1/D$29)</f>
        <v>0</v>
      </c>
      <c r="AD15" s="12">
        <f>IF(ISBLANK(E15),,1/E$29)</f>
        <v>8.3333333333333329E-2</v>
      </c>
      <c r="AE15" s="12">
        <f>IF(ISBLANK(F15),,1/F$29)</f>
        <v>8.3333333333333329E-2</v>
      </c>
      <c r="AF15" s="12">
        <f>IF(ISBLANK(G15),,1/G$29)</f>
        <v>0</v>
      </c>
      <c r="AG15" s="19">
        <f t="shared" si="11"/>
        <v>0.15972222222222232</v>
      </c>
      <c r="AH15" s="21">
        <f>($D$4*AC15+$D$5*AD15+$D$6*AE15+$D$7*AF15)/AG15</f>
        <v>2739.1304347826072</v>
      </c>
      <c r="AI15" s="25"/>
      <c r="AJ15" s="82">
        <v>0.1714</v>
      </c>
      <c r="AK15" s="82">
        <v>0.17169999999999999</v>
      </c>
      <c r="AL15" s="82">
        <v>0.1724</v>
      </c>
      <c r="AM15" s="86">
        <v>0.17630000000000001</v>
      </c>
      <c r="AN15" s="25"/>
    </row>
    <row r="16" spans="1:40">
      <c r="B16" t="s">
        <v>11</v>
      </c>
      <c r="C16">
        <f t="shared" si="12"/>
        <v>5</v>
      </c>
      <c r="D16" s="10"/>
      <c r="E16" s="6" t="s">
        <v>20</v>
      </c>
      <c r="F16" s="6" t="s">
        <v>20</v>
      </c>
      <c r="G16" s="6" t="s">
        <v>20</v>
      </c>
      <c r="H16" s="25"/>
      <c r="I16" s="10">
        <f t="shared" si="0"/>
        <v>0</v>
      </c>
      <c r="J16" s="10">
        <f t="shared" si="1"/>
        <v>0</v>
      </c>
      <c r="K16" s="10">
        <f t="shared" si="2"/>
        <v>0</v>
      </c>
      <c r="L16" s="10">
        <f t="shared" si="3"/>
        <v>1</v>
      </c>
      <c r="M16" s="10">
        <f t="shared" si="4"/>
        <v>1</v>
      </c>
      <c r="N16" s="10">
        <f t="shared" si="5"/>
        <v>1</v>
      </c>
      <c r="O16" s="10">
        <f t="shared" si="6"/>
        <v>0</v>
      </c>
      <c r="P16" s="10">
        <f t="shared" si="7"/>
        <v>0</v>
      </c>
      <c r="Q16" s="10">
        <f t="shared" si="8"/>
        <v>0</v>
      </c>
      <c r="R16" s="10">
        <f t="shared" si="9"/>
        <v>1</v>
      </c>
      <c r="S16" s="10">
        <f t="shared" si="10"/>
        <v>0</v>
      </c>
      <c r="T16" s="25"/>
      <c r="U16" s="10"/>
      <c r="V16" s="36" t="s">
        <v>28</v>
      </c>
      <c r="W16" s="43">
        <v>1</v>
      </c>
      <c r="X16" s="37">
        <f>I29/E29</f>
        <v>0.66666666666666663</v>
      </c>
      <c r="Y16" s="37">
        <f>J29/F29</f>
        <v>0.5</v>
      </c>
      <c r="Z16" s="37">
        <f>K29/G29</f>
        <v>0.375</v>
      </c>
      <c r="AA16" s="10"/>
      <c r="AB16" s="25"/>
      <c r="AC16" s="34">
        <f>IF(ISBLANK(D16),,1/D$29)</f>
        <v>0</v>
      </c>
      <c r="AD16" s="12">
        <f>IF(ISBLANK(E16),,1/E$29)</f>
        <v>8.3333333333333329E-2</v>
      </c>
      <c r="AE16" s="12">
        <f>IF(ISBLANK(F16),,1/F$29)</f>
        <v>8.3333333333333329E-2</v>
      </c>
      <c r="AF16" s="12">
        <f>IF(ISBLANK(G16),,1/G$29)</f>
        <v>0.125</v>
      </c>
      <c r="AG16" s="19">
        <f t="shared" si="11"/>
        <v>0.26475694444444453</v>
      </c>
      <c r="AH16" s="21">
        <f>($D$4*AC16+$D$5*AD16+$D$6*AE16+$D$7*AF16)/AG16</f>
        <v>3245.9016393442612</v>
      </c>
      <c r="AI16" s="25"/>
      <c r="AJ16" s="82">
        <v>0.2984</v>
      </c>
      <c r="AK16" s="82">
        <v>0.27910000000000001</v>
      </c>
      <c r="AL16" s="82">
        <v>0.28899999999999998</v>
      </c>
      <c r="AM16" s="86">
        <v>0.28760000000000002</v>
      </c>
      <c r="AN16" s="25"/>
    </row>
    <row r="17" spans="2:40">
      <c r="B17" t="s">
        <v>9</v>
      </c>
      <c r="C17">
        <f t="shared" si="12"/>
        <v>6</v>
      </c>
      <c r="D17" s="10"/>
      <c r="E17" s="6"/>
      <c r="F17" s="6" t="s">
        <v>20</v>
      </c>
      <c r="G17" s="6" t="s">
        <v>20</v>
      </c>
      <c r="H17" s="25"/>
      <c r="I17" s="10">
        <f t="shared" si="0"/>
        <v>0</v>
      </c>
      <c r="J17" s="10">
        <f t="shared" si="1"/>
        <v>0</v>
      </c>
      <c r="K17" s="10">
        <f t="shared" si="2"/>
        <v>0</v>
      </c>
      <c r="L17" s="10">
        <f t="shared" si="3"/>
        <v>0</v>
      </c>
      <c r="M17" s="10">
        <f t="shared" si="4"/>
        <v>0</v>
      </c>
      <c r="N17" s="10">
        <f t="shared" si="5"/>
        <v>1</v>
      </c>
      <c r="O17" s="10">
        <f t="shared" si="6"/>
        <v>0</v>
      </c>
      <c r="P17" s="10">
        <f t="shared" si="7"/>
        <v>0</v>
      </c>
      <c r="Q17" s="10">
        <f t="shared" si="8"/>
        <v>0</v>
      </c>
      <c r="R17" s="10">
        <f t="shared" si="9"/>
        <v>0</v>
      </c>
      <c r="S17" s="10">
        <f t="shared" si="10"/>
        <v>0</v>
      </c>
      <c r="T17" s="25"/>
      <c r="U17" s="10"/>
      <c r="V17" s="36" t="s">
        <v>29</v>
      </c>
      <c r="W17" s="39">
        <f>I29/D29</f>
        <v>0.72727272727272729</v>
      </c>
      <c r="X17" s="44">
        <v>1</v>
      </c>
      <c r="Y17" s="37">
        <f>L29/F29</f>
        <v>0.75</v>
      </c>
      <c r="Z17" s="37">
        <f>M29/G29</f>
        <v>0.625</v>
      </c>
      <c r="AA17" s="10"/>
      <c r="AB17" s="25"/>
      <c r="AC17" s="34">
        <f>IF(ISBLANK(D17),,1/D$29)</f>
        <v>0</v>
      </c>
      <c r="AD17" s="12">
        <f>IF(ISBLANK(E17),,1/E$29)</f>
        <v>0</v>
      </c>
      <c r="AE17" s="12">
        <f>IF(ISBLANK(F17),,1/F$29)</f>
        <v>8.3333333333333329E-2</v>
      </c>
      <c r="AF17" s="12">
        <f>IF(ISBLANK(G17),,1/G$29)</f>
        <v>0.125</v>
      </c>
      <c r="AG17" s="19">
        <f t="shared" si="11"/>
        <v>0.19791666666666674</v>
      </c>
      <c r="AH17" s="21">
        <f>($D$4*AC17+$D$5*AD17+$D$6*AE17+$D$7*AF17)/AG17</f>
        <v>3342.1052631578932</v>
      </c>
      <c r="AI17" s="25"/>
      <c r="AJ17" s="82">
        <v>0.23039999999999999</v>
      </c>
      <c r="AK17" s="82">
        <v>0.20549999999999999</v>
      </c>
      <c r="AL17" s="82">
        <v>0.21210000000000001</v>
      </c>
      <c r="AM17" s="86">
        <v>0.22209999999999999</v>
      </c>
      <c r="AN17" s="25"/>
    </row>
    <row r="18" spans="2:40">
      <c r="B18" t="s">
        <v>9</v>
      </c>
      <c r="C18">
        <f t="shared" si="12"/>
        <v>7</v>
      </c>
      <c r="D18" s="10" t="s">
        <v>20</v>
      </c>
      <c r="E18" s="6"/>
      <c r="F18" s="6" t="s">
        <v>20</v>
      </c>
      <c r="G18" s="6" t="s">
        <v>20</v>
      </c>
      <c r="H18" s="25"/>
      <c r="I18" s="10">
        <f t="shared" si="0"/>
        <v>0</v>
      </c>
      <c r="J18" s="10">
        <f t="shared" si="1"/>
        <v>1</v>
      </c>
      <c r="K18" s="10">
        <f t="shared" si="2"/>
        <v>1</v>
      </c>
      <c r="L18" s="10">
        <f t="shared" si="3"/>
        <v>0</v>
      </c>
      <c r="M18" s="10">
        <f t="shared" si="4"/>
        <v>0</v>
      </c>
      <c r="N18" s="10">
        <f t="shared" si="5"/>
        <v>1</v>
      </c>
      <c r="O18" s="10">
        <f t="shared" si="6"/>
        <v>0</v>
      </c>
      <c r="P18" s="10">
        <f t="shared" si="7"/>
        <v>0</v>
      </c>
      <c r="Q18" s="10">
        <f t="shared" si="8"/>
        <v>1</v>
      </c>
      <c r="R18" s="10">
        <f t="shared" si="9"/>
        <v>0</v>
      </c>
      <c r="S18" s="10">
        <f t="shared" si="10"/>
        <v>0</v>
      </c>
      <c r="T18" s="25"/>
      <c r="U18" s="10"/>
      <c r="V18" s="36" t="s">
        <v>30</v>
      </c>
      <c r="W18" s="39">
        <f>J29/D29</f>
        <v>0.54545454545454541</v>
      </c>
      <c r="X18" s="37">
        <f>L29/E29</f>
        <v>0.75</v>
      </c>
      <c r="Y18" s="44">
        <v>1</v>
      </c>
      <c r="Z18" s="37">
        <f>N29/G29</f>
        <v>1</v>
      </c>
      <c r="AA18" s="10"/>
      <c r="AB18" s="25"/>
      <c r="AC18" s="34">
        <f>IF(ISBLANK(D18),,1/D$29)</f>
        <v>9.0909090909090912E-2</v>
      </c>
      <c r="AD18" s="12">
        <f>IF(ISBLANK(E18),,1/E$29)</f>
        <v>0</v>
      </c>
      <c r="AE18" s="12">
        <f>IF(ISBLANK(F18),,1/F$29)</f>
        <v>8.3333333333333329E-2</v>
      </c>
      <c r="AF18" s="12">
        <f>IF(ISBLANK(G18),,1/G$29)</f>
        <v>0.125</v>
      </c>
      <c r="AG18" s="19">
        <f t="shared" si="11"/>
        <v>0.27083333333333337</v>
      </c>
      <c r="AH18" s="21">
        <f>($D$4*AC18+$D$5*AD18+$D$6*AE18+$D$7*AF18)/AG18</f>
        <v>3113.6363636363631</v>
      </c>
      <c r="AI18" s="25"/>
      <c r="AJ18" s="82">
        <v>0.30509999999999998</v>
      </c>
      <c r="AK18" s="82">
        <v>0.28939999999999999</v>
      </c>
      <c r="AL18" s="82">
        <v>0.28839999999999999</v>
      </c>
      <c r="AM18" s="86">
        <v>0.30570000000000003</v>
      </c>
      <c r="AN18" s="25"/>
    </row>
    <row r="19" spans="2:40">
      <c r="B19" t="s">
        <v>5</v>
      </c>
      <c r="C19">
        <f t="shared" si="12"/>
        <v>8</v>
      </c>
      <c r="D19" s="10" t="s">
        <v>20</v>
      </c>
      <c r="E19" s="6" t="s">
        <v>20</v>
      </c>
      <c r="F19" s="6"/>
      <c r="G19" s="6"/>
      <c r="H19" s="25"/>
      <c r="I19" s="10">
        <f t="shared" si="0"/>
        <v>1</v>
      </c>
      <c r="J19" s="10">
        <f t="shared" si="1"/>
        <v>0</v>
      </c>
      <c r="K19" s="10">
        <f t="shared" si="2"/>
        <v>0</v>
      </c>
      <c r="L19" s="10">
        <f t="shared" si="3"/>
        <v>0</v>
      </c>
      <c r="M19" s="10">
        <f t="shared" si="4"/>
        <v>0</v>
      </c>
      <c r="N19" s="10">
        <f t="shared" si="5"/>
        <v>0</v>
      </c>
      <c r="O19" s="10">
        <f t="shared" si="6"/>
        <v>0</v>
      </c>
      <c r="P19" s="10">
        <f t="shared" si="7"/>
        <v>0</v>
      </c>
      <c r="Q19" s="10">
        <f t="shared" si="8"/>
        <v>0</v>
      </c>
      <c r="R19" s="10">
        <f t="shared" si="9"/>
        <v>0</v>
      </c>
      <c r="S19" s="10">
        <f t="shared" si="10"/>
        <v>0</v>
      </c>
      <c r="T19" s="25"/>
      <c r="U19" s="10"/>
      <c r="V19" s="36" t="s">
        <v>31</v>
      </c>
      <c r="W19" s="39">
        <f>K29/D29</f>
        <v>0.27272727272727271</v>
      </c>
      <c r="X19" s="37">
        <f>M29/E29</f>
        <v>0.41666666666666669</v>
      </c>
      <c r="Y19" s="37">
        <f>N29/F29</f>
        <v>0.66666666666666663</v>
      </c>
      <c r="Z19" s="44">
        <v>1</v>
      </c>
      <c r="AA19" s="10"/>
      <c r="AB19" s="25"/>
      <c r="AC19" s="34">
        <f>IF(ISBLANK(D19),,1/D$29)</f>
        <v>9.0909090909090912E-2</v>
      </c>
      <c r="AD19" s="12">
        <f>IF(ISBLANK(E19),,1/E$29)</f>
        <v>8.3333333333333329E-2</v>
      </c>
      <c r="AE19" s="12">
        <f>IF(ISBLANK(F19),,1/F$29)</f>
        <v>0</v>
      </c>
      <c r="AF19" s="12">
        <f>IF(ISBLANK(G19),,1/G$29)</f>
        <v>0</v>
      </c>
      <c r="AG19" s="19">
        <f t="shared" si="11"/>
        <v>0.16666666666666674</v>
      </c>
      <c r="AH19" s="21">
        <f>($D$4*AC19+$D$5*AD19+$D$6*AE19+$D$7*AF19)/AG19</f>
        <v>2278.4090909090901</v>
      </c>
      <c r="AI19" s="25"/>
      <c r="AJ19" s="82">
        <v>0.1734</v>
      </c>
      <c r="AK19" s="82">
        <v>0.19339999999999999</v>
      </c>
      <c r="AL19" s="82">
        <v>0.1933</v>
      </c>
      <c r="AM19" s="86">
        <v>0.1807</v>
      </c>
      <c r="AN19" s="25"/>
    </row>
    <row r="20" spans="2:40">
      <c r="B20" t="s">
        <v>18</v>
      </c>
      <c r="C20">
        <f t="shared" si="12"/>
        <v>9</v>
      </c>
      <c r="D20" s="10" t="s">
        <v>20</v>
      </c>
      <c r="E20" s="6" t="s">
        <v>20</v>
      </c>
      <c r="F20" s="6" t="s">
        <v>20</v>
      </c>
      <c r="G20" s="6"/>
      <c r="H20" s="25"/>
      <c r="I20" s="10">
        <f t="shared" si="0"/>
        <v>1</v>
      </c>
      <c r="J20" s="10">
        <f t="shared" si="1"/>
        <v>1</v>
      </c>
      <c r="K20" s="10">
        <f t="shared" si="2"/>
        <v>0</v>
      </c>
      <c r="L20" s="10">
        <f t="shared" si="3"/>
        <v>1</v>
      </c>
      <c r="M20" s="10">
        <f t="shared" si="4"/>
        <v>0</v>
      </c>
      <c r="N20" s="10">
        <f t="shared" si="5"/>
        <v>0</v>
      </c>
      <c r="O20" s="10">
        <f t="shared" si="6"/>
        <v>1</v>
      </c>
      <c r="P20" s="10">
        <f t="shared" si="7"/>
        <v>0</v>
      </c>
      <c r="Q20" s="10">
        <f t="shared" si="8"/>
        <v>0</v>
      </c>
      <c r="R20" s="10">
        <f t="shared" si="9"/>
        <v>0</v>
      </c>
      <c r="S20" s="10">
        <f t="shared" si="10"/>
        <v>0</v>
      </c>
      <c r="T20" s="25"/>
      <c r="U20" s="10"/>
      <c r="V20" s="10"/>
      <c r="W20" s="10"/>
      <c r="X20" s="10"/>
      <c r="Y20" s="10"/>
      <c r="Z20" s="10"/>
      <c r="AA20" s="10"/>
      <c r="AB20" s="25"/>
      <c r="AC20" s="34">
        <f>IF(ISBLANK(D20),,1/D$29)</f>
        <v>9.0909090909090912E-2</v>
      </c>
      <c r="AD20" s="12">
        <f>IF(ISBLANK(E20),,1/E$29)</f>
        <v>8.3333333333333329E-2</v>
      </c>
      <c r="AE20" s="12">
        <f>IF(ISBLANK(F20),,1/F$29)</f>
        <v>8.3333333333333329E-2</v>
      </c>
      <c r="AF20" s="12">
        <f>IF(ISBLANK(G20),,1/G$29)</f>
        <v>0</v>
      </c>
      <c r="AG20" s="19">
        <f t="shared" si="11"/>
        <v>0.23611111111111116</v>
      </c>
      <c r="AH20" s="21">
        <f>($D$4*AC20+$D$5*AD20+$D$6*AE20+$D$7*AF20)/AG20</f>
        <v>2622.9946524064162</v>
      </c>
      <c r="AI20" s="25"/>
      <c r="AJ20" s="82">
        <v>0.24379999999999999</v>
      </c>
      <c r="AK20" s="82">
        <v>0.26829999999999998</v>
      </c>
      <c r="AL20" s="82">
        <v>0.2601</v>
      </c>
      <c r="AM20" s="86">
        <v>0.26079999999999998</v>
      </c>
      <c r="AN20" s="25"/>
    </row>
    <row r="21" spans="2:40">
      <c r="B21" t="s">
        <v>19</v>
      </c>
      <c r="C21">
        <f t="shared" si="12"/>
        <v>10</v>
      </c>
      <c r="D21" s="10" t="s">
        <v>20</v>
      </c>
      <c r="E21" s="6" t="s">
        <v>20</v>
      </c>
      <c r="F21" s="6" t="s">
        <v>20</v>
      </c>
      <c r="G21" s="6" t="s">
        <v>20</v>
      </c>
      <c r="H21" s="25"/>
      <c r="I21" s="10">
        <f t="shared" si="0"/>
        <v>1</v>
      </c>
      <c r="J21" s="10">
        <f t="shared" si="1"/>
        <v>1</v>
      </c>
      <c r="K21" s="10">
        <f t="shared" si="2"/>
        <v>1</v>
      </c>
      <c r="L21" s="10">
        <f t="shared" si="3"/>
        <v>1</v>
      </c>
      <c r="M21" s="10">
        <f t="shared" si="4"/>
        <v>1</v>
      </c>
      <c r="N21" s="10">
        <f t="shared" si="5"/>
        <v>1</v>
      </c>
      <c r="O21" s="10">
        <f t="shared" si="6"/>
        <v>1</v>
      </c>
      <c r="P21" s="10">
        <f t="shared" si="7"/>
        <v>1</v>
      </c>
      <c r="Q21" s="10">
        <f t="shared" si="8"/>
        <v>1</v>
      </c>
      <c r="R21" s="10">
        <f t="shared" si="9"/>
        <v>1</v>
      </c>
      <c r="S21" s="10">
        <f t="shared" si="10"/>
        <v>1</v>
      </c>
      <c r="T21" s="25"/>
      <c r="U21" s="10"/>
      <c r="V21" s="10"/>
      <c r="W21" s="10"/>
      <c r="X21" s="10"/>
      <c r="Y21" s="10"/>
      <c r="Z21" s="10"/>
      <c r="AA21" s="10"/>
      <c r="AB21" s="25"/>
      <c r="AC21" s="34">
        <f>IF(ISBLANK(D21),,1/D$29)</f>
        <v>9.0909090909090912E-2</v>
      </c>
      <c r="AD21" s="12">
        <f>IF(ISBLANK(E21),,1/E$29)</f>
        <v>8.3333333333333329E-2</v>
      </c>
      <c r="AE21" s="12">
        <f>IF(ISBLANK(F21),,1/F$29)</f>
        <v>8.3333333333333329E-2</v>
      </c>
      <c r="AF21" s="12">
        <f>IF(ISBLANK(G21),,1/G$29)</f>
        <v>0.125</v>
      </c>
      <c r="AG21" s="19">
        <f t="shared" si="11"/>
        <v>0.33159722222222232</v>
      </c>
      <c r="AH21" s="21">
        <f>($D$4*AC21+$D$5*AD21+$D$6*AE21+$D$7*AF21)/AG21</f>
        <v>3139.9333650642538</v>
      </c>
      <c r="AI21" s="25"/>
      <c r="AJ21" s="82">
        <v>0.36199999999999999</v>
      </c>
      <c r="AK21" s="82">
        <v>0.35170000000000001</v>
      </c>
      <c r="AL21" s="82">
        <v>0.35589999999999999</v>
      </c>
      <c r="AM21" s="86">
        <v>0.35310000000000002</v>
      </c>
      <c r="AN21" s="25"/>
    </row>
    <row r="22" spans="2:40">
      <c r="B22" t="s">
        <v>4</v>
      </c>
      <c r="C22">
        <f t="shared" si="12"/>
        <v>11</v>
      </c>
      <c r="D22" s="10"/>
      <c r="E22" s="6" t="s">
        <v>20</v>
      </c>
      <c r="F22" s="6" t="s">
        <v>20</v>
      </c>
      <c r="G22" s="6" t="s">
        <v>20</v>
      </c>
      <c r="H22" s="25"/>
      <c r="I22" s="10">
        <f t="shared" si="0"/>
        <v>0</v>
      </c>
      <c r="J22" s="10">
        <f t="shared" si="1"/>
        <v>0</v>
      </c>
      <c r="K22" s="10">
        <f t="shared" si="2"/>
        <v>0</v>
      </c>
      <c r="L22" s="10">
        <f t="shared" si="3"/>
        <v>1</v>
      </c>
      <c r="M22" s="10">
        <f t="shared" si="4"/>
        <v>1</v>
      </c>
      <c r="N22" s="10">
        <f t="shared" si="5"/>
        <v>1</v>
      </c>
      <c r="O22" s="10">
        <f t="shared" si="6"/>
        <v>0</v>
      </c>
      <c r="P22" s="10">
        <f t="shared" si="7"/>
        <v>0</v>
      </c>
      <c r="Q22" s="10">
        <f t="shared" si="8"/>
        <v>0</v>
      </c>
      <c r="R22" s="10">
        <f t="shared" si="9"/>
        <v>1</v>
      </c>
      <c r="S22" s="10">
        <f t="shared" si="10"/>
        <v>0</v>
      </c>
      <c r="T22" s="25"/>
      <c r="U22" s="10"/>
      <c r="V22" s="10"/>
      <c r="W22" s="10"/>
      <c r="X22" s="10"/>
      <c r="Y22" s="10"/>
      <c r="Z22" s="10"/>
      <c r="AA22" s="10"/>
      <c r="AB22" s="25"/>
      <c r="AC22" s="34">
        <f>IF(ISBLANK(D22),,1/D$29)</f>
        <v>0</v>
      </c>
      <c r="AD22" s="12">
        <f>IF(ISBLANK(E22),,1/E$29)</f>
        <v>8.3333333333333329E-2</v>
      </c>
      <c r="AE22" s="12">
        <f>IF(ISBLANK(F22),,1/F$29)</f>
        <v>8.3333333333333329E-2</v>
      </c>
      <c r="AF22" s="12">
        <f>IF(ISBLANK(G22),,1/G$29)</f>
        <v>0.125</v>
      </c>
      <c r="AG22" s="19">
        <f t="shared" si="11"/>
        <v>0.26475694444444453</v>
      </c>
      <c r="AH22" s="21">
        <f>($D$4*AC22+$D$5*AD22+$D$6*AE22+$D$7*AF22)/AG22</f>
        <v>3245.9016393442612</v>
      </c>
      <c r="AI22" s="25"/>
      <c r="AJ22" s="82">
        <v>0.30130000000000001</v>
      </c>
      <c r="AK22" s="82">
        <v>0.28160000000000002</v>
      </c>
      <c r="AL22" s="82">
        <v>0.28889999999999999</v>
      </c>
      <c r="AM22" s="86">
        <v>0.29010000000000002</v>
      </c>
      <c r="AN22" s="25"/>
    </row>
    <row r="23" spans="2:40">
      <c r="B23" t="s">
        <v>13</v>
      </c>
      <c r="C23">
        <f t="shared" si="12"/>
        <v>12</v>
      </c>
      <c r="D23" s="10" t="s">
        <v>20</v>
      </c>
      <c r="E23" s="6"/>
      <c r="F23" s="6"/>
      <c r="G23" s="6"/>
      <c r="H23" s="25"/>
      <c r="I23" s="10">
        <f t="shared" si="0"/>
        <v>0</v>
      </c>
      <c r="J23" s="10">
        <f t="shared" si="1"/>
        <v>0</v>
      </c>
      <c r="K23" s="10">
        <f t="shared" si="2"/>
        <v>0</v>
      </c>
      <c r="L23" s="10">
        <f t="shared" si="3"/>
        <v>0</v>
      </c>
      <c r="M23" s="10">
        <f t="shared" si="4"/>
        <v>0</v>
      </c>
      <c r="N23" s="10">
        <f t="shared" si="5"/>
        <v>0</v>
      </c>
      <c r="O23" s="10">
        <f t="shared" si="6"/>
        <v>0</v>
      </c>
      <c r="P23" s="10">
        <f t="shared" si="7"/>
        <v>0</v>
      </c>
      <c r="Q23" s="10">
        <f t="shared" si="8"/>
        <v>0</v>
      </c>
      <c r="R23" s="10">
        <f t="shared" si="9"/>
        <v>0</v>
      </c>
      <c r="S23" s="10">
        <f t="shared" si="10"/>
        <v>0</v>
      </c>
      <c r="T23" s="25"/>
      <c r="U23" s="10"/>
      <c r="V23" s="10"/>
      <c r="W23" s="10"/>
      <c r="X23" s="10"/>
      <c r="Y23" s="10"/>
      <c r="Z23" s="10"/>
      <c r="AA23" s="10"/>
      <c r="AB23" s="25"/>
      <c r="AC23" s="34">
        <f>IF(ISBLANK(D23),,1/D$29)</f>
        <v>9.0909090909090912E-2</v>
      </c>
      <c r="AD23" s="12">
        <f>IF(ISBLANK(E23),,1/E$29)</f>
        <v>0</v>
      </c>
      <c r="AE23" s="12">
        <f>IF(ISBLANK(F23),,1/F$29)</f>
        <v>0</v>
      </c>
      <c r="AF23" s="12">
        <f>IF(ISBLANK(G23),,1/G$29)</f>
        <v>0</v>
      </c>
      <c r="AG23" s="19">
        <f t="shared" si="11"/>
        <v>9.0909090909090939E-2</v>
      </c>
      <c r="AH23" s="21">
        <f>($D$4*AC23+$D$5*AD23+$D$6*AE23+$D$7*AF23)/AG23</f>
        <v>1999.9999999999993</v>
      </c>
      <c r="AI23" s="25"/>
      <c r="AJ23" s="82">
        <v>8.8400000000000006E-2</v>
      </c>
      <c r="AK23" s="82">
        <v>0.1137</v>
      </c>
      <c r="AL23" s="82">
        <v>0.10829999999999999</v>
      </c>
      <c r="AM23" s="86">
        <v>9.8199999999999996E-2</v>
      </c>
      <c r="AN23" s="25"/>
    </row>
    <row r="24" spans="2:40">
      <c r="B24" t="s">
        <v>15</v>
      </c>
      <c r="C24">
        <f t="shared" si="12"/>
        <v>13</v>
      </c>
      <c r="D24" s="10"/>
      <c r="E24" s="6" t="s">
        <v>20</v>
      </c>
      <c r="F24" s="6" t="s">
        <v>20</v>
      </c>
      <c r="G24" s="6" t="s">
        <v>20</v>
      </c>
      <c r="H24" s="25"/>
      <c r="I24" s="10">
        <f t="shared" si="0"/>
        <v>0</v>
      </c>
      <c r="J24" s="10">
        <f t="shared" si="1"/>
        <v>0</v>
      </c>
      <c r="K24" s="10">
        <f t="shared" si="2"/>
        <v>0</v>
      </c>
      <c r="L24" s="10">
        <f t="shared" si="3"/>
        <v>1</v>
      </c>
      <c r="M24" s="10">
        <f t="shared" si="4"/>
        <v>1</v>
      </c>
      <c r="N24" s="10">
        <f t="shared" si="5"/>
        <v>1</v>
      </c>
      <c r="O24" s="10">
        <f t="shared" si="6"/>
        <v>0</v>
      </c>
      <c r="P24" s="10">
        <f t="shared" si="7"/>
        <v>0</v>
      </c>
      <c r="Q24" s="10">
        <f t="shared" si="8"/>
        <v>0</v>
      </c>
      <c r="R24" s="10">
        <f t="shared" si="9"/>
        <v>1</v>
      </c>
      <c r="S24" s="10">
        <f t="shared" si="10"/>
        <v>0</v>
      </c>
      <c r="T24" s="25"/>
      <c r="U24" s="10"/>
      <c r="V24" s="10"/>
      <c r="W24" s="10"/>
      <c r="X24" s="10"/>
      <c r="Y24" s="10"/>
      <c r="Z24" s="10"/>
      <c r="AA24" s="10"/>
      <c r="AB24" s="25"/>
      <c r="AC24" s="34">
        <f>IF(ISBLANK(D24),,1/D$29)</f>
        <v>0</v>
      </c>
      <c r="AD24" s="12">
        <f>IF(ISBLANK(E24),,1/E$29)</f>
        <v>8.3333333333333329E-2</v>
      </c>
      <c r="AE24" s="12">
        <f>IF(ISBLANK(F24),,1/F$29)</f>
        <v>8.3333333333333329E-2</v>
      </c>
      <c r="AF24" s="12">
        <f>IF(ISBLANK(G24),,1/G$29)</f>
        <v>0.125</v>
      </c>
      <c r="AG24" s="19">
        <f t="shared" si="11"/>
        <v>0.26475694444444453</v>
      </c>
      <c r="AH24" s="21">
        <f>($D$4*AC24+$D$5*AD24+$D$6*AE24+$D$7*AF24)/AG24</f>
        <v>3245.9016393442612</v>
      </c>
      <c r="AI24" s="25"/>
      <c r="AJ24" s="82">
        <v>0.30230000000000001</v>
      </c>
      <c r="AK24" s="82">
        <v>0.28050000000000003</v>
      </c>
      <c r="AL24" s="82">
        <v>0.27700000000000002</v>
      </c>
      <c r="AM24" s="86">
        <v>0.28089999999999998</v>
      </c>
      <c r="AN24" s="25"/>
    </row>
    <row r="25" spans="2:40">
      <c r="B25" t="s">
        <v>7</v>
      </c>
      <c r="C25">
        <f t="shared" si="12"/>
        <v>14</v>
      </c>
      <c r="D25" s="10" t="s">
        <v>20</v>
      </c>
      <c r="E25" s="6" t="s">
        <v>20</v>
      </c>
      <c r="F25" s="6" t="s">
        <v>20</v>
      </c>
      <c r="G25" s="6"/>
      <c r="H25" s="25"/>
      <c r="I25" s="10">
        <f t="shared" si="0"/>
        <v>1</v>
      </c>
      <c r="J25" s="10">
        <f t="shared" si="1"/>
        <v>1</v>
      </c>
      <c r="K25" s="10">
        <f t="shared" si="2"/>
        <v>0</v>
      </c>
      <c r="L25" s="10">
        <f t="shared" si="3"/>
        <v>1</v>
      </c>
      <c r="M25" s="10">
        <f t="shared" si="4"/>
        <v>0</v>
      </c>
      <c r="N25" s="10">
        <f t="shared" si="5"/>
        <v>0</v>
      </c>
      <c r="O25" s="10">
        <f t="shared" si="6"/>
        <v>1</v>
      </c>
      <c r="P25" s="10">
        <f t="shared" si="7"/>
        <v>0</v>
      </c>
      <c r="Q25" s="10">
        <f t="shared" si="8"/>
        <v>0</v>
      </c>
      <c r="R25" s="10">
        <f t="shared" si="9"/>
        <v>0</v>
      </c>
      <c r="S25" s="10">
        <f t="shared" si="10"/>
        <v>0</v>
      </c>
      <c r="T25" s="25"/>
      <c r="U25" s="10"/>
      <c r="V25" s="10"/>
      <c r="W25" s="10"/>
      <c r="X25" s="10"/>
      <c r="Y25" s="10"/>
      <c r="Z25" s="10"/>
      <c r="AA25" s="10"/>
      <c r="AB25" s="25"/>
      <c r="AC25" s="34">
        <f>IF(ISBLANK(D25),,1/D$29)</f>
        <v>9.0909090909090912E-2</v>
      </c>
      <c r="AD25" s="12">
        <f>IF(ISBLANK(E25),,1/E$29)</f>
        <v>8.3333333333333329E-2</v>
      </c>
      <c r="AE25" s="12">
        <f>IF(ISBLANK(F25),,1/F$29)</f>
        <v>8.3333333333333329E-2</v>
      </c>
      <c r="AF25" s="12">
        <f>IF(ISBLANK(G25),,1/G$29)</f>
        <v>0</v>
      </c>
      <c r="AG25" s="19">
        <f t="shared" si="11"/>
        <v>0.23611111111111116</v>
      </c>
      <c r="AH25" s="21">
        <f>($D$4*AC25+$D$5*AD25+$D$6*AE25+$D$7*AF25)/AG25</f>
        <v>2622.9946524064162</v>
      </c>
      <c r="AI25" s="25"/>
      <c r="AJ25" s="82">
        <v>0.24560000000000001</v>
      </c>
      <c r="AK25" s="82">
        <v>0.2646</v>
      </c>
      <c r="AL25" s="82">
        <v>0.24859999999999999</v>
      </c>
      <c r="AM25" s="86">
        <v>0.2576</v>
      </c>
      <c r="AN25" s="25"/>
    </row>
    <row r="26" spans="2:40">
      <c r="B26" t="s">
        <v>16</v>
      </c>
      <c r="C26">
        <f t="shared" si="12"/>
        <v>15</v>
      </c>
      <c r="D26" s="10" t="s">
        <v>20</v>
      </c>
      <c r="E26" s="6"/>
      <c r="F26" s="6"/>
      <c r="G26" s="6"/>
      <c r="H26" s="25"/>
      <c r="I26" s="10">
        <f t="shared" si="0"/>
        <v>0</v>
      </c>
      <c r="J26" s="10">
        <f t="shared" si="1"/>
        <v>0</v>
      </c>
      <c r="K26" s="10">
        <f t="shared" si="2"/>
        <v>0</v>
      </c>
      <c r="L26" s="10">
        <f t="shared" si="3"/>
        <v>0</v>
      </c>
      <c r="M26" s="10">
        <f t="shared" si="4"/>
        <v>0</v>
      </c>
      <c r="N26" s="10">
        <f t="shared" si="5"/>
        <v>0</v>
      </c>
      <c r="O26" s="10">
        <f t="shared" si="6"/>
        <v>0</v>
      </c>
      <c r="P26" s="10">
        <f t="shared" si="7"/>
        <v>0</v>
      </c>
      <c r="Q26" s="10">
        <f t="shared" si="8"/>
        <v>0</v>
      </c>
      <c r="R26" s="10">
        <f t="shared" si="9"/>
        <v>0</v>
      </c>
      <c r="S26" s="10">
        <f t="shared" si="10"/>
        <v>0</v>
      </c>
      <c r="T26" s="25"/>
      <c r="U26" s="10"/>
      <c r="V26" s="10"/>
      <c r="W26" s="10"/>
      <c r="X26" s="10"/>
      <c r="Y26" s="10"/>
      <c r="Z26" s="10"/>
      <c r="AA26" s="10"/>
      <c r="AB26" s="25"/>
      <c r="AC26" s="34">
        <f>IF(ISBLANK(D26),,1/D$29)</f>
        <v>9.0909090909090912E-2</v>
      </c>
      <c r="AD26" s="12">
        <f>IF(ISBLANK(E26),,1/E$29)</f>
        <v>0</v>
      </c>
      <c r="AE26" s="12">
        <f>IF(ISBLANK(F26),,1/F$29)</f>
        <v>0</v>
      </c>
      <c r="AF26" s="12">
        <f>IF(ISBLANK(G26),,1/G$29)</f>
        <v>0</v>
      </c>
      <c r="AG26" s="19">
        <f t="shared" si="11"/>
        <v>9.0909090909090939E-2</v>
      </c>
      <c r="AH26" s="21">
        <f>($D$4*AC26+$D$5*AD26+$D$6*AE26+$D$7*AF26)/AG26</f>
        <v>1999.9999999999993</v>
      </c>
      <c r="AI26" s="25"/>
      <c r="AJ26" s="82">
        <v>9.5399999999999999E-2</v>
      </c>
      <c r="AK26" s="82">
        <v>0.1056</v>
      </c>
      <c r="AL26" s="82">
        <v>0.1048</v>
      </c>
      <c r="AM26" s="86">
        <v>0.1062</v>
      </c>
      <c r="AN26" s="25"/>
    </row>
    <row r="27" spans="2:40">
      <c r="B27" t="s">
        <v>14</v>
      </c>
      <c r="C27">
        <f t="shared" si="12"/>
        <v>16</v>
      </c>
      <c r="D27" s="10" t="s">
        <v>20</v>
      </c>
      <c r="E27" s="6" t="s">
        <v>20</v>
      </c>
      <c r="F27" s="6"/>
      <c r="G27" s="6"/>
      <c r="H27" s="25"/>
      <c r="I27" s="10">
        <f t="shared" si="0"/>
        <v>1</v>
      </c>
      <c r="J27" s="10">
        <f t="shared" si="1"/>
        <v>0</v>
      </c>
      <c r="K27" s="10">
        <f t="shared" si="2"/>
        <v>0</v>
      </c>
      <c r="L27" s="10">
        <f t="shared" si="3"/>
        <v>0</v>
      </c>
      <c r="M27" s="10">
        <f t="shared" si="4"/>
        <v>0</v>
      </c>
      <c r="N27" s="10">
        <f t="shared" si="5"/>
        <v>0</v>
      </c>
      <c r="O27" s="10">
        <f t="shared" si="6"/>
        <v>0</v>
      </c>
      <c r="P27" s="10">
        <f t="shared" si="7"/>
        <v>0</v>
      </c>
      <c r="Q27" s="10">
        <f t="shared" si="8"/>
        <v>0</v>
      </c>
      <c r="R27" s="10">
        <f t="shared" si="9"/>
        <v>0</v>
      </c>
      <c r="S27" s="10">
        <f t="shared" si="10"/>
        <v>0</v>
      </c>
      <c r="T27" s="25"/>
      <c r="U27" s="10"/>
      <c r="V27" s="10"/>
      <c r="W27" s="10"/>
      <c r="X27" s="10"/>
      <c r="Y27" s="10"/>
      <c r="Z27" s="10"/>
      <c r="AA27" s="10"/>
      <c r="AB27" s="25"/>
      <c r="AC27" s="34">
        <f>IF(ISBLANK(D27),,1/D$29)</f>
        <v>9.0909090909090912E-2</v>
      </c>
      <c r="AD27" s="12">
        <f>IF(ISBLANK(E27),,1/E$29)</f>
        <v>8.3333333333333329E-2</v>
      </c>
      <c r="AE27" s="12">
        <f>IF(ISBLANK(F27),,1/F$29)</f>
        <v>0</v>
      </c>
      <c r="AF27" s="12">
        <f>IF(ISBLANK(G27),,1/G$29)</f>
        <v>0</v>
      </c>
      <c r="AG27" s="19">
        <f t="shared" si="11"/>
        <v>0.16666666666666674</v>
      </c>
      <c r="AH27" s="21">
        <f>($D$4*AC27+$D$5*AD27+$D$6*AE27+$D$7*AF27)/AG27</f>
        <v>2278.4090909090901</v>
      </c>
      <c r="AI27" s="25"/>
      <c r="AJ27" s="82">
        <v>0.17399999999999999</v>
      </c>
      <c r="AK27" s="82">
        <v>0.1951</v>
      </c>
      <c r="AL27" s="82">
        <v>0.18729999999999999</v>
      </c>
      <c r="AM27" s="86">
        <v>0.17610000000000001</v>
      </c>
      <c r="AN27" s="25"/>
    </row>
    <row r="28" spans="2:40" ht="16" thickBot="1">
      <c r="B28" t="s">
        <v>17</v>
      </c>
      <c r="C28">
        <f t="shared" si="12"/>
        <v>17</v>
      </c>
      <c r="D28" s="10" t="s">
        <v>20</v>
      </c>
      <c r="E28" s="6" t="s">
        <v>20</v>
      </c>
      <c r="F28" s="6" t="s">
        <v>20</v>
      </c>
      <c r="G28" s="6" t="s">
        <v>20</v>
      </c>
      <c r="H28" s="25"/>
      <c r="I28" s="10">
        <f t="shared" si="0"/>
        <v>1</v>
      </c>
      <c r="J28" s="10">
        <f t="shared" si="1"/>
        <v>1</v>
      </c>
      <c r="K28" s="10">
        <f t="shared" si="2"/>
        <v>1</v>
      </c>
      <c r="L28" s="10">
        <f t="shared" si="3"/>
        <v>1</v>
      </c>
      <c r="M28" s="10">
        <f t="shared" si="4"/>
        <v>1</v>
      </c>
      <c r="N28" s="10">
        <f t="shared" si="5"/>
        <v>1</v>
      </c>
      <c r="O28" s="10">
        <f t="shared" si="6"/>
        <v>1</v>
      </c>
      <c r="P28" s="10">
        <f t="shared" si="7"/>
        <v>1</v>
      </c>
      <c r="Q28" s="10">
        <f t="shared" si="8"/>
        <v>1</v>
      </c>
      <c r="R28" s="10">
        <f t="shared" si="9"/>
        <v>1</v>
      </c>
      <c r="S28" s="10">
        <f t="shared" si="10"/>
        <v>1</v>
      </c>
      <c r="T28" s="25"/>
      <c r="U28" s="10"/>
      <c r="V28" s="10"/>
      <c r="W28" s="10"/>
      <c r="X28" s="10"/>
      <c r="Y28" s="10"/>
      <c r="Z28" s="10"/>
      <c r="AA28" s="10"/>
      <c r="AB28" s="25"/>
      <c r="AC28" s="34">
        <f>IF(ISBLANK(D28),,1/D$29)</f>
        <v>9.0909090909090912E-2</v>
      </c>
      <c r="AD28" s="12">
        <f>IF(ISBLANK(E28),,1/E$29)</f>
        <v>8.3333333333333329E-2</v>
      </c>
      <c r="AE28" s="12">
        <f>IF(ISBLANK(F28),,1/F$29)</f>
        <v>8.3333333333333329E-2</v>
      </c>
      <c r="AF28" s="12">
        <f>IF(ISBLANK(G28),,1/G$29)</f>
        <v>0.125</v>
      </c>
      <c r="AG28" s="19">
        <f t="shared" si="11"/>
        <v>0.33159722222222232</v>
      </c>
      <c r="AH28" s="21">
        <f>($D$4*AC28+$D$5*AD28+$D$6*AE28+$D$7*AF28)/AG28</f>
        <v>3139.9333650642538</v>
      </c>
      <c r="AI28" s="25"/>
      <c r="AJ28" s="82">
        <v>0.35980000000000001</v>
      </c>
      <c r="AK28" s="82">
        <v>0.35460000000000003</v>
      </c>
      <c r="AL28" s="82">
        <v>0.35610000000000003</v>
      </c>
      <c r="AM28" s="86">
        <v>0.35060000000000002</v>
      </c>
      <c r="AN28" s="25"/>
    </row>
    <row r="29" spans="2:40">
      <c r="B29" s="7">
        <f>COUNTA(B12:B28)</f>
        <v>17</v>
      </c>
      <c r="C29" s="7"/>
      <c r="D29" s="11">
        <f>COUNTA(D12:D28)</f>
        <v>11</v>
      </c>
      <c r="E29" s="7">
        <f>COUNTA(E12:E28)</f>
        <v>12</v>
      </c>
      <c r="F29" s="7">
        <f>COUNTA(F12:F28)</f>
        <v>12</v>
      </c>
      <c r="G29" s="7">
        <f>COUNTA(G12:G28)</f>
        <v>8</v>
      </c>
      <c r="H29" s="25"/>
      <c r="I29" s="11">
        <f>SUM(I12:I28)</f>
        <v>8</v>
      </c>
      <c r="J29" s="11">
        <f>SUM(J12:J28)</f>
        <v>6</v>
      </c>
      <c r="K29" s="11">
        <f>SUM(K12:K28)</f>
        <v>3</v>
      </c>
      <c r="L29" s="11">
        <f>SUM(L12:L28)</f>
        <v>9</v>
      </c>
      <c r="M29" s="11">
        <f>SUM(M12:M28)</f>
        <v>5</v>
      </c>
      <c r="N29" s="11">
        <f>SUM(N12:N28)</f>
        <v>8</v>
      </c>
      <c r="O29" s="11">
        <f t="shared" ref="O29:S29" si="13">SUM(O12:O28)</f>
        <v>5</v>
      </c>
      <c r="P29" s="11">
        <f>SUM(P12:P28)</f>
        <v>2</v>
      </c>
      <c r="Q29" s="11">
        <f>SUM(Q12:Q28)</f>
        <v>3</v>
      </c>
      <c r="R29" s="11">
        <f t="shared" si="13"/>
        <v>5</v>
      </c>
      <c r="S29" s="11">
        <f t="shared" si="13"/>
        <v>2</v>
      </c>
      <c r="T29" s="25"/>
      <c r="U29" s="11"/>
      <c r="V29" s="11"/>
      <c r="W29" s="11"/>
      <c r="X29" s="11"/>
      <c r="Y29" s="11"/>
      <c r="Z29" s="11"/>
      <c r="AA29" s="11"/>
      <c r="AB29" s="25"/>
      <c r="AC29" s="35">
        <f>SUM(AC12:AC28)</f>
        <v>1.0000000000000002</v>
      </c>
      <c r="AD29" s="13">
        <f>SUM(AD12:AD28)</f>
        <v>1</v>
      </c>
      <c r="AE29" s="13">
        <f>SUM(AE12:AE28)</f>
        <v>1</v>
      </c>
      <c r="AF29" s="13">
        <f>SUM(AF12:AF28)</f>
        <v>1</v>
      </c>
      <c r="AG29" s="20">
        <f>SUM(AG12:AG28)/17</f>
        <v>0.21611798128342249</v>
      </c>
      <c r="AH29" s="22">
        <f>SUM(AH12:AH28)/17</f>
        <v>2779.9270707554447</v>
      </c>
      <c r="AI29" s="25"/>
      <c r="AJ29" s="83"/>
      <c r="AK29" s="83"/>
      <c r="AL29" s="83"/>
      <c r="AM29" s="87"/>
      <c r="AN29" s="25"/>
    </row>
    <row r="30" spans="2:40" s="5" customFormat="1">
      <c r="B30" s="8"/>
      <c r="C30" s="8"/>
      <c r="D30" s="50">
        <f>D29/$B$29</f>
        <v>0.6470588235294118</v>
      </c>
      <c r="E30" s="50">
        <f>E29/$B$29</f>
        <v>0.70588235294117652</v>
      </c>
      <c r="F30" s="50">
        <f>F29/$B$29</f>
        <v>0.70588235294117652</v>
      </c>
      <c r="G30" s="50">
        <f>G29/$B$29</f>
        <v>0.47058823529411764</v>
      </c>
      <c r="H30" s="26"/>
      <c r="I30" s="50">
        <f>I29/$B$29</f>
        <v>0.47058823529411764</v>
      </c>
      <c r="J30" s="50">
        <f>J29/$B$29</f>
        <v>0.35294117647058826</v>
      </c>
      <c r="K30" s="50">
        <f>K29/$B$29</f>
        <v>0.17647058823529413</v>
      </c>
      <c r="L30" s="50">
        <f>L29/$B$29</f>
        <v>0.52941176470588236</v>
      </c>
      <c r="M30" s="50">
        <f>M29/$B$29</f>
        <v>0.29411764705882354</v>
      </c>
      <c r="N30" s="50">
        <f>N29/$B$29</f>
        <v>0.47058823529411764</v>
      </c>
      <c r="O30" s="50">
        <f>O29/$B$29</f>
        <v>0.29411764705882354</v>
      </c>
      <c r="P30" s="50">
        <f>P29/$B$29</f>
        <v>0.11764705882352941</v>
      </c>
      <c r="Q30" s="50">
        <f>Q29/$B$29</f>
        <v>0.17647058823529413</v>
      </c>
      <c r="R30" s="50">
        <f>R29/$B$29</f>
        <v>0.29411764705882354</v>
      </c>
      <c r="S30" s="50">
        <f>S29/$B$29</f>
        <v>0.11764705882352941</v>
      </c>
      <c r="T30" s="26"/>
      <c r="U30"/>
      <c r="V30"/>
      <c r="W30"/>
      <c r="X30"/>
      <c r="Y30"/>
      <c r="Z30"/>
      <c r="AA30"/>
      <c r="AB30" s="26"/>
      <c r="AI30" s="26"/>
      <c r="AM30" s="85"/>
      <c r="AN30" s="26"/>
    </row>
    <row r="31" spans="2:40">
      <c r="AC31"/>
    </row>
    <row r="32" spans="2:40">
      <c r="B32" s="4"/>
    </row>
    <row r="33" spans="2:35">
      <c r="B33" s="54" t="s">
        <v>47</v>
      </c>
      <c r="C33" s="55"/>
      <c r="D33" s="55"/>
      <c r="E33" s="55"/>
      <c r="F33" s="56"/>
      <c r="G33" s="57"/>
      <c r="I33" s="54" t="s">
        <v>48</v>
      </c>
      <c r="J33" s="55"/>
      <c r="K33" s="55"/>
      <c r="L33" s="55"/>
      <c r="M33" s="55"/>
      <c r="N33" s="55"/>
      <c r="O33" s="55"/>
      <c r="P33" s="55"/>
      <c r="Q33" s="55"/>
      <c r="R33" s="55"/>
      <c r="S33" s="63"/>
      <c r="U33" s="74" t="s">
        <v>49</v>
      </c>
      <c r="V33" s="70"/>
      <c r="W33" s="70"/>
      <c r="X33" s="70"/>
      <c r="Y33" s="70"/>
      <c r="Z33" s="70"/>
      <c r="AA33" s="75"/>
      <c r="AC33" s="74" t="s">
        <v>50</v>
      </c>
      <c r="AD33" s="70"/>
      <c r="AE33" s="70"/>
      <c r="AF33" s="70"/>
      <c r="AG33" s="70"/>
      <c r="AH33" s="75"/>
      <c r="AI33" s="72"/>
    </row>
    <row r="34" spans="2:35">
      <c r="B34" s="58"/>
      <c r="C34" s="59"/>
      <c r="D34" s="59"/>
      <c r="E34" s="59"/>
      <c r="F34" s="59"/>
      <c r="G34" s="60"/>
      <c r="I34" s="64"/>
      <c r="J34" s="65"/>
      <c r="K34" s="65"/>
      <c r="L34" s="65"/>
      <c r="M34" s="65"/>
      <c r="N34" s="65"/>
      <c r="O34" s="65"/>
      <c r="P34" s="65"/>
      <c r="Q34" s="65"/>
      <c r="R34" s="65"/>
      <c r="S34" s="66"/>
      <c r="U34" s="76"/>
      <c r="V34" s="71"/>
      <c r="W34" s="71"/>
      <c r="X34" s="71"/>
      <c r="Y34" s="71"/>
      <c r="Z34" s="71"/>
      <c r="AA34" s="77"/>
      <c r="AC34" s="76"/>
      <c r="AD34" s="71"/>
      <c r="AE34" s="71"/>
      <c r="AF34" s="71"/>
      <c r="AG34" s="71"/>
      <c r="AH34" s="77"/>
      <c r="AI34" s="72"/>
    </row>
    <row r="35" spans="2:35">
      <c r="B35" s="58"/>
      <c r="C35" s="59"/>
      <c r="D35" s="59"/>
      <c r="E35" s="59"/>
      <c r="F35" s="59"/>
      <c r="G35" s="60"/>
      <c r="I35" s="64"/>
      <c r="J35" s="65"/>
      <c r="K35" s="65"/>
      <c r="L35" s="65"/>
      <c r="M35" s="65"/>
      <c r="N35" s="65"/>
      <c r="O35" s="65"/>
      <c r="P35" s="65"/>
      <c r="Q35" s="65"/>
      <c r="R35" s="65"/>
      <c r="S35" s="66"/>
      <c r="U35" s="76"/>
      <c r="V35" s="71"/>
      <c r="W35" s="71"/>
      <c r="X35" s="71"/>
      <c r="Y35" s="71"/>
      <c r="Z35" s="71"/>
      <c r="AA35" s="77"/>
      <c r="AC35" s="76"/>
      <c r="AD35" s="71"/>
      <c r="AE35" s="71"/>
      <c r="AF35" s="71"/>
      <c r="AG35" s="71"/>
      <c r="AH35" s="77"/>
      <c r="AI35" s="72"/>
    </row>
    <row r="36" spans="2:35">
      <c r="B36" s="58"/>
      <c r="C36" s="59"/>
      <c r="D36" s="59"/>
      <c r="E36" s="59"/>
      <c r="F36" s="59"/>
      <c r="G36" s="60"/>
      <c r="I36" s="64"/>
      <c r="J36" s="65"/>
      <c r="K36" s="65"/>
      <c r="L36" s="65"/>
      <c r="M36" s="65"/>
      <c r="N36" s="65"/>
      <c r="O36" s="65"/>
      <c r="P36" s="65"/>
      <c r="Q36" s="65"/>
      <c r="R36" s="65"/>
      <c r="S36" s="66"/>
      <c r="U36" s="76"/>
      <c r="V36" s="71"/>
      <c r="W36" s="71"/>
      <c r="X36" s="71"/>
      <c r="Y36" s="71"/>
      <c r="Z36" s="71"/>
      <c r="AA36" s="77"/>
      <c r="AC36" s="76"/>
      <c r="AD36" s="71"/>
      <c r="AE36" s="71"/>
      <c r="AF36" s="71"/>
      <c r="AG36" s="71"/>
      <c r="AH36" s="77"/>
      <c r="AI36" s="72"/>
    </row>
    <row r="37" spans="2:35">
      <c r="B37" s="58"/>
      <c r="C37" s="59"/>
      <c r="D37" s="59"/>
      <c r="E37" s="59"/>
      <c r="F37" s="59"/>
      <c r="G37" s="60"/>
      <c r="I37" s="64"/>
      <c r="J37" s="65"/>
      <c r="K37" s="65"/>
      <c r="L37" s="65"/>
      <c r="M37" s="65"/>
      <c r="N37" s="65"/>
      <c r="O37" s="65"/>
      <c r="P37" s="65"/>
      <c r="Q37" s="65"/>
      <c r="R37" s="65"/>
      <c r="S37" s="66"/>
      <c r="U37" s="76"/>
      <c r="V37" s="71"/>
      <c r="W37" s="71"/>
      <c r="X37" s="71"/>
      <c r="Y37" s="71"/>
      <c r="Z37" s="71"/>
      <c r="AA37" s="77"/>
      <c r="AC37" s="76"/>
      <c r="AD37" s="71"/>
      <c r="AE37" s="71"/>
      <c r="AF37" s="71"/>
      <c r="AG37" s="71"/>
      <c r="AH37" s="77"/>
      <c r="AI37" s="72"/>
    </row>
    <row r="38" spans="2:35">
      <c r="B38" s="58"/>
      <c r="C38" s="59"/>
      <c r="D38" s="59"/>
      <c r="E38" s="59"/>
      <c r="F38" s="59"/>
      <c r="G38" s="60"/>
      <c r="I38" s="64"/>
      <c r="J38" s="65"/>
      <c r="K38" s="65"/>
      <c r="L38" s="65"/>
      <c r="M38" s="65"/>
      <c r="N38" s="65"/>
      <c r="O38" s="65"/>
      <c r="P38" s="65"/>
      <c r="Q38" s="65"/>
      <c r="R38" s="65"/>
      <c r="S38" s="66"/>
      <c r="U38" s="76"/>
      <c r="V38" s="71"/>
      <c r="W38" s="71"/>
      <c r="X38" s="71"/>
      <c r="Y38" s="71"/>
      <c r="Z38" s="71"/>
      <c r="AA38" s="77"/>
      <c r="AC38" s="76"/>
      <c r="AD38" s="71"/>
      <c r="AE38" s="71"/>
      <c r="AF38" s="71"/>
      <c r="AG38" s="71"/>
      <c r="AH38" s="77"/>
      <c r="AI38" s="72"/>
    </row>
    <row r="39" spans="2:35">
      <c r="B39" s="58"/>
      <c r="C39" s="59"/>
      <c r="D39" s="59"/>
      <c r="E39" s="59"/>
      <c r="F39" s="59"/>
      <c r="G39" s="60"/>
      <c r="I39" s="64"/>
      <c r="J39" s="65"/>
      <c r="K39" s="65"/>
      <c r="L39" s="65"/>
      <c r="M39" s="65"/>
      <c r="N39" s="65"/>
      <c r="O39" s="65"/>
      <c r="P39" s="65"/>
      <c r="Q39" s="65"/>
      <c r="R39" s="65"/>
      <c r="S39" s="66"/>
      <c r="U39" s="76"/>
      <c r="V39" s="71"/>
      <c r="W39" s="71"/>
      <c r="X39" s="71"/>
      <c r="Y39" s="71"/>
      <c r="Z39" s="71"/>
      <c r="AA39" s="77"/>
      <c r="AC39" s="76"/>
      <c r="AD39" s="71"/>
      <c r="AE39" s="71"/>
      <c r="AF39" s="71"/>
      <c r="AG39" s="71"/>
      <c r="AH39" s="77"/>
      <c r="AI39" s="72"/>
    </row>
    <row r="40" spans="2:35">
      <c r="B40" s="58"/>
      <c r="C40" s="59"/>
      <c r="D40" s="59"/>
      <c r="E40" s="59"/>
      <c r="F40" s="59"/>
      <c r="G40" s="60"/>
      <c r="I40" s="64"/>
      <c r="J40" s="65"/>
      <c r="K40" s="65"/>
      <c r="L40" s="65"/>
      <c r="M40" s="65"/>
      <c r="N40" s="65"/>
      <c r="O40" s="65"/>
      <c r="P40" s="65"/>
      <c r="Q40" s="65"/>
      <c r="R40" s="65"/>
      <c r="S40" s="66"/>
      <c r="U40" s="76"/>
      <c r="V40" s="71"/>
      <c r="W40" s="71"/>
      <c r="X40" s="71"/>
      <c r="Y40" s="71"/>
      <c r="Z40" s="71"/>
      <c r="AA40" s="77"/>
      <c r="AC40" s="76"/>
      <c r="AD40" s="71"/>
      <c r="AE40" s="71"/>
      <c r="AF40" s="71"/>
      <c r="AG40" s="71"/>
      <c r="AH40" s="77"/>
      <c r="AI40" s="72"/>
    </row>
    <row r="41" spans="2:35">
      <c r="B41" s="58"/>
      <c r="C41" s="59"/>
      <c r="D41" s="59"/>
      <c r="E41" s="59"/>
      <c r="F41" s="59"/>
      <c r="G41" s="60"/>
      <c r="I41" s="64"/>
      <c r="J41" s="65"/>
      <c r="K41" s="65"/>
      <c r="L41" s="65"/>
      <c r="M41" s="65"/>
      <c r="N41" s="65"/>
      <c r="O41" s="65"/>
      <c r="P41" s="65"/>
      <c r="Q41" s="65"/>
      <c r="R41" s="65"/>
      <c r="S41" s="66"/>
      <c r="U41" s="76"/>
      <c r="V41" s="71"/>
      <c r="W41" s="71"/>
      <c r="X41" s="71"/>
      <c r="Y41" s="71"/>
      <c r="Z41" s="71"/>
      <c r="AA41" s="77"/>
      <c r="AC41" s="76"/>
      <c r="AD41" s="71"/>
      <c r="AE41" s="71"/>
      <c r="AF41" s="71"/>
      <c r="AG41" s="71"/>
      <c r="AH41" s="77"/>
      <c r="AI41" s="72"/>
    </row>
    <row r="42" spans="2:35">
      <c r="B42" s="58"/>
      <c r="C42" s="59"/>
      <c r="D42" s="59"/>
      <c r="E42" s="59"/>
      <c r="F42" s="59"/>
      <c r="G42" s="60"/>
      <c r="I42" s="64"/>
      <c r="J42" s="65"/>
      <c r="K42" s="65"/>
      <c r="L42" s="65"/>
      <c r="M42" s="65"/>
      <c r="N42" s="65"/>
      <c r="O42" s="65"/>
      <c r="P42" s="65"/>
      <c r="Q42" s="65"/>
      <c r="R42" s="65"/>
      <c r="S42" s="66"/>
      <c r="U42" s="76"/>
      <c r="V42" s="71"/>
      <c r="W42" s="71"/>
      <c r="X42" s="71"/>
      <c r="Y42" s="71"/>
      <c r="Z42" s="71"/>
      <c r="AA42" s="77"/>
      <c r="AC42" s="76"/>
      <c r="AD42" s="71"/>
      <c r="AE42" s="71"/>
      <c r="AF42" s="71"/>
      <c r="AG42" s="71"/>
      <c r="AH42" s="77"/>
      <c r="AI42" s="72"/>
    </row>
    <row r="43" spans="2:35">
      <c r="B43" s="58"/>
      <c r="C43" s="59"/>
      <c r="D43" s="59"/>
      <c r="E43" s="59"/>
      <c r="F43" s="59"/>
      <c r="G43" s="60"/>
      <c r="I43" s="64"/>
      <c r="J43" s="65"/>
      <c r="K43" s="65"/>
      <c r="L43" s="65"/>
      <c r="M43" s="65"/>
      <c r="N43" s="65"/>
      <c r="O43" s="65"/>
      <c r="P43" s="65"/>
      <c r="Q43" s="65"/>
      <c r="R43" s="65"/>
      <c r="S43" s="66"/>
      <c r="U43" s="76"/>
      <c r="V43" s="71"/>
      <c r="W43" s="71"/>
      <c r="X43" s="71"/>
      <c r="Y43" s="71"/>
      <c r="Z43" s="71"/>
      <c r="AA43" s="77"/>
      <c r="AC43" s="76"/>
      <c r="AD43" s="71"/>
      <c r="AE43" s="71"/>
      <c r="AF43" s="71"/>
      <c r="AG43" s="71"/>
      <c r="AH43" s="77"/>
      <c r="AI43" s="72"/>
    </row>
    <row r="44" spans="2:35">
      <c r="B44" s="58"/>
      <c r="C44" s="59"/>
      <c r="D44" s="59"/>
      <c r="E44" s="59"/>
      <c r="F44" s="59"/>
      <c r="G44" s="60"/>
      <c r="I44" s="64"/>
      <c r="J44" s="65"/>
      <c r="K44" s="65"/>
      <c r="L44" s="65"/>
      <c r="M44" s="65"/>
      <c r="N44" s="65"/>
      <c r="O44" s="65"/>
      <c r="P44" s="65"/>
      <c r="Q44" s="65"/>
      <c r="R44" s="65"/>
      <c r="S44" s="66"/>
      <c r="U44" s="76"/>
      <c r="V44" s="71"/>
      <c r="W44" s="71"/>
      <c r="X44" s="71"/>
      <c r="Y44" s="71"/>
      <c r="Z44" s="71"/>
      <c r="AA44" s="77"/>
      <c r="AC44" s="76"/>
      <c r="AD44" s="71"/>
      <c r="AE44" s="71"/>
      <c r="AF44" s="71"/>
      <c r="AG44" s="71"/>
      <c r="AH44" s="77"/>
      <c r="AI44" s="72"/>
    </row>
    <row r="45" spans="2:35">
      <c r="B45" s="58"/>
      <c r="C45" s="59"/>
      <c r="D45" s="59"/>
      <c r="E45" s="59"/>
      <c r="F45" s="59"/>
      <c r="G45" s="60"/>
      <c r="I45" s="64"/>
      <c r="J45" s="65"/>
      <c r="K45" s="65"/>
      <c r="L45" s="65"/>
      <c r="M45" s="65"/>
      <c r="N45" s="65"/>
      <c r="O45" s="65"/>
      <c r="P45" s="65"/>
      <c r="Q45" s="65"/>
      <c r="R45" s="65"/>
      <c r="S45" s="66"/>
      <c r="U45" s="76"/>
      <c r="V45" s="71"/>
      <c r="W45" s="71"/>
      <c r="X45" s="71"/>
      <c r="Y45" s="71"/>
      <c r="Z45" s="71"/>
      <c r="AA45" s="77"/>
      <c r="AC45" s="76"/>
      <c r="AD45" s="71"/>
      <c r="AE45" s="71"/>
      <c r="AF45" s="71"/>
      <c r="AG45" s="71"/>
      <c r="AH45" s="77"/>
      <c r="AI45" s="72"/>
    </row>
    <row r="46" spans="2:35">
      <c r="B46" s="58"/>
      <c r="C46" s="59"/>
      <c r="D46" s="59"/>
      <c r="E46" s="59"/>
      <c r="F46" s="59"/>
      <c r="G46" s="60"/>
      <c r="I46" s="64"/>
      <c r="J46" s="65"/>
      <c r="K46" s="65"/>
      <c r="L46" s="65"/>
      <c r="M46" s="65"/>
      <c r="N46" s="65"/>
      <c r="O46" s="65"/>
      <c r="P46" s="65"/>
      <c r="Q46" s="65"/>
      <c r="R46" s="65"/>
      <c r="S46" s="66"/>
      <c r="U46" s="76"/>
      <c r="V46" s="71"/>
      <c r="W46" s="71"/>
      <c r="X46" s="71"/>
      <c r="Y46" s="71"/>
      <c r="Z46" s="71"/>
      <c r="AA46" s="77"/>
      <c r="AC46" s="76"/>
      <c r="AD46" s="71"/>
      <c r="AE46" s="71"/>
      <c r="AF46" s="71"/>
      <c r="AG46" s="71"/>
      <c r="AH46" s="77"/>
      <c r="AI46" s="72"/>
    </row>
    <row r="47" spans="2:35">
      <c r="B47" s="61"/>
      <c r="C47" s="30"/>
      <c r="D47" s="30"/>
      <c r="E47" s="30"/>
      <c r="F47" s="30"/>
      <c r="G47" s="62"/>
      <c r="I47" s="67"/>
      <c r="J47" s="68"/>
      <c r="K47" s="68"/>
      <c r="L47" s="68"/>
      <c r="M47" s="68"/>
      <c r="N47" s="68"/>
      <c r="O47" s="68"/>
      <c r="P47" s="68"/>
      <c r="Q47" s="68"/>
      <c r="R47" s="68"/>
      <c r="S47" s="69"/>
      <c r="U47" s="76"/>
      <c r="V47" s="71"/>
      <c r="W47" s="71"/>
      <c r="X47" s="71"/>
      <c r="Y47" s="71"/>
      <c r="Z47" s="71"/>
      <c r="AA47" s="77"/>
      <c r="AC47" s="76"/>
      <c r="AD47" s="71"/>
      <c r="AE47" s="71"/>
      <c r="AF47" s="71"/>
      <c r="AG47" s="71"/>
      <c r="AH47" s="77"/>
      <c r="AI47" s="72"/>
    </row>
    <row r="48" spans="2:35">
      <c r="U48" s="76"/>
      <c r="V48" s="71"/>
      <c r="W48" s="71"/>
      <c r="X48" s="71"/>
      <c r="Y48" s="71"/>
      <c r="Z48" s="71"/>
      <c r="AA48" s="77"/>
      <c r="AC48" s="76"/>
      <c r="AD48" s="71"/>
      <c r="AE48" s="71"/>
      <c r="AF48" s="71"/>
      <c r="AG48" s="71"/>
      <c r="AH48" s="77"/>
      <c r="AI48" s="72"/>
    </row>
    <row r="49" spans="9:35">
      <c r="M49" s="53"/>
      <c r="N49" s="53"/>
      <c r="O49" s="53"/>
      <c r="P49" s="53"/>
      <c r="Q49" s="53"/>
      <c r="R49" s="53"/>
      <c r="S49" s="53"/>
      <c r="U49" s="76"/>
      <c r="V49" s="71"/>
      <c r="W49" s="71"/>
      <c r="X49" s="71"/>
      <c r="Y49" s="71"/>
      <c r="Z49" s="71"/>
      <c r="AA49" s="77"/>
      <c r="AC49" s="76"/>
      <c r="AD49" s="71"/>
      <c r="AE49" s="71"/>
      <c r="AF49" s="71"/>
      <c r="AG49" s="71"/>
      <c r="AH49" s="77"/>
      <c r="AI49" s="72"/>
    </row>
    <row r="50" spans="9:35">
      <c r="I50" s="53"/>
      <c r="J50" s="53"/>
      <c r="K50" s="53"/>
      <c r="L50" s="53"/>
      <c r="M50" s="53"/>
      <c r="N50" s="53"/>
      <c r="O50" s="53"/>
      <c r="P50" s="53"/>
      <c r="Q50" s="53"/>
      <c r="R50" s="53"/>
      <c r="S50" s="53"/>
      <c r="U50" s="76"/>
      <c r="V50" s="71"/>
      <c r="W50" s="71"/>
      <c r="X50" s="71"/>
      <c r="Y50" s="71"/>
      <c r="Z50" s="71"/>
      <c r="AA50" s="77"/>
      <c r="AC50" s="76"/>
      <c r="AD50" s="71"/>
      <c r="AE50" s="71"/>
      <c r="AF50" s="71"/>
      <c r="AG50" s="71"/>
      <c r="AH50" s="77"/>
      <c r="AI50" s="72"/>
    </row>
    <row r="51" spans="9:35">
      <c r="I51" s="53"/>
      <c r="J51" s="53"/>
      <c r="K51" s="53"/>
      <c r="L51" s="53"/>
      <c r="M51" s="53"/>
      <c r="N51" s="53"/>
      <c r="O51" s="53"/>
      <c r="P51" s="53"/>
      <c r="Q51" s="53"/>
      <c r="R51" s="53"/>
      <c r="S51" s="53"/>
      <c r="U51" s="78"/>
      <c r="V51" s="79"/>
      <c r="W51" s="79"/>
      <c r="X51" s="79"/>
      <c r="Y51" s="79"/>
      <c r="Z51" s="79"/>
      <c r="AA51" s="80"/>
      <c r="AC51" s="78"/>
      <c r="AD51" s="79"/>
      <c r="AE51" s="79"/>
      <c r="AF51" s="79"/>
      <c r="AG51" s="79"/>
      <c r="AH51" s="80"/>
      <c r="AI51" s="72"/>
    </row>
    <row r="52" spans="9:35">
      <c r="I52" s="53"/>
      <c r="J52" s="53"/>
      <c r="K52" s="53"/>
      <c r="L52" s="53"/>
      <c r="M52" s="53"/>
      <c r="N52" s="53"/>
      <c r="O52" s="53"/>
      <c r="P52" s="53"/>
      <c r="Q52" s="53"/>
      <c r="R52" s="53"/>
      <c r="S52" s="53"/>
      <c r="U52" s="73"/>
      <c r="V52" s="73"/>
      <c r="W52" s="73"/>
      <c r="X52" s="73"/>
      <c r="Y52" s="73"/>
      <c r="Z52" s="73"/>
      <c r="AA52" s="73"/>
    </row>
    <row r="53" spans="9:35">
      <c r="I53" s="53"/>
      <c r="J53" s="53"/>
      <c r="K53" s="53"/>
      <c r="L53" s="53"/>
      <c r="M53" s="53"/>
      <c r="N53" s="53"/>
      <c r="O53" s="53"/>
      <c r="P53" s="53"/>
      <c r="Q53" s="53"/>
      <c r="R53" s="53"/>
      <c r="S53" s="53"/>
      <c r="U53" s="73"/>
      <c r="V53" s="73"/>
      <c r="W53" s="73"/>
      <c r="X53" s="73"/>
      <c r="Y53" s="73"/>
      <c r="Z53" s="73"/>
      <c r="AA53" s="73"/>
    </row>
    <row r="54" spans="9:35">
      <c r="I54" s="53"/>
      <c r="J54" s="53"/>
      <c r="K54" s="53"/>
      <c r="L54" s="53"/>
      <c r="M54" s="53"/>
      <c r="N54" s="53"/>
      <c r="O54" s="53"/>
      <c r="P54" s="53"/>
      <c r="Q54" s="53"/>
      <c r="R54" s="53"/>
      <c r="S54" s="53"/>
      <c r="U54" s="73"/>
      <c r="V54" s="73"/>
      <c r="W54" s="73"/>
      <c r="X54" s="73"/>
      <c r="Y54" s="73"/>
      <c r="Z54" s="73"/>
      <c r="AA54" s="73"/>
    </row>
    <row r="55" spans="9:35">
      <c r="I55" s="53"/>
      <c r="J55" s="53"/>
      <c r="K55" s="53"/>
      <c r="L55" s="53"/>
      <c r="M55" s="53"/>
      <c r="N55" s="53"/>
      <c r="O55" s="53"/>
      <c r="P55" s="53"/>
      <c r="Q55" s="53"/>
      <c r="R55" s="53"/>
      <c r="S55" s="53"/>
    </row>
    <row r="56" spans="9:35">
      <c r="I56" s="53"/>
      <c r="J56" s="53"/>
      <c r="K56" s="53"/>
      <c r="L56" s="53"/>
      <c r="M56" s="53"/>
      <c r="N56" s="53"/>
      <c r="O56" s="53"/>
      <c r="P56" s="53"/>
      <c r="Q56" s="53"/>
      <c r="R56" s="53"/>
      <c r="S56" s="53"/>
    </row>
    <row r="57" spans="9:35">
      <c r="I57" s="53"/>
      <c r="J57" s="53"/>
      <c r="K57" s="53"/>
      <c r="L57" s="53"/>
      <c r="M57" s="53"/>
      <c r="N57" s="53"/>
      <c r="O57" s="53"/>
      <c r="P57" s="53"/>
      <c r="Q57" s="53"/>
      <c r="R57" s="53"/>
      <c r="S57" s="53"/>
    </row>
    <row r="58" spans="9:35">
      <c r="I58" s="53"/>
      <c r="J58" s="53"/>
      <c r="K58" s="53"/>
      <c r="L58" s="53"/>
      <c r="M58" s="53"/>
      <c r="N58" s="53"/>
      <c r="O58" s="53"/>
      <c r="P58" s="53"/>
      <c r="Q58" s="53"/>
      <c r="R58" s="53"/>
      <c r="S58" s="53"/>
    </row>
    <row r="59" spans="9:35">
      <c r="I59" s="53"/>
      <c r="J59" s="53"/>
      <c r="K59" s="53"/>
      <c r="L59" s="53"/>
      <c r="M59" s="53"/>
      <c r="N59" s="53"/>
      <c r="O59" s="53"/>
      <c r="P59" s="53"/>
      <c r="Q59" s="53"/>
      <c r="R59" s="53"/>
      <c r="S59" s="53"/>
    </row>
    <row r="60" spans="9:35">
      <c r="I60" s="53"/>
      <c r="J60" s="53"/>
      <c r="K60" s="53"/>
      <c r="L60" s="53"/>
      <c r="M60" s="53"/>
      <c r="N60" s="53"/>
      <c r="O60" s="53"/>
      <c r="P60" s="53"/>
      <c r="Q60" s="53"/>
      <c r="R60" s="53"/>
      <c r="S60" s="53"/>
    </row>
    <row r="61" spans="9:35">
      <c r="I61" s="53"/>
      <c r="J61" s="53"/>
      <c r="K61" s="53"/>
      <c r="L61" s="53"/>
      <c r="M61" s="53"/>
      <c r="N61" s="53"/>
      <c r="O61" s="53"/>
      <c r="P61" s="53"/>
      <c r="Q61" s="53"/>
      <c r="R61" s="53"/>
      <c r="S61" s="53"/>
    </row>
    <row r="62" spans="9:35">
      <c r="I62" s="53"/>
      <c r="J62" s="53"/>
      <c r="K62" s="53"/>
      <c r="L62" s="53"/>
      <c r="M62" s="53"/>
      <c r="N62" s="53"/>
      <c r="O62" s="53"/>
      <c r="P62" s="53"/>
      <c r="Q62" s="53"/>
      <c r="R62" s="53"/>
      <c r="S62" s="53"/>
    </row>
    <row r="63" spans="9:35">
      <c r="I63" s="53"/>
      <c r="J63" s="53"/>
      <c r="K63" s="53"/>
      <c r="L63" s="53"/>
      <c r="M63" s="53"/>
      <c r="N63" s="53"/>
      <c r="O63" s="53"/>
      <c r="P63" s="53"/>
      <c r="Q63" s="53"/>
      <c r="R63" s="53"/>
      <c r="S63" s="53"/>
    </row>
  </sheetData>
  <sortState ref="B3:B20">
    <sortCondition ref="B3:B20"/>
  </sortState>
  <mergeCells count="11">
    <mergeCell ref="U10:AA10"/>
    <mergeCell ref="V13:Z13"/>
    <mergeCell ref="V12:Z12"/>
    <mergeCell ref="I10:S10"/>
    <mergeCell ref="I33:S47"/>
    <mergeCell ref="U33:AA51"/>
    <mergeCell ref="D10:G10"/>
    <mergeCell ref="AC10:AH10"/>
    <mergeCell ref="B33:G47"/>
    <mergeCell ref="AC33:AH51"/>
    <mergeCell ref="AJ10:AM1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Botros</dc:creator>
  <cp:lastModifiedBy>Andrew Botros</cp:lastModifiedBy>
  <dcterms:created xsi:type="dcterms:W3CDTF">2014-03-26T15:33:54Z</dcterms:created>
  <dcterms:modified xsi:type="dcterms:W3CDTF">2014-03-28T01:29:30Z</dcterms:modified>
</cp:coreProperties>
</file>