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2975" tabRatio="600" firstSheet="1" activeTab="3" autoFilterDateGrouping="1"/>
  </bookViews>
  <sheets>
    <sheet name="оборотПермь Стар" sheetId="1" state="hidden" r:id="rId1"/>
    <sheet name="оборот" sheetId="2" state="visible" r:id="rId2"/>
    <sheet name="ремонт" sheetId="3" state="visible" r:id="rId3"/>
    <sheet name="приход" sheetId="4" state="visible" r:id="rId4"/>
    <sheet name="справочник" sheetId="5" state="hidden" r:id="rId5"/>
    <sheet name="2х уровневый" sheetId="6" state="hidden" r:id="rId6"/>
    <sheet name="клиенты" sheetId="7" state="hidden" r:id="rId7"/>
    <sheet name="Переторжка 33" sheetId="8" state="hidden" r:id="rId8"/>
    <sheet name="SHIP-TO" sheetId="9" state="hidden" r:id="rId9"/>
    <sheet name="ПОДДОНЫ НА ФАБРИКУ" sheetId="10" state="visible" r:id="rId10"/>
  </sheets>
  <definedNames>
    <definedName name="аренда">'2х уровневый'!$Q$1:$T$1</definedName>
    <definedName name="Ашан">'2х уровневый'!$C$2:$C$6</definedName>
    <definedName name="БэстПрайс">'2х уровневый'!$D$2</definedName>
    <definedName name="Верный">'2х уровневый'!$E$2:$E$2</definedName>
    <definedName name="возврат">'2х уровневый'!$A$1:$K$1</definedName>
    <definedName name="ИнтернетРешения">'2х уровневый'!$F$2</definedName>
    <definedName name="Континент">'2х уровневый'!$H$2:$H$2</definedName>
    <definedName name="Лента">'2х уровневый'!$I$2:$I$2</definedName>
    <definedName name="Линия7">'2х уровневый'!$J$2:$J$3</definedName>
    <definedName name="поставка">'2х уровневый'!$Q$3:$T$3</definedName>
    <definedName name="Тандер">'2х уровневый'!$A$2:$A$8</definedName>
    <definedName name="Х5">'2х уровневый'!$B$2:$B$38</definedName>
    <definedName name="ЮнилэндЕкатеринбург">'2х уровневый'!$G$2:$G$2</definedName>
    <definedName name="Яндекс">'2х уровневый'!$K$2:$K$2</definedName>
    <definedName name="_xlnm._FilterDatabase" localSheetId="7" hidden="1">'Переторжка 33'!$B$18:$X$80</definedName>
    <definedName name="_xlnm._FilterDatabase" localSheetId="8" hidden="1">'SHIP-TO'!$F$1:$I$28</definedName>
    <definedName name="_xlnm._FilterDatabase" localSheetId="9" hidden="1">'ПОДДОНЫ НА ФАБРИКУ'!$A$1:$C$29</definedName>
  </definedNames>
  <calcPr calcId="191029" fullCalcOnLoad="1"/>
</workbook>
</file>

<file path=xl/styles.xml><?xml version="1.0" encoding="utf-8"?>
<styleSheet xmlns="http://schemas.openxmlformats.org/spreadsheetml/2006/main">
  <numFmts count="12">
    <numFmt numFmtId="164" formatCode="_-* #,##0\ _₽_-;\-* #,##0\ _₽_-;_-* &quot;-&quot;??\ _₽_-;_-@_-"/>
    <numFmt numFmtId="165" formatCode="d/m/yy;@"/>
    <numFmt numFmtId="166" formatCode="0.000"/>
    <numFmt numFmtId="167" formatCode="0.0"/>
    <numFmt numFmtId="168" formatCode="0.000000"/>
    <numFmt numFmtId="169" formatCode="dd/mm/yy;@"/>
    <numFmt numFmtId="170" formatCode="#,##0\ &quot;₽&quot;;[Red]#,##0\ &quot;₽&quot;"/>
    <numFmt numFmtId="171" formatCode="_-* #,##0\ &quot;₽&quot;_-;\-* #,##0\ &quot;₽&quot;_-;_-* &quot;-&quot;??\ &quot;₽&quot;_-;_-@_-"/>
    <numFmt numFmtId="172" formatCode="#,##0\ &quot;₽&quot;"/>
    <numFmt numFmtId="173" formatCode="_-* #,##0.00\ _₽_-;\-* #,##0.00\ _₽_-;_-* &quot;-&quot;??\ _₽_-;_-@_-"/>
    <numFmt numFmtId="174" formatCode="_-* #,##0\ _B_F_-;\-* #,##0\ _B_F_-;_-* &quot;-&quot;\ _B_F_-;_-@_-"/>
    <numFmt numFmtId="175" formatCode="_(&quot;₽&quot;* #,##0.00_);_(&quot;₽&quot;* \(#,##0.00\);_(&quot;₽&quot;* &quot;-&quot;??_);_(@_)"/>
  </numFmts>
  <fonts count="44">
    <font>
      <name val="Calibri"/>
      <charset val="204"/>
      <family val="2"/>
      <color theme="1"/>
      <sz val="11"/>
      <scheme val="minor"/>
    </font>
    <font>
      <name val="Calibri"/>
      <charset val="204"/>
      <family val="2"/>
      <color theme="1"/>
      <sz val="11"/>
      <scheme val="minor"/>
    </font>
    <font>
      <name val="Arial Cyr"/>
      <charset val="204"/>
      <sz val="10"/>
    </font>
    <font>
      <name val="Calibri"/>
      <charset val="204"/>
      <family val="2"/>
      <sz val="12"/>
      <scheme val="minor"/>
    </font>
    <font>
      <name val="Calibri"/>
      <charset val="204"/>
      <family val="2"/>
      <color theme="1"/>
      <sz val="12"/>
      <scheme val="minor"/>
    </font>
    <font>
      <name val="Times New Roman"/>
      <charset val="204"/>
      <family val="1"/>
      <color theme="1"/>
      <sz val="12"/>
    </font>
    <font>
      <name val="Times New Roman"/>
      <charset val="204"/>
      <family val="1"/>
      <i val="1"/>
      <color theme="1"/>
      <sz val="12"/>
    </font>
    <font>
      <name val="Times New Roman"/>
      <charset val="204"/>
      <family val="1"/>
      <color theme="1"/>
      <sz val="8"/>
    </font>
    <font>
      <name val="Calibri"/>
      <charset val="204"/>
      <family val="2"/>
      <color theme="1"/>
      <sz val="8"/>
      <scheme val="minor"/>
    </font>
    <font>
      <name val="Calibri"/>
      <charset val="204"/>
      <family val="2"/>
      <b val="1"/>
      <color theme="1"/>
      <sz val="12"/>
      <scheme val="minor"/>
    </font>
    <font>
      <name val="Calibri"/>
      <charset val="204"/>
      <family val="2"/>
      <color rgb="FFFF0000"/>
      <sz val="11"/>
      <scheme val="minor"/>
    </font>
    <font>
      <name val="Times New Roman"/>
      <charset val="204"/>
      <family val="1"/>
      <color rgb="FFFF0000"/>
      <sz val="12"/>
    </font>
    <font>
      <name val="Calibri"/>
      <charset val="204"/>
      <family val="2"/>
      <color theme="1"/>
      <sz val="9"/>
      <scheme val="minor"/>
    </font>
    <font>
      <name val="Times New Roman"/>
      <charset val="204"/>
      <family val="1"/>
      <color theme="1"/>
      <sz val="9"/>
    </font>
    <font>
      <name val="Calibri"/>
      <charset val="204"/>
      <family val="2"/>
      <color rgb="FF000000"/>
      <sz val="11"/>
      <scheme val="minor"/>
    </font>
    <font>
      <name val="Calibri"/>
      <charset val="204"/>
      <family val="2"/>
      <color rgb="FF000000"/>
      <sz val="11"/>
    </font>
    <font>
      <name val="Times New Roman"/>
      <charset val="204"/>
      <family val="1"/>
      <color rgb="FF000000"/>
      <sz val="12"/>
    </font>
    <font>
      <name val="Calibri"/>
      <charset val="204"/>
      <family val="2"/>
      <color rgb="FF1F497D"/>
      <sz val="11"/>
    </font>
    <font>
      <name val="Arial"/>
      <charset val="204"/>
      <family val="2"/>
      <b val="1"/>
      <color rgb="FF000000"/>
      <sz val="10"/>
    </font>
    <font>
      <name val="Arial"/>
      <charset val="204"/>
      <family val="2"/>
      <sz val="10"/>
    </font>
    <font>
      <name val="Times New Roman"/>
      <family val="1"/>
      <color theme="1"/>
      <sz val="12"/>
    </font>
    <font>
      <name val="Calibri"/>
      <charset val="204"/>
      <family val="2"/>
      <sz val="11"/>
      <scheme val="minor"/>
    </font>
    <font>
      <name val="Arial Cyr"/>
      <sz val="10"/>
    </font>
    <font>
      <name val="Arial"/>
      <charset val="204"/>
      <family val="2"/>
      <color theme="1"/>
      <sz val="7.5"/>
    </font>
    <font>
      <name val="Arial"/>
      <charset val="204"/>
      <family val="2"/>
      <color rgb="FFFF0000"/>
      <sz val="7.5"/>
    </font>
    <font>
      <name val="Arial"/>
      <charset val="204"/>
      <family val="2"/>
      <b val="1"/>
      <i val="1"/>
      <color theme="1"/>
      <sz val="7.5"/>
    </font>
    <font>
      <name val="Arial"/>
      <charset val="204"/>
      <family val="2"/>
      <b val="1"/>
      <color theme="1"/>
      <sz val="9.4"/>
    </font>
    <font>
      <name val="Arial"/>
      <charset val="204"/>
      <family val="2"/>
      <b val="1"/>
      <color theme="1"/>
      <sz val="7.5"/>
    </font>
    <font>
      <name val="Arial"/>
      <charset val="204"/>
      <family val="2"/>
      <color theme="1"/>
      <sz val="6.6"/>
    </font>
    <font>
      <name val="Arial"/>
      <charset val="204"/>
      <family val="2"/>
      <color theme="1"/>
      <sz val="5.65"/>
    </font>
    <font>
      <name val="Calibri"/>
      <charset val="204"/>
      <family val="2"/>
      <color theme="1"/>
      <sz val="11"/>
    </font>
    <font>
      <name val="Calibri"/>
      <charset val="204"/>
      <family val="2"/>
      <b val="1"/>
      <sz val="18"/>
    </font>
    <font>
      <name val="Calibri"/>
      <charset val="204"/>
      <family val="2"/>
      <sz val="11"/>
    </font>
    <font>
      <name val="Calibri"/>
      <charset val="204"/>
      <family val="2"/>
      <sz val="12"/>
    </font>
    <font>
      <name val="Calibri"/>
      <charset val="204"/>
      <family val="2"/>
      <color rgb="FF0000FF"/>
      <sz val="12"/>
      <u val="single"/>
    </font>
    <font>
      <name val="Arial"/>
      <charset val="204"/>
      <family val="2"/>
      <color theme="10"/>
      <sz val="11"/>
      <u val="single"/>
    </font>
    <font>
      <name val="Arial"/>
      <charset val="204"/>
      <family val="2"/>
      <sz val="11"/>
    </font>
    <font>
      <name val="Calibri"/>
      <charset val="204"/>
      <family val="2"/>
      <b val="1"/>
      <sz val="14"/>
    </font>
    <font>
      <name val="Calibri"/>
      <charset val="204"/>
      <family val="2"/>
      <color rgb="FFFFFFFF"/>
      <sz val="11"/>
    </font>
    <font>
      <name val="Calibri"/>
      <charset val="204"/>
      <family val="2"/>
      <b val="1"/>
      <sz val="12"/>
    </font>
    <font>
      <name val="Arial"/>
      <charset val="204"/>
      <family val="2"/>
      <b val="1"/>
      <sz val="11"/>
    </font>
    <font>
      <name val="Calibri"/>
      <charset val="204"/>
      <family val="2"/>
      <b val="1"/>
      <color theme="1"/>
      <sz val="11"/>
      <scheme val="minor"/>
    </font>
    <font>
      <name val="MS Sans Serif"/>
      <charset val="204"/>
      <color theme="1"/>
      <sz val="8.25"/>
    </font>
    <font>
      <name val="Calibri"/>
      <family val="2"/>
      <color theme="1"/>
      <sz val="11"/>
      <scheme val="minor"/>
    </font>
  </fonts>
  <fills count="15">
    <fill>
      <patternFill/>
    </fill>
    <fill>
      <patternFill patternType="gray125"/>
    </fill>
    <fill>
      <patternFill patternType="solid">
        <fgColor rgb="FFFFFF00"/>
        <bgColor indexed="64"/>
      </patternFill>
    </fill>
    <fill>
      <patternFill patternType="solid">
        <fgColor theme="0" tint="-0.1499984740745262"/>
        <bgColor indexed="64"/>
      </patternFill>
    </fill>
    <fill>
      <patternFill patternType="solid">
        <fgColor indexed="13"/>
        <bgColor indexed="64"/>
      </patternFill>
    </fill>
    <fill>
      <patternFill patternType="solid">
        <fgColor rgb="FF92D050"/>
        <bgColor indexed="64"/>
      </patternFill>
    </fill>
    <fill>
      <patternFill patternType="solid">
        <fgColor rgb="FF00B0F0"/>
        <bgColor indexed="64"/>
      </patternFill>
    </fill>
    <fill>
      <patternFill patternType="solid">
        <fgColor theme="2" tint="-0.09997863704336681"/>
        <bgColor indexed="64"/>
      </patternFill>
    </fill>
    <fill>
      <patternFill patternType="solid">
        <fgColor theme="7" tint="0.7999816888943144"/>
        <bgColor indexed="64"/>
      </patternFill>
    </fill>
    <fill>
      <patternFill patternType="solid">
        <fgColor theme="9" tint="0.7999816888943144"/>
        <bgColor indexed="64"/>
      </patternFill>
    </fill>
    <fill>
      <patternFill patternType="solid">
        <fgColor rgb="FF000000"/>
      </patternFill>
    </fill>
    <fill>
      <patternFill patternType="solid">
        <fgColor rgb="FFD9D9D9"/>
      </patternFill>
    </fill>
    <fill>
      <patternFill patternType="solid">
        <fgColor theme="0"/>
        <bgColor indexed="64"/>
      </patternFill>
    </fill>
    <fill>
      <patternFill patternType="solid">
        <fgColor theme="0" tint="-0.0499893185216834"/>
        <bgColor indexed="64"/>
      </patternFill>
    </fill>
    <fill>
      <patternFill patternType="solid">
        <fgColor rgb="FFFF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
      <left/>
      <right style="medium">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right/>
      <top/>
      <bottom style="medium">
        <color indexed="64"/>
      </bottom>
      <diagonal/>
    </border>
    <border>
      <left style="medium">
        <color indexed="64"/>
      </left>
      <right style="medium">
        <color indexed="64"/>
      </right>
      <top/>
      <bottom/>
      <diagonal/>
    </border>
    <border>
      <left style="thin">
        <color indexed="64"/>
      </left>
      <right style="thin">
        <color auto="1"/>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diagonal/>
    </border>
    <border>
      <left style="dotted">
        <color rgb="FF000000"/>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dotted">
        <color rgb="FF000000"/>
      </bottom>
      <diagonal/>
    </border>
    <border>
      <left/>
      <right style="thin">
        <color indexed="64"/>
      </right>
      <top style="thin">
        <color indexed="64"/>
      </top>
      <bottom/>
      <diagonal/>
    </border>
    <border>
      <left/>
      <right style="thin">
        <color indexed="64"/>
      </right>
      <top/>
      <bottom/>
      <diagonal/>
    </border>
    <border>
      <left/>
      <right/>
      <top style="dotted">
        <color rgb="FF000000"/>
      </top>
      <bottom style="dotted">
        <color rgb="FF000000"/>
      </bottom>
      <diagonal/>
    </border>
    <border>
      <left/>
      <right/>
      <top style="thin">
        <color indexed="64"/>
      </top>
      <bottom/>
      <diagonal/>
    </border>
    <border>
      <left/>
      <right/>
      <top style="dotted">
        <color rgb="FF000000"/>
      </top>
      <bottom/>
      <diagonal/>
    </border>
    <border>
      <left/>
      <right style="dotted">
        <color rgb="FF000000"/>
      </right>
      <top style="dotted">
        <color rgb="FF000000"/>
      </top>
      <bottom/>
      <diagonal/>
    </border>
  </borders>
  <cellStyleXfs count="10">
    <xf numFmtId="0" fontId="1" fillId="0" borderId="0"/>
    <xf numFmtId="173" fontId="1" fillId="0" borderId="0"/>
    <xf numFmtId="0" fontId="2" fillId="0" borderId="0"/>
    <xf numFmtId="173" fontId="1" fillId="0" borderId="0"/>
    <xf numFmtId="174" fontId="19" fillId="0" borderId="0"/>
    <xf numFmtId="0" fontId="30" fillId="0" borderId="0"/>
    <xf numFmtId="0" fontId="36" fillId="0" borderId="0"/>
    <xf numFmtId="0" fontId="35" fillId="0" borderId="0"/>
    <xf numFmtId="175" fontId="1" fillId="0" borderId="0"/>
    <xf numFmtId="0" fontId="43" fillId="0" borderId="0"/>
  </cellStyleXfs>
  <cellXfs count="321">
    <xf numFmtId="0" fontId="0" fillId="0" borderId="0" pivotButton="0" quotePrefix="0" xfId="0"/>
    <xf numFmtId="0" fontId="2" fillId="0" borderId="0" pivotButton="0" quotePrefix="0" xfId="2"/>
    <xf numFmtId="0" fontId="2" fillId="4" borderId="0" applyAlignment="1" pivotButton="0" quotePrefix="0" xfId="2">
      <alignment wrapText="1"/>
    </xf>
    <xf numFmtId="0" fontId="2" fillId="0" borderId="0" applyAlignment="1" pivotButton="0" quotePrefix="0" xfId="2">
      <alignment wrapText="1"/>
    </xf>
    <xf numFmtId="0" fontId="4" fillId="0" borderId="0" pivotButton="0" quotePrefix="0" xfId="0"/>
    <xf numFmtId="0" fontId="0" fillId="0" borderId="0" applyAlignment="1" pivotButton="0" quotePrefix="0" xfId="0">
      <alignment wrapText="1"/>
    </xf>
    <xf numFmtId="164" fontId="0" fillId="0" borderId="1" applyAlignment="1" pivotButton="0" quotePrefix="0" xfId="1">
      <alignment wrapText="1"/>
    </xf>
    <xf numFmtId="165" fontId="4" fillId="0" borderId="0" applyAlignment="1" pivotButton="0" quotePrefix="0" xfId="0">
      <alignment horizontal="center" vertical="center"/>
    </xf>
    <xf numFmtId="165" fontId="5" fillId="0" borderId="1" applyAlignment="1" pivotButton="0" quotePrefix="0" xfId="0">
      <alignment horizontal="center" vertical="center" wrapText="1"/>
    </xf>
    <xf numFmtId="165" fontId="5" fillId="5" borderId="1" applyAlignment="1" pivotButton="0" quotePrefix="0" xfId="0">
      <alignment horizontal="center" vertical="center" wrapText="1"/>
    </xf>
    <xf numFmtId="165" fontId="6" fillId="2" borderId="1" applyAlignment="1" pivotButton="0" quotePrefix="0" xfId="0">
      <alignment horizontal="center" vertical="center" wrapText="1"/>
    </xf>
    <xf numFmtId="165" fontId="6" fillId="6" borderId="1" applyAlignment="1" pivotButton="0" quotePrefix="0" xfId="0">
      <alignment horizontal="center" vertical="center" wrapText="1"/>
    </xf>
    <xf numFmtId="0" fontId="5"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7" fillId="5" borderId="1" applyAlignment="1" pivotButton="0" quotePrefix="0" xfId="0">
      <alignment horizontal="center" vertical="center" wrapText="1"/>
    </xf>
    <xf numFmtId="0" fontId="7" fillId="2" borderId="1" applyAlignment="1" pivotButton="0" quotePrefix="0" xfId="0">
      <alignment horizontal="center" vertical="center" wrapText="1"/>
    </xf>
    <xf numFmtId="0" fontId="7" fillId="6" borderId="1" applyAlignment="1" pivotButton="0" quotePrefix="0" xfId="0">
      <alignment horizontal="center" vertical="center" wrapText="1"/>
    </xf>
    <xf numFmtId="0" fontId="8" fillId="0" borderId="0" pivotButton="0" quotePrefix="0" xfId="0"/>
    <xf numFmtId="0" fontId="8" fillId="0" borderId="1" applyAlignment="1" pivotButton="0" quotePrefix="0" xfId="0">
      <alignment vertical="center"/>
    </xf>
    <xf numFmtId="165" fontId="7" fillId="0" borderId="2" applyAlignment="1" pivotButton="0" quotePrefix="0" xfId="0">
      <alignment horizontal="center" vertical="center" wrapText="1"/>
    </xf>
    <xf numFmtId="165" fontId="7" fillId="0" borderId="1" applyAlignment="1" pivotButton="0" quotePrefix="0" xfId="0">
      <alignment horizontal="center" vertical="center" wrapText="1"/>
    </xf>
    <xf numFmtId="0" fontId="8" fillId="0" borderId="1" applyAlignment="1" pivotButton="0" quotePrefix="0" xfId="0">
      <alignment vertical="center" wrapText="1"/>
    </xf>
    <xf numFmtId="165" fontId="8" fillId="0" borderId="1" applyAlignment="1" pivotButton="0" quotePrefix="0" xfId="0">
      <alignment horizontal="center" vertical="center"/>
    </xf>
    <xf numFmtId="0" fontId="8" fillId="0" borderId="1" applyAlignment="1" pivotButton="0" quotePrefix="0" xfId="0">
      <alignment horizontal="center" vertical="center"/>
    </xf>
    <xf numFmtId="0" fontId="8" fillId="5" borderId="1" applyAlignment="1" pivotButton="0" quotePrefix="0" xfId="0">
      <alignment horizontal="center" vertical="center"/>
    </xf>
    <xf numFmtId="0" fontId="8" fillId="0" borderId="1" applyAlignment="1" pivotButton="0" quotePrefix="0" xfId="0">
      <alignment horizontal="center" vertical="center" wrapText="1"/>
    </xf>
    <xf numFmtId="0" fontId="8" fillId="2" borderId="1" applyAlignment="1" pivotButton="0" quotePrefix="0" xfId="0">
      <alignment horizontal="center" vertical="center"/>
    </xf>
    <xf numFmtId="0" fontId="8" fillId="6" borderId="1" applyAlignment="1" pivotButton="0" quotePrefix="0" xfId="0">
      <alignment horizontal="center" vertical="center"/>
    </xf>
    <xf numFmtId="0" fontId="8" fillId="0" borderId="0" applyAlignment="1" pivotButton="0" quotePrefix="0" xfId="0">
      <alignment vertical="center"/>
    </xf>
    <xf numFmtId="165" fontId="4" fillId="0" borderId="10" applyAlignment="1" pivotButton="0" quotePrefix="0" xfId="0">
      <alignment horizontal="center" vertical="center"/>
    </xf>
    <xf numFmtId="3" fontId="4" fillId="0" borderId="10" applyAlignment="1" pivotButton="0" quotePrefix="0" xfId="0">
      <alignment horizontal="center" vertical="center"/>
    </xf>
    <xf numFmtId="3" fontId="4" fillId="5" borderId="10" applyAlignment="1" pivotButton="0" quotePrefix="0" xfId="0">
      <alignment horizontal="center" vertical="center"/>
    </xf>
    <xf numFmtId="0" fontId="4" fillId="0" borderId="1" applyAlignment="1" pivotButton="0" quotePrefix="0" xfId="0">
      <alignment horizontal="center" vertical="center"/>
    </xf>
    <xf numFmtId="3" fontId="4" fillId="2" borderId="10" applyAlignment="1" pivotButton="0" quotePrefix="0" xfId="0">
      <alignment horizontal="center" vertical="center"/>
    </xf>
    <xf numFmtId="3" fontId="4" fillId="6" borderId="10" applyAlignment="1" pivotButton="0" quotePrefix="0" xfId="0">
      <alignment horizontal="center" vertical="center"/>
    </xf>
    <xf numFmtId="0" fontId="4" fillId="0" borderId="10" pivotButton="0" quotePrefix="0" xfId="0"/>
    <xf numFmtId="0" fontId="9" fillId="0" borderId="0" pivotButton="0" quotePrefix="0" xfId="0"/>
    <xf numFmtId="0" fontId="4" fillId="0" borderId="1" pivotButton="0" quotePrefix="0" xfId="0"/>
    <xf numFmtId="1" fontId="4" fillId="0" borderId="1" pivotButton="0" quotePrefix="0" xfId="0"/>
    <xf numFmtId="0" fontId="4" fillId="0" borderId="0" applyAlignment="1" pivotButton="0" quotePrefix="0" xfId="0">
      <alignment horizontal="center" vertical="center"/>
    </xf>
    <xf numFmtId="0" fontId="4" fillId="5" borderId="0" applyAlignment="1" pivotButton="0" quotePrefix="0" xfId="0">
      <alignment horizontal="center" vertical="center"/>
    </xf>
    <xf numFmtId="0" fontId="4" fillId="2" borderId="0" pivotButton="0" quotePrefix="0" xfId="0"/>
    <xf numFmtId="0" fontId="4" fillId="6" borderId="0" pivotButton="0" quotePrefix="0" xfId="0"/>
    <xf numFmtId="1" fontId="4" fillId="0" borderId="10" applyAlignment="1" pivotButton="0" quotePrefix="0" xfId="0">
      <alignment horizontal="center"/>
    </xf>
    <xf numFmtId="3" fontId="4" fillId="0" borderId="1" applyAlignment="1" pivotButton="0" quotePrefix="0" xfId="0">
      <alignment horizontal="center" vertical="center"/>
    </xf>
    <xf numFmtId="1" fontId="4" fillId="0" borderId="1" applyAlignment="1" pivotButton="0" quotePrefix="0" xfId="0">
      <alignment horizontal="center"/>
    </xf>
    <xf numFmtId="1" fontId="4" fillId="0" borderId="0" pivotButton="0" quotePrefix="0" xfId="0"/>
    <xf numFmtId="166" fontId="4" fillId="0" borderId="0" pivotButton="0" quotePrefix="0" xfId="0"/>
    <xf numFmtId="167" fontId="4" fillId="0" borderId="0" pivotButton="0" quotePrefix="0" xfId="0"/>
    <xf numFmtId="49" fontId="4" fillId="0" borderId="0" pivotButton="0" quotePrefix="0" xfId="0"/>
    <xf numFmtId="168" fontId="4" fillId="0" borderId="0" pivotButton="0" quotePrefix="0" xfId="0"/>
    <xf numFmtId="2" fontId="4" fillId="0" borderId="0" pivotButton="0" quotePrefix="0" xfId="0"/>
    <xf numFmtId="49" fontId="4" fillId="0" borderId="0" applyAlignment="1" pivotButton="0" quotePrefix="0" xfId="0">
      <alignment horizontal="center" vertical="center"/>
    </xf>
    <xf numFmtId="49" fontId="4" fillId="5" borderId="0" applyAlignment="1" pivotButton="0" quotePrefix="0" xfId="0">
      <alignment horizontal="center" vertical="center"/>
    </xf>
    <xf numFmtId="49" fontId="4" fillId="2" borderId="0" pivotButton="0" quotePrefix="0" xfId="0"/>
    <xf numFmtId="49" fontId="4" fillId="6" borderId="0" pivotButton="0" quotePrefix="0" xfId="0"/>
    <xf numFmtId="0" fontId="0" fillId="0" borderId="1" pivotButton="0" quotePrefix="0" xfId="0"/>
    <xf numFmtId="165" fontId="4" fillId="0" borderId="1" applyAlignment="1" pivotButton="0" quotePrefix="0" xfId="0">
      <alignment horizontal="center" vertical="center"/>
    </xf>
    <xf numFmtId="165" fontId="11" fillId="0" borderId="14" applyAlignment="1" pivotButton="0" quotePrefix="0" xfId="0">
      <alignment horizontal="center" vertical="center" wrapText="1"/>
    </xf>
    <xf numFmtId="0" fontId="13" fillId="0" borderId="1" applyAlignment="1" pivotButton="0" quotePrefix="0" xfId="0">
      <alignment horizontal="center" vertical="center" wrapText="1"/>
    </xf>
    <xf numFmtId="0" fontId="12" fillId="0" borderId="1" applyAlignment="1" pivotButton="0" quotePrefix="0" xfId="0">
      <alignment horizontal="center" vertical="center"/>
    </xf>
    <xf numFmtId="0" fontId="14" fillId="0" borderId="0" pivotButton="0" quotePrefix="0" xfId="0"/>
    <xf numFmtId="0" fontId="15" fillId="0" borderId="22" applyAlignment="1" pivotButton="0" quotePrefix="0" xfId="0">
      <alignment vertical="center"/>
    </xf>
    <xf numFmtId="0" fontId="15" fillId="0" borderId="0" applyAlignment="1" pivotButton="0" quotePrefix="0" xfId="0">
      <alignment vertical="center" wrapText="1"/>
    </xf>
    <xf numFmtId="0" fontId="15" fillId="0" borderId="0" applyAlignment="1" pivotButton="0" quotePrefix="0" xfId="0">
      <alignment vertical="center"/>
    </xf>
    <xf numFmtId="22" fontId="17" fillId="0" borderId="0" applyAlignment="1" pivotButton="0" quotePrefix="0" xfId="0">
      <alignment vertical="center"/>
    </xf>
    <xf numFmtId="0" fontId="17" fillId="0" borderId="0" applyAlignment="1" pivotButton="0" quotePrefix="0" xfId="0">
      <alignment vertical="center"/>
    </xf>
    <xf numFmtId="0" fontId="16" fillId="0" borderId="0" applyAlignment="1" pivotButton="0" quotePrefix="0" xfId="0">
      <alignment vertical="center"/>
    </xf>
    <xf numFmtId="165" fontId="5" fillId="0" borderId="11" applyAlignment="1" pivotButton="0" quotePrefix="0" xfId="0">
      <alignment horizontal="center" vertical="center" wrapText="1"/>
    </xf>
    <xf numFmtId="165" fontId="5" fillId="5" borderId="14" applyAlignment="1" pivotButton="0" quotePrefix="0" xfId="0">
      <alignment horizontal="center" vertical="center" wrapText="1"/>
    </xf>
    <xf numFmtId="165" fontId="5" fillId="2" borderId="14" applyAlignment="1" pivotButton="0" quotePrefix="0" xfId="0">
      <alignment horizontal="center" vertical="center" wrapText="1"/>
    </xf>
    <xf numFmtId="0" fontId="12" fillId="0" borderId="3" applyAlignment="1" pivotButton="0" quotePrefix="0" xfId="0">
      <alignment horizontal="center" vertical="center"/>
    </xf>
    <xf numFmtId="0" fontId="12" fillId="0" borderId="13" applyAlignment="1" pivotButton="0" quotePrefix="0" xfId="0">
      <alignment horizontal="center" vertical="center"/>
    </xf>
    <xf numFmtId="0" fontId="12" fillId="0" borderId="3" applyAlignment="1" pivotButton="0" quotePrefix="0" xfId="0">
      <alignment vertical="center"/>
    </xf>
    <xf numFmtId="0" fontId="12" fillId="0" borderId="3" applyAlignment="1" pivotButton="0" quotePrefix="0" xfId="0">
      <alignment vertical="center" wrapText="1"/>
    </xf>
    <xf numFmtId="165" fontId="4" fillId="0" borderId="13" applyAlignment="1" pivotButton="0" quotePrefix="0" xfId="0">
      <alignment horizontal="center" vertical="center"/>
    </xf>
    <xf numFmtId="3" fontId="4" fillId="8" borderId="1" applyAlignment="1" pivotButton="0" quotePrefix="0" xfId="0">
      <alignment horizontal="center" vertical="center"/>
    </xf>
    <xf numFmtId="1" fontId="4" fillId="8" borderId="1" applyAlignment="1" pivotButton="0" quotePrefix="0" xfId="0">
      <alignment horizontal="center"/>
    </xf>
    <xf numFmtId="0" fontId="0" fillId="9" borderId="0" pivotButton="0" quotePrefix="0" xfId="0"/>
    <xf numFmtId="0" fontId="0" fillId="9" borderId="19" applyAlignment="1" pivotButton="0" quotePrefix="0" xfId="0">
      <alignment horizontal="center" vertical="center" wrapText="1"/>
    </xf>
    <xf numFmtId="0" fontId="0" fillId="9" borderId="20" pivotButton="0" quotePrefix="0" xfId="0"/>
    <xf numFmtId="0" fontId="0" fillId="9" borderId="17" applyAlignment="1" pivotButton="0" quotePrefix="0" xfId="0">
      <alignment horizontal="center" vertical="center" wrapText="1"/>
    </xf>
    <xf numFmtId="0" fontId="0" fillId="9" borderId="15" applyAlignment="1" pivotButton="0" quotePrefix="0" xfId="0">
      <alignment horizontal="center"/>
    </xf>
    <xf numFmtId="0" fontId="10" fillId="9" borderId="0" pivotButton="0" quotePrefix="0" xfId="0"/>
    <xf numFmtId="0" fontId="10" fillId="9" borderId="15" applyAlignment="1" pivotButton="0" quotePrefix="0" xfId="0">
      <alignment horizontal="center"/>
    </xf>
    <xf numFmtId="0" fontId="13" fillId="0" borderId="3" applyAlignment="1" pivotButton="0" quotePrefix="0" xfId="0">
      <alignment horizontal="center" vertical="center" wrapText="1"/>
    </xf>
    <xf numFmtId="0" fontId="18" fillId="0" borderId="0" pivotButton="0" quotePrefix="0" xfId="0"/>
    <xf numFmtId="0" fontId="12" fillId="0" borderId="0" applyAlignment="1" pivotButton="0" quotePrefix="0" xfId="0">
      <alignment vertical="center" wrapText="1"/>
    </xf>
    <xf numFmtId="3" fontId="4" fillId="0" borderId="3" applyAlignment="1" pivotButton="0" quotePrefix="0" xfId="0">
      <alignment horizontal="center"/>
    </xf>
    <xf numFmtId="3" fontId="0" fillId="0" borderId="1" pivotButton="0" quotePrefix="0" xfId="0"/>
    <xf numFmtId="0" fontId="0" fillId="2" borderId="17" applyAlignment="1" pivotButton="0" quotePrefix="0" xfId="0">
      <alignment horizontal="center" vertical="center"/>
    </xf>
    <xf numFmtId="165" fontId="5" fillId="5" borderId="17" applyAlignment="1" pivotButton="0" quotePrefix="0" xfId="0">
      <alignment horizontal="center" vertical="center" wrapText="1"/>
    </xf>
    <xf numFmtId="0" fontId="0" fillId="0" borderId="1" applyAlignment="1" pivotButton="0" quotePrefix="0" xfId="0">
      <alignment horizontal="center"/>
    </xf>
    <xf numFmtId="0" fontId="22" fillId="0" borderId="0" pivotButton="0" quotePrefix="0" xfId="2"/>
    <xf numFmtId="3" fontId="3" fillId="8" borderId="1" applyAlignment="1" pivotButton="0" quotePrefix="0" xfId="0">
      <alignment horizontal="center" vertical="center"/>
    </xf>
    <xf numFmtId="3" fontId="0" fillId="0" borderId="0" pivotButton="0" quotePrefix="0" xfId="0"/>
    <xf numFmtId="10" fontId="4" fillId="0" borderId="3" applyAlignment="1" pivotButton="0" quotePrefix="0" xfId="0">
      <alignment horizontal="center"/>
    </xf>
    <xf numFmtId="10" fontId="4" fillId="5" borderId="3" applyAlignment="1" pivotButton="0" quotePrefix="0" xfId="0">
      <alignment horizontal="center"/>
    </xf>
    <xf numFmtId="3" fontId="4" fillId="8" borderId="21" applyAlignment="1" pivotButton="0" quotePrefix="0" xfId="0">
      <alignment horizontal="center" vertical="center"/>
    </xf>
    <xf numFmtId="10" fontId="4" fillId="5" borderId="9" applyAlignment="1" pivotButton="0" quotePrefix="0" xfId="0">
      <alignment horizontal="center"/>
    </xf>
    <xf numFmtId="3" fontId="4" fillId="0" borderId="4" applyAlignment="1" pivotButton="0" quotePrefix="0" xfId="0">
      <alignment horizontal="center"/>
    </xf>
    <xf numFmtId="3" fontId="4" fillId="0" borderId="6" applyAlignment="1" pivotButton="0" quotePrefix="0" xfId="0">
      <alignment horizontal="center"/>
    </xf>
    <xf numFmtId="3" fontId="4" fillId="0" borderId="17" applyAlignment="1" pivotButton="0" quotePrefix="0" xfId="0">
      <alignment horizontal="center"/>
    </xf>
    <xf numFmtId="169" fontId="0" fillId="9" borderId="3" pivotButton="0" quotePrefix="0" xfId="0"/>
    <xf numFmtId="3" fontId="0" fillId="9" borderId="15" applyAlignment="1" pivotButton="0" quotePrefix="0" xfId="0">
      <alignment horizontal="center"/>
    </xf>
    <xf numFmtId="0" fontId="0" fillId="9" borderId="27" applyAlignment="1" pivotButton="0" quotePrefix="0" xfId="0">
      <alignment horizontal="center" vertical="center" wrapText="1"/>
    </xf>
    <xf numFmtId="0" fontId="21" fillId="9" borderId="15" applyAlignment="1" pivotButton="0" quotePrefix="0" xfId="0">
      <alignment horizontal="center"/>
    </xf>
    <xf numFmtId="3" fontId="4" fillId="9" borderId="1" applyAlignment="1" pivotButton="0" quotePrefix="0" xfId="0">
      <alignment horizontal="center" vertical="center"/>
    </xf>
    <xf numFmtId="0" fontId="0" fillId="0" borderId="5" applyAlignment="1" pivotButton="0" quotePrefix="0" xfId="0">
      <alignment horizontal="center"/>
    </xf>
    <xf numFmtId="0" fontId="0" fillId="2" borderId="15" applyAlignment="1" pivotButton="0" quotePrefix="0" xfId="0">
      <alignment horizontal="center"/>
    </xf>
    <xf numFmtId="3" fontId="0" fillId="0" borderId="1" applyAlignment="1" pivotButton="0" quotePrefix="0" xfId="0">
      <alignment horizontal="center"/>
    </xf>
    <xf numFmtId="0" fontId="22" fillId="4" borderId="0" applyAlignment="1" pivotButton="0" quotePrefix="0" xfId="2">
      <alignment wrapText="1"/>
    </xf>
    <xf numFmtId="165" fontId="24" fillId="0" borderId="14" applyAlignment="1" pivotButton="0" quotePrefix="0" xfId="0">
      <alignment horizontal="right" vertical="center" wrapText="1"/>
    </xf>
    <xf numFmtId="165" fontId="25" fillId="7" borderId="12" applyAlignment="1" pivotButton="0" quotePrefix="0" xfId="0">
      <alignment horizontal="right" vertical="center" wrapText="1"/>
    </xf>
    <xf numFmtId="165" fontId="25" fillId="7" borderId="18" applyAlignment="1" pivotButton="0" quotePrefix="0" xfId="0">
      <alignment horizontal="right" vertical="center" wrapText="1"/>
    </xf>
    <xf numFmtId="165" fontId="23" fillId="5" borderId="17" applyAlignment="1" pivotButton="0" quotePrefix="0" xfId="0">
      <alignment horizontal="right" vertical="center" wrapText="1"/>
    </xf>
    <xf numFmtId="0" fontId="26" fillId="0" borderId="1" applyAlignment="1" pivotButton="0" quotePrefix="0" xfId="0">
      <alignment horizontal="right" vertical="center" wrapText="1"/>
    </xf>
    <xf numFmtId="3" fontId="23" fillId="0" borderId="1" applyAlignment="1" pivotButton="0" quotePrefix="0" xfId="0">
      <alignment horizontal="right" vertical="center"/>
    </xf>
    <xf numFmtId="3" fontId="23" fillId="0" borderId="28" applyAlignment="1" pivotButton="0" quotePrefix="0" xfId="0">
      <alignment horizontal="right" vertical="center"/>
    </xf>
    <xf numFmtId="165" fontId="23" fillId="0" borderId="13" applyAlignment="1" pivotButton="0" quotePrefix="0" xfId="0">
      <alignment horizontal="center" vertical="center" wrapText="1"/>
    </xf>
    <xf numFmtId="3" fontId="4" fillId="8" borderId="28" applyAlignment="1" pivotButton="0" quotePrefix="0" xfId="0">
      <alignment horizontal="center" vertical="center"/>
    </xf>
    <xf numFmtId="3" fontId="28" fillId="8" borderId="28" applyAlignment="1" pivotButton="0" quotePrefix="0" xfId="0">
      <alignment horizontal="center" vertical="center"/>
    </xf>
    <xf numFmtId="3" fontId="23" fillId="8" borderId="28" applyAlignment="1" pivotButton="0" quotePrefix="0" xfId="0">
      <alignment horizontal="center" vertical="center"/>
    </xf>
    <xf numFmtId="3" fontId="23" fillId="0" borderId="28" applyAlignment="1" pivotButton="0" quotePrefix="0" xfId="0">
      <alignment horizontal="center" vertical="center"/>
    </xf>
    <xf numFmtId="3" fontId="27" fillId="8" borderId="28" applyAlignment="1" pivotButton="0" quotePrefix="0" xfId="0">
      <alignment horizontal="center" vertical="center"/>
    </xf>
    <xf numFmtId="3" fontId="27" fillId="0" borderId="28" applyAlignment="1" pivotButton="0" quotePrefix="0" xfId="0">
      <alignment horizontal="center" vertical="center"/>
    </xf>
    <xf numFmtId="3" fontId="29" fillId="8" borderId="28" applyAlignment="1" pivotButton="0" quotePrefix="0" xfId="0">
      <alignment horizontal="center" vertical="center"/>
    </xf>
    <xf numFmtId="49" fontId="29" fillId="8" borderId="28" applyAlignment="1" pivotButton="0" quotePrefix="0" xfId="0">
      <alignment horizontal="center" vertical="center"/>
    </xf>
    <xf numFmtId="49" fontId="26" fillId="8" borderId="28" applyAlignment="1" pivotButton="0" quotePrefix="0" xfId="0">
      <alignment horizontal="center" vertical="center"/>
    </xf>
    <xf numFmtId="3" fontId="26" fillId="8" borderId="28" applyAlignment="1" pivotButton="0" quotePrefix="0" xfId="0">
      <alignment horizontal="center" vertical="center"/>
    </xf>
    <xf numFmtId="3" fontId="27" fillId="0" borderId="28" applyAlignment="1" pivotButton="0" quotePrefix="0" xfId="0">
      <alignment horizontal="right" vertical="center"/>
    </xf>
    <xf numFmtId="3" fontId="26" fillId="0" borderId="28" applyAlignment="1" pivotButton="0" quotePrefix="0" xfId="0">
      <alignment horizontal="right" vertical="center"/>
    </xf>
    <xf numFmtId="3" fontId="4" fillId="5" borderId="3" applyAlignment="1" pivotButton="0" quotePrefix="0" xfId="0">
      <alignment horizontal="center"/>
    </xf>
    <xf numFmtId="1" fontId="4" fillId="8" borderId="28" applyAlignment="1" pivotButton="0" quotePrefix="0" xfId="0">
      <alignment horizontal="center"/>
    </xf>
    <xf numFmtId="0" fontId="0" fillId="0" borderId="28" applyAlignment="1" pivotButton="0" quotePrefix="0" xfId="0">
      <alignment horizontal="center"/>
    </xf>
    <xf numFmtId="0" fontId="31" fillId="0" borderId="0" pivotButton="0" quotePrefix="0" xfId="6"/>
    <xf numFmtId="0" fontId="32" fillId="0" borderId="0" pivotButton="0" quotePrefix="0" xfId="6"/>
    <xf numFmtId="0" fontId="33" fillId="0" borderId="0" applyAlignment="1" pivotButton="0" quotePrefix="0" xfId="6">
      <alignment vertical="top"/>
    </xf>
    <xf numFmtId="0" fontId="34" fillId="0" borderId="0" applyAlignment="1" pivotButton="0" quotePrefix="0" xfId="6">
      <alignment vertical="top"/>
    </xf>
    <xf numFmtId="0" fontId="35" fillId="0" borderId="0" pivotButton="0" quotePrefix="0" xfId="7"/>
    <xf numFmtId="0" fontId="32" fillId="0" borderId="0" applyAlignment="1" pivotButton="0" quotePrefix="0" xfId="6">
      <alignment wrapText="1"/>
    </xf>
    <xf numFmtId="0" fontId="36" fillId="0" borderId="0" pivotButton="0" quotePrefix="0" xfId="6"/>
    <xf numFmtId="0" fontId="37" fillId="0" borderId="29" applyAlignment="1" pivotButton="0" quotePrefix="0" xfId="6">
      <alignment horizontal="center" vertical="center" wrapText="1"/>
    </xf>
    <xf numFmtId="0" fontId="32" fillId="0" borderId="30" applyAlignment="1" pivotButton="0" quotePrefix="0" xfId="6">
      <alignment wrapText="1"/>
    </xf>
    <xf numFmtId="0" fontId="38" fillId="10" borderId="30" applyAlignment="1" pivotButton="0" quotePrefix="0" xfId="6">
      <alignment horizontal="center" wrapText="1"/>
    </xf>
    <xf numFmtId="0" fontId="32" fillId="0" borderId="31" applyAlignment="1" pivotButton="0" quotePrefix="0" xfId="6">
      <alignment wrapText="1"/>
    </xf>
    <xf numFmtId="4" fontId="39" fillId="0" borderId="30" applyAlignment="1" pivotButton="0" quotePrefix="0" xfId="6">
      <alignment horizontal="center" vertical="top" wrapText="1"/>
    </xf>
    <xf numFmtId="0" fontId="33" fillId="0" borderId="30" applyAlignment="1" pivotButton="0" quotePrefix="0" xfId="6">
      <alignment horizontal="center" vertical="top" wrapText="1"/>
    </xf>
    <xf numFmtId="0" fontId="39" fillId="11" borderId="32" applyAlignment="1" pivotButton="0" quotePrefix="0" xfId="6">
      <alignment horizontal="left" vertical="center" wrapText="1"/>
    </xf>
    <xf numFmtId="0" fontId="39" fillId="11" borderId="34" applyAlignment="1" pivotButton="0" quotePrefix="0" xfId="6">
      <alignment horizontal="left" vertical="center" wrapText="1"/>
    </xf>
    <xf numFmtId="0" fontId="39" fillId="0" borderId="35" applyAlignment="1" pivotButton="0" quotePrefix="0" xfId="6">
      <alignment horizontal="center" vertical="top" wrapText="1"/>
    </xf>
    <xf numFmtId="0" fontId="40" fillId="0" borderId="0" pivotButton="0" quotePrefix="0" xfId="6"/>
    <xf numFmtId="0" fontId="33" fillId="0" borderId="36" applyAlignment="1" pivotButton="0" quotePrefix="0" xfId="6">
      <alignment horizontal="center" vertical="top" wrapText="1"/>
    </xf>
    <xf numFmtId="0" fontId="33" fillId="0" borderId="36" applyAlignment="1" pivotButton="0" quotePrefix="0" xfId="6">
      <alignment horizontal="left" vertical="top" wrapText="1"/>
    </xf>
    <xf numFmtId="4" fontId="33" fillId="0" borderId="36" applyAlignment="1" pivotButton="0" quotePrefix="0" xfId="6">
      <alignment horizontal="right" vertical="top" wrapText="1"/>
    </xf>
    <xf numFmtId="0" fontId="33" fillId="2" borderId="36" applyAlignment="1" pivotButton="0" quotePrefix="0" xfId="6">
      <alignment horizontal="center" vertical="top" wrapText="1"/>
    </xf>
    <xf numFmtId="0" fontId="33" fillId="2" borderId="36" applyAlignment="1" pivotButton="0" quotePrefix="0" xfId="6">
      <alignment horizontal="left" vertical="top" wrapText="1"/>
    </xf>
    <xf numFmtId="4" fontId="33" fillId="2" borderId="36" applyAlignment="1" pivotButton="0" quotePrefix="0" xfId="6">
      <alignment horizontal="right" vertical="top" wrapText="1"/>
    </xf>
    <xf numFmtId="0" fontId="36" fillId="2" borderId="0" pivotButton="0" quotePrefix="0" xfId="6"/>
    <xf numFmtId="0" fontId="33" fillId="0" borderId="36" applyAlignment="1" pivotButton="0" quotePrefix="0" xfId="6">
      <alignment horizontal="left" vertical="top"/>
    </xf>
    <xf numFmtId="0" fontId="0" fillId="0" borderId="19" applyAlignment="1" pivotButton="0" quotePrefix="0" xfId="0">
      <alignment horizontal="center" vertical="center" wrapText="1"/>
    </xf>
    <xf numFmtId="0" fontId="0" fillId="0" borderId="17" applyAlignment="1" pivotButton="0" quotePrefix="0" xfId="0">
      <alignment horizontal="center" vertical="center" wrapText="1"/>
    </xf>
    <xf numFmtId="3" fontId="0" fillId="0" borderId="27" applyAlignment="1" pivotButton="0" quotePrefix="0" xfId="0">
      <alignment horizontal="center" vertical="center" wrapText="1"/>
    </xf>
    <xf numFmtId="3" fontId="0" fillId="0" borderId="15" applyAlignment="1" pivotButton="0" quotePrefix="0" xfId="0">
      <alignment horizontal="center"/>
    </xf>
    <xf numFmtId="3" fontId="0" fillId="0" borderId="25" applyAlignment="1" pivotButton="0" quotePrefix="0" xfId="0">
      <alignment horizontal="center"/>
    </xf>
    <xf numFmtId="0" fontId="0" fillId="3" borderId="1" applyAlignment="1" pivotButton="0" quotePrefix="0" xfId="0">
      <alignment wrapText="1"/>
    </xf>
    <xf numFmtId="0" fontId="0" fillId="0" borderId="1" applyAlignment="1" pivotButton="0" quotePrefix="0" xfId="0">
      <alignment wrapText="1"/>
    </xf>
    <xf numFmtId="14" fontId="0" fillId="0" borderId="0" pivotButton="0" quotePrefix="0" xfId="0"/>
    <xf numFmtId="14" fontId="0" fillId="0" borderId="1" pivotButton="0" quotePrefix="0" xfId="0"/>
    <xf numFmtId="14" fontId="0" fillId="7" borderId="0" pivotButton="0" quotePrefix="0" xfId="0"/>
    <xf numFmtId="0" fontId="0" fillId="7" borderId="1" pivotButton="0" quotePrefix="0" xfId="0"/>
    <xf numFmtId="14" fontId="0" fillId="7" borderId="1" pivotButton="0" quotePrefix="0" xfId="0"/>
    <xf numFmtId="0" fontId="0" fillId="7" borderId="0" pivotButton="0" quotePrefix="0" xfId="0"/>
    <xf numFmtId="0" fontId="0" fillId="7" borderId="21" pivotButton="0" quotePrefix="0" xfId="0"/>
    <xf numFmtId="0" fontId="0" fillId="0" borderId="1" applyAlignment="1" pivotButton="0" quotePrefix="0" xfId="0">
      <alignment horizontal="left"/>
    </xf>
    <xf numFmtId="0" fontId="0" fillId="0" borderId="28" pivotButton="0" quotePrefix="0" xfId="0"/>
    <xf numFmtId="0" fontId="0" fillId="0" borderId="1" applyAlignment="1" pivotButton="0" quotePrefix="0" xfId="0">
      <alignment vertical="center"/>
    </xf>
    <xf numFmtId="0" fontId="0" fillId="7" borderId="1" applyAlignment="1" pivotButton="0" quotePrefix="0" xfId="0">
      <alignment vertical="center"/>
    </xf>
    <xf numFmtId="14" fontId="0" fillId="7" borderId="16" pivotButton="0" quotePrefix="0" xfId="0"/>
    <xf numFmtId="0" fontId="0" fillId="7" borderId="16" pivotButton="0" quotePrefix="0" xfId="0"/>
    <xf numFmtId="14" fontId="0" fillId="0" borderId="1" applyAlignment="1" pivotButton="0" quotePrefix="0" xfId="0">
      <alignment horizontal="right"/>
    </xf>
    <xf numFmtId="49" fontId="0" fillId="0" borderId="1" applyAlignment="1" pivotButton="0" quotePrefix="0" xfId="0">
      <alignment horizontal="right"/>
    </xf>
    <xf numFmtId="49" fontId="0" fillId="0" borderId="1" pivotButton="0" quotePrefix="0" xfId="0"/>
    <xf numFmtId="0" fontId="0" fillId="0" borderId="1" applyAlignment="1" pivotButton="0" quotePrefix="0" xfId="0">
      <alignment horizontal="right"/>
    </xf>
    <xf numFmtId="0" fontId="0" fillId="3" borderId="0" pivotButton="0" quotePrefix="0" xfId="0"/>
    <xf numFmtId="0" fontId="0" fillId="7" borderId="28" pivotButton="0" quotePrefix="0" xfId="0"/>
    <xf numFmtId="14" fontId="0" fillId="7" borderId="28" pivotButton="0" quotePrefix="0" xfId="0"/>
    <xf numFmtId="14" fontId="0" fillId="0" borderId="28" pivotButton="0" quotePrefix="0" xfId="0"/>
    <xf numFmtId="170" fontId="0" fillId="0" borderId="1" pivotButton="0" quotePrefix="0" xfId="1"/>
    <xf numFmtId="170" fontId="0" fillId="7" borderId="1" pivotButton="0" quotePrefix="0" xfId="1"/>
    <xf numFmtId="166" fontId="0" fillId="0" borderId="1" pivotButton="0" quotePrefix="0" xfId="0"/>
    <xf numFmtId="1" fontId="0" fillId="0" borderId="1" pivotButton="0" quotePrefix="0" xfId="1"/>
    <xf numFmtId="170" fontId="0" fillId="7" borderId="16" pivotButton="0" quotePrefix="0" xfId="1"/>
    <xf numFmtId="1" fontId="0" fillId="0" borderId="1" pivotButton="0" quotePrefix="0" xfId="0"/>
    <xf numFmtId="1" fontId="41" fillId="0" borderId="1" pivotButton="0" quotePrefix="0" xfId="0"/>
    <xf numFmtId="166" fontId="41" fillId="0" borderId="1" pivotButton="0" quotePrefix="0" xfId="0"/>
    <xf numFmtId="1" fontId="41" fillId="0" borderId="1" pivotButton="0" quotePrefix="0" xfId="1"/>
    <xf numFmtId="0" fontId="41" fillId="0" borderId="1" pivotButton="0" quotePrefix="0" xfId="0"/>
    <xf numFmtId="170" fontId="41" fillId="0" borderId="1" pivotButton="0" quotePrefix="0" xfId="1"/>
    <xf numFmtId="0" fontId="41" fillId="7" borderId="1" pivotButton="0" quotePrefix="0" xfId="0"/>
    <xf numFmtId="170" fontId="41" fillId="7" borderId="1" pivotButton="0" quotePrefix="0" xfId="1"/>
    <xf numFmtId="0" fontId="14" fillId="7" borderId="1" pivotButton="0" quotePrefix="0" xfId="0"/>
    <xf numFmtId="0" fontId="14" fillId="0" borderId="1" pivotButton="0" quotePrefix="0" xfId="0"/>
    <xf numFmtId="0" fontId="41" fillId="5" borderId="1" pivotButton="0" quotePrefix="0" xfId="0"/>
    <xf numFmtId="0" fontId="41" fillId="0" borderId="1" applyAlignment="1" pivotButton="0" quotePrefix="0" xfId="0">
      <alignment horizontal="right"/>
    </xf>
    <xf numFmtId="0" fontId="41" fillId="2" borderId="1" pivotButton="0" quotePrefix="0" xfId="0"/>
    <xf numFmtId="0" fontId="0" fillId="0" borderId="21" pivotButton="0" quotePrefix="0" xfId="0"/>
    <xf numFmtId="14" fontId="0" fillId="3" borderId="1" pivotButton="0" quotePrefix="0" xfId="0"/>
    <xf numFmtId="0" fontId="0" fillId="3" borderId="1" pivotButton="0" quotePrefix="0" xfId="0"/>
    <xf numFmtId="0" fontId="41" fillId="3" borderId="1" pivotButton="0" quotePrefix="0" xfId="0"/>
    <xf numFmtId="170" fontId="41" fillId="3" borderId="1" pivotButton="0" quotePrefix="0" xfId="1"/>
    <xf numFmtId="0" fontId="0" fillId="3" borderId="1" applyAlignment="1" pivotButton="0" quotePrefix="0" xfId="0">
      <alignment horizontal="right"/>
    </xf>
    <xf numFmtId="49" fontId="0" fillId="3" borderId="1" pivotButton="0" quotePrefix="0" xfId="0"/>
    <xf numFmtId="0" fontId="0" fillId="7" borderId="1" applyAlignment="1" pivotButton="0" quotePrefix="0" xfId="0">
      <alignment horizontal="left"/>
    </xf>
    <xf numFmtId="14" fontId="41" fillId="0" borderId="1" pivotButton="0" quotePrefix="0" xfId="0"/>
    <xf numFmtId="14" fontId="41" fillId="7" borderId="28" pivotButton="0" quotePrefix="0" xfId="0"/>
    <xf numFmtId="0" fontId="41" fillId="7" borderId="28" pivotButton="0" quotePrefix="0" xfId="0"/>
    <xf numFmtId="170" fontId="41" fillId="7" borderId="28" pivotButton="0" quotePrefix="0" xfId="1"/>
    <xf numFmtId="14" fontId="41" fillId="7" borderId="1" pivotButton="0" quotePrefix="0" xfId="0"/>
    <xf numFmtId="0" fontId="0" fillId="2" borderId="1" pivotButton="0" quotePrefix="0" xfId="0"/>
    <xf numFmtId="0" fontId="41" fillId="0" borderId="28" pivotButton="0" quotePrefix="0" xfId="0"/>
    <xf numFmtId="14" fontId="41" fillId="0" borderId="28" pivotButton="0" quotePrefix="0" xfId="0"/>
    <xf numFmtId="170" fontId="41" fillId="0" borderId="28" pivotButton="0" quotePrefix="0" xfId="1"/>
    <xf numFmtId="0" fontId="0" fillId="7" borderId="28" applyAlignment="1" pivotButton="0" quotePrefix="0" xfId="0">
      <alignment horizontal="left"/>
    </xf>
    <xf numFmtId="0" fontId="0" fillId="2" borderId="28" applyAlignment="1" pivotButton="0" quotePrefix="0" xfId="0">
      <alignment horizontal="center"/>
    </xf>
    <xf numFmtId="49" fontId="23" fillId="8" borderId="28" applyAlignment="1" pivotButton="0" quotePrefix="0" xfId="0">
      <alignment horizontal="center" vertical="center"/>
    </xf>
    <xf numFmtId="49" fontId="23" fillId="0" borderId="28" applyAlignment="1" pivotButton="0" quotePrefix="0" xfId="0">
      <alignment horizontal="center" vertical="center"/>
    </xf>
    <xf numFmtId="1" fontId="23" fillId="0" borderId="28" applyAlignment="1" pivotButton="0" quotePrefix="0" xfId="0">
      <alignment horizontal="center" vertical="center"/>
    </xf>
    <xf numFmtId="166" fontId="23" fillId="0" borderId="28" applyAlignment="1" pivotButton="0" quotePrefix="0" xfId="0">
      <alignment horizontal="right" vertical="center"/>
    </xf>
    <xf numFmtId="1" fontId="23" fillId="0" borderId="28" applyAlignment="1" pivotButton="0" quotePrefix="0" xfId="0">
      <alignment horizontal="right" vertical="center"/>
    </xf>
    <xf numFmtId="49" fontId="23" fillId="0" borderId="13" applyAlignment="1" pivotButton="0" quotePrefix="0" xfId="0">
      <alignment horizontal="center" vertical="center" wrapText="1"/>
    </xf>
    <xf numFmtId="49" fontId="4" fillId="8" borderId="1" applyAlignment="1" pivotButton="0" quotePrefix="0" xfId="0">
      <alignment horizontal="center" vertical="center"/>
    </xf>
    <xf numFmtId="166" fontId="27" fillId="0" borderId="28" applyAlignment="1" pivotButton="0" quotePrefix="0" xfId="0">
      <alignment horizontal="right" vertical="center"/>
    </xf>
    <xf numFmtId="1" fontId="27" fillId="0" borderId="28" applyAlignment="1" pivotButton="0" quotePrefix="0" xfId="0">
      <alignment horizontal="right" vertical="center"/>
    </xf>
    <xf numFmtId="1" fontId="23" fillId="5" borderId="28" applyAlignment="1" pivotButton="0" quotePrefix="0" xfId="0">
      <alignment horizontal="right" vertical="center"/>
    </xf>
    <xf numFmtId="49" fontId="27" fillId="8" borderId="28" applyAlignment="1" pivotButton="0" quotePrefix="0" xfId="0">
      <alignment horizontal="center" vertical="center"/>
    </xf>
    <xf numFmtId="49" fontId="27" fillId="0" borderId="28" applyAlignment="1" pivotButton="0" quotePrefix="0" xfId="0">
      <alignment horizontal="center" vertical="center"/>
    </xf>
    <xf numFmtId="1" fontId="27" fillId="0" borderId="28" applyAlignment="1" pivotButton="0" quotePrefix="0" xfId="0">
      <alignment horizontal="center" vertical="center"/>
    </xf>
    <xf numFmtId="1" fontId="26" fillId="0" borderId="28" applyAlignment="1" pivotButton="0" quotePrefix="0" xfId="0">
      <alignment horizontal="right" vertical="center"/>
    </xf>
    <xf numFmtId="49" fontId="4" fillId="0" borderId="13" applyAlignment="1" pivotButton="0" quotePrefix="0" xfId="0">
      <alignment horizontal="center" vertical="center"/>
    </xf>
    <xf numFmtId="49" fontId="4" fillId="0" borderId="3" applyAlignment="1" pivotButton="0" quotePrefix="0" xfId="0">
      <alignment horizontal="center"/>
    </xf>
    <xf numFmtId="1" fontId="4" fillId="0" borderId="3" applyAlignment="1" pivotButton="0" quotePrefix="0" xfId="0">
      <alignment horizontal="center"/>
    </xf>
    <xf numFmtId="166" fontId="27" fillId="0" borderId="1" applyAlignment="1" pivotButton="0" quotePrefix="0" xfId="0">
      <alignment horizontal="right" vertical="center"/>
    </xf>
    <xf numFmtId="1" fontId="26" fillId="0" borderId="1" applyAlignment="1" pivotButton="0" quotePrefix="0" xfId="0">
      <alignment horizontal="right" vertical="center"/>
    </xf>
    <xf numFmtId="1" fontId="23" fillId="0" borderId="1" applyAlignment="1" pivotButton="0" quotePrefix="0" xfId="0">
      <alignment horizontal="right" vertical="center"/>
    </xf>
    <xf numFmtId="1" fontId="23" fillId="5" borderId="1" applyAlignment="1" pivotButton="0" quotePrefix="0" xfId="0">
      <alignment horizontal="right" vertical="center"/>
    </xf>
    <xf numFmtId="166" fontId="4" fillId="0" borderId="3" applyAlignment="1" pivotButton="0" quotePrefix="0" xfId="0">
      <alignment horizontal="center"/>
    </xf>
    <xf numFmtId="0" fontId="0" fillId="5" borderId="28" pivotButton="0" quotePrefix="0" xfId="0"/>
    <xf numFmtId="0" fontId="0" fillId="5" borderId="1" pivotButton="0" quotePrefix="0" xfId="0"/>
    <xf numFmtId="3" fontId="0" fillId="0" borderId="28" applyAlignment="1" pivotButton="0" quotePrefix="0" xfId="0">
      <alignment horizontal="center"/>
    </xf>
    <xf numFmtId="170" fontId="0" fillId="7" borderId="28" pivotButton="0" quotePrefix="0" xfId="1"/>
    <xf numFmtId="170" fontId="0" fillId="0" borderId="28" pivotButton="0" quotePrefix="0" xfId="1"/>
    <xf numFmtId="0" fontId="42" fillId="0" borderId="28" pivotButton="0" quotePrefix="0" xfId="0"/>
    <xf numFmtId="49" fontId="0" fillId="7" borderId="28" pivotButton="0" quotePrefix="0" xfId="0"/>
    <xf numFmtId="170" fontId="0" fillId="7" borderId="3" pivotButton="0" quotePrefix="0" xfId="1"/>
    <xf numFmtId="0" fontId="0" fillId="0" borderId="16" pivotButton="0" quotePrefix="0" xfId="0"/>
    <xf numFmtId="0" fontId="41" fillId="7" borderId="16" pivotButton="0" quotePrefix="0" xfId="0"/>
    <xf numFmtId="0" fontId="0" fillId="0" borderId="3" pivotButton="0" quotePrefix="0" xfId="0"/>
    <xf numFmtId="0" fontId="0" fillId="7" borderId="3" pivotButton="0" quotePrefix="0" xfId="0"/>
    <xf numFmtId="170" fontId="0" fillId="7" borderId="4" pivotButton="0" quotePrefix="0" xfId="1"/>
    <xf numFmtId="0" fontId="0" fillId="7" borderId="4" pivotButton="0" quotePrefix="0" xfId="0"/>
    <xf numFmtId="0" fontId="0" fillId="7" borderId="5" pivotButton="0" quotePrefix="0" xfId="0"/>
    <xf numFmtId="49" fontId="0" fillId="0" borderId="28" pivotButton="0" quotePrefix="0" xfId="0"/>
    <xf numFmtId="49" fontId="23" fillId="0" borderId="28" applyAlignment="1" pivotButton="0" quotePrefix="0" xfId="0">
      <alignment horizontal="right" vertical="center"/>
    </xf>
    <xf numFmtId="49" fontId="0" fillId="0" borderId="0" pivotButton="0" quotePrefix="0" xfId="0"/>
    <xf numFmtId="1" fontId="0" fillId="0" borderId="0" pivotButton="0" quotePrefix="0" xfId="0"/>
    <xf numFmtId="1" fontId="4" fillId="8" borderId="1" applyAlignment="1" pivotButton="0" quotePrefix="0" xfId="0">
      <alignment horizontal="center" vertical="center"/>
    </xf>
    <xf numFmtId="0" fontId="21" fillId="7" borderId="28" pivotButton="0" quotePrefix="0" xfId="0"/>
    <xf numFmtId="0" fontId="0" fillId="12" borderId="28" pivotButton="0" quotePrefix="0" xfId="0"/>
    <xf numFmtId="0" fontId="41" fillId="12" borderId="28" pivotButton="0" quotePrefix="0" xfId="0"/>
    <xf numFmtId="14" fontId="0" fillId="12" borderId="28" pivotButton="0" quotePrefix="0" xfId="0"/>
    <xf numFmtId="14" fontId="0" fillId="13" borderId="28" pivotButton="0" quotePrefix="0" xfId="0"/>
    <xf numFmtId="0" fontId="0" fillId="13" borderId="28" pivotButton="0" quotePrefix="0" xfId="0"/>
    <xf numFmtId="0" fontId="41" fillId="13" borderId="28" pivotButton="0" quotePrefix="0" xfId="0"/>
    <xf numFmtId="16" fontId="0" fillId="0" borderId="28" pivotButton="0" quotePrefix="1" xfId="0"/>
    <xf numFmtId="171" fontId="0" fillId="7" borderId="28" pivotButton="0" quotePrefix="0" xfId="8"/>
    <xf numFmtId="164" fontId="0" fillId="0" borderId="28" pivotButton="0" quotePrefix="0" xfId="1"/>
    <xf numFmtId="3" fontId="0" fillId="9" borderId="0" pivotButton="0" quotePrefix="0" xfId="0"/>
    <xf numFmtId="14" fontId="0" fillId="0" borderId="3" pivotButton="0" quotePrefix="0" xfId="0"/>
    <xf numFmtId="0" fontId="0" fillId="3" borderId="3" pivotButton="0" quotePrefix="0" xfId="0"/>
    <xf numFmtId="0" fontId="0" fillId="2" borderId="3" pivotButton="0" quotePrefix="0" xfId="0"/>
    <xf numFmtId="0" fontId="0" fillId="0" borderId="2" pivotButton="0" quotePrefix="0" xfId="0"/>
    <xf numFmtId="0" fontId="0" fillId="7" borderId="2" pivotButton="0" quotePrefix="0" xfId="0"/>
    <xf numFmtId="0" fontId="0" fillId="3" borderId="2" pivotButton="0" quotePrefix="0" xfId="0"/>
    <xf numFmtId="0" fontId="0" fillId="7" borderId="37" pivotButton="0" quotePrefix="0" xfId="0"/>
    <xf numFmtId="0" fontId="0" fillId="7" borderId="38" pivotButton="0" quotePrefix="0" xfId="0"/>
    <xf numFmtId="0" fontId="0" fillId="0" borderId="28" applyAlignment="1" pivotButton="0" quotePrefix="0" xfId="0">
      <alignment wrapText="1"/>
    </xf>
    <xf numFmtId="0" fontId="0" fillId="3" borderId="28" pivotButton="0" quotePrefix="0" xfId="0"/>
    <xf numFmtId="0" fontId="0" fillId="2" borderId="28" pivotButton="0" quotePrefix="0" xfId="0"/>
    <xf numFmtId="3" fontId="4" fillId="14" borderId="28" applyAlignment="1" pivotButton="0" quotePrefix="0" xfId="0">
      <alignment horizontal="center" vertical="center"/>
    </xf>
    <xf numFmtId="171" fontId="0" fillId="0" borderId="28" pivotButton="0" quotePrefix="0" xfId="8"/>
    <xf numFmtId="172" fontId="0" fillId="7" borderId="28" pivotButton="0" quotePrefix="0" xfId="0"/>
    <xf numFmtId="1" fontId="4" fillId="0" borderId="0" pivotButton="0" quotePrefix="0" xfId="0"/>
    <xf numFmtId="0" fontId="4" fillId="0" borderId="0" pivotButton="0" quotePrefix="0" xfId="0"/>
    <xf numFmtId="0" fontId="4" fillId="5" borderId="1" applyAlignment="1" pivotButton="0" quotePrefix="0" xfId="0">
      <alignment horizontal="center" vertical="center"/>
    </xf>
    <xf numFmtId="0" fontId="0" fillId="0" borderId="9" pivotButton="0" quotePrefix="0" xfId="0"/>
    <xf numFmtId="0" fontId="0" fillId="0" borderId="2" pivotButton="0" quotePrefix="0" xfId="0"/>
    <xf numFmtId="0" fontId="4" fillId="6" borderId="1" applyAlignment="1" pivotButton="0" quotePrefix="0" xfId="0">
      <alignment horizontal="center"/>
    </xf>
    <xf numFmtId="0" fontId="4" fillId="3" borderId="10" applyAlignment="1" pivotButton="0" quotePrefix="0" xfId="0">
      <alignment horizontal="center" vertical="center"/>
    </xf>
    <xf numFmtId="0" fontId="0" fillId="0" borderId="7" pivotButton="0" quotePrefix="0" xfId="0"/>
    <xf numFmtId="0" fontId="0" fillId="0" borderId="8" pivotButton="0" quotePrefix="0" xfId="0"/>
    <xf numFmtId="0" fontId="4" fillId="2" borderId="1" applyAlignment="1" pivotButton="0" quotePrefix="0" xfId="0">
      <alignment horizontal="center"/>
    </xf>
    <xf numFmtId="0" fontId="21" fillId="5" borderId="0" applyAlignment="1" pivotButton="0" quotePrefix="0" xfId="0">
      <alignment horizontal="center"/>
    </xf>
    <xf numFmtId="0" fontId="0" fillId="0" borderId="0" pivotButton="0" quotePrefix="0" xfId="0"/>
    <xf numFmtId="0" fontId="20" fillId="2" borderId="26" applyAlignment="1" pivotButton="0" quotePrefix="0" xfId="0">
      <alignment horizontal="center" vertical="center"/>
    </xf>
    <xf numFmtId="0" fontId="0" fillId="0" borderId="26" pivotButton="0" quotePrefix="0" xfId="0"/>
    <xf numFmtId="49" fontId="29" fillId="8" borderId="1" applyAlignment="1" pivotButton="0" quotePrefix="0" xfId="0">
      <alignment horizontal="center" vertical="center"/>
    </xf>
    <xf numFmtId="0" fontId="0" fillId="2" borderId="0" applyAlignment="1" pivotButton="0" quotePrefix="0" xfId="0">
      <alignment horizontal="center"/>
    </xf>
    <xf numFmtId="0" fontId="4" fillId="5" borderId="23" applyAlignment="1" pivotButton="0" quotePrefix="0" xfId="0">
      <alignment horizontal="center" vertical="center"/>
    </xf>
    <xf numFmtId="0" fontId="0" fillId="0" borderId="24" pivotButton="0" quotePrefix="0" xfId="0"/>
    <xf numFmtId="1" fontId="41" fillId="0" borderId="3" pivotButton="0" quotePrefix="0" xfId="0"/>
    <xf numFmtId="1" fontId="0" fillId="0" borderId="5" pivotButton="0" quotePrefix="0" xfId="0"/>
    <xf numFmtId="1" fontId="0" fillId="0" borderId="6" pivotButton="0" quotePrefix="0" xfId="0"/>
    <xf numFmtId="0" fontId="0" fillId="0" borderId="0" applyAlignment="1" pivotButton="0" quotePrefix="0" xfId="0">
      <alignment horizontal="left" wrapText="1"/>
    </xf>
    <xf numFmtId="0" fontId="39" fillId="11" borderId="33" applyAlignment="1" pivotButton="0" quotePrefix="0" xfId="6">
      <alignment horizontal="left" vertical="center" wrapText="1"/>
    </xf>
    <xf numFmtId="0" fontId="0" fillId="0" borderId="39" pivotButton="0" quotePrefix="0" xfId="0"/>
    <xf numFmtId="0" fontId="0" fillId="0" borderId="33" pivotButton="0" quotePrefix="0" xfId="0"/>
    <xf numFmtId="0" fontId="33" fillId="0" borderId="0" applyAlignment="1" pivotButton="0" quotePrefix="0" xfId="6">
      <alignment vertical="top" wrapText="1"/>
    </xf>
    <xf numFmtId="0" fontId="32" fillId="0" borderId="0" pivotButton="0" quotePrefix="0" xfId="6"/>
    <xf numFmtId="0" fontId="39" fillId="0" borderId="31" applyAlignment="1" pivotButton="0" quotePrefix="0" xfId="6">
      <alignment vertical="top" wrapText="1"/>
    </xf>
    <xf numFmtId="0" fontId="0" fillId="0" borderId="31" pivotButton="0" quotePrefix="0" xfId="0"/>
  </cellXfs>
  <cellStyles count="10">
    <cellStyle name="Обычный" xfId="0" builtinId="0"/>
    <cellStyle name="Финансовый" xfId="1" builtinId="3"/>
    <cellStyle name="Обычный 2" xfId="2"/>
    <cellStyle name="Финансовый 2" xfId="3"/>
    <cellStyle name="Normal_PDC Handling" xfId="4"/>
    <cellStyle name="Обычный 3" xfId="5"/>
    <cellStyle name="Обычный 4" xfId="6"/>
    <cellStyle name="Гиперссылка 2" xfId="7"/>
    <cellStyle name="Денежный" xfId="8" builtinId="4"/>
    <cellStyle name="Обычный 5" xfId="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Boyarsky,Alexey,MOSCOW,DO</author>
  </authors>
  <commentList>
    <comment ref="E2" authorId="0" shapeId="0">
      <text>
        <t>Boyarsky,Alexey,MOSCOW,DO:
уход целых паллет клиенту (непикинговых) не учитывается</t>
      </text>
    </comment>
    <comment ref="K2" authorId="0" shapeId="0">
      <text>
        <t>Boyarsky,Alexey,MOSCOW,DO:
в т.ч. Трансферы, на утилизацию</t>
      </text>
    </comment>
    <comment ref="P2" authorId="0" shapeId="0">
      <text>
        <t>Boyarsky,Alexey,MOSCOW,DO:
пермь - отдельная зона
Ворсино, Ростов - в аллеях</t>
      </text>
    </comment>
    <comment ref="N4" authorId="0" shapeId="0">
      <text>
        <t>Boyarsky,Alexey,MOSCOW,DO:
ворсино - 
отгрузка фабрике</t>
      </text>
    </comment>
    <comment ref="P5" authorId="0" shapeId="0">
      <text>
        <t>Boyarsky,Alexey,MOSCOW,DO:
Ворсино - расчет
Пермь - факт</t>
      </text>
    </comment>
  </commentList>
</comments>
</file>

<file path=xl/comments/comment2.xml><?xml version="1.0" encoding="utf-8"?>
<comments xmlns="http://schemas.openxmlformats.org/spreadsheetml/2006/main">
  <authors>
    <author>Gribov,Sergey,PERM,Logistics Centre Perm</author>
  </authors>
  <commentList>
    <comment ref="K1224" authorId="0" shapeId="0">
      <text>
        <t>ДЦ Пермь</t>
      </text>
    </comment>
  </commentList>
</comments>
</file>

<file path=xl/comments/comment3.xml><?xml version="1.0" encoding="utf-8"?>
<comments xmlns="http://schemas.openxmlformats.org/spreadsheetml/2006/main">
  <authors>
    <author>Gribov,Sergey,PERM,Logistics Centre Perm</author>
  </authors>
  <commentList>
    <comment ref="C440" authorId="0" shapeId="0">
      <text>
        <t>Включить в январь</t>
      </text>
    </comment>
  </commentList>
</comments>
</file>

<file path=xl/comments/comment4.xml><?xml version="1.0" encoding="utf-8"?>
<comments xmlns="http://schemas.openxmlformats.org/spreadsheetml/2006/main">
  <authors>
    <author>Gorlevich,Tatyana,RU-Moscow</author>
  </authors>
  <commentList>
    <comment ref="F260" authorId="0" shapeId="0">
      <text>
        <t>пожалуйста, не ломайте списки. Я подправила, до унифицированной поо всем ДЦ формы</t>
      </text>
    </comment>
    <comment ref="H517" authorId="0" shapeId="0">
      <text>
        <t xml:space="preserve">Gorlevich,Tatyana,RU-Moscow: пожалуйста, используйте выпадающие списки
</t>
      </text>
    </comment>
  </commentList>
</comment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8.xml.rels><Relationships xmlns="http://schemas.openxmlformats.org/package/2006/relationships"><Relationship Type="http://schemas.openxmlformats.org/officeDocument/2006/relationships/hyperlink" Target="https://bidzaar.com/process/light/7be6ae51-9b98-46b9-bc72-e6a30390ece2/request" TargetMode="External" Id="rId1" /><Relationship Type="http://schemas.openxmlformats.org/officeDocument/2006/relationships/hyperlink" Target="https://bidzaar.com/process/light/7be6ae51-9b98-46b9-bc72-e6a30390ece2/request" TargetMode="External" Id="rId2" /></Relationships>
</file>

<file path=xl/worksheets/sheet1.xml><?xml version="1.0" encoding="utf-8"?>
<worksheet xmlns="http://schemas.openxmlformats.org/spreadsheetml/2006/main">
  <sheetPr>
    <outlinePr summaryBelow="1" summaryRight="1"/>
    <pageSetUpPr/>
  </sheetPr>
  <dimension ref="A1:BZ145"/>
  <sheetViews>
    <sheetView zoomScaleNormal="100" workbookViewId="0">
      <pane ySplit="6" topLeftCell="A7" activePane="bottomLeft" state="frozen"/>
      <selection pane="bottomLeft" activeCell="C21" sqref="C21"/>
    </sheetView>
  </sheetViews>
  <sheetFormatPr baseColWidth="8" defaultColWidth="9.1328125" defaultRowHeight="15.75"/>
  <cols>
    <col width="7.86328125" customWidth="1" style="293" min="1" max="1"/>
    <col width="8.86328125" customWidth="1" style="7" min="2" max="2"/>
    <col width="15.265625" customWidth="1" style="39" min="3" max="4"/>
    <col width="14.265625" customWidth="1" style="39" min="5" max="5"/>
    <col width="7.3984375" bestFit="1" customWidth="1" style="40" min="6" max="6"/>
    <col width="13.3984375" bestFit="1" customWidth="1" style="39" min="7" max="7"/>
    <col outlineLevel="1" width="14.86328125" customWidth="1" style="39" min="8" max="8"/>
    <col outlineLevel="1" width="13.73046875" customWidth="1" style="293" min="9" max="9"/>
    <col width="15.265625" customWidth="1" style="293" min="10" max="10"/>
    <col width="13.265625" customWidth="1" style="293" min="11" max="11"/>
    <col width="12.59765625" customWidth="1" style="293" min="12" max="12"/>
    <col width="15.265625" customWidth="1" style="293" min="13" max="13"/>
    <col width="12.86328125" customWidth="1" style="293" min="14" max="14"/>
    <col width="12.59765625" customWidth="1" style="41" min="15" max="15"/>
    <col width="12.265625" customWidth="1" style="293" min="16" max="16"/>
    <col width="12.3984375" customWidth="1" style="293" min="17" max="17"/>
    <col outlineLevel="1" width="12.59765625" customWidth="1" style="293" min="18" max="18"/>
    <col width="12.59765625" customWidth="1" style="42" min="19" max="19"/>
    <col width="20.265625" customWidth="1" style="293" min="20" max="20"/>
    <col width="9.1328125" customWidth="1" style="293" min="21" max="21"/>
    <col width="9.1328125" customWidth="1" style="293" min="22" max="16384"/>
  </cols>
  <sheetData>
    <row r="1">
      <c r="C1" s="294" t="inlineStr">
        <is>
          <t>приход</t>
        </is>
      </c>
      <c r="D1" s="295" t="n"/>
      <c r="E1" s="295" t="n"/>
      <c r="F1" s="296" t="n"/>
      <c r="G1" s="298" t="inlineStr">
        <is>
          <t>справочно</t>
        </is>
      </c>
      <c r="H1" s="299" t="n"/>
      <c r="I1" s="299" t="n"/>
      <c r="J1" s="300" t="n"/>
      <c r="K1" s="301" t="inlineStr">
        <is>
          <t>расход</t>
        </is>
      </c>
      <c r="L1" s="295" t="n"/>
      <c r="M1" s="295" t="n"/>
      <c r="N1" s="295" t="n"/>
      <c r="O1" s="296" t="n"/>
      <c r="P1" s="297" t="inlineStr">
        <is>
          <t>остаток</t>
        </is>
      </c>
      <c r="Q1" s="295" t="n"/>
      <c r="R1" s="295" t="n"/>
      <c r="S1" s="296" t="n"/>
    </row>
    <row r="2" ht="93.75" customHeight="1" s="303">
      <c r="B2" s="8" t="inlineStr">
        <is>
          <t>Дата заполнения</t>
        </is>
      </c>
      <c r="C2" s="8" t="inlineStr">
        <is>
          <t>возврат</t>
        </is>
      </c>
      <c r="D2" s="8" t="inlineStr">
        <is>
          <t>аренда</t>
        </is>
      </c>
      <c r="E2" s="8" t="inlineStr">
        <is>
          <t>пополнение пикинга</t>
        </is>
      </c>
      <c r="F2" s="9" t="inlineStr">
        <is>
          <t>всего</t>
        </is>
      </c>
      <c r="G2" s="8" t="inlineStr">
        <is>
          <t xml:space="preserve">перебрано за предыдущие сутки </t>
        </is>
      </c>
      <c r="H2" s="8" t="inlineStr">
        <is>
          <t>количество ломанных поддонов, не подлежащих ремонту</t>
        </is>
      </c>
      <c r="I2" s="8" t="inlineStr">
        <is>
          <t>выдано для склада за предыдущие сутки</t>
        </is>
      </c>
      <c r="J2" s="8" t="inlineStr">
        <is>
          <t>фактически отремонтировано поддонов, за предыдущие сутки</t>
        </is>
      </c>
      <c r="K2" s="8" t="inlineStr">
        <is>
          <t>отгружено пикинговых поддонов клиентам с ГП</t>
        </is>
      </c>
      <c r="L2" s="8" t="inlineStr">
        <is>
          <t>вывезено на фабрики за предыдущие сутки</t>
        </is>
      </c>
      <c r="M2" s="8" t="inlineStr">
        <is>
          <t>Вывезено поддонов для продажи за предыдущие сутки</t>
        </is>
      </c>
      <c r="N2" s="8" t="inlineStr">
        <is>
          <t>Вывезено лома поддонов для продажи</t>
        </is>
      </c>
      <c r="O2" s="10" t="inlineStr">
        <is>
          <t>всего расход</t>
        </is>
      </c>
      <c r="P2" s="8" t="inlineStr">
        <is>
          <t>остаток хороших поддонов для склада</t>
        </is>
      </c>
      <c r="Q2" s="8" t="inlineStr">
        <is>
          <t xml:space="preserve">остаток поддонов для фабрики </t>
        </is>
      </c>
      <c r="R2" s="8" t="inlineStr">
        <is>
          <t>остаток поддонов для ремонта</t>
        </is>
      </c>
      <c r="S2" s="11" t="inlineStr">
        <is>
          <t>всего остаток</t>
        </is>
      </c>
      <c r="T2" s="12" t="inlineStr">
        <is>
          <t>Примечание</t>
        </is>
      </c>
    </row>
    <row r="3" ht="10.5" customFormat="1" customHeight="1" s="17">
      <c r="A3" s="13" t="n">
        <v>1</v>
      </c>
      <c r="B3" s="13" t="n">
        <v>2</v>
      </c>
      <c r="C3" s="13" t="n">
        <v>3</v>
      </c>
      <c r="D3" s="13" t="n">
        <v>4</v>
      </c>
      <c r="E3" s="13" t="n">
        <v>5</v>
      </c>
      <c r="F3" s="14" t="n">
        <v>6</v>
      </c>
      <c r="G3" s="13" t="n">
        <v>7</v>
      </c>
      <c r="H3" s="13" t="n">
        <v>8</v>
      </c>
      <c r="I3" s="13" t="n">
        <v>9</v>
      </c>
      <c r="J3" s="13" t="n">
        <v>10</v>
      </c>
      <c r="K3" s="13" t="n">
        <v>11</v>
      </c>
      <c r="L3" s="13" t="n">
        <v>14</v>
      </c>
      <c r="M3" s="13" t="n">
        <v>12</v>
      </c>
      <c r="N3" s="13" t="n">
        <v>13</v>
      </c>
      <c r="O3" s="15" t="n">
        <v>15</v>
      </c>
      <c r="P3" s="13" t="n">
        <v>16</v>
      </c>
      <c r="Q3" s="13" t="n">
        <v>17</v>
      </c>
      <c r="R3" s="13" t="n">
        <v>18</v>
      </c>
      <c r="S3" s="16" t="n">
        <v>19</v>
      </c>
      <c r="T3" s="13" t="n">
        <v>20</v>
      </c>
    </row>
    <row r="4" ht="10.5" customFormat="1" customHeight="1" s="17">
      <c r="A4" s="18" t="inlineStr">
        <is>
          <t>ед.изм.</t>
        </is>
      </c>
      <c r="B4" s="19" t="n"/>
      <c r="C4" s="13" t="inlineStr">
        <is>
          <t>штуки</t>
        </is>
      </c>
      <c r="D4" s="13" t="inlineStr">
        <is>
          <t>штуки</t>
        </is>
      </c>
      <c r="E4" s="13" t="inlineStr">
        <is>
          <t>штуки</t>
        </is>
      </c>
      <c r="F4" s="14" t="inlineStr">
        <is>
          <t>штуки</t>
        </is>
      </c>
      <c r="G4" s="13" t="inlineStr">
        <is>
          <t>штуки</t>
        </is>
      </c>
      <c r="H4" s="13" t="inlineStr">
        <is>
          <t>штуки</t>
        </is>
      </c>
      <c r="I4" s="13" t="inlineStr">
        <is>
          <t>штуки</t>
        </is>
      </c>
      <c r="J4" s="13" t="inlineStr">
        <is>
          <t>штуки</t>
        </is>
      </c>
      <c r="K4" s="13" t="inlineStr">
        <is>
          <t>штуки</t>
        </is>
      </c>
      <c r="L4" s="13" t="inlineStr">
        <is>
          <t>штуки</t>
        </is>
      </c>
      <c r="M4" s="13" t="inlineStr">
        <is>
          <t>штуки</t>
        </is>
      </c>
      <c r="N4" s="13" t="inlineStr">
        <is>
          <t>кг</t>
        </is>
      </c>
      <c r="O4" s="15" t="n"/>
      <c r="P4" s="13" t="inlineStr">
        <is>
          <t>штуки</t>
        </is>
      </c>
      <c r="Q4" s="13" t="inlineStr">
        <is>
          <t>штуки</t>
        </is>
      </c>
      <c r="R4" s="13" t="inlineStr">
        <is>
          <t>штуки</t>
        </is>
      </c>
      <c r="S4" s="16" t="n"/>
      <c r="T4" s="13" t="n"/>
    </row>
    <row r="5" ht="10.5" customFormat="1" customHeight="1" s="17">
      <c r="A5" s="18" t="inlineStr">
        <is>
          <t>источник</t>
        </is>
      </c>
      <c r="B5" s="20" t="n"/>
      <c r="C5" s="13" t="inlineStr">
        <is>
          <t>данные из листа приход</t>
        </is>
      </c>
      <c r="D5" s="13" t="inlineStr">
        <is>
          <t>данные из листа приход</t>
        </is>
      </c>
      <c r="E5" s="13" t="inlineStr">
        <is>
          <t>из SAP</t>
        </is>
      </c>
      <c r="F5" s="14" t="inlineStr">
        <is>
          <t>расчет</t>
        </is>
      </c>
      <c r="G5" s="13" t="inlineStr">
        <is>
          <t>факт</t>
        </is>
      </c>
      <c r="H5" s="13" t="n"/>
      <c r="I5" s="13" t="n"/>
      <c r="J5" s="13" t="inlineStr">
        <is>
          <t>факт</t>
        </is>
      </c>
      <c r="K5" s="13" t="inlineStr">
        <is>
          <t>из SAP (VL06F)</t>
        </is>
      </c>
      <c r="L5" s="13" t="inlineStr">
        <is>
          <t>факт</t>
        </is>
      </c>
      <c r="M5" s="13" t="inlineStr">
        <is>
          <t>факт</t>
        </is>
      </c>
      <c r="N5" s="13" t="inlineStr">
        <is>
          <t>факт</t>
        </is>
      </c>
      <c r="O5" s="15" t="inlineStr">
        <is>
          <t>расчет</t>
        </is>
      </c>
      <c r="P5" s="13" t="inlineStr">
        <is>
          <t>расчет/факт?</t>
        </is>
      </c>
      <c r="Q5" s="13" t="inlineStr">
        <is>
          <t>факт</t>
        </is>
      </c>
      <c r="R5" s="13" t="inlineStr">
        <is>
          <t>факт</t>
        </is>
      </c>
      <c r="S5" s="16" t="inlineStr">
        <is>
          <t>расчет</t>
        </is>
      </c>
      <c r="T5" s="13" t="n"/>
    </row>
    <row r="6" ht="21" customFormat="1" customHeight="1" s="28">
      <c r="A6" s="21" t="inlineStr">
        <is>
          <t>кто заполняет</t>
        </is>
      </c>
      <c r="B6" s="22" t="n"/>
      <c r="C6" s="23" t="inlineStr">
        <is>
          <t>все</t>
        </is>
      </c>
      <c r="D6" s="23" t="inlineStr">
        <is>
          <t>все</t>
        </is>
      </c>
      <c r="E6" s="23" t="inlineStr">
        <is>
          <t>все</t>
        </is>
      </c>
      <c r="F6" s="24" t="inlineStr">
        <is>
          <t>все</t>
        </is>
      </c>
      <c r="G6" s="23" t="inlineStr">
        <is>
          <t>все</t>
        </is>
      </c>
      <c r="H6" s="23" t="inlineStr">
        <is>
          <t>Пермь</t>
        </is>
      </c>
      <c r="I6" s="23" t="inlineStr">
        <is>
          <t>Пермь</t>
        </is>
      </c>
      <c r="J6" s="23" t="inlineStr">
        <is>
          <t>все</t>
        </is>
      </c>
      <c r="K6" s="23" t="inlineStr">
        <is>
          <t>все</t>
        </is>
      </c>
      <c r="L6" s="23" t="inlineStr">
        <is>
          <t>все</t>
        </is>
      </c>
      <c r="M6" s="25" t="inlineStr">
        <is>
          <t>все (без Ворсино)</t>
        </is>
      </c>
      <c r="N6" s="23" t="inlineStr">
        <is>
          <t>все</t>
        </is>
      </c>
      <c r="O6" s="26" t="n"/>
      <c r="P6" s="23" t="inlineStr">
        <is>
          <t>все</t>
        </is>
      </c>
      <c r="Q6" s="25" t="inlineStr">
        <is>
          <t>Пермь, Кинель, Ростов</t>
        </is>
      </c>
      <c r="R6" s="23" t="inlineStr">
        <is>
          <t>Пермь</t>
        </is>
      </c>
      <c r="S6" s="27" t="n"/>
      <c r="T6" s="13" t="n"/>
    </row>
    <row r="7">
      <c r="B7" s="29" t="n">
        <v>43570</v>
      </c>
      <c r="C7" s="30">
        <f>SUMIF(приход!A:A,B7&amp;$C$2,приход!J:J)</f>
        <v/>
      </c>
      <c r="D7" s="30">
        <f>SUMIF(приход!A:A,B7&amp;$D$2,приход!J:J)</f>
        <v/>
      </c>
      <c r="E7" s="30" t="n">
        <v>101</v>
      </c>
      <c r="F7" s="31">
        <f>SUM(C7:E7)</f>
        <v/>
      </c>
      <c r="G7" s="32" t="n">
        <v>300</v>
      </c>
      <c r="H7" s="32" t="n">
        <v>771</v>
      </c>
      <c r="I7" s="43" t="n">
        <v>147</v>
      </c>
      <c r="J7" s="30" t="n">
        <v>126</v>
      </c>
      <c r="K7" s="30" t="n">
        <v>394</v>
      </c>
      <c r="L7" s="30" t="n">
        <v>0</v>
      </c>
      <c r="M7" s="30" t="n">
        <v>0</v>
      </c>
      <c r="N7" s="30" t="n">
        <v>0</v>
      </c>
      <c r="O7" s="33">
        <f>SUM(K7:N7)</f>
        <v/>
      </c>
      <c r="P7" s="30" t="n">
        <v>547</v>
      </c>
      <c r="Q7" s="30" t="n">
        <v>84</v>
      </c>
      <c r="R7" s="30" t="n">
        <v>1611</v>
      </c>
      <c r="S7" s="34">
        <f>SUM(P7:R7)</f>
        <v/>
      </c>
      <c r="T7" s="35" t="n"/>
    </row>
    <row r="8">
      <c r="B8" s="29" t="n">
        <v>43571</v>
      </c>
      <c r="C8" s="30">
        <f>SUMIF(приход!A:A,B8&amp;$C$2,приход!J:J)</f>
        <v/>
      </c>
      <c r="D8" s="30">
        <f>SUMIF(приход!A:A,B8&amp;$D$2,приход!J:J)</f>
        <v/>
      </c>
      <c r="E8" s="30" t="n">
        <v>156</v>
      </c>
      <c r="F8" s="31">
        <f>SUM(C8:E8)</f>
        <v/>
      </c>
      <c r="G8" s="32" t="n"/>
      <c r="H8" s="32" t="n">
        <v>771</v>
      </c>
      <c r="I8" s="43" t="n">
        <v>210</v>
      </c>
      <c r="J8" s="30" t="n">
        <v>126</v>
      </c>
      <c r="K8" s="30" t="n">
        <v>226</v>
      </c>
      <c r="L8" s="30" t="n">
        <v>0</v>
      </c>
      <c r="M8" s="30" t="n">
        <v>0</v>
      </c>
      <c r="N8" s="30" t="n">
        <v>0</v>
      </c>
      <c r="O8" s="33">
        <f>SUM(K8:M8)</f>
        <v/>
      </c>
      <c r="P8" s="30" t="n">
        <v>454</v>
      </c>
      <c r="Q8" s="30" t="n">
        <v>84</v>
      </c>
      <c r="R8" s="30" t="n">
        <v>1494</v>
      </c>
      <c r="S8" s="34">
        <f>SUM(P8:R8)</f>
        <v/>
      </c>
      <c r="T8" s="35" t="n"/>
    </row>
    <row r="9">
      <c r="B9" s="29" t="n">
        <v>43572</v>
      </c>
      <c r="C9" s="30">
        <f>SUMIF(приход!A:A,B9&amp;$C$2,приход!J:J)</f>
        <v/>
      </c>
      <c r="D9" s="30">
        <f>SUMIF(приход!A:A,B9&amp;$D$2,приход!J:J)</f>
        <v/>
      </c>
      <c r="E9" s="30" t="n">
        <v>159</v>
      </c>
      <c r="F9" s="31">
        <f>SUM(C9:E9)</f>
        <v/>
      </c>
      <c r="G9" s="32" t="n"/>
      <c r="H9" s="32" t="n">
        <v>787</v>
      </c>
      <c r="I9" s="43" t="n">
        <v>210</v>
      </c>
      <c r="J9" s="30" t="n">
        <v>252</v>
      </c>
      <c r="K9" s="30" t="n">
        <v>165</v>
      </c>
      <c r="L9" s="30" t="n">
        <v>0</v>
      </c>
      <c r="M9" s="30" t="n">
        <v>0</v>
      </c>
      <c r="N9" s="30" t="n">
        <v>0</v>
      </c>
      <c r="O9" s="33">
        <f>SUM(K9:M9)</f>
        <v/>
      </c>
      <c r="P9" s="30" t="n">
        <v>496</v>
      </c>
      <c r="Q9" s="30" t="n">
        <v>93</v>
      </c>
      <c r="R9" s="30" t="n">
        <v>1226</v>
      </c>
      <c r="S9" s="34">
        <f>SUM(P9:R9)</f>
        <v/>
      </c>
      <c r="T9" s="35" t="n"/>
    </row>
    <row r="10">
      <c r="B10" s="29" t="n">
        <v>43573</v>
      </c>
      <c r="C10" s="30">
        <f>SUMIF(приход!A:A,B10&amp;$C$2,приход!J:J)</f>
        <v/>
      </c>
      <c r="D10" s="30">
        <f>SUMIF(приход!A:A,B10&amp;$D$2,приход!J:J)</f>
        <v/>
      </c>
      <c r="E10" s="30" t="n">
        <v>206</v>
      </c>
      <c r="F10" s="31">
        <f>SUM(C10:E10)</f>
        <v/>
      </c>
      <c r="G10" s="32" t="n"/>
      <c r="H10" s="32" t="n">
        <v>792</v>
      </c>
      <c r="I10" s="43" t="n">
        <v>336</v>
      </c>
      <c r="J10" s="30" t="n">
        <v>139</v>
      </c>
      <c r="K10" s="30" t="n">
        <v>385</v>
      </c>
      <c r="L10" s="30" t="n">
        <v>0</v>
      </c>
      <c r="M10" s="30" t="n">
        <v>0</v>
      </c>
      <c r="N10" s="30" t="n">
        <v>0</v>
      </c>
      <c r="O10" s="33">
        <f>SUM(K10:M10)</f>
        <v/>
      </c>
      <c r="P10" s="30" t="n">
        <v>299</v>
      </c>
      <c r="Q10" s="30" t="n">
        <v>93</v>
      </c>
      <c r="R10" s="30" t="n">
        <v>1082</v>
      </c>
      <c r="S10" s="34">
        <f>SUM(P10:R10)</f>
        <v/>
      </c>
      <c r="T10" s="35" t="n"/>
    </row>
    <row r="11">
      <c r="B11" s="29" t="n">
        <v>43574</v>
      </c>
      <c r="C11" s="30">
        <f>SUMIF(приход!A:A,B11&amp;$C$2,приход!J:J)</f>
        <v/>
      </c>
      <c r="D11" s="30">
        <f>SUMIF(приход!A:A,B11&amp;$D$2,приход!J:J)</f>
        <v/>
      </c>
      <c r="E11" s="32" t="n">
        <v>206</v>
      </c>
      <c r="F11" s="31">
        <f>SUM(C11:E11)</f>
        <v/>
      </c>
      <c r="G11" s="32" t="n"/>
      <c r="H11" s="32" t="n">
        <v>796</v>
      </c>
      <c r="I11" s="43" t="n">
        <v>242</v>
      </c>
      <c r="J11" s="30" t="n">
        <v>97</v>
      </c>
      <c r="K11" s="30" t="n">
        <v>659</v>
      </c>
      <c r="L11" s="30" t="n">
        <v>0</v>
      </c>
      <c r="M11" s="30" t="n">
        <v>0</v>
      </c>
      <c r="N11" s="30" t="n">
        <v>0</v>
      </c>
      <c r="O11" s="33">
        <f>SUM(K11:M11)</f>
        <v/>
      </c>
      <c r="P11" s="30" t="n">
        <v>154</v>
      </c>
      <c r="Q11" s="30" t="n">
        <v>93</v>
      </c>
      <c r="R11" s="30" t="n">
        <v>981</v>
      </c>
      <c r="S11" s="34">
        <f>SUM(P11:R11)</f>
        <v/>
      </c>
      <c r="T11" s="35" t="n"/>
    </row>
    <row r="12" customFormat="1" s="36">
      <c r="B12" s="29" t="n">
        <v>43575</v>
      </c>
      <c r="C12" s="30">
        <f>SUMIF(приход!A:A,B12&amp;$C$2,приход!J:J)</f>
        <v/>
      </c>
      <c r="D12" s="30">
        <f>SUMIF(приход!A:A,B12&amp;$D$2,приход!J:J)</f>
        <v/>
      </c>
      <c r="E12" s="32" t="n">
        <v>41</v>
      </c>
      <c r="F12" s="31">
        <f>SUM(C12:E12)</f>
        <v/>
      </c>
      <c r="G12" s="32" t="n">
        <v>500</v>
      </c>
      <c r="H12" s="32" t="n">
        <v>875</v>
      </c>
      <c r="I12" s="43" t="n">
        <v>63</v>
      </c>
      <c r="J12" s="30" t="n">
        <v>0</v>
      </c>
      <c r="K12" s="30" t="n">
        <v>115</v>
      </c>
      <c r="L12" s="30" t="n">
        <v>0</v>
      </c>
      <c r="M12" s="30" t="n">
        <v>0</v>
      </c>
      <c r="N12" s="30" t="n">
        <v>0</v>
      </c>
      <c r="O12" s="33">
        <f>SUM(K12:M12)</f>
        <v/>
      </c>
      <c r="P12" s="30" t="n">
        <v>288</v>
      </c>
      <c r="Q12" s="30" t="n">
        <v>93</v>
      </c>
      <c r="R12" s="30" t="n">
        <v>1118</v>
      </c>
      <c r="S12" s="34">
        <f>SUM(P12:R12)</f>
        <v/>
      </c>
      <c r="T12" s="35" t="n"/>
    </row>
    <row r="13">
      <c r="B13" s="29" t="n">
        <v>43576</v>
      </c>
      <c r="C13" s="30">
        <f>SUMIF(приход!A:A,B13&amp;$C$2,приход!J:J)</f>
        <v/>
      </c>
      <c r="D13" s="30">
        <f>SUMIF(приход!A:A,B13&amp;$D$2,приход!J:J)</f>
        <v/>
      </c>
      <c r="E13" s="32" t="n">
        <v>51</v>
      </c>
      <c r="F13" s="31">
        <f>SUM(C13:E13)</f>
        <v/>
      </c>
      <c r="G13" s="32" t="n">
        <v>0</v>
      </c>
      <c r="H13" s="32" t="n">
        <v>875</v>
      </c>
      <c r="I13" s="43" t="n">
        <v>126</v>
      </c>
      <c r="J13" s="30" t="n">
        <v>0</v>
      </c>
      <c r="K13" s="30" t="n">
        <v>13</v>
      </c>
      <c r="L13" s="30" t="n">
        <v>0</v>
      </c>
      <c r="M13" s="30" t="n">
        <v>0</v>
      </c>
      <c r="N13" s="30" t="n">
        <v>0</v>
      </c>
      <c r="O13" s="33">
        <f>SUM(K13:M13)</f>
        <v/>
      </c>
      <c r="P13" s="30" t="n">
        <v>162</v>
      </c>
      <c r="Q13" s="30" t="n">
        <v>101</v>
      </c>
      <c r="R13" s="30" t="n">
        <v>1118</v>
      </c>
      <c r="S13" s="34">
        <f>SUM(P13:R13)</f>
        <v/>
      </c>
      <c r="T13" s="35" t="n"/>
    </row>
    <row r="14">
      <c r="B14" s="29" t="n">
        <v>43577</v>
      </c>
      <c r="C14" s="30">
        <f>SUMIF(приход!A:A,B14&amp;$C$2,приход!J:J)</f>
        <v/>
      </c>
      <c r="D14" s="30">
        <f>SUMIF(приход!A:A,B14&amp;$D$2,приход!J:J)</f>
        <v/>
      </c>
      <c r="E14" s="44" t="n">
        <v>67</v>
      </c>
      <c r="F14" s="31">
        <f>SUM(C14:E14)</f>
        <v/>
      </c>
      <c r="G14" s="32" t="n">
        <v>500</v>
      </c>
      <c r="H14" s="32" t="n">
        <v>913</v>
      </c>
      <c r="I14" s="43" t="n">
        <v>168</v>
      </c>
      <c r="J14" s="30" t="n">
        <v>0</v>
      </c>
      <c r="K14" s="30" t="n">
        <v>380</v>
      </c>
      <c r="L14" s="30" t="n">
        <v>0</v>
      </c>
      <c r="M14" s="30" t="n">
        <v>0</v>
      </c>
      <c r="N14" s="30" t="n">
        <v>0</v>
      </c>
      <c r="O14" s="33">
        <f>SUM(K14:M14)</f>
        <v/>
      </c>
      <c r="P14" s="30" t="n">
        <v>167</v>
      </c>
      <c r="Q14" s="30" t="n">
        <v>101</v>
      </c>
      <c r="R14" s="30" t="n">
        <v>1349</v>
      </c>
      <c r="S14" s="34">
        <f>SUM(P14:R14)</f>
        <v/>
      </c>
      <c r="T14" s="35" t="n"/>
    </row>
    <row r="15">
      <c r="B15" s="29" t="n">
        <v>43578</v>
      </c>
      <c r="C15" s="30">
        <f>SUMIF(приход!A:A,B15&amp;$C$2,приход!J:J)</f>
        <v/>
      </c>
      <c r="D15" s="30">
        <f>SUMIF(приход!A:A,B15&amp;$D$2,приход!J:J)</f>
        <v/>
      </c>
      <c r="E15" s="30" t="n">
        <v>103</v>
      </c>
      <c r="F15" s="31">
        <f>SUM(C15:E15)</f>
        <v/>
      </c>
      <c r="G15" s="32" t="n">
        <v>600</v>
      </c>
      <c r="H15" s="32" t="n">
        <v>973</v>
      </c>
      <c r="I15" s="43" t="n">
        <v>136</v>
      </c>
      <c r="J15" s="30" t="n">
        <v>126</v>
      </c>
      <c r="K15" s="30" t="n">
        <v>132</v>
      </c>
      <c r="L15" s="30" t="n">
        <v>0</v>
      </c>
      <c r="M15" s="30" t="n">
        <v>0</v>
      </c>
      <c r="N15" s="30" t="n">
        <v>0</v>
      </c>
      <c r="O15" s="33">
        <f>SUM(K15:M15)</f>
        <v/>
      </c>
      <c r="P15" s="30" t="n">
        <v>392</v>
      </c>
      <c r="Q15" s="30" t="n">
        <v>121</v>
      </c>
      <c r="R15" s="30" t="n">
        <v>1430</v>
      </c>
      <c r="S15" s="34">
        <f>SUM(P15:R15)</f>
        <v/>
      </c>
      <c r="T15" s="35" t="n"/>
    </row>
    <row r="16">
      <c r="B16" s="29" t="n">
        <v>43579</v>
      </c>
      <c r="C16" s="30" t="n"/>
      <c r="D16" s="30">
        <f>SUMIF(приход!A:A,B16&amp;$D$2,приход!J:J)</f>
        <v/>
      </c>
      <c r="E16" s="30" t="n">
        <v>186</v>
      </c>
      <c r="F16" s="31">
        <f>SUM(C16:E16)</f>
        <v/>
      </c>
      <c r="G16" s="32" t="n">
        <v>600</v>
      </c>
      <c r="H16" s="32" t="n">
        <v>1040</v>
      </c>
      <c r="I16" s="43" t="n">
        <v>294</v>
      </c>
      <c r="J16" s="30" t="n">
        <v>126</v>
      </c>
      <c r="K16" s="30" t="n">
        <v>163</v>
      </c>
      <c r="L16" s="30" t="n">
        <v>0</v>
      </c>
      <c r="M16" s="30" t="n">
        <v>0</v>
      </c>
      <c r="N16" s="30" t="n">
        <v>0</v>
      </c>
      <c r="O16" s="33">
        <f>SUM(K16:M16)</f>
        <v/>
      </c>
      <c r="P16" s="30" t="n">
        <v>433</v>
      </c>
      <c r="Q16" s="30" t="n">
        <v>159</v>
      </c>
      <c r="R16" s="30" t="n">
        <v>1502</v>
      </c>
      <c r="S16" s="34">
        <f>SUM(P16:R16)</f>
        <v/>
      </c>
      <c r="T16" s="35" t="n"/>
    </row>
    <row r="17">
      <c r="B17" s="29" t="n">
        <v>43580</v>
      </c>
      <c r="C17" s="30">
        <f>SUMIF(приход!A:A,B17&amp;$C$2,приход!J:J)</f>
        <v/>
      </c>
      <c r="D17" s="30">
        <f>SUMIF(приход!A:A,B17&amp;$D$2,приход!J:J)</f>
        <v/>
      </c>
      <c r="E17" s="30" t="n">
        <v>207</v>
      </c>
      <c r="F17" s="31">
        <f>SUM(C17:E17)</f>
        <v/>
      </c>
      <c r="G17" s="32" t="n">
        <v>500</v>
      </c>
      <c r="H17" s="32" t="n">
        <v>1106</v>
      </c>
      <c r="I17" s="43" t="n">
        <v>399</v>
      </c>
      <c r="J17" s="30" t="n">
        <v>105</v>
      </c>
      <c r="K17" s="30" t="n">
        <v>239</v>
      </c>
      <c r="L17" s="30" t="n">
        <v>0</v>
      </c>
      <c r="M17" s="30" t="n">
        <v>0</v>
      </c>
      <c r="N17" s="30" t="n">
        <v>0</v>
      </c>
      <c r="O17" s="33">
        <f>SUM(K17:M17)</f>
        <v/>
      </c>
      <c r="P17" s="30" t="n">
        <v>318</v>
      </c>
      <c r="Q17" s="30" t="n">
        <v>218</v>
      </c>
      <c r="R17" s="30" t="n">
        <v>1553</v>
      </c>
      <c r="S17" s="34">
        <f>SUM(P17:R17)</f>
        <v/>
      </c>
      <c r="T17" s="35" t="n"/>
    </row>
    <row r="18">
      <c r="B18" s="29" t="n">
        <v>43581</v>
      </c>
      <c r="C18" s="30">
        <f>SUMIF(приход!A:A,B18&amp;$C$2,приход!J:J)</f>
        <v/>
      </c>
      <c r="D18" s="30">
        <f>SUMIF(приход!A:A,B18&amp;$D$2,приход!J:J)</f>
        <v/>
      </c>
      <c r="E18" s="30" t="n">
        <v>118</v>
      </c>
      <c r="F18" s="31">
        <f>SUM(C18:E18)</f>
        <v/>
      </c>
      <c r="G18" s="32" t="n"/>
      <c r="H18" s="32" t="n">
        <v>1109</v>
      </c>
      <c r="I18" s="43" t="n">
        <v>210</v>
      </c>
      <c r="J18" s="30" t="n">
        <v>144</v>
      </c>
      <c r="K18" s="30" t="n">
        <v>674</v>
      </c>
      <c r="L18" s="30" t="n">
        <v>0</v>
      </c>
      <c r="M18" s="30" t="n">
        <v>0</v>
      </c>
      <c r="N18" s="30" t="n">
        <v>0</v>
      </c>
      <c r="O18" s="33">
        <f>SUM(K18:M18)</f>
        <v/>
      </c>
      <c r="P18" s="30" t="n">
        <v>252</v>
      </c>
      <c r="Q18" s="30" t="n">
        <v>251</v>
      </c>
      <c r="R18" s="30" t="n">
        <v>1406</v>
      </c>
      <c r="S18" s="34">
        <f>SUM(P18:R18)</f>
        <v/>
      </c>
      <c r="T18" s="35" t="n"/>
    </row>
    <row r="19">
      <c r="B19" s="29" t="n">
        <v>43582</v>
      </c>
      <c r="C19" s="30">
        <f>SUMIF(приход!A:A,B19&amp;$C$2,приход!J:J)</f>
        <v/>
      </c>
      <c r="D19" s="30">
        <f>SUMIF(приход!A:A,B19&amp;$D$2,приход!J:J)</f>
        <v/>
      </c>
      <c r="E19" s="30" t="n">
        <v>1</v>
      </c>
      <c r="F19" s="31">
        <f>SUM(C19:E19)</f>
        <v/>
      </c>
      <c r="G19" s="32" t="n">
        <v>0</v>
      </c>
      <c r="H19" s="32" t="n">
        <v>1109</v>
      </c>
      <c r="I19" s="43" t="n">
        <v>0</v>
      </c>
      <c r="J19" s="30" t="n">
        <v>0</v>
      </c>
      <c r="K19" s="30" t="n">
        <v>122</v>
      </c>
      <c r="L19" s="30" t="n">
        <v>0</v>
      </c>
      <c r="M19" s="30" t="n">
        <v>0</v>
      </c>
      <c r="N19" s="30" t="n">
        <v>0</v>
      </c>
      <c r="O19" s="33">
        <f>SUM(K19:M19)</f>
        <v/>
      </c>
      <c r="P19" s="30" t="n">
        <v>252</v>
      </c>
      <c r="Q19" s="30" t="n">
        <v>265</v>
      </c>
      <c r="R19" s="30" t="n">
        <v>1406</v>
      </c>
      <c r="S19" s="34">
        <f>SUM(P19:R19)</f>
        <v/>
      </c>
      <c r="T19" s="35" t="n"/>
    </row>
    <row r="20">
      <c r="B20" s="29" t="n">
        <v>43583</v>
      </c>
      <c r="C20" s="30">
        <f>SUMIF(приход!A:A,B20&amp;$C$2,приход!J:J)</f>
        <v/>
      </c>
      <c r="D20" s="30">
        <f>SUMIF(приход!A:A,B20&amp;$D$2,приход!J:J)</f>
        <v/>
      </c>
      <c r="E20" s="30" t="n">
        <v>104</v>
      </c>
      <c r="F20" s="31">
        <f>SUM(C20:E20)</f>
        <v/>
      </c>
      <c r="G20" s="32" t="n">
        <v>600</v>
      </c>
      <c r="H20" s="32" t="n">
        <v>1177</v>
      </c>
      <c r="I20" s="43" t="n">
        <v>147</v>
      </c>
      <c r="J20" s="30" t="n">
        <v>0</v>
      </c>
      <c r="K20" s="30" t="n">
        <v>4</v>
      </c>
      <c r="L20" s="30" t="n">
        <v>0</v>
      </c>
      <c r="M20" s="30" t="n">
        <v>0</v>
      </c>
      <c r="N20" s="30" t="n">
        <v>0</v>
      </c>
      <c r="O20" s="33">
        <f>SUM(K20:M20)</f>
        <v/>
      </c>
      <c r="P20" s="30" t="n">
        <v>298</v>
      </c>
      <c r="Q20" s="30" t="n">
        <v>265</v>
      </c>
      <c r="R20" s="30" t="n">
        <v>1640</v>
      </c>
      <c r="S20" s="34">
        <f>SUM(P20:R20)</f>
        <v/>
      </c>
      <c r="T20" s="35" t="n"/>
    </row>
    <row r="21">
      <c r="B21" s="29" t="n">
        <v>43584</v>
      </c>
      <c r="C21" s="30">
        <f>SUMIF(приход!A:A,B21&amp;$C$2,приход!J:J)</f>
        <v/>
      </c>
      <c r="D21" s="30">
        <f>SUMIF(приход!A:A,B21&amp;$D$2,приход!J:J)</f>
        <v/>
      </c>
      <c r="E21" s="30" t="n">
        <v>205</v>
      </c>
      <c r="F21" s="31">
        <f>SUM(C21:E21)</f>
        <v/>
      </c>
      <c r="G21" s="32" t="n">
        <v>600</v>
      </c>
      <c r="H21" s="32" t="n">
        <v>1227</v>
      </c>
      <c r="I21" s="43" t="n">
        <v>462</v>
      </c>
      <c r="J21" s="30" t="n">
        <v>126</v>
      </c>
      <c r="K21" s="30" t="n">
        <v>255</v>
      </c>
      <c r="L21" s="30" t="n">
        <v>0</v>
      </c>
      <c r="M21" s="30" t="n">
        <v>0</v>
      </c>
      <c r="N21" s="30" t="n">
        <v>0</v>
      </c>
      <c r="O21" s="33">
        <f>SUM(K21:M21)</f>
        <v/>
      </c>
      <c r="P21" s="30" t="n">
        <v>236</v>
      </c>
      <c r="Q21" s="30" t="n">
        <v>302</v>
      </c>
      <c r="R21" s="30" t="n">
        <v>1740</v>
      </c>
      <c r="S21" s="34">
        <f>SUM(P21:R21)</f>
        <v/>
      </c>
      <c r="T21" s="35" t="n"/>
    </row>
    <row r="22">
      <c r="B22" s="29" t="n">
        <v>43585</v>
      </c>
      <c r="C22" s="30">
        <f>SUMIF(приход!A:A,B22&amp;$C$2,приход!J:J)</f>
        <v/>
      </c>
      <c r="D22" s="30">
        <f>SUMIF(приход!A:A,B22&amp;$D$2,приход!J:J)</f>
        <v/>
      </c>
      <c r="E22" s="30" t="n">
        <v>174</v>
      </c>
      <c r="F22" s="31">
        <f>SUM(C22:E22)</f>
        <v/>
      </c>
      <c r="G22" s="32" t="n">
        <v>400</v>
      </c>
      <c r="H22" s="32" t="n">
        <v>1253</v>
      </c>
      <c r="I22" s="43" t="n">
        <v>273</v>
      </c>
      <c r="J22" s="30" t="n">
        <v>126</v>
      </c>
      <c r="K22" s="30" t="n">
        <v>626</v>
      </c>
      <c r="L22" s="30" t="n">
        <v>0</v>
      </c>
      <c r="M22" s="30" t="n">
        <v>0</v>
      </c>
      <c r="N22" s="30" t="n">
        <v>0</v>
      </c>
      <c r="O22" s="33">
        <f>SUM(K22:M22)</f>
        <v/>
      </c>
      <c r="P22" s="30" t="n">
        <v>196</v>
      </c>
      <c r="Q22" s="30" t="n">
        <v>302</v>
      </c>
      <c r="R22" s="30" t="n">
        <v>1815</v>
      </c>
      <c r="S22" s="34">
        <f>SUM(P22:R22)</f>
        <v/>
      </c>
      <c r="T22" s="35" t="n"/>
    </row>
    <row r="23">
      <c r="B23" s="57" t="n">
        <v>43586</v>
      </c>
      <c r="C23" s="30">
        <f>SUMIF(приход!A:A,B23&amp;$C$2,приход!J:J)</f>
        <v/>
      </c>
      <c r="D23" s="30">
        <f>SUMIF(приход!A:A,B23&amp;$D$2,приход!J:J)</f>
        <v/>
      </c>
      <c r="E23" s="30" t="n">
        <v>0</v>
      </c>
      <c r="F23" s="31">
        <f>SUM(C23:E23)</f>
        <v/>
      </c>
      <c r="G23" s="32" t="n">
        <v>0</v>
      </c>
      <c r="H23" s="32" t="n">
        <v>1261</v>
      </c>
      <c r="I23" s="43" t="n">
        <v>0</v>
      </c>
      <c r="J23" s="43" t="n">
        <v>126</v>
      </c>
      <c r="K23" s="30" t="n">
        <v>0</v>
      </c>
      <c r="L23" s="30" t="n">
        <v>0</v>
      </c>
      <c r="M23" s="30" t="n">
        <v>0</v>
      </c>
      <c r="N23" s="30" t="n">
        <v>0</v>
      </c>
      <c r="O23" s="33">
        <f>SUM(K23:M23)</f>
        <v/>
      </c>
      <c r="P23" s="43" t="n">
        <v>322</v>
      </c>
      <c r="Q23" s="43" t="n">
        <v>342</v>
      </c>
      <c r="R23" s="43" t="n">
        <v>1681</v>
      </c>
      <c r="S23" s="34">
        <f>SUM(P23:R23)</f>
        <v/>
      </c>
      <c r="T23" s="37" t="n"/>
    </row>
    <row r="24">
      <c r="B24" s="57" t="n">
        <v>43587</v>
      </c>
      <c r="C24" s="30">
        <f>SUMIF(приход!A:A,B24&amp;$C$2,приход!J:J)</f>
        <v/>
      </c>
      <c r="D24" s="30">
        <f>SUMIF(приход!A:A,B24&amp;$D$2,приход!J:J)</f>
        <v/>
      </c>
      <c r="E24" s="30" t="n">
        <v>0</v>
      </c>
      <c r="F24" s="31">
        <f>SUM(C24:E24)</f>
        <v/>
      </c>
      <c r="G24" s="32" t="n">
        <v>0</v>
      </c>
      <c r="H24" s="32" t="n">
        <v>1268</v>
      </c>
      <c r="I24" s="43" t="n">
        <v>0</v>
      </c>
      <c r="J24" s="43" t="n">
        <v>126</v>
      </c>
      <c r="K24" s="30" t="n">
        <v>0</v>
      </c>
      <c r="L24" s="30" t="n">
        <v>0</v>
      </c>
      <c r="M24" s="30" t="n">
        <v>0</v>
      </c>
      <c r="N24" s="30" t="n">
        <v>0</v>
      </c>
      <c r="O24" s="33">
        <f>SUM(K24:M24)</f>
        <v/>
      </c>
      <c r="P24" s="43" t="n">
        <v>448</v>
      </c>
      <c r="Q24" s="43" t="n">
        <v>342</v>
      </c>
      <c r="R24" s="43" t="n">
        <v>1548</v>
      </c>
      <c r="S24" s="34">
        <f>SUM(P24:R24)</f>
        <v/>
      </c>
      <c r="T24" s="37" t="n"/>
    </row>
    <row r="25">
      <c r="B25" s="57" t="n">
        <v>43588</v>
      </c>
      <c r="C25" s="30">
        <f>SUMIF(приход!A:A,B25&amp;$C$2,приход!J:J)</f>
        <v/>
      </c>
      <c r="D25" s="30">
        <f>SUMIF(приход!A:A,B25&amp;$D$2,приход!J:J)</f>
        <v/>
      </c>
      <c r="E25" s="30" t="n">
        <v>157</v>
      </c>
      <c r="F25" s="31">
        <f>SUM(C25:E25)</f>
        <v/>
      </c>
      <c r="G25" s="32" t="n">
        <v>0</v>
      </c>
      <c r="H25" s="32" t="n">
        <v>1275</v>
      </c>
      <c r="I25" s="45" t="n">
        <v>357</v>
      </c>
      <c r="J25" s="45" t="n">
        <v>126</v>
      </c>
      <c r="K25" s="30" t="n">
        <v>0</v>
      </c>
      <c r="L25" s="30" t="n">
        <v>0</v>
      </c>
      <c r="M25" s="30" t="n">
        <v>0</v>
      </c>
      <c r="N25" s="30" t="n">
        <v>0</v>
      </c>
      <c r="O25" s="33">
        <f>SUM(K25:M25)</f>
        <v/>
      </c>
      <c r="P25" s="45" t="n">
        <v>217</v>
      </c>
      <c r="Q25" s="43" t="n">
        <v>342</v>
      </c>
      <c r="R25" s="45" t="n">
        <v>1415</v>
      </c>
      <c r="S25" s="34">
        <f>SUM(P25:R25)</f>
        <v/>
      </c>
      <c r="T25" s="37" t="n"/>
    </row>
    <row r="26">
      <c r="B26" s="57" t="n">
        <v>43589</v>
      </c>
      <c r="C26" s="30">
        <f>SUMIF(приход!A:A,B26&amp;$C$2,приход!J:J)</f>
        <v/>
      </c>
      <c r="D26" s="30">
        <f>SUMIF(приход!A:A,B26&amp;$D$2,приход!J:J)</f>
        <v/>
      </c>
      <c r="E26" s="30" t="n">
        <v>113</v>
      </c>
      <c r="F26" s="31">
        <f>SUM(C26:E26)</f>
        <v/>
      </c>
      <c r="G26" s="32" t="n">
        <v>0</v>
      </c>
      <c r="H26" s="32" t="n">
        <v>1275</v>
      </c>
      <c r="I26" s="45" t="n">
        <v>0</v>
      </c>
      <c r="J26" s="45" t="n">
        <v>0</v>
      </c>
      <c r="K26" s="30" t="n">
        <v>699</v>
      </c>
      <c r="L26" s="30" t="n">
        <v>0</v>
      </c>
      <c r="M26" s="30" t="n">
        <v>0</v>
      </c>
      <c r="N26" s="30" t="n">
        <v>0</v>
      </c>
      <c r="O26" s="33">
        <f>SUM(K26:M26)</f>
        <v/>
      </c>
      <c r="P26" s="45" t="n">
        <v>217</v>
      </c>
      <c r="Q26" s="43" t="n">
        <v>342</v>
      </c>
      <c r="R26" s="45" t="n">
        <v>1415</v>
      </c>
      <c r="S26" s="34">
        <f>SUM(P26:R26)</f>
        <v/>
      </c>
      <c r="T26" s="37" t="n"/>
    </row>
    <row r="27">
      <c r="B27" s="57" t="n">
        <v>43590</v>
      </c>
      <c r="C27" s="30">
        <f>SUMIF(приход!A:A,B27&amp;$C$2,приход!J:J)</f>
        <v/>
      </c>
      <c r="D27" s="30">
        <f>SUMIF(приход!A:A,B27&amp;$D$2,приход!J:J)</f>
        <v/>
      </c>
      <c r="E27" s="30" t="n">
        <v>171</v>
      </c>
      <c r="F27" s="31">
        <f>SUM(C27:E27)</f>
        <v/>
      </c>
      <c r="G27" s="32" t="n">
        <v>0</v>
      </c>
      <c r="H27" s="32" t="n">
        <v>1279</v>
      </c>
      <c r="I27" s="45" t="n">
        <v>105</v>
      </c>
      <c r="J27" s="45" t="n">
        <v>127</v>
      </c>
      <c r="K27" s="30" t="n">
        <v>23</v>
      </c>
      <c r="L27" s="30" t="n">
        <v>0</v>
      </c>
      <c r="M27" s="30" t="n">
        <v>0</v>
      </c>
      <c r="N27" s="30" t="n">
        <v>0</v>
      </c>
      <c r="O27" s="33">
        <f>SUM(K27:M27)</f>
        <v/>
      </c>
      <c r="P27" s="45" t="n">
        <v>239</v>
      </c>
      <c r="Q27" s="43" t="n">
        <v>342</v>
      </c>
      <c r="R27" s="45" t="n">
        <v>1284</v>
      </c>
      <c r="S27" s="34">
        <f>SUM(P27:R27)</f>
        <v/>
      </c>
      <c r="T27" s="37" t="n"/>
    </row>
    <row r="28">
      <c r="B28" s="57" t="n">
        <v>43591</v>
      </c>
      <c r="C28" s="30">
        <f>SUMIF(приход!A:A,B28&amp;$C$2,приход!J:J)</f>
        <v/>
      </c>
      <c r="D28" s="30">
        <f>SUMIF(приход!A:A,B28&amp;$D$2,приход!J:J)</f>
        <v/>
      </c>
      <c r="E28" s="30" t="n">
        <v>180</v>
      </c>
      <c r="F28" s="31">
        <f>SUM(C28:E28)</f>
        <v/>
      </c>
      <c r="G28" s="32" t="n">
        <v>1220</v>
      </c>
      <c r="H28" s="32" t="n">
        <v>1279</v>
      </c>
      <c r="I28" s="45" t="n">
        <v>294</v>
      </c>
      <c r="J28" s="45" t="n">
        <v>0</v>
      </c>
      <c r="K28" s="30" t="n">
        <v>260</v>
      </c>
      <c r="L28" s="30" t="n">
        <v>0</v>
      </c>
      <c r="M28" s="30" t="n">
        <v>0</v>
      </c>
      <c r="N28" s="30" t="n">
        <v>0</v>
      </c>
      <c r="O28" s="33">
        <f>SUM(K28:M28)</f>
        <v/>
      </c>
      <c r="P28" s="45" t="n">
        <v>215</v>
      </c>
      <c r="Q28" s="45" t="n">
        <v>363</v>
      </c>
      <c r="R28" s="45" t="n">
        <v>1613</v>
      </c>
      <c r="S28" s="34">
        <f>SUM(P28:R28)</f>
        <v/>
      </c>
      <c r="T28" s="37" t="n"/>
    </row>
    <row r="29">
      <c r="B29" s="57" t="n">
        <v>43592</v>
      </c>
      <c r="C29" s="30">
        <f>SUMIF(приход!A:A,B29&amp;$C$2,приход!J:J)</f>
        <v/>
      </c>
      <c r="D29" s="30">
        <f>SUMIF(приход!A:A,B29&amp;$D$2,приход!J:J)</f>
        <v/>
      </c>
      <c r="E29" s="30" t="n">
        <v>155</v>
      </c>
      <c r="F29" s="31">
        <f>SUM(C29:E29)</f>
        <v/>
      </c>
      <c r="G29" s="32" t="n">
        <v>440</v>
      </c>
      <c r="H29" s="32" t="n">
        <v>1298</v>
      </c>
      <c r="I29" s="45" t="n">
        <v>252</v>
      </c>
      <c r="J29" s="45" t="n">
        <v>168</v>
      </c>
      <c r="K29" s="30" t="n">
        <v>471</v>
      </c>
      <c r="L29" s="30" t="n">
        <v>0</v>
      </c>
      <c r="M29" s="30" t="n">
        <v>0</v>
      </c>
      <c r="N29" s="30" t="n">
        <v>0</v>
      </c>
      <c r="O29" s="33">
        <f>SUM(K29:M29)</f>
        <v/>
      </c>
      <c r="P29" s="45" t="n">
        <v>283</v>
      </c>
      <c r="Q29" s="45" t="n">
        <v>383</v>
      </c>
      <c r="R29" s="45" t="n">
        <v>1675</v>
      </c>
      <c r="S29" s="34">
        <f>SUM(P29:R29)</f>
        <v/>
      </c>
      <c r="T29" s="37" t="n"/>
    </row>
    <row r="30">
      <c r="B30" s="57" t="n">
        <v>43593</v>
      </c>
      <c r="C30" s="30">
        <f>SUMIF(приход!A:A,B30&amp;$C$2,приход!J:J)</f>
        <v/>
      </c>
      <c r="D30" s="30">
        <f>SUMIF(приход!A:A,B30&amp;$D$2,приход!J:J)</f>
        <v/>
      </c>
      <c r="E30" s="30" t="n">
        <v>170</v>
      </c>
      <c r="F30" s="31">
        <f>SUM(C30:E30)</f>
        <v/>
      </c>
      <c r="G30" s="32" t="n">
        <v>380</v>
      </c>
      <c r="H30" s="32" t="n">
        <v>1338</v>
      </c>
      <c r="I30" s="45" t="n">
        <v>333</v>
      </c>
      <c r="J30" s="45" t="n">
        <v>168</v>
      </c>
      <c r="K30" s="30" t="n">
        <v>296</v>
      </c>
      <c r="L30" s="30" t="n">
        <v>0</v>
      </c>
      <c r="M30" s="30" t="n">
        <v>0</v>
      </c>
      <c r="N30" s="30" t="n">
        <v>0</v>
      </c>
      <c r="O30" s="33">
        <f>SUM(K30:M30)</f>
        <v/>
      </c>
      <c r="P30" s="45" t="n">
        <v>278</v>
      </c>
      <c r="Q30" s="45" t="n">
        <v>395</v>
      </c>
      <c r="R30" s="45" t="n">
        <v>1649</v>
      </c>
      <c r="S30" s="34">
        <f>SUM(P30:R30)</f>
        <v/>
      </c>
      <c r="T30" s="37" t="n"/>
    </row>
    <row r="31">
      <c r="B31" s="57" t="n">
        <v>43594</v>
      </c>
      <c r="C31" s="30">
        <f>SUMIF(приход!A:A,B31&amp;$C$2,приход!J:J)</f>
        <v/>
      </c>
      <c r="D31" s="30">
        <f>SUMIF(приход!A:A,B31&amp;$D$2,приход!J:J)</f>
        <v/>
      </c>
      <c r="E31" s="32" t="n">
        <v>0</v>
      </c>
      <c r="F31" s="31">
        <f>SUM(C31:E31)</f>
        <v/>
      </c>
      <c r="G31" s="32" t="n">
        <v>480</v>
      </c>
      <c r="H31" s="32" t="n">
        <v>1361</v>
      </c>
      <c r="I31" s="45" t="n">
        <v>0</v>
      </c>
      <c r="J31" s="45" t="n">
        <v>199</v>
      </c>
      <c r="K31" s="30" t="n">
        <v>0</v>
      </c>
      <c r="L31" s="30" t="n">
        <v>0</v>
      </c>
      <c r="M31" s="30" t="n">
        <v>0</v>
      </c>
      <c r="N31" s="30" t="n">
        <v>0</v>
      </c>
      <c r="O31" s="33">
        <f>SUM(K31:M31)</f>
        <v/>
      </c>
      <c r="P31" s="45" t="n">
        <v>687</v>
      </c>
      <c r="Q31" s="45" t="n">
        <v>421</v>
      </c>
      <c r="R31" s="45" t="n">
        <v>1655</v>
      </c>
      <c r="S31" s="34">
        <f>SUM(P31:R31)</f>
        <v/>
      </c>
      <c r="T31" s="37" t="n"/>
    </row>
    <row r="32">
      <c r="B32" s="57" t="n">
        <v>43595</v>
      </c>
      <c r="C32" s="30">
        <f>SUMIF(приход!A:A,B32&amp;$C$2,приход!J:J)</f>
        <v/>
      </c>
      <c r="D32" s="30">
        <f>SUMIF(приход!A:A,B32&amp;$D$2,приход!J:J)</f>
        <v/>
      </c>
      <c r="E32" s="32" t="n">
        <v>128</v>
      </c>
      <c r="F32" s="31">
        <f>SUM(C32:E32)</f>
        <v/>
      </c>
      <c r="G32" s="32" t="n">
        <v>480</v>
      </c>
      <c r="H32" s="32" t="n">
        <v>1385</v>
      </c>
      <c r="I32" s="45" t="n">
        <v>273</v>
      </c>
      <c r="J32" s="45" t="n">
        <v>72</v>
      </c>
      <c r="K32" s="30" t="n">
        <v>1</v>
      </c>
      <c r="L32" s="30" t="n">
        <v>0</v>
      </c>
      <c r="M32" s="30" t="n">
        <v>0</v>
      </c>
      <c r="N32" s="30" t="n">
        <v>0</v>
      </c>
      <c r="O32" s="33">
        <f>SUM(K32:M32)</f>
        <v/>
      </c>
      <c r="P32" s="45" t="n">
        <v>663</v>
      </c>
      <c r="Q32" s="45" t="n">
        <v>455</v>
      </c>
      <c r="R32" s="45" t="n">
        <v>1804</v>
      </c>
      <c r="S32" s="34">
        <f>SUM(P32:R32)</f>
        <v/>
      </c>
      <c r="T32" s="37" t="n"/>
    </row>
    <row r="33">
      <c r="B33" s="57" t="n">
        <v>43596</v>
      </c>
      <c r="C33" s="30">
        <f>SUMIF(приход!A:A,B33&amp;$C$2,приход!J:J)</f>
        <v/>
      </c>
      <c r="D33" s="30">
        <f>SUMIF(приход!A:A,B33&amp;$D$2,приход!J:J)</f>
        <v/>
      </c>
      <c r="E33" s="32" t="n">
        <v>71</v>
      </c>
      <c r="F33" s="31">
        <f>SUM(C33:E33)</f>
        <v/>
      </c>
      <c r="G33" s="32" t="n">
        <v>0</v>
      </c>
      <c r="H33" s="32" t="n">
        <v>1385</v>
      </c>
      <c r="I33" s="45" t="n">
        <v>252</v>
      </c>
      <c r="J33" s="45" t="n">
        <v>0</v>
      </c>
      <c r="K33" s="30" t="n">
        <v>646</v>
      </c>
      <c r="L33" s="30" t="n">
        <v>0</v>
      </c>
      <c r="M33" s="30" t="n">
        <v>0</v>
      </c>
      <c r="N33" s="30" t="n">
        <v>0</v>
      </c>
      <c r="O33" s="33">
        <f>SUM(K33:M33)</f>
        <v/>
      </c>
      <c r="P33" s="45" t="n">
        <v>411</v>
      </c>
      <c r="Q33" s="45" t="n">
        <v>455</v>
      </c>
      <c r="R33" s="45" t="n">
        <v>1804</v>
      </c>
      <c r="S33" s="34">
        <f>SUM(P33:R33)</f>
        <v/>
      </c>
      <c r="T33" s="37" t="n"/>
    </row>
    <row r="34">
      <c r="B34" s="57" t="n">
        <v>43597</v>
      </c>
      <c r="C34" s="30">
        <f>SUMIF(приход!A:A,B34&amp;$C$2,приход!J:J)</f>
        <v/>
      </c>
      <c r="D34" s="30">
        <f>SUMIF(приход!A:A,B34&amp;$D$2,приход!J:J)</f>
        <v/>
      </c>
      <c r="E34" s="32" t="n">
        <v>41</v>
      </c>
      <c r="F34" s="31">
        <f>SUM(C34:E34)</f>
        <v/>
      </c>
      <c r="G34" s="32" t="n">
        <v>0</v>
      </c>
      <c r="H34" s="32" t="n">
        <v>1385</v>
      </c>
      <c r="I34" s="45" t="n">
        <v>58</v>
      </c>
      <c r="J34" s="45" t="n">
        <v>0</v>
      </c>
      <c r="K34" s="30" t="n">
        <v>56</v>
      </c>
      <c r="L34" s="30" t="n">
        <v>0</v>
      </c>
      <c r="M34" s="30" t="n">
        <v>0</v>
      </c>
      <c r="N34" s="30" t="n">
        <v>0</v>
      </c>
      <c r="O34" s="33">
        <f>SUM(K34:M34)</f>
        <v/>
      </c>
      <c r="P34" s="45" t="n">
        <v>353</v>
      </c>
      <c r="Q34" s="45" t="n">
        <v>455</v>
      </c>
      <c r="R34" s="45" t="n">
        <v>1804</v>
      </c>
      <c r="S34" s="34">
        <f>SUM(P34:R34)</f>
        <v/>
      </c>
      <c r="T34" s="37" t="n"/>
    </row>
    <row r="35">
      <c r="B35" s="57" t="n">
        <v>43598</v>
      </c>
      <c r="C35" s="30">
        <f>SUMIF(приход!A:A,B35&amp;$C$2,приход!J:J)</f>
        <v/>
      </c>
      <c r="D35" s="30">
        <f>SUMIF(приход!A:A,B35&amp;$D$2,приход!J:J)</f>
        <v/>
      </c>
      <c r="E35" s="32" t="n">
        <v>174</v>
      </c>
      <c r="F35" s="31">
        <f>SUM(C35:E35)</f>
        <v/>
      </c>
      <c r="G35" s="32" t="n">
        <v>0</v>
      </c>
      <c r="H35" s="32" t="n">
        <v>1397</v>
      </c>
      <c r="I35" s="45" t="n">
        <v>210</v>
      </c>
      <c r="J35" s="45" t="n">
        <v>210</v>
      </c>
      <c r="K35" s="30" t="n">
        <v>176</v>
      </c>
      <c r="L35" s="45" t="n">
        <v>0</v>
      </c>
      <c r="M35" s="45" t="n">
        <v>0</v>
      </c>
      <c r="N35" s="45" t="n">
        <v>0</v>
      </c>
      <c r="O35" s="33">
        <f>SUM(K35:M35)</f>
        <v/>
      </c>
      <c r="P35" s="45" t="n">
        <v>353</v>
      </c>
      <c r="Q35" s="45" t="n">
        <v>455</v>
      </c>
      <c r="R35" s="45" t="n">
        <v>1582</v>
      </c>
      <c r="S35" s="34">
        <f>SUM(P35:R35)</f>
        <v/>
      </c>
      <c r="T35" s="37" t="n"/>
    </row>
    <row r="36">
      <c r="B36" s="57" t="n">
        <v>43599</v>
      </c>
      <c r="C36" s="30">
        <f>SUMIF(приход!A:A,B36&amp;$C$2,приход!J:J)</f>
        <v/>
      </c>
      <c r="D36" s="30">
        <f>SUMIF(приход!A:A,B36&amp;$D$2,приход!J:J)</f>
        <v/>
      </c>
      <c r="E36" s="32" t="n">
        <v>156</v>
      </c>
      <c r="F36" s="31">
        <f>SUM(C36:E36)</f>
        <v/>
      </c>
      <c r="G36" s="32" t="n"/>
      <c r="H36" s="32" t="n"/>
      <c r="I36" s="38" t="n"/>
      <c r="J36" s="38" t="n"/>
      <c r="K36" s="30" t="n"/>
      <c r="L36" s="38" t="n"/>
      <c r="M36" s="38" t="n"/>
      <c r="N36" s="38" t="n"/>
      <c r="O36" s="33">
        <f>SUM(K36:M36)</f>
        <v/>
      </c>
      <c r="P36" s="38" t="n"/>
      <c r="Q36" s="38" t="n"/>
      <c r="R36" s="38" t="n"/>
      <c r="S36" s="34">
        <f>SUM(P36:R36)</f>
        <v/>
      </c>
      <c r="T36" s="37" t="n"/>
    </row>
    <row r="37">
      <c r="B37" s="57" t="n">
        <v>43600</v>
      </c>
      <c r="C37" s="30">
        <f>SUMIF(приход!A:A,B37&amp;$C$2,приход!J:J)</f>
        <v/>
      </c>
      <c r="D37" s="30">
        <f>SUMIF(приход!A:A,B37&amp;$D$2,приход!J:J)</f>
        <v/>
      </c>
      <c r="E37" s="32" t="n">
        <v>164</v>
      </c>
      <c r="F37" s="31">
        <f>SUM(C37:E37)</f>
        <v/>
      </c>
      <c r="G37" s="32" t="n"/>
      <c r="H37" s="32" t="n"/>
      <c r="I37" s="38" t="n"/>
      <c r="J37" s="38" t="n"/>
      <c r="K37" s="30" t="n"/>
      <c r="L37" s="38" t="n"/>
      <c r="M37" s="38" t="n"/>
      <c r="N37" s="38" t="n"/>
      <c r="O37" s="33">
        <f>SUM(K37:M37)</f>
        <v/>
      </c>
      <c r="P37" s="38" t="n"/>
      <c r="Q37" s="38" t="n"/>
      <c r="R37" s="38" t="n"/>
      <c r="S37" s="34">
        <f>SUM(P37:R37)</f>
        <v/>
      </c>
      <c r="T37" s="37" t="n"/>
    </row>
    <row r="38">
      <c r="B38" s="57" t="n">
        <v>43601</v>
      </c>
      <c r="C38" s="30">
        <f>SUMIF(приход!A:A,B38&amp;$C$2,приход!J:J)</f>
        <v/>
      </c>
      <c r="D38" s="30">
        <f>SUMIF(приход!A:A,B38&amp;$D$2,приход!J:J)</f>
        <v/>
      </c>
      <c r="E38" s="32" t="n">
        <v>252</v>
      </c>
      <c r="F38" s="31">
        <f>SUM(C38:E38)</f>
        <v/>
      </c>
      <c r="G38" s="32" t="n"/>
      <c r="H38" s="32" t="n"/>
      <c r="I38" s="38" t="n"/>
      <c r="J38" s="38" t="n"/>
      <c r="K38" s="30" t="n"/>
      <c r="L38" s="38" t="n"/>
      <c r="M38" s="38" t="n"/>
      <c r="N38" s="38" t="n"/>
      <c r="O38" s="33">
        <f>SUM(K38:M38)</f>
        <v/>
      </c>
      <c r="P38" s="38" t="n"/>
      <c r="Q38" s="38" t="n"/>
      <c r="R38" s="38" t="n"/>
      <c r="S38" s="34">
        <f>SUM(P38:R38)</f>
        <v/>
      </c>
      <c r="T38" s="37" t="n"/>
    </row>
    <row r="39">
      <c r="B39" s="57" t="n">
        <v>43602</v>
      </c>
      <c r="C39" s="30">
        <f>SUMIF(приход!A:A,B39&amp;$C$2,приход!J:J)</f>
        <v/>
      </c>
      <c r="D39" s="30">
        <f>SUMIF(приход!A:A,B39&amp;$D$2,приход!J:J)</f>
        <v/>
      </c>
      <c r="E39" s="32" t="n">
        <v>236</v>
      </c>
      <c r="F39" s="31">
        <f>SUM(C39:E39)</f>
        <v/>
      </c>
      <c r="G39" s="32" t="n"/>
      <c r="H39" s="32" t="n"/>
      <c r="I39" s="38" t="n"/>
      <c r="J39" s="38" t="n"/>
      <c r="K39" s="30" t="n"/>
      <c r="L39" s="38" t="n"/>
      <c r="M39" s="38" t="n"/>
      <c r="N39" s="38" t="n"/>
      <c r="O39" s="33">
        <f>SUM(K39:M39)</f>
        <v/>
      </c>
      <c r="P39" s="38" t="n"/>
      <c r="Q39" s="38" t="n"/>
      <c r="R39" s="38" t="n"/>
      <c r="S39" s="34">
        <f>SUM(P39:R39)</f>
        <v/>
      </c>
      <c r="T39" s="37" t="n"/>
    </row>
    <row r="40">
      <c r="B40" s="57" t="n">
        <v>43603</v>
      </c>
      <c r="C40" s="30">
        <f>SUMIF(приход!A:A,B40&amp;$C$2,приход!J:J)</f>
        <v/>
      </c>
      <c r="D40" s="30">
        <f>SUMIF(приход!A:A,B40&amp;$D$2,приход!J:J)</f>
        <v/>
      </c>
      <c r="E40" s="32" t="n">
        <v>66</v>
      </c>
      <c r="F40" s="31">
        <f>SUM(C40:E40)</f>
        <v/>
      </c>
      <c r="G40" s="32" t="n"/>
      <c r="H40" s="32" t="n"/>
      <c r="I40" s="38" t="n"/>
      <c r="J40" s="38" t="n"/>
      <c r="K40" s="30" t="n"/>
      <c r="L40" s="38" t="n"/>
      <c r="M40" s="38" t="n"/>
      <c r="N40" s="38" t="n"/>
      <c r="O40" s="33">
        <f>SUM(K40:M40)</f>
        <v/>
      </c>
      <c r="P40" s="38" t="n"/>
      <c r="Q40" s="38" t="n"/>
      <c r="R40" s="38" t="n"/>
      <c r="S40" s="34">
        <f>SUM(P40:R40)</f>
        <v/>
      </c>
      <c r="T40" s="37" t="n"/>
    </row>
    <row r="41">
      <c r="B41" s="57" t="n">
        <v>43604</v>
      </c>
      <c r="C41" s="30">
        <f>SUMIF(приход!A:A,B41&amp;$C$2,приход!J:J)</f>
        <v/>
      </c>
      <c r="D41" s="30">
        <f>SUMIF(приход!A:A,B41&amp;$D$2,приход!J:J)</f>
        <v/>
      </c>
      <c r="E41" s="32" t="n">
        <v>36</v>
      </c>
      <c r="F41" s="31">
        <f>SUM(C41:E41)</f>
        <v/>
      </c>
      <c r="G41" s="32" t="n"/>
      <c r="H41" s="32" t="n"/>
      <c r="I41" s="38" t="n"/>
      <c r="J41" s="38" t="n"/>
      <c r="K41" s="30" t="n"/>
      <c r="L41" s="38" t="n"/>
      <c r="M41" s="38" t="n"/>
      <c r="N41" s="38" t="n"/>
      <c r="O41" s="33">
        <f>SUM(K41:M41)</f>
        <v/>
      </c>
      <c r="P41" s="38" t="n"/>
      <c r="Q41" s="38" t="n"/>
      <c r="R41" s="38" t="n"/>
      <c r="S41" s="34">
        <f>SUM(P41:R41)</f>
        <v/>
      </c>
      <c r="T41" s="37" t="n"/>
    </row>
    <row r="42">
      <c r="B42" s="57" t="n">
        <v>43605</v>
      </c>
      <c r="C42" s="30">
        <f>SUMIF(приход!A:A,B42&amp;$C$2,приход!J:J)</f>
        <v/>
      </c>
      <c r="D42" s="30">
        <f>SUMIF(приход!A:A,B42&amp;$D$2,приход!J:J)</f>
        <v/>
      </c>
      <c r="E42" s="32" t="n">
        <v>226</v>
      </c>
      <c r="F42" s="31">
        <f>SUM(C42:E42)</f>
        <v/>
      </c>
      <c r="G42" s="32" t="n"/>
      <c r="H42" s="32" t="n"/>
      <c r="I42" s="38" t="n"/>
      <c r="J42" s="38" t="n"/>
      <c r="K42" s="30" t="n"/>
      <c r="L42" s="38" t="n"/>
      <c r="M42" s="38" t="n"/>
      <c r="N42" s="38" t="n"/>
      <c r="O42" s="33">
        <f>SUM(K42:M42)</f>
        <v/>
      </c>
      <c r="P42" s="38" t="n"/>
      <c r="Q42" s="38" t="n"/>
      <c r="R42" s="38" t="n"/>
      <c r="S42" s="34">
        <f>SUM(P42:R42)</f>
        <v/>
      </c>
      <c r="T42" s="37" t="n"/>
    </row>
    <row r="43">
      <c r="B43" s="57" t="n">
        <v>43606</v>
      </c>
      <c r="C43" s="30">
        <f>SUMIF(приход!A:A,B43&amp;$C$2,приход!J:J)</f>
        <v/>
      </c>
      <c r="D43" s="30">
        <f>SUMIF(приход!A:A,B43&amp;$D$2,приход!J:J)</f>
        <v/>
      </c>
      <c r="E43" s="32" t="n">
        <v>196</v>
      </c>
      <c r="F43" s="31">
        <f>SUM(C43:E43)</f>
        <v/>
      </c>
      <c r="G43" s="32" t="n"/>
      <c r="H43" s="32" t="n"/>
      <c r="I43" s="38" t="n"/>
      <c r="J43" s="38" t="n"/>
      <c r="K43" s="30" t="n"/>
      <c r="L43" s="38" t="n"/>
      <c r="M43" s="38" t="n"/>
      <c r="N43" s="38" t="n"/>
      <c r="O43" s="33">
        <f>SUM(K43:M43)</f>
        <v/>
      </c>
      <c r="P43" s="38" t="n"/>
      <c r="Q43" s="38" t="n"/>
      <c r="R43" s="38" t="n"/>
      <c r="S43" s="34">
        <f>SUM(P43:R43)</f>
        <v/>
      </c>
      <c r="T43" s="37" t="n"/>
    </row>
    <row r="44">
      <c r="B44" s="57" t="n">
        <v>43607</v>
      </c>
      <c r="C44" s="30">
        <f>SUMIF(приход!A:A,B44&amp;$C$2,приход!J:J)</f>
        <v/>
      </c>
      <c r="D44" s="30">
        <f>SUMIF(приход!A:A,B44&amp;$D$2,приход!J:J)</f>
        <v/>
      </c>
      <c r="E44" s="32" t="n">
        <v>139</v>
      </c>
      <c r="F44" s="31">
        <f>SUM(C44:E44)</f>
        <v/>
      </c>
      <c r="G44" s="32" t="n"/>
      <c r="H44" s="32" t="n"/>
      <c r="I44" s="38" t="n"/>
      <c r="J44" s="38" t="n"/>
      <c r="K44" s="30" t="n"/>
      <c r="L44" s="38" t="n"/>
      <c r="M44" s="38" t="n"/>
      <c r="N44" s="38" t="n"/>
      <c r="O44" s="33">
        <f>SUM(K44:M44)</f>
        <v/>
      </c>
      <c r="P44" s="38" t="n"/>
      <c r="Q44" s="38" t="n"/>
      <c r="R44" s="38" t="n"/>
      <c r="S44" s="34">
        <f>SUM(P44:R44)</f>
        <v/>
      </c>
      <c r="T44" s="37" t="n"/>
    </row>
    <row r="45">
      <c r="B45" s="57" t="n">
        <v>43608</v>
      </c>
      <c r="C45" s="30">
        <f>SUMIF(приход!A:A,B45&amp;$C$2,приход!J:J)</f>
        <v/>
      </c>
      <c r="D45" s="30">
        <f>SUMIF(приход!A:A,B45&amp;$D$2,приход!J:J)</f>
        <v/>
      </c>
      <c r="E45" s="32" t="n">
        <v>241</v>
      </c>
      <c r="F45" s="31">
        <f>SUM(C45:E45)</f>
        <v/>
      </c>
      <c r="G45" s="32" t="n"/>
      <c r="H45" s="32" t="n"/>
      <c r="I45" s="38" t="n"/>
      <c r="J45" s="38" t="n"/>
      <c r="K45" s="30" t="n"/>
      <c r="L45" s="38" t="n"/>
      <c r="M45" s="38" t="n"/>
      <c r="N45" s="38" t="n"/>
      <c r="O45" s="33">
        <f>SUM(K45:M45)</f>
        <v/>
      </c>
      <c r="P45" s="38" t="n"/>
      <c r="Q45" s="38" t="n"/>
      <c r="R45" s="38" t="n"/>
      <c r="S45" s="34">
        <f>SUM(P45:R45)</f>
        <v/>
      </c>
      <c r="T45" s="37" t="n"/>
    </row>
    <row r="46">
      <c r="B46" s="57" t="n">
        <v>43609</v>
      </c>
      <c r="C46" s="30">
        <f>SUMIF(приход!A:A,B46&amp;$C$2,приход!J:J)</f>
        <v/>
      </c>
      <c r="D46" s="30">
        <f>SUMIF(приход!A:A,B46&amp;$D$2,приход!J:J)</f>
        <v/>
      </c>
      <c r="E46" s="32" t="n">
        <v>150</v>
      </c>
      <c r="F46" s="31">
        <f>SUM(C46:E46)</f>
        <v/>
      </c>
      <c r="G46" s="32" t="n"/>
      <c r="H46" s="32" t="n"/>
      <c r="I46" s="38" t="n"/>
      <c r="J46" s="38" t="n"/>
      <c r="K46" s="30" t="n"/>
      <c r="L46" s="38" t="n"/>
      <c r="M46" s="38" t="n"/>
      <c r="N46" s="38" t="n"/>
      <c r="O46" s="33">
        <f>SUM(K46:M46)</f>
        <v/>
      </c>
      <c r="P46" s="38" t="n"/>
      <c r="Q46" s="38" t="n"/>
      <c r="R46" s="38" t="n"/>
      <c r="S46" s="34">
        <f>SUM(P46:R46)</f>
        <v/>
      </c>
      <c r="T46" s="37" t="n"/>
    </row>
    <row r="47">
      <c r="B47" s="57" t="n">
        <v>43610</v>
      </c>
      <c r="C47" s="30">
        <f>SUMIF(приход!A:A,B47&amp;$C$2,приход!J:J)</f>
        <v/>
      </c>
      <c r="D47" s="30">
        <f>SUMIF(приход!A:A,B47&amp;$D$2,приход!J:J)</f>
        <v/>
      </c>
      <c r="E47" s="32" t="n">
        <v>76</v>
      </c>
      <c r="F47" s="31">
        <f>SUM(C47:E47)</f>
        <v/>
      </c>
      <c r="G47" s="32" t="n"/>
      <c r="H47" s="32" t="n"/>
      <c r="I47" s="38" t="n"/>
      <c r="J47" s="38" t="n"/>
      <c r="K47" s="30" t="n"/>
      <c r="L47" s="38" t="n"/>
      <c r="M47" s="38" t="n"/>
      <c r="N47" s="38" t="n"/>
      <c r="O47" s="33">
        <f>SUM(K47:M47)</f>
        <v/>
      </c>
      <c r="P47" s="38" t="n"/>
      <c r="Q47" s="38" t="n"/>
      <c r="R47" s="38" t="n"/>
      <c r="S47" s="34">
        <f>SUM(P47:R47)</f>
        <v/>
      </c>
      <c r="T47" s="37" t="n"/>
    </row>
    <row r="48">
      <c r="B48" s="57" t="n">
        <v>43611</v>
      </c>
      <c r="C48" s="30">
        <f>SUMIF(приход!A:A,B48&amp;$C$2,приход!J:J)</f>
        <v/>
      </c>
      <c r="D48" s="30">
        <f>SUMIF(приход!A:A,B48&amp;$D$2,приход!J:J)</f>
        <v/>
      </c>
      <c r="E48" s="32" t="n">
        <v>89</v>
      </c>
      <c r="F48" s="31">
        <f>SUM(C48:E48)</f>
        <v/>
      </c>
      <c r="G48" s="32" t="n"/>
      <c r="H48" s="32" t="n"/>
      <c r="I48" s="38" t="n"/>
      <c r="J48" s="38" t="n"/>
      <c r="K48" s="30" t="n"/>
      <c r="L48" s="38" t="n"/>
      <c r="M48" s="38" t="n"/>
      <c r="N48" s="38" t="n"/>
      <c r="O48" s="33">
        <f>SUM(K48:M48)</f>
        <v/>
      </c>
      <c r="P48" s="38" t="n"/>
      <c r="Q48" s="38" t="n"/>
      <c r="R48" s="38" t="n"/>
      <c r="S48" s="34">
        <f>SUM(P48:R48)</f>
        <v/>
      </c>
      <c r="T48" s="37" t="n"/>
    </row>
    <row r="49">
      <c r="B49" s="57" t="n">
        <v>43612</v>
      </c>
      <c r="C49" s="30">
        <f>SUMIF(приход!A:A,B49&amp;$C$2,приход!J:J)</f>
        <v/>
      </c>
      <c r="D49" s="30">
        <f>SUMIF(приход!A:A,B49&amp;$D$2,приход!J:J)</f>
        <v/>
      </c>
      <c r="E49" s="32" t="n">
        <v>148</v>
      </c>
      <c r="F49" s="31">
        <f>SUM(C49:E49)</f>
        <v/>
      </c>
      <c r="G49" s="32" t="n"/>
      <c r="H49" s="32" t="n"/>
      <c r="I49" s="38" t="n"/>
      <c r="J49" s="38" t="n"/>
      <c r="K49" s="30" t="n"/>
      <c r="L49" s="38" t="n"/>
      <c r="M49" s="38" t="n"/>
      <c r="N49" s="38" t="n"/>
      <c r="O49" s="33">
        <f>SUM(K49:M49)</f>
        <v/>
      </c>
      <c r="P49" s="38" t="n"/>
      <c r="Q49" s="38" t="n"/>
      <c r="R49" s="38" t="n"/>
      <c r="S49" s="34">
        <f>SUM(P49:R49)</f>
        <v/>
      </c>
      <c r="T49" s="37" t="n"/>
    </row>
    <row r="50">
      <c r="B50" s="57" t="n">
        <v>43613</v>
      </c>
      <c r="C50" s="30">
        <f>SUMIF(приход!A:A,B50&amp;$C$2,приход!J:J)</f>
        <v/>
      </c>
      <c r="D50" s="30">
        <f>SUMIF(приход!A:A,B50&amp;$D$2,приход!J:J)</f>
        <v/>
      </c>
      <c r="E50" s="32" t="n">
        <v>156</v>
      </c>
      <c r="F50" s="31">
        <f>SUM(C50:E50)</f>
        <v/>
      </c>
      <c r="G50" s="32" t="n"/>
      <c r="H50" s="32" t="n"/>
      <c r="I50" s="38" t="n"/>
      <c r="J50" s="38" t="n"/>
      <c r="K50" s="30" t="n"/>
      <c r="L50" s="38" t="n"/>
      <c r="M50" s="38" t="n"/>
      <c r="N50" s="38" t="n"/>
      <c r="O50" s="33">
        <f>SUM(K50:M50)</f>
        <v/>
      </c>
      <c r="P50" s="38" t="n"/>
      <c r="Q50" s="38" t="n"/>
      <c r="R50" s="38" t="n"/>
      <c r="S50" s="34">
        <f>SUM(P50:R50)</f>
        <v/>
      </c>
      <c r="T50" s="37" t="n"/>
    </row>
    <row r="51">
      <c r="B51" s="57" t="n">
        <v>43614</v>
      </c>
      <c r="C51" s="30">
        <f>SUMIF(приход!A:A,B51&amp;$C$2,приход!J:J)</f>
        <v/>
      </c>
      <c r="D51" s="30">
        <f>SUMIF(приход!A:A,B51&amp;$D$2,приход!J:J)</f>
        <v/>
      </c>
      <c r="E51" s="32" t="n">
        <v>204</v>
      </c>
      <c r="F51" s="31">
        <f>SUM(C51:E51)</f>
        <v/>
      </c>
      <c r="G51" s="32" t="n"/>
      <c r="H51" s="32" t="n"/>
      <c r="I51" s="38" t="n"/>
      <c r="J51" s="38" t="n"/>
      <c r="K51" s="30" t="n"/>
      <c r="L51" s="38" t="n"/>
      <c r="M51" s="38" t="n"/>
      <c r="N51" s="38" t="n"/>
      <c r="O51" s="33">
        <f>SUM(K51:M51)</f>
        <v/>
      </c>
      <c r="P51" s="38" t="n"/>
      <c r="Q51" s="38" t="n"/>
      <c r="R51" s="38" t="n"/>
      <c r="S51" s="34">
        <f>SUM(P51:R51)</f>
        <v/>
      </c>
      <c r="T51" s="37" t="n"/>
    </row>
    <row r="52">
      <c r="B52" s="57" t="n">
        <v>43615</v>
      </c>
      <c r="C52" s="30">
        <f>SUMIF(приход!A:A,B52&amp;$C$2,приход!J:J)</f>
        <v/>
      </c>
      <c r="D52" s="30">
        <f>SUMIF(приход!A:A,B52&amp;$D$2,приход!J:J)</f>
        <v/>
      </c>
      <c r="E52" s="32" t="n">
        <v>279</v>
      </c>
      <c r="F52" s="31">
        <f>SUM(C52:E52)</f>
        <v/>
      </c>
      <c r="G52" s="32" t="n"/>
      <c r="H52" s="32" t="n"/>
      <c r="I52" s="38" t="n"/>
      <c r="J52" s="38" t="n"/>
      <c r="K52" s="30" t="n"/>
      <c r="L52" s="38" t="n"/>
      <c r="M52" s="38" t="n"/>
      <c r="N52" s="38" t="n"/>
      <c r="O52" s="33">
        <f>SUM(K52:M52)</f>
        <v/>
      </c>
      <c r="P52" s="38" t="n"/>
      <c r="Q52" s="38" t="n"/>
      <c r="R52" s="38" t="n"/>
      <c r="S52" s="34">
        <f>SUM(P52:R52)</f>
        <v/>
      </c>
      <c r="T52" s="37" t="n"/>
    </row>
    <row r="53">
      <c r="B53" s="57" t="n">
        <v>43616</v>
      </c>
      <c r="C53" s="30">
        <f>SUMIF(приход!A:A,B53&amp;$C$2,приход!J:J)</f>
        <v/>
      </c>
      <c r="D53" s="30">
        <f>SUMIF(приход!A:A,B53&amp;$D$2,приход!J:J)</f>
        <v/>
      </c>
      <c r="E53" s="32" t="n">
        <v>254</v>
      </c>
      <c r="F53" s="31">
        <f>SUM(C53:E53)</f>
        <v/>
      </c>
      <c r="G53" s="32" t="n"/>
      <c r="H53" s="32" t="n"/>
      <c r="I53" s="38" t="n"/>
      <c r="J53" s="38" t="n"/>
      <c r="K53" s="30" t="n"/>
      <c r="L53" s="38" t="n"/>
      <c r="M53" s="38" t="n"/>
      <c r="N53" s="38" t="n"/>
      <c r="O53" s="33">
        <f>SUM(K53:M53)</f>
        <v/>
      </c>
      <c r="P53" s="38" t="n"/>
      <c r="Q53" s="38" t="n"/>
      <c r="R53" s="38" t="n"/>
      <c r="S53" s="34">
        <f>SUM(P53:R53)</f>
        <v/>
      </c>
      <c r="T53" s="37" t="n"/>
    </row>
    <row r="54">
      <c r="B54" s="57" t="n">
        <v>43617</v>
      </c>
      <c r="C54" s="30">
        <f>SUMIF(приход!A:A,B54&amp;$C$2,приход!J:J)</f>
        <v/>
      </c>
      <c r="D54" s="30">
        <f>SUMIF(приход!A:A,B54&amp;$D$2,приход!J:J)</f>
        <v/>
      </c>
      <c r="E54" s="32" t="n">
        <v>116</v>
      </c>
      <c r="F54" s="31">
        <f>SUM(C54:E54)</f>
        <v/>
      </c>
      <c r="G54" s="32" t="n"/>
      <c r="H54" s="32" t="n"/>
      <c r="I54" s="38" t="n"/>
      <c r="J54" s="38" t="n"/>
      <c r="K54" s="30" t="n"/>
      <c r="L54" s="38" t="n"/>
      <c r="M54" s="38" t="n"/>
      <c r="N54" s="38" t="n"/>
      <c r="O54" s="33">
        <f>SUM(K54:M54)</f>
        <v/>
      </c>
      <c r="P54" s="38" t="n"/>
      <c r="Q54" s="38" t="n"/>
      <c r="R54" s="38" t="n"/>
      <c r="S54" s="34">
        <f>SUM(P54:R54)</f>
        <v/>
      </c>
      <c r="T54" s="37" t="n"/>
    </row>
    <row r="55">
      <c r="B55" s="57" t="n">
        <v>43618</v>
      </c>
      <c r="C55" s="30">
        <f>SUMIF(приход!A:A,B55&amp;$C$2,приход!J:J)</f>
        <v/>
      </c>
      <c r="D55" s="30">
        <f>SUMIF(приход!A:A,B55&amp;$D$2,приход!J:J)</f>
        <v/>
      </c>
      <c r="E55" s="32" t="n">
        <v>79</v>
      </c>
      <c r="F55" s="31">
        <f>SUM(C55:E55)</f>
        <v/>
      </c>
      <c r="G55" s="32" t="n"/>
      <c r="H55" s="32" t="n"/>
      <c r="I55" s="38" t="n"/>
      <c r="J55" s="38" t="n"/>
      <c r="K55" s="30" t="n"/>
      <c r="L55" s="38" t="n"/>
      <c r="M55" s="38" t="n"/>
      <c r="N55" s="38" t="n"/>
      <c r="O55" s="33">
        <f>SUM(K55:M55)</f>
        <v/>
      </c>
      <c r="P55" s="38" t="n"/>
      <c r="Q55" s="38" t="n"/>
      <c r="R55" s="38" t="n"/>
      <c r="S55" s="34">
        <f>SUM(P55:R55)</f>
        <v/>
      </c>
      <c r="T55" s="37" t="n"/>
    </row>
    <row r="56">
      <c r="B56" s="57" t="n">
        <v>43619</v>
      </c>
      <c r="C56" s="30">
        <f>SUMIF(приход!A:A,B56&amp;$C$2,приход!J:J)</f>
        <v/>
      </c>
      <c r="D56" s="30">
        <f>SUMIF(приход!A:A,B56&amp;$D$2,приход!J:J)</f>
        <v/>
      </c>
      <c r="E56" s="32" t="n">
        <v>197</v>
      </c>
      <c r="F56" s="31">
        <f>SUM(C56:E56)</f>
        <v/>
      </c>
      <c r="G56" s="32" t="n"/>
      <c r="H56" s="32" t="n"/>
      <c r="I56" s="38" t="n"/>
      <c r="J56" s="38" t="n"/>
      <c r="K56" s="30" t="n"/>
      <c r="L56" s="38" t="n"/>
      <c r="M56" s="38" t="n"/>
      <c r="N56" s="38" t="n"/>
      <c r="O56" s="33">
        <f>SUM(K56:M56)</f>
        <v/>
      </c>
      <c r="P56" s="38" t="n"/>
      <c r="Q56" s="38" t="n"/>
      <c r="R56" s="38" t="n"/>
      <c r="S56" s="34">
        <f>SUM(P56:R56)</f>
        <v/>
      </c>
      <c r="T56" s="37" t="n"/>
    </row>
    <row r="57">
      <c r="B57" s="57" t="n">
        <v>43620</v>
      </c>
      <c r="C57" s="30">
        <f>SUMIF(приход!A:A,B57&amp;$C$2,приход!J:J)</f>
        <v/>
      </c>
      <c r="D57" s="30">
        <f>SUMIF(приход!A:A,B57&amp;$D$2,приход!J:J)</f>
        <v/>
      </c>
      <c r="E57" s="32" t="n">
        <v>193</v>
      </c>
      <c r="F57" s="31">
        <f>SUM(C57:E57)</f>
        <v/>
      </c>
      <c r="G57" s="32" t="n"/>
      <c r="H57" s="32" t="n"/>
      <c r="I57" s="38" t="n"/>
      <c r="J57" s="38" t="n"/>
      <c r="K57" s="30" t="n"/>
      <c r="L57" s="38" t="n"/>
      <c r="M57" s="38" t="n"/>
      <c r="N57" s="38" t="n"/>
      <c r="O57" s="33">
        <f>SUM(K57:M57)</f>
        <v/>
      </c>
      <c r="P57" s="38" t="n"/>
      <c r="Q57" s="38" t="n"/>
      <c r="R57" s="38" t="n"/>
      <c r="S57" s="34">
        <f>SUM(P57:R57)</f>
        <v/>
      </c>
      <c r="T57" s="37" t="n"/>
    </row>
    <row r="58">
      <c r="B58" s="57" t="n">
        <v>43621</v>
      </c>
      <c r="C58" s="30">
        <f>SUMIF(приход!A:A,B58&amp;$C$2,приход!J:J)</f>
        <v/>
      </c>
      <c r="D58" s="30">
        <f>SUMIF(приход!A:A,B58&amp;$D$2,приход!J:J)</f>
        <v/>
      </c>
      <c r="E58" s="32" t="n">
        <v>144</v>
      </c>
      <c r="F58" s="31">
        <f>SUM(C58:E58)</f>
        <v/>
      </c>
      <c r="G58" s="32" t="n"/>
      <c r="H58" s="32" t="n"/>
      <c r="I58" s="38" t="n"/>
      <c r="J58" s="38" t="n"/>
      <c r="K58" s="30" t="n"/>
      <c r="L58" s="38" t="n"/>
      <c r="M58" s="38" t="n"/>
      <c r="N58" s="38" t="n"/>
      <c r="O58" s="33">
        <f>SUM(K58:M58)</f>
        <v/>
      </c>
      <c r="P58" s="38" t="n"/>
      <c r="Q58" s="38" t="n"/>
      <c r="R58" s="38" t="n"/>
      <c r="S58" s="34">
        <f>SUM(P58:R58)</f>
        <v/>
      </c>
      <c r="T58" s="37" t="n"/>
    </row>
    <row r="59">
      <c r="B59" s="57" t="n">
        <v>43622</v>
      </c>
      <c r="C59" s="30">
        <f>SUMIF(приход!A:A,B59&amp;$C$2,приход!J:J)</f>
        <v/>
      </c>
      <c r="D59" s="30">
        <f>SUMIF(приход!A:A,B59&amp;$D$2,приход!J:J)</f>
        <v/>
      </c>
      <c r="E59" s="32" t="n">
        <v>237</v>
      </c>
      <c r="F59" s="31">
        <f>SUM(C59:E59)</f>
        <v/>
      </c>
      <c r="G59" s="32" t="n"/>
      <c r="H59" s="32" t="n"/>
      <c r="I59" s="38" t="n"/>
      <c r="J59" s="38" t="n"/>
      <c r="K59" s="30" t="n"/>
      <c r="L59" s="38" t="n"/>
      <c r="M59" s="38" t="n"/>
      <c r="N59" s="38" t="n"/>
      <c r="O59" s="33">
        <f>SUM(K59:M59)</f>
        <v/>
      </c>
      <c r="P59" s="38" t="n"/>
      <c r="Q59" s="38" t="n"/>
      <c r="R59" s="38" t="n"/>
      <c r="S59" s="34">
        <f>SUM(P59:R59)</f>
        <v/>
      </c>
      <c r="T59" s="37" t="n"/>
    </row>
    <row r="60">
      <c r="B60" s="57" t="n">
        <v>43623</v>
      </c>
      <c r="C60" s="30">
        <f>SUMIF(приход!A:A,B60&amp;$C$2,приход!J:J)</f>
        <v/>
      </c>
      <c r="D60" s="30">
        <f>SUMIF(приход!A:A,B60&amp;$D$2,приход!J:J)</f>
        <v/>
      </c>
      <c r="E60" s="32" t="n">
        <v>189</v>
      </c>
      <c r="F60" s="31">
        <f>SUM(C60:E60)</f>
        <v/>
      </c>
      <c r="G60" s="32" t="n"/>
      <c r="H60" s="32" t="n"/>
      <c r="I60" s="38" t="n"/>
      <c r="J60" s="38" t="n"/>
      <c r="K60" s="30" t="n"/>
      <c r="L60" s="38" t="n"/>
      <c r="M60" s="38" t="n"/>
      <c r="N60" s="38" t="n"/>
      <c r="O60" s="33">
        <f>SUM(K60:M60)</f>
        <v/>
      </c>
      <c r="P60" s="38" t="n"/>
      <c r="Q60" s="38" t="n"/>
      <c r="R60" s="38" t="n"/>
      <c r="S60" s="34">
        <f>SUM(P60:R60)</f>
        <v/>
      </c>
      <c r="T60" s="37" t="n"/>
    </row>
    <row r="61">
      <c r="B61" s="57" t="n">
        <v>43624</v>
      </c>
      <c r="C61" s="30">
        <f>SUMIF(приход!A:A,B61&amp;$C$2,приход!J:J)</f>
        <v/>
      </c>
      <c r="D61" s="30">
        <f>SUMIF(приход!A:A,B61&amp;$D$2,приход!J:J)</f>
        <v/>
      </c>
      <c r="E61" s="32" t="n">
        <v>0</v>
      </c>
      <c r="F61" s="31">
        <f>SUM(C61:E61)</f>
        <v/>
      </c>
      <c r="G61" s="32" t="n"/>
      <c r="H61" s="32" t="n"/>
      <c r="I61" s="38" t="n"/>
      <c r="J61" s="38" t="n"/>
      <c r="K61" s="30" t="n"/>
      <c r="L61" s="38" t="n"/>
      <c r="M61" s="38" t="n"/>
      <c r="N61" s="38" t="n"/>
      <c r="O61" s="33">
        <f>SUM(K61:M61)</f>
        <v/>
      </c>
      <c r="P61" s="38" t="n"/>
      <c r="Q61" s="38" t="n"/>
      <c r="R61" s="38" t="n"/>
      <c r="S61" s="34">
        <f>SUM(P61:R61)</f>
        <v/>
      </c>
      <c r="T61" s="37" t="n"/>
    </row>
    <row r="62">
      <c r="B62" s="57" t="n">
        <v>43625</v>
      </c>
      <c r="C62" s="30">
        <f>SUMIF(приход!A:A,B62&amp;$C$2,приход!J:J)</f>
        <v/>
      </c>
      <c r="D62" s="30">
        <f>SUMIF(приход!A:A,B62&amp;$D$2,приход!J:J)</f>
        <v/>
      </c>
      <c r="E62" s="32" t="n">
        <v>114</v>
      </c>
      <c r="F62" s="31">
        <f>SUM(C62:E62)</f>
        <v/>
      </c>
      <c r="G62" s="32" t="n"/>
      <c r="H62" s="32" t="n"/>
      <c r="I62" s="38" t="n"/>
      <c r="J62" s="38" t="n"/>
      <c r="K62" s="30" t="n"/>
      <c r="L62" s="38" t="n"/>
      <c r="M62" s="38" t="n"/>
      <c r="N62" s="38" t="n"/>
      <c r="O62" s="33">
        <f>SUM(K62:M62)</f>
        <v/>
      </c>
      <c r="P62" s="38" t="n"/>
      <c r="Q62" s="38" t="n"/>
      <c r="R62" s="38" t="n"/>
      <c r="S62" s="34">
        <f>SUM(P62:R62)</f>
        <v/>
      </c>
      <c r="T62" s="37" t="n"/>
    </row>
    <row r="63">
      <c r="B63" s="57" t="n">
        <v>43626</v>
      </c>
      <c r="C63" s="30">
        <f>SUMIF(приход!A:A,B63&amp;$C$2,приход!J:J)</f>
        <v/>
      </c>
      <c r="D63" s="30">
        <f>SUMIF(приход!A:A,B63&amp;$D$2,приход!J:J)</f>
        <v/>
      </c>
      <c r="E63" s="32" t="n"/>
      <c r="F63" s="31">
        <f>SUM(C63:E63)</f>
        <v/>
      </c>
      <c r="G63" s="32" t="n"/>
      <c r="H63" s="32" t="n"/>
      <c r="I63" s="38" t="n"/>
      <c r="J63" s="38" t="n"/>
      <c r="K63" s="30" t="n"/>
      <c r="L63" s="38" t="n"/>
      <c r="M63" s="38" t="n"/>
      <c r="N63" s="38" t="n"/>
      <c r="O63" s="33">
        <f>SUM(K63:M63)</f>
        <v/>
      </c>
      <c r="P63" s="38" t="n"/>
      <c r="Q63" s="38" t="n"/>
      <c r="R63" s="38" t="n"/>
      <c r="S63" s="34">
        <f>SUM(P63:R63)</f>
        <v/>
      </c>
      <c r="T63" s="37" t="n"/>
    </row>
    <row r="64">
      <c r="B64" s="57" t="n">
        <v>43627</v>
      </c>
      <c r="C64" s="30">
        <f>SUMIF(приход!A:A,B64&amp;$C$2,приход!J:J)</f>
        <v/>
      </c>
      <c r="D64" s="30">
        <f>SUMIF(приход!A:A,B64&amp;$D$2,приход!J:J)</f>
        <v/>
      </c>
      <c r="E64" s="32" t="n"/>
      <c r="F64" s="31">
        <f>SUM(C64:E64)</f>
        <v/>
      </c>
      <c r="G64" s="32" t="n"/>
      <c r="H64" s="32" t="n"/>
      <c r="I64" s="38" t="n"/>
      <c r="J64" s="38" t="n"/>
      <c r="K64" s="30" t="n"/>
      <c r="L64" s="38" t="n"/>
      <c r="M64" s="38" t="n"/>
      <c r="N64" s="38" t="n"/>
      <c r="O64" s="33">
        <f>SUM(K64:M64)</f>
        <v/>
      </c>
      <c r="P64" s="38" t="n"/>
      <c r="Q64" s="38" t="n"/>
      <c r="R64" s="38" t="n"/>
      <c r="S64" s="34">
        <f>SUM(P64:R64)</f>
        <v/>
      </c>
      <c r="T64" s="37" t="n"/>
    </row>
    <row r="65">
      <c r="B65" s="57" t="n">
        <v>43628</v>
      </c>
      <c r="C65" s="30">
        <f>SUMIF(приход!A:A,B65&amp;$C$2,приход!J:J)</f>
        <v/>
      </c>
      <c r="D65" s="30">
        <f>SUMIF(приход!A:A,B65&amp;$D$2,приход!J:J)</f>
        <v/>
      </c>
      <c r="E65" s="32" t="n"/>
      <c r="F65" s="31">
        <f>SUM(C65:E65)</f>
        <v/>
      </c>
      <c r="G65" s="32" t="n"/>
      <c r="H65" s="32" t="n"/>
      <c r="I65" s="38" t="n"/>
      <c r="J65" s="38" t="n"/>
      <c r="K65" s="30" t="n"/>
      <c r="L65" s="38" t="n"/>
      <c r="M65" s="38" t="n"/>
      <c r="N65" s="38" t="n"/>
      <c r="O65" s="33">
        <f>SUM(K65:M65)</f>
        <v/>
      </c>
      <c r="P65" s="38" t="n"/>
      <c r="Q65" s="38" t="n"/>
      <c r="R65" s="38" t="n"/>
      <c r="S65" s="34">
        <f>SUM(P65:R65)</f>
        <v/>
      </c>
      <c r="T65" s="37" t="n"/>
    </row>
    <row r="66">
      <c r="B66" s="57" t="n">
        <v>43629</v>
      </c>
      <c r="C66" s="30">
        <f>SUMIF(приход!A:A,B66&amp;$C$2,приход!J:J)</f>
        <v/>
      </c>
      <c r="D66" s="30">
        <f>SUMIF(приход!A:A,B66&amp;$D$2,приход!J:J)</f>
        <v/>
      </c>
      <c r="E66" s="32" t="n"/>
      <c r="F66" s="31">
        <f>SUM(C66:E66)</f>
        <v/>
      </c>
      <c r="G66" s="32" t="n"/>
      <c r="H66" s="32" t="n"/>
      <c r="I66" s="38" t="n"/>
      <c r="J66" s="38" t="n"/>
      <c r="K66" s="30" t="n"/>
      <c r="L66" s="38" t="n"/>
      <c r="M66" s="38" t="n"/>
      <c r="N66" s="38" t="n"/>
      <c r="O66" s="33">
        <f>SUM(K66:M66)</f>
        <v/>
      </c>
      <c r="P66" s="38" t="n"/>
      <c r="Q66" s="38" t="n"/>
      <c r="R66" s="38" t="n"/>
      <c r="S66" s="34">
        <f>SUM(P66:R66)</f>
        <v/>
      </c>
      <c r="T66" s="37" t="n"/>
    </row>
    <row r="67">
      <c r="B67" s="57" t="n">
        <v>43630</v>
      </c>
      <c r="C67" s="30">
        <f>SUMIF(приход!A:A,B67&amp;$C$2,приход!J:J)</f>
        <v/>
      </c>
      <c r="D67" s="30">
        <f>SUMIF(приход!A:A,B67&amp;$D$2,приход!J:J)</f>
        <v/>
      </c>
      <c r="E67" s="32" t="n"/>
      <c r="F67" s="31">
        <f>SUM(C67:E67)</f>
        <v/>
      </c>
      <c r="G67" s="32" t="n"/>
      <c r="H67" s="32" t="n"/>
      <c r="I67" s="38" t="n"/>
      <c r="J67" s="38" t="n"/>
      <c r="K67" s="30" t="n"/>
      <c r="L67" s="38" t="n"/>
      <c r="M67" s="38" t="n"/>
      <c r="N67" s="38" t="n"/>
      <c r="O67" s="33">
        <f>SUM(K67:M67)</f>
        <v/>
      </c>
      <c r="P67" s="38" t="n"/>
      <c r="Q67" s="38" t="n"/>
      <c r="R67" s="38" t="n"/>
      <c r="S67" s="34">
        <f>SUM(P67:R67)</f>
        <v/>
      </c>
      <c r="T67" s="37" t="n"/>
    </row>
    <row r="68">
      <c r="B68" s="57" t="n">
        <v>43631</v>
      </c>
      <c r="C68" s="30">
        <f>SUMIF(приход!A:A,B68&amp;$C$2,приход!J:J)</f>
        <v/>
      </c>
      <c r="D68" s="30">
        <f>SUMIF(приход!A:A,B68&amp;$D$2,приход!J:J)</f>
        <v/>
      </c>
      <c r="E68" s="32" t="n"/>
      <c r="F68" s="31">
        <f>SUM(C68:E68)</f>
        <v/>
      </c>
      <c r="G68" s="32" t="n"/>
      <c r="H68" s="32" t="n"/>
      <c r="I68" s="38" t="n"/>
      <c r="J68" s="38" t="n"/>
      <c r="K68" s="30" t="n"/>
      <c r="L68" s="38" t="n"/>
      <c r="M68" s="38" t="n"/>
      <c r="N68" s="38" t="n"/>
      <c r="O68" s="33">
        <f>SUM(K68:M68)</f>
        <v/>
      </c>
      <c r="P68" s="38" t="n"/>
      <c r="Q68" s="38" t="n"/>
      <c r="R68" s="38" t="n"/>
      <c r="S68" s="34">
        <f>SUM(P68:R68)</f>
        <v/>
      </c>
      <c r="T68" s="37" t="n"/>
    </row>
    <row r="69">
      <c r="B69" s="57" t="n">
        <v>43632</v>
      </c>
      <c r="C69" s="30">
        <f>SUMIF(приход!A:A,B69&amp;$C$2,приход!J:J)</f>
        <v/>
      </c>
      <c r="D69" s="30">
        <f>SUMIF(приход!A:A,B69&amp;$D$2,приход!J:J)</f>
        <v/>
      </c>
      <c r="E69" s="32" t="n"/>
      <c r="F69" s="31">
        <f>SUM(C69:E69)</f>
        <v/>
      </c>
      <c r="G69" s="32" t="n"/>
      <c r="H69" s="32" t="n"/>
      <c r="I69" s="38" t="n"/>
      <c r="J69" s="38" t="n"/>
      <c r="K69" s="30" t="n"/>
      <c r="L69" s="38" t="n"/>
      <c r="M69" s="38" t="n"/>
      <c r="N69" s="38" t="n"/>
      <c r="O69" s="33">
        <f>SUM(K69:M69)</f>
        <v/>
      </c>
      <c r="P69" s="38" t="n"/>
      <c r="Q69" s="38" t="n"/>
      <c r="R69" s="38" t="n"/>
      <c r="S69" s="34">
        <f>SUM(P69:R69)</f>
        <v/>
      </c>
      <c r="T69" s="37" t="n"/>
    </row>
    <row r="70">
      <c r="B70" s="57" t="n">
        <v>43633</v>
      </c>
      <c r="C70" s="30">
        <f>SUMIF(приход!A:A,B70&amp;$C$2,приход!J:J)</f>
        <v/>
      </c>
      <c r="D70" s="30">
        <f>SUMIF(приход!A:A,B70&amp;$D$2,приход!J:J)</f>
        <v/>
      </c>
      <c r="E70" s="32" t="n"/>
      <c r="F70" s="31">
        <f>SUM(C70:E70)</f>
        <v/>
      </c>
      <c r="G70" s="32" t="n"/>
      <c r="H70" s="32" t="n"/>
      <c r="I70" s="38" t="n"/>
      <c r="J70" s="38" t="n"/>
      <c r="K70" s="30" t="n"/>
      <c r="L70" s="38" t="n"/>
      <c r="M70" s="38" t="n"/>
      <c r="N70" s="38" t="n"/>
      <c r="O70" s="33">
        <f>SUM(K70:M70)</f>
        <v/>
      </c>
      <c r="P70" s="38" t="n"/>
      <c r="Q70" s="38" t="n"/>
      <c r="R70" s="38" t="n"/>
      <c r="S70" s="34">
        <f>SUM(P70:R70)</f>
        <v/>
      </c>
      <c r="T70" s="37" t="n"/>
    </row>
    <row r="71">
      <c r="B71" s="57" t="n">
        <v>43634</v>
      </c>
      <c r="C71" s="30">
        <f>SUMIF(приход!A:A,B71&amp;$C$2,приход!J:J)</f>
        <v/>
      </c>
      <c r="D71" s="30">
        <f>SUMIF(приход!A:A,B71&amp;$D$2,приход!J:J)</f>
        <v/>
      </c>
      <c r="E71" s="32" t="n"/>
      <c r="F71" s="31">
        <f>SUM(C71:E71)</f>
        <v/>
      </c>
      <c r="G71" s="32" t="n"/>
      <c r="H71" s="32" t="n"/>
      <c r="I71" s="38" t="n"/>
      <c r="J71" s="38" t="n"/>
      <c r="K71" s="30" t="n"/>
      <c r="L71" s="38" t="n"/>
      <c r="M71" s="38" t="n"/>
      <c r="N71" s="38" t="n"/>
      <c r="O71" s="33">
        <f>SUM(K71:M71)</f>
        <v/>
      </c>
      <c r="P71" s="38" t="n"/>
      <c r="Q71" s="38" t="n"/>
      <c r="R71" s="38" t="n"/>
      <c r="S71" s="34">
        <f>SUM(P71:R71)</f>
        <v/>
      </c>
      <c r="T71" s="37" t="n"/>
    </row>
    <row r="72">
      <c r="B72" s="57" t="n">
        <v>43635</v>
      </c>
      <c r="C72" s="30">
        <f>SUMIF(приход!A:A,B72&amp;$C$2,приход!J:J)</f>
        <v/>
      </c>
      <c r="D72" s="30">
        <f>SUMIF(приход!A:A,B72&amp;$D$2,приход!J:J)</f>
        <v/>
      </c>
      <c r="E72" s="32" t="n"/>
      <c r="F72" s="31">
        <f>SUM(C72:E72)</f>
        <v/>
      </c>
      <c r="G72" s="32" t="n"/>
      <c r="H72" s="32" t="n"/>
      <c r="I72" s="38" t="n"/>
      <c r="J72" s="38" t="n"/>
      <c r="K72" s="30" t="n"/>
      <c r="L72" s="38" t="n"/>
      <c r="M72" s="38" t="n"/>
      <c r="N72" s="38" t="n"/>
      <c r="O72" s="33">
        <f>SUM(K72:M72)</f>
        <v/>
      </c>
      <c r="P72" s="38" t="n"/>
      <c r="Q72" s="38" t="n"/>
      <c r="R72" s="38" t="n"/>
      <c r="S72" s="34">
        <f>SUM(P72:R72)</f>
        <v/>
      </c>
      <c r="T72" s="37" t="n"/>
    </row>
    <row r="73">
      <c r="B73" s="57" t="n">
        <v>43636</v>
      </c>
      <c r="C73" s="30">
        <f>SUMIF(приход!A:A,B73&amp;$C$2,приход!J:J)</f>
        <v/>
      </c>
      <c r="D73" s="30">
        <f>SUMIF(приход!A:A,B73&amp;$D$2,приход!J:J)</f>
        <v/>
      </c>
      <c r="E73" s="32" t="n"/>
      <c r="F73" s="31">
        <f>SUM(C73:E73)</f>
        <v/>
      </c>
      <c r="G73" s="32" t="n"/>
      <c r="H73" s="32" t="n"/>
      <c r="I73" s="38" t="n"/>
      <c r="J73" s="38" t="n"/>
      <c r="K73" s="30" t="n"/>
      <c r="L73" s="38" t="n"/>
      <c r="M73" s="38" t="n"/>
      <c r="N73" s="38" t="n"/>
      <c r="O73" s="33">
        <f>SUM(K73:M73)</f>
        <v/>
      </c>
      <c r="P73" s="38" t="n"/>
      <c r="Q73" s="38" t="n"/>
      <c r="R73" s="38" t="n"/>
      <c r="S73" s="34">
        <f>SUM(P73:R73)</f>
        <v/>
      </c>
      <c r="T73" s="37" t="n"/>
    </row>
    <row r="74">
      <c r="B74" s="57" t="n">
        <v>43637</v>
      </c>
      <c r="C74" s="30">
        <f>SUMIF(приход!A:A,B74&amp;$C$2,приход!J:J)</f>
        <v/>
      </c>
      <c r="D74" s="30">
        <f>SUMIF(приход!A:A,B74&amp;$D$2,приход!J:J)</f>
        <v/>
      </c>
      <c r="E74" s="32" t="n"/>
      <c r="F74" s="31">
        <f>SUM(C74:E74)</f>
        <v/>
      </c>
      <c r="G74" s="32" t="n"/>
      <c r="H74" s="32" t="n"/>
      <c r="I74" s="38" t="n"/>
      <c r="J74" s="38" t="n"/>
      <c r="K74" s="30" t="n"/>
      <c r="L74" s="38" t="n"/>
      <c r="M74" s="38" t="n"/>
      <c r="N74" s="38" t="n"/>
      <c r="O74" s="33">
        <f>SUM(K74:M74)</f>
        <v/>
      </c>
      <c r="P74" s="38" t="n"/>
      <c r="Q74" s="38" t="n"/>
      <c r="R74" s="38" t="n"/>
      <c r="S74" s="34">
        <f>SUM(P74:R74)</f>
        <v/>
      </c>
      <c r="T74" s="37" t="n"/>
    </row>
    <row r="75">
      <c r="B75" s="57" t="n">
        <v>43638</v>
      </c>
      <c r="C75" s="30">
        <f>SUMIF(приход!A:A,B75&amp;$C$2,приход!J:J)</f>
        <v/>
      </c>
      <c r="D75" s="30">
        <f>SUMIF(приход!A:A,B75&amp;$D$2,приход!J:J)</f>
        <v/>
      </c>
      <c r="E75" s="32" t="n"/>
      <c r="F75" s="31">
        <f>SUM(C75:E75)</f>
        <v/>
      </c>
      <c r="G75" s="32" t="n"/>
      <c r="H75" s="32" t="n"/>
      <c r="I75" s="38" t="n"/>
      <c r="J75" s="38" t="n"/>
      <c r="K75" s="30" t="n"/>
      <c r="L75" s="38" t="n"/>
      <c r="M75" s="38" t="n"/>
      <c r="N75" s="38" t="n"/>
      <c r="O75" s="33">
        <f>SUM(K75:M75)</f>
        <v/>
      </c>
      <c r="P75" s="38" t="n"/>
      <c r="Q75" s="38" t="n"/>
      <c r="R75" s="38" t="n"/>
      <c r="S75" s="34">
        <f>SUM(P75:R75)</f>
        <v/>
      </c>
      <c r="T75" s="37" t="n"/>
    </row>
    <row r="76">
      <c r="B76" s="57" t="n">
        <v>43639</v>
      </c>
      <c r="C76" s="30">
        <f>SUMIF(приход!A:A,B76&amp;$C$2,приход!J:J)</f>
        <v/>
      </c>
      <c r="D76" s="30">
        <f>SUMIF(приход!A:A,B76&amp;$D$2,приход!J:J)</f>
        <v/>
      </c>
      <c r="E76" s="32" t="n"/>
      <c r="F76" s="31">
        <f>SUM(C76:E76)</f>
        <v/>
      </c>
      <c r="G76" s="32" t="n"/>
      <c r="H76" s="32" t="n"/>
      <c r="I76" s="38" t="n"/>
      <c r="J76" s="38" t="n"/>
      <c r="K76" s="30" t="n"/>
      <c r="L76" s="38" t="n"/>
      <c r="M76" s="38" t="n"/>
      <c r="N76" s="38" t="n"/>
      <c r="O76" s="33">
        <f>SUM(K76:M76)</f>
        <v/>
      </c>
      <c r="P76" s="38" t="n"/>
      <c r="Q76" s="38" t="n"/>
      <c r="R76" s="38" t="n"/>
      <c r="S76" s="34">
        <f>SUM(P76:R76)</f>
        <v/>
      </c>
      <c r="T76" s="37" t="n"/>
    </row>
    <row r="87">
      <c r="AB87" s="292" t="n">
        <v>180</v>
      </c>
      <c r="AD87" s="292" t="n">
        <v>0</v>
      </c>
      <c r="AE87" s="292" t="n">
        <v>9</v>
      </c>
      <c r="AF87" s="292" t="n">
        <v>9</v>
      </c>
      <c r="AG87" s="292" t="n">
        <v>9</v>
      </c>
      <c r="AH87" s="292" t="n">
        <v>0</v>
      </c>
      <c r="AI87" s="292" t="n">
        <v>0</v>
      </c>
      <c r="AJ87" s="47" t="n">
        <v>0.1428571428571428</v>
      </c>
      <c r="AK87" s="48" t="n">
        <v>0.1428571428571428</v>
      </c>
      <c r="AL87" s="292" t="n">
        <v>0</v>
      </c>
      <c r="AM87" s="292" t="n">
        <v>0</v>
      </c>
      <c r="AN87" s="292" t="n">
        <v>0</v>
      </c>
      <c r="AO87" s="292" t="n">
        <v>6</v>
      </c>
      <c r="AP87" s="292" t="n">
        <v>0</v>
      </c>
      <c r="AQ87" s="292" t="n">
        <v>12</v>
      </c>
      <c r="AR87" s="49" t="inlineStr">
        <is>
          <t>CS</t>
        </is>
      </c>
      <c r="AS87" s="49" t="inlineStr">
        <is>
          <t>Короб</t>
        </is>
      </c>
      <c r="AT87" s="49" t="inlineStr">
        <is>
          <t>EA</t>
        </is>
      </c>
      <c r="AU87" s="50" t="n">
        <v>3600</v>
      </c>
      <c r="AV87" s="51" t="n">
        <v>0</v>
      </c>
      <c r="AW87" s="292" t="n">
        <v>18</v>
      </c>
      <c r="AX87" s="49" t="inlineStr">
        <is>
          <t>01.01.0100</t>
        </is>
      </c>
      <c r="AY87" s="49" t="inlineStr">
        <is>
          <t>21.03.2019</t>
        </is>
      </c>
      <c r="AZ87" s="47" t="n">
        <v>7.3</v>
      </c>
      <c r="BA87" s="292" t="n">
        <v>39</v>
      </c>
      <c r="BB87" s="292" t="n">
        <v>26</v>
      </c>
      <c r="BC87" s="292" t="n">
        <v>28.9</v>
      </c>
      <c r="BD87" s="49" t="inlineStr">
        <is>
          <t>23.03.2019</t>
        </is>
      </c>
      <c r="BE87" s="49" t="inlineStr">
        <is>
          <t>H220EH152</t>
        </is>
      </c>
      <c r="BF87" s="49" t="inlineStr">
        <is>
          <t>СОЛОВЬЕВ СЕРГЕЙ БОРИСОВИЧ</t>
        </is>
      </c>
      <c r="BG87" s="49" t="inlineStr">
        <is>
          <t>20-ref-14</t>
        </is>
      </c>
      <c r="BH87" s="49" t="inlineStr">
        <is>
          <t>20-фут. контейнер-реф., 14 пал., 10 тонн, 28 куб.м.</t>
        </is>
      </c>
      <c r="BI87" s="292" t="n">
        <v>14</v>
      </c>
      <c r="BJ87" s="292" t="n">
        <v>10</v>
      </c>
      <c r="BK87" s="51" t="n">
        <v>28.39</v>
      </c>
      <c r="BL87" s="49" t="inlineStr">
        <is>
          <t>0100186862</t>
        </is>
      </c>
      <c r="BM87" s="49" t="inlineStr">
        <is>
          <t>ООО ЛОГИСТИЧЕСКАЯ СЛУЖБА СИЯНИЕ</t>
        </is>
      </c>
      <c r="BN87" s="51" t="n">
        <v>0</v>
      </c>
      <c r="BO87" s="51" t="n">
        <v>0</v>
      </c>
      <c r="BP87" s="51" t="n">
        <v>0</v>
      </c>
      <c r="BQ87" s="49" t="inlineStr">
        <is>
          <t>348115003</t>
        </is>
      </c>
      <c r="BR87" s="49" t="n"/>
      <c r="BS87" s="49" t="n"/>
      <c r="BT87" s="49" t="n"/>
      <c r="BU87" s="49" t="n"/>
      <c r="BV87" s="49" t="n"/>
      <c r="BW87" s="49" t="inlineStr">
        <is>
          <t>0337813496</t>
        </is>
      </c>
      <c r="BX87" s="292" t="n">
        <v>150</v>
      </c>
      <c r="BY87" s="292" t="n">
        <v>150</v>
      </c>
      <c r="BZ87" s="49" t="inlineStr">
        <is>
          <t>+</t>
        </is>
      </c>
    </row>
    <row r="88">
      <c r="B88" s="52" t="inlineStr">
        <is>
          <t>B873447/PDC/211</t>
        </is>
      </c>
      <c r="C88" s="52" t="inlineStr">
        <is>
          <t>0830870501</t>
        </is>
      </c>
      <c r="D88" s="52" t="inlineStr">
        <is>
          <t>0337895741</t>
        </is>
      </c>
      <c r="E88" s="52" t="inlineStr">
        <is>
          <t>BS276666/PDC</t>
        </is>
      </c>
      <c r="F88" s="53" t="inlineStr">
        <is>
          <t>PDC</t>
        </is>
      </c>
      <c r="G88" s="52" t="inlineStr">
        <is>
          <t>PDC</t>
        </is>
      </c>
      <c r="H88" s="52" t="n"/>
      <c r="I88" s="49" t="inlineStr">
        <is>
          <t>0004144186</t>
        </is>
      </c>
      <c r="J88" s="49" t="inlineStr">
        <is>
          <t>DIKSI Yug ZAO</t>
        </is>
      </c>
      <c r="K88" s="49" t="inlineStr">
        <is>
          <t>0004144186</t>
        </is>
      </c>
      <c r="L88" s="292" t="n">
        <v>0</v>
      </c>
      <c r="N88" s="49" t="inlineStr">
        <is>
          <t>Челябинск</t>
        </is>
      </c>
      <c r="O88" s="54" t="inlineStr">
        <is>
          <t>10000000</t>
        </is>
      </c>
      <c r="P88" s="49" t="inlineStr">
        <is>
          <t>Закрыт</t>
        </is>
      </c>
      <c r="Q88" s="292" t="n">
        <v>1</v>
      </c>
      <c r="R88" s="292" t="n">
        <v>211</v>
      </c>
      <c r="S88" s="55" t="inlineStr">
        <is>
          <t>N</t>
        </is>
      </c>
      <c r="T88" s="49" t="inlineStr">
        <is>
          <t>22.03.2019</t>
        </is>
      </c>
      <c r="U88" s="49" t="inlineStr">
        <is>
          <t>11:27</t>
        </is>
      </c>
      <c r="V88" s="49" t="n"/>
      <c r="W88" s="292" t="n">
        <v>1</v>
      </c>
      <c r="X88" s="292" t="n">
        <v>0</v>
      </c>
      <c r="Y88" s="49" t="inlineStr">
        <is>
          <t>12406627</t>
        </is>
      </c>
      <c r="Z88" s="49" t="inlineStr">
        <is>
          <t>МАГГИ НА ВТОРОЕ Ассорти 72x31.14г</t>
        </is>
      </c>
      <c r="AA88" s="49" t="n"/>
      <c r="AB88" s="292" t="n">
        <v>180</v>
      </c>
      <c r="AC88" s="49" t="inlineStr">
        <is>
          <t>F50</t>
        </is>
      </c>
      <c r="AD88" s="292" t="n">
        <v>0</v>
      </c>
      <c r="AE88" s="292" t="n">
        <v>69</v>
      </c>
      <c r="AF88" s="292" t="n">
        <v>69</v>
      </c>
      <c r="AG88" s="292" t="n">
        <v>69</v>
      </c>
      <c r="AH88" s="292" t="n">
        <v>0</v>
      </c>
      <c r="AI88" s="292" t="n">
        <v>0</v>
      </c>
      <c r="AJ88" s="47" t="n">
        <v>1.232142857142857</v>
      </c>
      <c r="AK88" s="48" t="n">
        <v>1.232142857142857</v>
      </c>
      <c r="AL88" s="292" t="n">
        <v>0</v>
      </c>
      <c r="AM88" s="292" t="n">
        <v>0</v>
      </c>
      <c r="AN88" s="292" t="n">
        <v>1</v>
      </c>
      <c r="AO88" s="292" t="n">
        <v>1</v>
      </c>
      <c r="AP88" s="292" t="n">
        <v>0</v>
      </c>
      <c r="AQ88" s="292" t="n">
        <v>1</v>
      </c>
      <c r="AR88" s="49" t="inlineStr">
        <is>
          <t>CS</t>
        </is>
      </c>
      <c r="AS88" s="49" t="inlineStr">
        <is>
          <t>Короб</t>
        </is>
      </c>
      <c r="AT88" s="49" t="inlineStr">
        <is>
          <t>EA</t>
        </is>
      </c>
      <c r="AU88" s="50" t="n">
        <v>4968</v>
      </c>
      <c r="AV88" s="51" t="n">
        <v>0</v>
      </c>
      <c r="AW88" s="292" t="n">
        <v>18</v>
      </c>
      <c r="AX88" s="49" t="inlineStr">
        <is>
          <t>01.01.0100</t>
        </is>
      </c>
      <c r="AY88" s="49" t="inlineStr">
        <is>
          <t>21.03.2019</t>
        </is>
      </c>
      <c r="AZ88" s="47" t="n">
        <v>3.287</v>
      </c>
      <c r="BA88" s="292" t="n">
        <v>66.3</v>
      </c>
      <c r="BB88" s="292" t="n">
        <v>17.7</v>
      </c>
      <c r="BC88" s="292" t="n">
        <v>16</v>
      </c>
      <c r="BD88" s="49" t="inlineStr">
        <is>
          <t>23.03.2019</t>
        </is>
      </c>
      <c r="BE88" s="49" t="inlineStr">
        <is>
          <t>H220EH152</t>
        </is>
      </c>
      <c r="BF88" s="49" t="inlineStr">
        <is>
          <t>СОЛОВЬЕВ СЕРГЕЙ БОРИСОВИЧ</t>
        </is>
      </c>
      <c r="BG88" s="49" t="inlineStr">
        <is>
          <t>20-ref-14</t>
        </is>
      </c>
      <c r="BH88" s="49" t="inlineStr">
        <is>
          <t>20-фут. контейнер-реф., 14 пал., 10 тонн, 28 куб.м.</t>
        </is>
      </c>
      <c r="BI88" s="292" t="n">
        <v>14</v>
      </c>
      <c r="BJ88" s="292" t="n">
        <v>10</v>
      </c>
      <c r="BK88" s="51" t="n">
        <v>28.39</v>
      </c>
      <c r="BL88" s="49" t="inlineStr">
        <is>
          <t>0100186862</t>
        </is>
      </c>
      <c r="BM88" s="49" t="inlineStr">
        <is>
          <t>ООО ЛОГИСТИЧЕСКАЯ СЛУЖБА СИЯНИЕ</t>
        </is>
      </c>
      <c r="BN88" s="51" t="n">
        <v>0</v>
      </c>
      <c r="BO88" s="51" t="n">
        <v>0</v>
      </c>
      <c r="BP88" s="51" t="n">
        <v>0</v>
      </c>
      <c r="BQ88" s="49" t="inlineStr">
        <is>
          <t>348115003</t>
        </is>
      </c>
      <c r="BR88" s="49" t="n"/>
      <c r="BS88" s="49" t="n"/>
      <c r="BT88" s="49" t="n"/>
      <c r="BU88" s="49" t="n"/>
      <c r="BV88" s="49" t="n"/>
      <c r="BW88" s="49" t="inlineStr">
        <is>
          <t>0337895741</t>
        </is>
      </c>
      <c r="BX88" s="292" t="n">
        <v>10</v>
      </c>
      <c r="BY88" s="292" t="n">
        <v>10</v>
      </c>
      <c r="BZ88" s="49" t="inlineStr">
        <is>
          <t>+</t>
        </is>
      </c>
    </row>
    <row r="89">
      <c r="B89" s="52" t="inlineStr">
        <is>
          <t>B873985/PDC/211</t>
        </is>
      </c>
      <c r="C89" s="52" t="inlineStr">
        <is>
          <t>0829037155</t>
        </is>
      </c>
      <c r="D89" s="52" t="inlineStr">
        <is>
          <t>0337974358</t>
        </is>
      </c>
      <c r="E89" s="52" t="inlineStr">
        <is>
          <t>BS276958/PDC</t>
        </is>
      </c>
      <c r="F89" s="53" t="inlineStr">
        <is>
          <t>PDC</t>
        </is>
      </c>
      <c r="G89" s="52" t="inlineStr">
        <is>
          <t>PDC</t>
        </is>
      </c>
      <c r="H89" s="52" t="n"/>
      <c r="I89" s="49" t="inlineStr">
        <is>
          <t>0004144186</t>
        </is>
      </c>
      <c r="J89" s="49" t="inlineStr">
        <is>
          <t>DIKSI Yug ZAO</t>
        </is>
      </c>
      <c r="K89" s="49" t="inlineStr">
        <is>
          <t>0004144186</t>
        </is>
      </c>
      <c r="L89" s="292" t="n">
        <v>0</v>
      </c>
      <c r="N89" s="49" t="inlineStr">
        <is>
          <t>Челябинск</t>
        </is>
      </c>
      <c r="O89" s="54" t="inlineStr">
        <is>
          <t>10000000</t>
        </is>
      </c>
      <c r="P89" s="49" t="inlineStr">
        <is>
          <t>Закрыт</t>
        </is>
      </c>
      <c r="Q89" s="292" t="n">
        <v>1</v>
      </c>
      <c r="R89" s="292" t="n">
        <v>211</v>
      </c>
      <c r="S89" s="55" t="inlineStr">
        <is>
          <t>N</t>
        </is>
      </c>
      <c r="T89" s="49" t="inlineStr">
        <is>
          <t>30.03.2019</t>
        </is>
      </c>
      <c r="U89" s="49" t="inlineStr">
        <is>
          <t>16:36</t>
        </is>
      </c>
      <c r="V89" s="49" t="inlineStr">
        <is>
          <t>Лобанов</t>
        </is>
      </c>
      <c r="W89" s="292" t="n">
        <v>1</v>
      </c>
      <c r="X89" s="292" t="n">
        <v>0</v>
      </c>
      <c r="Y89" s="49" t="inlineStr">
        <is>
          <t>12333161</t>
        </is>
      </c>
      <c r="Z89" s="49" t="inlineStr">
        <is>
          <t>РОССИЯ Гуд Микс Батончик Шоколадн 24х33</t>
        </is>
      </c>
      <c r="AA89" s="49" t="n"/>
      <c r="AB89" s="292" t="n">
        <v>180</v>
      </c>
      <c r="AC89" s="49" t="inlineStr">
        <is>
          <t>F40</t>
        </is>
      </c>
      <c r="AD89" s="292" t="n">
        <v>0</v>
      </c>
      <c r="AE89" s="292" t="n">
        <v>35</v>
      </c>
      <c r="AF89" s="292" t="n">
        <v>35</v>
      </c>
      <c r="AG89" s="292" t="n">
        <v>35</v>
      </c>
      <c r="AH89" s="292" t="n">
        <v>0</v>
      </c>
      <c r="AI89" s="292" t="n">
        <v>0</v>
      </c>
      <c r="AJ89" s="47" t="n">
        <v>0.1111111111111111</v>
      </c>
      <c r="AK89" s="48" t="n">
        <v>0.1111111111111111</v>
      </c>
      <c r="AL89" s="292" t="n">
        <v>0</v>
      </c>
      <c r="AM89" s="292" t="n">
        <v>0</v>
      </c>
      <c r="AN89" s="292" t="n">
        <v>0</v>
      </c>
      <c r="AO89" s="292" t="n">
        <v>6</v>
      </c>
      <c r="AP89" s="292" t="n">
        <v>0</v>
      </c>
      <c r="AQ89" s="292" t="n">
        <v>7</v>
      </c>
      <c r="AR89" s="49" t="inlineStr">
        <is>
          <t>CS</t>
        </is>
      </c>
      <c r="AS89" s="49" t="inlineStr">
        <is>
          <t>Короб</t>
        </is>
      </c>
      <c r="AT89" s="49" t="inlineStr">
        <is>
          <t>EA</t>
        </is>
      </c>
      <c r="AU89" s="50" t="n">
        <v>840</v>
      </c>
      <c r="AV89" s="51" t="n">
        <v>0</v>
      </c>
      <c r="AW89" s="292" t="n">
        <v>18</v>
      </c>
      <c r="AX89" s="49" t="inlineStr">
        <is>
          <t>01.01.0100</t>
        </is>
      </c>
      <c r="AY89" s="49" t="inlineStr">
        <is>
          <t>28.03.2019</t>
        </is>
      </c>
      <c r="AZ89" s="47" t="n">
        <v>0.895</v>
      </c>
      <c r="BA89" s="292" t="n">
        <v>21</v>
      </c>
      <c r="BB89" s="292" t="n">
        <v>12.4</v>
      </c>
      <c r="BC89" s="292" t="n">
        <v>9.699999999999999</v>
      </c>
      <c r="BD89" s="49" t="inlineStr">
        <is>
          <t>30.03.2019</t>
        </is>
      </c>
      <c r="BE89" s="49" t="inlineStr">
        <is>
          <t>A 948 TX 198</t>
        </is>
      </c>
      <c r="BF89" s="49" t="inlineStr">
        <is>
          <t>ПЕТРЯЕВ АЛЕКСЕЙ ЮРЬЕВИЧ</t>
        </is>
      </c>
      <c r="BG89" s="49" t="inlineStr">
        <is>
          <t>ref-33</t>
        </is>
      </c>
      <c r="BH89" s="49" t="inlineStr">
        <is>
          <t>Автомобиль (рефрижератор) 33 пал., 20 тонн, 82 куб.м.</t>
        </is>
      </c>
      <c r="BI89" s="292" t="n">
        <v>33</v>
      </c>
      <c r="BJ89" s="292" t="n">
        <v>20</v>
      </c>
      <c r="BK89" s="51" t="n">
        <v>82.01000000000001</v>
      </c>
      <c r="BL89" s="49" t="inlineStr">
        <is>
          <t>0101148639</t>
        </is>
      </c>
      <c r="BM89" s="49" t="inlineStr">
        <is>
          <t>Монополия Онлайн</t>
        </is>
      </c>
      <c r="BN89" s="51" t="n">
        <v>0</v>
      </c>
      <c r="BO89" s="51" t="n">
        <v>0</v>
      </c>
      <c r="BP89" s="51" t="n">
        <v>0</v>
      </c>
      <c r="BQ89" s="49" t="inlineStr">
        <is>
          <t>348115003</t>
        </is>
      </c>
      <c r="BR89" s="49" t="n"/>
      <c r="BS89" s="49" t="n"/>
      <c r="BT89" s="49" t="n"/>
      <c r="BU89" s="49" t="n"/>
      <c r="BV89" s="49" t="n"/>
      <c r="BW89" s="49" t="inlineStr">
        <is>
          <t>0337974358</t>
        </is>
      </c>
      <c r="BX89" s="292" t="n">
        <v>10</v>
      </c>
      <c r="BY89" s="292" t="n">
        <v>10</v>
      </c>
      <c r="BZ89" s="49" t="inlineStr">
        <is>
          <t>+</t>
        </is>
      </c>
    </row>
    <row r="90">
      <c r="B90" s="52" t="inlineStr">
        <is>
          <t>B873985/PDC/211</t>
        </is>
      </c>
      <c r="C90" s="52" t="inlineStr">
        <is>
          <t>0829037155</t>
        </is>
      </c>
      <c r="D90" s="52" t="inlineStr">
        <is>
          <t>0337974358</t>
        </is>
      </c>
      <c r="E90" s="52" t="inlineStr">
        <is>
          <t>BS276958/PDC</t>
        </is>
      </c>
      <c r="F90" s="53" t="inlineStr">
        <is>
          <t>PDC</t>
        </is>
      </c>
      <c r="G90" s="52" t="inlineStr">
        <is>
          <t>PDC</t>
        </is>
      </c>
      <c r="H90" s="52" t="n"/>
      <c r="I90" s="49" t="inlineStr">
        <is>
          <t>0004144186</t>
        </is>
      </c>
      <c r="J90" s="49" t="inlineStr">
        <is>
          <t>DIKSI Yug ZAO</t>
        </is>
      </c>
      <c r="K90" s="49" t="inlineStr">
        <is>
          <t>0004144186</t>
        </is>
      </c>
      <c r="L90" s="292" t="n">
        <v>0</v>
      </c>
      <c r="N90" s="49" t="inlineStr">
        <is>
          <t>Челябинск</t>
        </is>
      </c>
      <c r="O90" s="54" t="inlineStr">
        <is>
          <t>10000000</t>
        </is>
      </c>
      <c r="P90" s="49" t="inlineStr">
        <is>
          <t>Закрыт</t>
        </is>
      </c>
      <c r="Q90" s="292" t="n">
        <v>1</v>
      </c>
      <c r="R90" s="292" t="n">
        <v>211</v>
      </c>
      <c r="S90" s="55" t="inlineStr">
        <is>
          <t>N</t>
        </is>
      </c>
      <c r="T90" s="49" t="inlineStr">
        <is>
          <t>30.03.2019</t>
        </is>
      </c>
      <c r="U90" s="49" t="inlineStr">
        <is>
          <t>16:36</t>
        </is>
      </c>
      <c r="V90" s="49" t="inlineStr">
        <is>
          <t>Лобанов</t>
        </is>
      </c>
      <c r="W90" s="292" t="n">
        <v>1</v>
      </c>
      <c r="X90" s="292" t="n">
        <v>0</v>
      </c>
      <c r="Y90" s="49" t="inlineStr">
        <is>
          <t>12350133</t>
        </is>
      </c>
      <c r="Z90" s="49" t="inlineStr">
        <is>
          <t>NESCAFE GOLD Крема 12х70г Y17</t>
        </is>
      </c>
      <c r="AA90" s="49" t="n"/>
      <c r="AB90" s="292" t="n">
        <v>360</v>
      </c>
      <c r="AC90" s="49" t="inlineStr">
        <is>
          <t>F30</t>
        </is>
      </c>
      <c r="AD90" s="292" t="n">
        <v>0</v>
      </c>
      <c r="AE90" s="292" t="n">
        <v>16</v>
      </c>
      <c r="AF90" s="292" t="n">
        <v>16</v>
      </c>
      <c r="AG90" s="292" t="n">
        <v>16</v>
      </c>
      <c r="AH90" s="292" t="n">
        <v>0</v>
      </c>
      <c r="AI90" s="292" t="n">
        <v>0</v>
      </c>
      <c r="AJ90" s="47" t="n">
        <v>0.06666666666666667</v>
      </c>
      <c r="AK90" s="48" t="n">
        <v>0.06666666666666667</v>
      </c>
      <c r="AL90" s="292" t="n">
        <v>0</v>
      </c>
      <c r="AM90" s="292" t="n">
        <v>0</v>
      </c>
      <c r="AN90" s="292" t="n">
        <v>0</v>
      </c>
      <c r="AO90" s="292" t="n">
        <v>6</v>
      </c>
      <c r="AP90" s="292" t="n">
        <v>0</v>
      </c>
      <c r="AQ90" s="292" t="n">
        <v>7</v>
      </c>
      <c r="AR90" s="49" t="inlineStr">
        <is>
          <t>CS</t>
        </is>
      </c>
      <c r="AS90" s="49" t="inlineStr">
        <is>
          <t>Короб</t>
        </is>
      </c>
      <c r="AT90" s="49" t="inlineStr">
        <is>
          <t>EA</t>
        </is>
      </c>
      <c r="AU90" s="50" t="n">
        <v>192</v>
      </c>
      <c r="AV90" s="51" t="n">
        <v>0</v>
      </c>
      <c r="AW90" s="292" t="n">
        <v>18</v>
      </c>
      <c r="AX90" s="49" t="inlineStr">
        <is>
          <t>01.01.0100</t>
        </is>
      </c>
      <c r="AY90" s="49" t="inlineStr">
        <is>
          <t>28.03.2019</t>
        </is>
      </c>
      <c r="AZ90" s="47" t="n">
        <v>1.13</v>
      </c>
      <c r="BA90" s="292" t="n">
        <v>29.8</v>
      </c>
      <c r="BB90" s="292" t="n">
        <v>19.2</v>
      </c>
      <c r="BC90" s="292" t="n">
        <v>14.3</v>
      </c>
      <c r="BD90" s="49" t="inlineStr">
        <is>
          <t>30.03.2019</t>
        </is>
      </c>
      <c r="BE90" s="49" t="inlineStr">
        <is>
          <t>A 948 TX 198</t>
        </is>
      </c>
      <c r="BF90" s="49" t="inlineStr">
        <is>
          <t>ПЕТРЯЕВ АЛЕКСЕЙ ЮРЬЕВИЧ</t>
        </is>
      </c>
      <c r="BG90" s="49" t="inlineStr">
        <is>
          <t>ref-33</t>
        </is>
      </c>
      <c r="BH90" s="49" t="inlineStr">
        <is>
          <t>Автомобиль (рефрижератор) 33 пал., 20 тонн, 82 куб.м.</t>
        </is>
      </c>
      <c r="BI90" s="292" t="n">
        <v>33</v>
      </c>
      <c r="BJ90" s="292" t="n">
        <v>20</v>
      </c>
      <c r="BK90" s="51" t="n">
        <v>82.01000000000001</v>
      </c>
      <c r="BL90" s="49" t="inlineStr">
        <is>
          <t>0101148639</t>
        </is>
      </c>
      <c r="BM90" s="49" t="inlineStr">
        <is>
          <t>Монополия Онлайн</t>
        </is>
      </c>
      <c r="BN90" s="51" t="n">
        <v>0</v>
      </c>
      <c r="BO90" s="51" t="n">
        <v>0</v>
      </c>
      <c r="BP90" s="51" t="n">
        <v>0</v>
      </c>
      <c r="BQ90" s="49" t="inlineStr">
        <is>
          <t>348115003</t>
        </is>
      </c>
      <c r="BR90" s="49" t="n"/>
      <c r="BS90" s="49" t="n"/>
      <c r="BT90" s="49" t="n"/>
      <c r="BU90" s="49" t="n"/>
      <c r="BV90" s="49" t="n"/>
      <c r="BW90" s="49" t="inlineStr">
        <is>
          <t>0337974358</t>
        </is>
      </c>
      <c r="BX90" s="292" t="n">
        <v>30</v>
      </c>
      <c r="BY90" s="292" t="n">
        <v>20</v>
      </c>
      <c r="BZ90" s="49" t="inlineStr">
        <is>
          <t>+</t>
        </is>
      </c>
    </row>
    <row r="91">
      <c r="B91" s="52" t="inlineStr">
        <is>
          <t>B873985/PDC/211</t>
        </is>
      </c>
      <c r="C91" s="52" t="inlineStr">
        <is>
          <t>0829037155</t>
        </is>
      </c>
      <c r="D91" s="52" t="inlineStr">
        <is>
          <t>0337974358</t>
        </is>
      </c>
      <c r="E91" s="52" t="inlineStr">
        <is>
          <t>BS276958/PDC</t>
        </is>
      </c>
      <c r="F91" s="53" t="inlineStr">
        <is>
          <t>PDC</t>
        </is>
      </c>
      <c r="G91" s="52" t="inlineStr">
        <is>
          <t>PDC</t>
        </is>
      </c>
      <c r="H91" s="52" t="n"/>
      <c r="I91" s="49" t="inlineStr">
        <is>
          <t>0004144186</t>
        </is>
      </c>
      <c r="J91" s="49" t="inlineStr">
        <is>
          <t>DIKSI Yug ZAO</t>
        </is>
      </c>
      <c r="K91" s="49" t="inlineStr">
        <is>
          <t>0004144186</t>
        </is>
      </c>
      <c r="L91" s="292" t="n">
        <v>0</v>
      </c>
      <c r="N91" s="49" t="inlineStr">
        <is>
          <t>Челябинск</t>
        </is>
      </c>
      <c r="O91" s="54" t="inlineStr">
        <is>
          <t>10000000</t>
        </is>
      </c>
      <c r="P91" s="49" t="inlineStr">
        <is>
          <t>Закрыт</t>
        </is>
      </c>
      <c r="Q91" s="292" t="n">
        <v>1</v>
      </c>
      <c r="R91" s="292" t="n">
        <v>211</v>
      </c>
      <c r="S91" s="55" t="inlineStr">
        <is>
          <t>N</t>
        </is>
      </c>
      <c r="T91" s="49" t="inlineStr">
        <is>
          <t>30.03.2019</t>
        </is>
      </c>
      <c r="U91" s="49" t="inlineStr">
        <is>
          <t>16:36</t>
        </is>
      </c>
      <c r="V91" s="49" t="inlineStr">
        <is>
          <t>Лобанов</t>
        </is>
      </c>
      <c r="W91" s="292" t="n">
        <v>1</v>
      </c>
      <c r="X91" s="292" t="n">
        <v>0</v>
      </c>
      <c r="Y91" s="49" t="inlineStr">
        <is>
          <t>12363354</t>
        </is>
      </c>
      <c r="Z91" s="49" t="inlineStr">
        <is>
          <t>НЕСКВИК НапШок Б/р ВитМинер МБ10х500г</t>
        </is>
      </c>
      <c r="AA91" s="49" t="n"/>
      <c r="AB91" s="292" t="n">
        <v>180</v>
      </c>
      <c r="AC91" s="49" t="inlineStr">
        <is>
          <t>F35</t>
        </is>
      </c>
      <c r="AD91" s="292" t="n">
        <v>0</v>
      </c>
      <c r="AE91" s="292" t="n">
        <v>11</v>
      </c>
      <c r="AF91" s="292" t="n">
        <v>11</v>
      </c>
      <c r="AG91" s="292" t="n">
        <v>11</v>
      </c>
      <c r="AH91" s="292" t="n">
        <v>0</v>
      </c>
      <c r="AI91" s="292" t="n">
        <v>0</v>
      </c>
      <c r="AJ91" s="47" t="n">
        <v>0.08333333333333333</v>
      </c>
      <c r="AK91" s="48" t="n">
        <v>0.08333333333333333</v>
      </c>
      <c r="AL91" s="292" t="n">
        <v>0</v>
      </c>
      <c r="AM91" s="292" t="n">
        <v>0</v>
      </c>
      <c r="AN91" s="292" t="n">
        <v>0</v>
      </c>
      <c r="AO91" s="292" t="n">
        <v>6</v>
      </c>
      <c r="AP91" s="292" t="n">
        <v>0</v>
      </c>
      <c r="AQ91" s="292" t="n">
        <v>7</v>
      </c>
      <c r="AR91" s="49" t="inlineStr">
        <is>
          <t>CS</t>
        </is>
      </c>
      <c r="AS91" s="49" t="inlineStr">
        <is>
          <t>Короб</t>
        </is>
      </c>
      <c r="AT91" s="49" t="inlineStr">
        <is>
          <t>EA</t>
        </is>
      </c>
      <c r="AU91" s="50" t="n">
        <v>110</v>
      </c>
      <c r="AV91" s="51" t="n">
        <v>0</v>
      </c>
      <c r="AW91" s="292" t="n">
        <v>18</v>
      </c>
      <c r="AX91" s="49" t="inlineStr">
        <is>
          <t>01.01.0100</t>
        </is>
      </c>
      <c r="AY91" s="49" t="inlineStr">
        <is>
          <t>28.03.2019</t>
        </is>
      </c>
      <c r="AZ91" s="47" t="n">
        <v>5.5</v>
      </c>
      <c r="BA91" s="292" t="n">
        <v>36.8</v>
      </c>
      <c r="BB91" s="292" t="n">
        <v>21.8</v>
      </c>
      <c r="BC91" s="292" t="n">
        <v>12.8</v>
      </c>
      <c r="BD91" s="49" t="inlineStr">
        <is>
          <t>30.03.2019</t>
        </is>
      </c>
      <c r="BE91" s="49" t="inlineStr">
        <is>
          <t>A 948 TX 198</t>
        </is>
      </c>
      <c r="BF91" s="49" t="inlineStr">
        <is>
          <t>ПЕТРЯЕВ АЛЕКСЕЙ ЮРЬЕВИЧ</t>
        </is>
      </c>
      <c r="BG91" s="49" t="inlineStr">
        <is>
          <t>ref-33</t>
        </is>
      </c>
      <c r="BH91" s="49" t="inlineStr">
        <is>
          <t>Автомобиль (рефрижератор) 33 пал., 20 тонн, 82 куб.м.</t>
        </is>
      </c>
      <c r="BI91" s="292" t="n">
        <v>33</v>
      </c>
      <c r="BJ91" s="292" t="n">
        <v>20</v>
      </c>
      <c r="BK91" s="51" t="n">
        <v>82.01000000000001</v>
      </c>
      <c r="BL91" s="49" t="inlineStr">
        <is>
          <t>0101148639</t>
        </is>
      </c>
      <c r="BM91" s="49" t="inlineStr">
        <is>
          <t>Монополия Онлайн</t>
        </is>
      </c>
      <c r="BN91" s="51" t="n">
        <v>0</v>
      </c>
      <c r="BO91" s="51" t="n">
        <v>0</v>
      </c>
      <c r="BP91" s="51" t="n">
        <v>0</v>
      </c>
      <c r="BQ91" s="49" t="inlineStr">
        <is>
          <t>348115003</t>
        </is>
      </c>
      <c r="BR91" s="49" t="n"/>
      <c r="BS91" s="49" t="n"/>
      <c r="BT91" s="49" t="n"/>
      <c r="BU91" s="49" t="n"/>
      <c r="BV91" s="49" t="n"/>
      <c r="BW91" s="49" t="inlineStr">
        <is>
          <t>0337974358</t>
        </is>
      </c>
      <c r="BX91" s="292" t="n">
        <v>40</v>
      </c>
      <c r="BY91" s="292" t="n">
        <v>30</v>
      </c>
      <c r="BZ91" s="49" t="inlineStr">
        <is>
          <t>+</t>
        </is>
      </c>
    </row>
    <row r="92">
      <c r="B92" s="52" t="inlineStr">
        <is>
          <t>B873985/PDC/211</t>
        </is>
      </c>
      <c r="C92" s="52" t="inlineStr">
        <is>
          <t>0829037155</t>
        </is>
      </c>
      <c r="D92" s="52" t="inlineStr">
        <is>
          <t>0337974358</t>
        </is>
      </c>
      <c r="E92" s="52" t="inlineStr">
        <is>
          <t>BS276958/PDC</t>
        </is>
      </c>
      <c r="F92" s="53" t="inlineStr">
        <is>
          <t>PDC</t>
        </is>
      </c>
      <c r="G92" s="52" t="inlineStr">
        <is>
          <t>PDC</t>
        </is>
      </c>
      <c r="H92" s="52" t="n"/>
      <c r="I92" s="49" t="inlineStr">
        <is>
          <t>0004144186</t>
        </is>
      </c>
      <c r="J92" s="49" t="inlineStr">
        <is>
          <t>DIKSI Yug ZAO</t>
        </is>
      </c>
      <c r="K92" s="49" t="inlineStr">
        <is>
          <t>0004144186</t>
        </is>
      </c>
      <c r="L92" s="292" t="n">
        <v>0</v>
      </c>
      <c r="N92" s="49" t="inlineStr">
        <is>
          <t>Челябинск</t>
        </is>
      </c>
      <c r="O92" s="54" t="inlineStr">
        <is>
          <t>10000000</t>
        </is>
      </c>
      <c r="P92" s="49" t="inlineStr">
        <is>
          <t>Закрыт</t>
        </is>
      </c>
      <c r="Q92" s="292" t="n">
        <v>1</v>
      </c>
      <c r="R92" s="292" t="n">
        <v>211</v>
      </c>
      <c r="S92" s="55" t="inlineStr">
        <is>
          <t>N</t>
        </is>
      </c>
      <c r="T92" s="49" t="inlineStr">
        <is>
          <t>30.03.2019</t>
        </is>
      </c>
      <c r="U92" s="49" t="inlineStr">
        <is>
          <t>16:36</t>
        </is>
      </c>
      <c r="V92" s="49" t="inlineStr">
        <is>
          <t>Лобанов</t>
        </is>
      </c>
      <c r="W92" s="292" t="n">
        <v>1</v>
      </c>
      <c r="X92" s="292" t="n">
        <v>0</v>
      </c>
      <c r="Y92" s="49" t="inlineStr">
        <is>
          <t>12354823</t>
        </is>
      </c>
      <c r="Z92" s="49" t="inlineStr">
        <is>
          <t>НЕСКВИК ДУО ГотЗавМолШокПакет 12x250г</t>
        </is>
      </c>
      <c r="AA92" s="49" t="n"/>
      <c r="AB92" s="292" t="n">
        <v>150</v>
      </c>
      <c r="AC92" s="49" t="inlineStr">
        <is>
          <t>F23</t>
        </is>
      </c>
      <c r="AD92" s="292" t="n">
        <v>0</v>
      </c>
      <c r="AE92" s="292" t="n">
        <v>8</v>
      </c>
      <c r="AF92" s="292" t="n">
        <v>8</v>
      </c>
      <c r="AG92" s="292" t="n">
        <v>8</v>
      </c>
      <c r="AH92" s="292" t="n">
        <v>0</v>
      </c>
      <c r="AI92" s="292" t="n">
        <v>0</v>
      </c>
      <c r="AJ92" s="47" t="n">
        <v>0.1</v>
      </c>
      <c r="AK92" s="48" t="n">
        <v>0.1</v>
      </c>
      <c r="AL92" s="292" t="n">
        <v>0</v>
      </c>
      <c r="AM92" s="292" t="n">
        <v>0</v>
      </c>
      <c r="AN92" s="292" t="n">
        <v>0</v>
      </c>
      <c r="AO92" s="292" t="n">
        <v>6</v>
      </c>
      <c r="AP92" s="292" t="n">
        <v>0</v>
      </c>
      <c r="AQ92" s="292" t="n">
        <v>7</v>
      </c>
      <c r="AR92" s="49" t="inlineStr">
        <is>
          <t>CS</t>
        </is>
      </c>
      <c r="AS92" s="49" t="inlineStr">
        <is>
          <t>Короб</t>
        </is>
      </c>
      <c r="AT92" s="49" t="inlineStr">
        <is>
          <t>EA</t>
        </is>
      </c>
      <c r="AU92" s="50" t="n">
        <v>96</v>
      </c>
      <c r="AV92" s="51" t="n">
        <v>0</v>
      </c>
      <c r="AW92" s="292" t="n">
        <v>18</v>
      </c>
      <c r="AX92" s="49" t="inlineStr">
        <is>
          <t>01.01.0100</t>
        </is>
      </c>
      <c r="AY92" s="49" t="inlineStr">
        <is>
          <t>28.03.2019</t>
        </is>
      </c>
      <c r="AZ92" s="47" t="n">
        <v>3.4</v>
      </c>
      <c r="BA92" s="292" t="n">
        <v>39.6</v>
      </c>
      <c r="BB92" s="292" t="n">
        <v>29.8</v>
      </c>
      <c r="BC92" s="292" t="n">
        <v>21.5</v>
      </c>
      <c r="BD92" s="49" t="inlineStr">
        <is>
          <t>30.03.2019</t>
        </is>
      </c>
      <c r="BE92" s="49" t="inlineStr">
        <is>
          <t>A 948 TX 198</t>
        </is>
      </c>
      <c r="BF92" s="49" t="inlineStr">
        <is>
          <t>ПЕТРЯЕВ АЛЕКСЕЙ ЮРЬЕВИЧ</t>
        </is>
      </c>
      <c r="BG92" s="49" t="inlineStr">
        <is>
          <t>ref-33</t>
        </is>
      </c>
      <c r="BH92" s="49" t="inlineStr">
        <is>
          <t>Автомобиль (рефрижератор) 33 пал., 20 тонн, 82 куб.м.</t>
        </is>
      </c>
      <c r="BI92" s="292" t="n">
        <v>33</v>
      </c>
      <c r="BJ92" s="292" t="n">
        <v>20</v>
      </c>
      <c r="BK92" s="51" t="n">
        <v>82.01000000000001</v>
      </c>
      <c r="BL92" s="49" t="inlineStr">
        <is>
          <t>0101148639</t>
        </is>
      </c>
      <c r="BM92" s="49" t="inlineStr">
        <is>
          <t>Монополия Онлайн</t>
        </is>
      </c>
      <c r="BN92" s="51" t="n">
        <v>0</v>
      </c>
      <c r="BO92" s="51" t="n">
        <v>0</v>
      </c>
      <c r="BP92" s="51" t="n">
        <v>0</v>
      </c>
      <c r="BQ92" s="49" t="inlineStr">
        <is>
          <t>348115003</t>
        </is>
      </c>
      <c r="BR92" s="49" t="n"/>
      <c r="BS92" s="49" t="n"/>
      <c r="BT92" s="49" t="n"/>
      <c r="BU92" s="49" t="n"/>
      <c r="BV92" s="49" t="n"/>
      <c r="BW92" s="49" t="inlineStr">
        <is>
          <t>0337974358</t>
        </is>
      </c>
      <c r="BX92" s="292" t="n">
        <v>50</v>
      </c>
      <c r="BY92" s="292" t="n">
        <v>40</v>
      </c>
      <c r="BZ92" s="49" t="inlineStr">
        <is>
          <t>+</t>
        </is>
      </c>
    </row>
    <row r="93">
      <c r="B93" s="52" t="inlineStr">
        <is>
          <t>B873985/PDC/211</t>
        </is>
      </c>
      <c r="C93" s="52" t="inlineStr">
        <is>
          <t>0829037155</t>
        </is>
      </c>
      <c r="D93" s="52" t="inlineStr">
        <is>
          <t>0337974358</t>
        </is>
      </c>
      <c r="E93" s="52" t="inlineStr">
        <is>
          <t>BS276958/PDC</t>
        </is>
      </c>
      <c r="F93" s="53" t="inlineStr">
        <is>
          <t>PDC</t>
        </is>
      </c>
      <c r="G93" s="52" t="inlineStr">
        <is>
          <t>PDC</t>
        </is>
      </c>
      <c r="H93" s="52" t="n"/>
      <c r="I93" s="49" t="inlineStr">
        <is>
          <t>0004144186</t>
        </is>
      </c>
      <c r="J93" s="49" t="inlineStr">
        <is>
          <t>DIKSI Yug ZAO</t>
        </is>
      </c>
      <c r="K93" s="49" t="inlineStr">
        <is>
          <t>0004144186</t>
        </is>
      </c>
      <c r="L93" s="292" t="n">
        <v>0</v>
      </c>
      <c r="N93" s="49" t="inlineStr">
        <is>
          <t>Челябинск</t>
        </is>
      </c>
      <c r="O93" s="54" t="inlineStr">
        <is>
          <t>10000000</t>
        </is>
      </c>
      <c r="P93" s="49" t="inlineStr">
        <is>
          <t>Закрыт</t>
        </is>
      </c>
      <c r="Q93" s="292" t="n">
        <v>1</v>
      </c>
      <c r="R93" s="292" t="n">
        <v>211</v>
      </c>
      <c r="S93" s="55" t="inlineStr">
        <is>
          <t>N</t>
        </is>
      </c>
      <c r="T93" s="49" t="inlineStr">
        <is>
          <t>30.03.2019</t>
        </is>
      </c>
      <c r="U93" s="49" t="inlineStr">
        <is>
          <t>16:36</t>
        </is>
      </c>
      <c r="V93" s="49" t="inlineStr">
        <is>
          <t>Лобанов</t>
        </is>
      </c>
      <c r="W93" s="292" t="n">
        <v>1</v>
      </c>
      <c r="X93" s="292" t="n">
        <v>0</v>
      </c>
      <c r="Y93" s="49" t="inlineStr">
        <is>
          <t>12354821</t>
        </is>
      </c>
      <c r="Z93" s="49" t="inlineStr">
        <is>
          <t>ФИТНЕСС ГотЗав Традиц Пакет 12х250г</t>
        </is>
      </c>
      <c r="AA93" s="49" t="n"/>
      <c r="AB93" s="292" t="n">
        <v>180</v>
      </c>
      <c r="AC93" s="49" t="inlineStr">
        <is>
          <t>F23</t>
        </is>
      </c>
      <c r="AD93" s="292" t="n">
        <v>0</v>
      </c>
      <c r="AE93" s="292" t="n">
        <v>8</v>
      </c>
      <c r="AF93" s="292" t="n">
        <v>8</v>
      </c>
      <c r="AG93" s="292" t="n">
        <v>8</v>
      </c>
      <c r="AH93" s="292" t="n">
        <v>0</v>
      </c>
      <c r="AI93" s="292" t="n">
        <v>0</v>
      </c>
      <c r="AJ93" s="47" t="n">
        <v>0.1</v>
      </c>
      <c r="AK93" s="48" t="n">
        <v>0.1</v>
      </c>
      <c r="AL93" s="292" t="n">
        <v>0</v>
      </c>
      <c r="AM93" s="292" t="n">
        <v>0</v>
      </c>
      <c r="AN93" s="292" t="n">
        <v>0</v>
      </c>
      <c r="AO93" s="292" t="n">
        <v>6</v>
      </c>
      <c r="AP93" s="292" t="n">
        <v>0</v>
      </c>
      <c r="AQ93" s="292" t="n">
        <v>7</v>
      </c>
      <c r="AR93" s="49" t="inlineStr">
        <is>
          <t>CS</t>
        </is>
      </c>
      <c r="AS93" s="49" t="inlineStr">
        <is>
          <t>Короб</t>
        </is>
      </c>
      <c r="AT93" s="49" t="inlineStr">
        <is>
          <t>EA</t>
        </is>
      </c>
      <c r="AU93" s="50" t="n">
        <v>96</v>
      </c>
      <c r="AV93" s="51" t="n">
        <v>0</v>
      </c>
      <c r="AW93" s="292" t="n">
        <v>18</v>
      </c>
      <c r="AX93" s="49" t="inlineStr">
        <is>
          <t>01.01.0100</t>
        </is>
      </c>
      <c r="AY93" s="49" t="inlineStr">
        <is>
          <t>28.03.2019</t>
        </is>
      </c>
      <c r="AZ93" s="47" t="n">
        <v>3.4</v>
      </c>
      <c r="BA93" s="292" t="n">
        <v>39.6</v>
      </c>
      <c r="BB93" s="292" t="n">
        <v>29.8</v>
      </c>
      <c r="BC93" s="292" t="n">
        <v>21.5</v>
      </c>
      <c r="BD93" s="49" t="inlineStr">
        <is>
          <t>30.03.2019</t>
        </is>
      </c>
      <c r="BE93" s="49" t="inlineStr">
        <is>
          <t>A 948 TX 198</t>
        </is>
      </c>
      <c r="BF93" s="49" t="inlineStr">
        <is>
          <t>ПЕТРЯЕВ АЛЕКСЕЙ ЮРЬЕВИЧ</t>
        </is>
      </c>
      <c r="BG93" s="49" t="inlineStr">
        <is>
          <t>ref-33</t>
        </is>
      </c>
      <c r="BH93" s="49" t="inlineStr">
        <is>
          <t>Автомобиль (рефрижератор) 33 пал., 20 тонн, 82 куб.м.</t>
        </is>
      </c>
      <c r="BI93" s="292" t="n">
        <v>33</v>
      </c>
      <c r="BJ93" s="292" t="n">
        <v>20</v>
      </c>
      <c r="BK93" s="51" t="n">
        <v>82.01000000000001</v>
      </c>
      <c r="BL93" s="49" t="inlineStr">
        <is>
          <t>0101148639</t>
        </is>
      </c>
      <c r="BM93" s="49" t="inlineStr">
        <is>
          <t>Монополия Онлайн</t>
        </is>
      </c>
      <c r="BN93" s="51" t="n">
        <v>0</v>
      </c>
      <c r="BO93" s="51" t="n">
        <v>0</v>
      </c>
      <c r="BP93" s="51" t="n">
        <v>0</v>
      </c>
      <c r="BQ93" s="49" t="inlineStr">
        <is>
          <t>348115003</t>
        </is>
      </c>
      <c r="BR93" s="49" t="n"/>
      <c r="BS93" s="49" t="n"/>
      <c r="BT93" s="49" t="n"/>
      <c r="BU93" s="49" t="n"/>
      <c r="BV93" s="49" t="n"/>
      <c r="BW93" s="49" t="inlineStr">
        <is>
          <t>0337974358</t>
        </is>
      </c>
      <c r="BX93" s="292" t="n">
        <v>70</v>
      </c>
      <c r="BY93" s="292" t="n">
        <v>50</v>
      </c>
      <c r="BZ93" s="49" t="inlineStr">
        <is>
          <t>+</t>
        </is>
      </c>
    </row>
    <row r="94">
      <c r="B94" s="52" t="inlineStr">
        <is>
          <t>B873985/PDC/211</t>
        </is>
      </c>
      <c r="C94" s="52" t="inlineStr">
        <is>
          <t>0829037155</t>
        </is>
      </c>
      <c r="D94" s="52" t="inlineStr">
        <is>
          <t>0337974358</t>
        </is>
      </c>
      <c r="E94" s="52" t="inlineStr">
        <is>
          <t>BS276958/PDC</t>
        </is>
      </c>
      <c r="F94" s="53" t="inlineStr">
        <is>
          <t>PDC</t>
        </is>
      </c>
      <c r="G94" s="52" t="inlineStr">
        <is>
          <t>PDC</t>
        </is>
      </c>
      <c r="H94" s="52" t="n"/>
      <c r="I94" s="49" t="inlineStr">
        <is>
          <t>0004144186</t>
        </is>
      </c>
      <c r="J94" s="49" t="inlineStr">
        <is>
          <t>DIKSI Yug ZAO</t>
        </is>
      </c>
      <c r="K94" s="49" t="inlineStr">
        <is>
          <t>0004144186</t>
        </is>
      </c>
      <c r="L94" s="292" t="n">
        <v>0</v>
      </c>
      <c r="N94" s="49" t="inlineStr">
        <is>
          <t>Челябинск</t>
        </is>
      </c>
      <c r="O94" s="54" t="inlineStr">
        <is>
          <t>10000000</t>
        </is>
      </c>
      <c r="P94" s="49" t="inlineStr">
        <is>
          <t>Закрыт</t>
        </is>
      </c>
      <c r="Q94" s="292" t="n">
        <v>1</v>
      </c>
      <c r="R94" s="292" t="n">
        <v>211</v>
      </c>
      <c r="S94" s="55" t="inlineStr">
        <is>
          <t>N</t>
        </is>
      </c>
      <c r="T94" s="49" t="inlineStr">
        <is>
          <t>30.03.2019</t>
        </is>
      </c>
      <c r="U94" s="49" t="inlineStr">
        <is>
          <t>16:36</t>
        </is>
      </c>
      <c r="V94" s="49" t="inlineStr">
        <is>
          <t>Лобанов</t>
        </is>
      </c>
      <c r="W94" s="292" t="n">
        <v>1</v>
      </c>
      <c r="X94" s="292" t="n">
        <v>0</v>
      </c>
      <c r="Y94" s="49" t="inlineStr">
        <is>
          <t>12285542</t>
        </is>
      </c>
      <c r="Z94" s="49" t="inlineStr">
        <is>
          <t>РОДНЫЕ ПРОСТОРЫ КонфВафКрошк 10х200г</t>
        </is>
      </c>
      <c r="AA94" s="49" t="n"/>
      <c r="AB94" s="292" t="n">
        <v>162</v>
      </c>
      <c r="AC94" s="49" t="inlineStr">
        <is>
          <t>F40</t>
        </is>
      </c>
      <c r="AD94" s="292" t="n">
        <v>0</v>
      </c>
      <c r="AE94" s="292" t="n">
        <v>8</v>
      </c>
      <c r="AF94" s="292" t="n">
        <v>8</v>
      </c>
      <c r="AG94" s="292" t="n">
        <v>8</v>
      </c>
      <c r="AH94" s="292" t="n">
        <v>0</v>
      </c>
      <c r="AI94" s="292" t="n">
        <v>0</v>
      </c>
      <c r="AJ94" s="47" t="n">
        <v>0.1111111111111111</v>
      </c>
      <c r="AK94" s="48" t="n">
        <v>0.1111111111111111</v>
      </c>
      <c r="AL94" s="292" t="n">
        <v>0</v>
      </c>
      <c r="AM94" s="292" t="n">
        <v>0</v>
      </c>
      <c r="AN94" s="292" t="n">
        <v>0</v>
      </c>
      <c r="AO94" s="292" t="n">
        <v>6</v>
      </c>
      <c r="AP94" s="292" t="n">
        <v>0</v>
      </c>
      <c r="AQ94" s="292" t="n">
        <v>7</v>
      </c>
      <c r="AR94" s="49" t="inlineStr">
        <is>
          <t>CS</t>
        </is>
      </c>
      <c r="AS94" s="49" t="inlineStr">
        <is>
          <t>Короб</t>
        </is>
      </c>
      <c r="AT94" s="49" t="inlineStr">
        <is>
          <t>EA</t>
        </is>
      </c>
      <c r="AU94" s="50" t="n">
        <v>80</v>
      </c>
      <c r="AV94" s="51" t="n">
        <v>0</v>
      </c>
      <c r="AW94" s="292" t="n">
        <v>18</v>
      </c>
      <c r="AX94" s="49" t="inlineStr">
        <is>
          <t>01.01.0100</t>
        </is>
      </c>
      <c r="AY94" s="49" t="inlineStr">
        <is>
          <t>28.03.2019</t>
        </is>
      </c>
      <c r="AZ94" s="47" t="n">
        <v>3</v>
      </c>
      <c r="BA94" s="292" t="n">
        <v>37.6</v>
      </c>
      <c r="BB94" s="292" t="n">
        <v>29.5</v>
      </c>
      <c r="BC94" s="292" t="n">
        <v>20.6</v>
      </c>
      <c r="BD94" s="49" t="inlineStr">
        <is>
          <t>30.03.2019</t>
        </is>
      </c>
      <c r="BE94" s="49" t="inlineStr">
        <is>
          <t>A 948 TX 198</t>
        </is>
      </c>
      <c r="BF94" s="49" t="inlineStr">
        <is>
          <t>ПЕТРЯЕВ АЛЕКСЕЙ ЮРЬЕВИЧ</t>
        </is>
      </c>
      <c r="BG94" s="49" t="inlineStr">
        <is>
          <t>ref-33</t>
        </is>
      </c>
      <c r="BH94" s="49" t="inlineStr">
        <is>
          <t>Автомобиль (рефрижератор) 33 пал., 20 тонн, 82 куб.м.</t>
        </is>
      </c>
      <c r="BI94" s="292" t="n">
        <v>33</v>
      </c>
      <c r="BJ94" s="292" t="n">
        <v>20</v>
      </c>
      <c r="BK94" s="51" t="n">
        <v>82.01000000000001</v>
      </c>
      <c r="BL94" s="49" t="inlineStr">
        <is>
          <t>0101148639</t>
        </is>
      </c>
      <c r="BM94" s="49" t="inlineStr">
        <is>
          <t>Монополия Онлайн</t>
        </is>
      </c>
      <c r="BN94" s="51" t="n">
        <v>0</v>
      </c>
      <c r="BO94" s="51" t="n">
        <v>0</v>
      </c>
      <c r="BP94" s="51" t="n">
        <v>0</v>
      </c>
      <c r="BQ94" s="49" t="inlineStr">
        <is>
          <t>348115003</t>
        </is>
      </c>
      <c r="BR94" s="49" t="n"/>
      <c r="BS94" s="49" t="n"/>
      <c r="BT94" s="49" t="n"/>
      <c r="BU94" s="49" t="n"/>
      <c r="BV94" s="49" t="n"/>
      <c r="BW94" s="49" t="inlineStr">
        <is>
          <t>0337974358</t>
        </is>
      </c>
      <c r="BX94" s="292" t="n">
        <v>80</v>
      </c>
      <c r="BY94" s="292" t="n">
        <v>60</v>
      </c>
      <c r="BZ94" s="49" t="inlineStr">
        <is>
          <t>+</t>
        </is>
      </c>
    </row>
    <row r="95">
      <c r="B95" s="52" t="inlineStr">
        <is>
          <t>B873985/PDC/211</t>
        </is>
      </c>
      <c r="C95" s="52" t="inlineStr">
        <is>
          <t>0829037155</t>
        </is>
      </c>
      <c r="D95" s="52" t="inlineStr">
        <is>
          <t>0337974358</t>
        </is>
      </c>
      <c r="E95" s="52" t="inlineStr">
        <is>
          <t>BS276958/PDC</t>
        </is>
      </c>
      <c r="F95" s="53" t="inlineStr">
        <is>
          <t>PDC</t>
        </is>
      </c>
      <c r="G95" s="52" t="inlineStr">
        <is>
          <t>PDC</t>
        </is>
      </c>
      <c r="H95" s="52" t="n"/>
      <c r="I95" s="49" t="inlineStr">
        <is>
          <t>0004144186</t>
        </is>
      </c>
      <c r="J95" s="49" t="inlineStr">
        <is>
          <t>DIKSI Yug ZAO</t>
        </is>
      </c>
      <c r="K95" s="49" t="inlineStr">
        <is>
          <t>0004144186</t>
        </is>
      </c>
      <c r="L95" s="292" t="n">
        <v>0</v>
      </c>
      <c r="N95" s="49" t="inlineStr">
        <is>
          <t>Челябинск</t>
        </is>
      </c>
      <c r="O95" s="54" t="inlineStr">
        <is>
          <t>10000000</t>
        </is>
      </c>
      <c r="P95" s="49" t="inlineStr">
        <is>
          <t>Закрыт</t>
        </is>
      </c>
      <c r="Q95" s="292" t="n">
        <v>1</v>
      </c>
      <c r="R95" s="292" t="n">
        <v>211</v>
      </c>
      <c r="S95" s="55" t="inlineStr">
        <is>
          <t>N</t>
        </is>
      </c>
      <c r="T95" s="49" t="inlineStr">
        <is>
          <t>30.03.2019</t>
        </is>
      </c>
      <c r="U95" s="49" t="inlineStr">
        <is>
          <t>16:36</t>
        </is>
      </c>
      <c r="V95" s="49" t="inlineStr">
        <is>
          <t>Лобанов</t>
        </is>
      </c>
      <c r="W95" s="292" t="n">
        <v>1</v>
      </c>
      <c r="X95" s="292" t="n">
        <v>0</v>
      </c>
      <c r="Y95" s="49" t="inlineStr">
        <is>
          <t>12332223</t>
        </is>
      </c>
      <c r="Z95" s="49" t="inlineStr">
        <is>
          <t>КИТКАТ МолШок СХрустВафлейКонфеты 3кг N</t>
        </is>
      </c>
      <c r="AA95" s="49" t="n"/>
      <c r="AB95" s="292" t="n">
        <v>162</v>
      </c>
      <c r="AC95" s="49" t="inlineStr">
        <is>
          <t>F40</t>
        </is>
      </c>
      <c r="AD95" s="292" t="n">
        <v>0</v>
      </c>
      <c r="AE95" s="292" t="n">
        <v>16</v>
      </c>
      <c r="AF95" s="292" t="n">
        <v>16</v>
      </c>
      <c r="AG95" s="292" t="n">
        <v>16</v>
      </c>
      <c r="AH95" s="292" t="n">
        <v>0</v>
      </c>
      <c r="AI95" s="292" t="n">
        <v>0</v>
      </c>
      <c r="AJ95" s="47" t="n">
        <v>0.1666666666666667</v>
      </c>
      <c r="AK95" s="48" t="n">
        <v>0.1666666666666667</v>
      </c>
      <c r="AL95" s="292" t="n">
        <v>0</v>
      </c>
      <c r="AM95" s="292" t="n">
        <v>0</v>
      </c>
      <c r="AN95" s="292" t="n">
        <v>0</v>
      </c>
      <c r="AO95" s="292" t="n">
        <v>6</v>
      </c>
      <c r="AP95" s="292" t="n">
        <v>0</v>
      </c>
      <c r="AQ95" s="292" t="n">
        <v>7</v>
      </c>
      <c r="AR95" s="49" t="inlineStr">
        <is>
          <t>CS</t>
        </is>
      </c>
      <c r="AS95" s="49" t="inlineStr">
        <is>
          <t>Короб</t>
        </is>
      </c>
      <c r="AT95" s="49" t="inlineStr">
        <is>
          <t>CS</t>
        </is>
      </c>
      <c r="AU95" s="50" t="n">
        <v>16</v>
      </c>
      <c r="AV95" s="51" t="n">
        <v>0</v>
      </c>
      <c r="AW95" s="292" t="n">
        <v>18</v>
      </c>
      <c r="AX95" s="49" t="inlineStr">
        <is>
          <t>01.01.0100</t>
        </is>
      </c>
      <c r="AY95" s="49" t="inlineStr">
        <is>
          <t>28.03.2019</t>
        </is>
      </c>
      <c r="AZ95" s="47" t="n">
        <v>3.22</v>
      </c>
      <c r="BA95" s="292" t="n">
        <v>29.5</v>
      </c>
      <c r="BB95" s="292" t="n">
        <v>19.5</v>
      </c>
      <c r="BC95" s="292" t="n">
        <v>16.5</v>
      </c>
      <c r="BD95" s="49" t="inlineStr">
        <is>
          <t>30.03.2019</t>
        </is>
      </c>
      <c r="BE95" s="49" t="inlineStr">
        <is>
          <t>A 948 TX 198</t>
        </is>
      </c>
      <c r="BF95" s="49" t="inlineStr">
        <is>
          <t>ПЕТРЯЕВ АЛЕКСЕЙ ЮРЬЕВИЧ</t>
        </is>
      </c>
      <c r="BG95" s="49" t="inlineStr">
        <is>
          <t>ref-33</t>
        </is>
      </c>
      <c r="BH95" s="49" t="inlineStr">
        <is>
          <t>Автомобиль (рефрижератор) 33 пал., 20 тонн, 82 куб.м.</t>
        </is>
      </c>
      <c r="BI95" s="292" t="n">
        <v>33</v>
      </c>
      <c r="BJ95" s="292" t="n">
        <v>20</v>
      </c>
      <c r="BK95" s="51" t="n">
        <v>82.01000000000001</v>
      </c>
      <c r="BL95" s="49" t="inlineStr">
        <is>
          <t>0101148639</t>
        </is>
      </c>
      <c r="BM95" s="49" t="inlineStr">
        <is>
          <t>Монополия Онлайн</t>
        </is>
      </c>
      <c r="BN95" s="51" t="n">
        <v>0</v>
      </c>
      <c r="BO95" s="51" t="n">
        <v>0</v>
      </c>
      <c r="BP95" s="51" t="n">
        <v>0</v>
      </c>
      <c r="BQ95" s="49" t="inlineStr">
        <is>
          <t>348115003</t>
        </is>
      </c>
      <c r="BR95" s="49" t="n"/>
      <c r="BS95" s="49" t="n"/>
      <c r="BT95" s="49" t="n"/>
      <c r="BU95" s="49" t="n"/>
      <c r="BV95" s="49" t="n"/>
      <c r="BW95" s="49" t="inlineStr">
        <is>
          <t>0337974358</t>
        </is>
      </c>
      <c r="BX95" s="292" t="n">
        <v>90</v>
      </c>
      <c r="BY95" s="292" t="n">
        <v>70</v>
      </c>
      <c r="BZ95" s="49" t="inlineStr">
        <is>
          <t>+</t>
        </is>
      </c>
    </row>
    <row r="96">
      <c r="B96" s="52" t="inlineStr">
        <is>
          <t>B873985/PDC/211</t>
        </is>
      </c>
      <c r="C96" s="52" t="inlineStr">
        <is>
          <t>0829037155</t>
        </is>
      </c>
      <c r="D96" s="52" t="inlineStr">
        <is>
          <t>0337974358</t>
        </is>
      </c>
      <c r="E96" s="52" t="inlineStr">
        <is>
          <t>BS276958/PDC</t>
        </is>
      </c>
      <c r="F96" s="53" t="inlineStr">
        <is>
          <t>PDC</t>
        </is>
      </c>
      <c r="G96" s="52" t="inlineStr">
        <is>
          <t>PDC</t>
        </is>
      </c>
      <c r="H96" s="52" t="n"/>
      <c r="I96" s="49" t="inlineStr">
        <is>
          <t>0004144186</t>
        </is>
      </c>
      <c r="J96" s="49" t="inlineStr">
        <is>
          <t>DIKSI Yug ZAO</t>
        </is>
      </c>
      <c r="K96" s="49" t="inlineStr">
        <is>
          <t>0004144186</t>
        </is>
      </c>
      <c r="L96" s="292" t="n">
        <v>0</v>
      </c>
      <c r="N96" s="49" t="inlineStr">
        <is>
          <t>Челябинск</t>
        </is>
      </c>
      <c r="O96" s="54" t="inlineStr">
        <is>
          <t>10000000</t>
        </is>
      </c>
      <c r="P96" s="49" t="inlineStr">
        <is>
          <t>Закрыт</t>
        </is>
      </c>
      <c r="Q96" s="292" t="n">
        <v>1</v>
      </c>
      <c r="R96" s="292" t="n">
        <v>211</v>
      </c>
      <c r="S96" s="55" t="inlineStr">
        <is>
          <t>N</t>
        </is>
      </c>
      <c r="T96" s="49" t="inlineStr">
        <is>
          <t>30.03.2019</t>
        </is>
      </c>
      <c r="U96" s="49" t="inlineStr">
        <is>
          <t>16:36</t>
        </is>
      </c>
      <c r="V96" s="49" t="inlineStr">
        <is>
          <t>Лобанов</t>
        </is>
      </c>
      <c r="W96" s="292" t="n">
        <v>1</v>
      </c>
      <c r="X96" s="292" t="n">
        <v>0</v>
      </c>
      <c r="Y96" s="49" t="inlineStr">
        <is>
          <t>12341011</t>
        </is>
      </c>
      <c r="Z96" s="49" t="inlineStr">
        <is>
          <t>КИТКАТ МолШок СХрустВафлейКонф 9x202г</t>
        </is>
      </c>
      <c r="AA96" s="49" t="n"/>
      <c r="AB96" s="292" t="n">
        <v>162</v>
      </c>
      <c r="AC96" s="49" t="inlineStr">
        <is>
          <t>F40</t>
        </is>
      </c>
      <c r="AD96" s="292" t="n">
        <v>0</v>
      </c>
      <c r="AE96" s="292" t="n">
        <v>15</v>
      </c>
      <c r="AF96" s="292" t="n">
        <v>15</v>
      </c>
      <c r="AG96" s="292" t="n">
        <v>15</v>
      </c>
      <c r="AH96" s="292" t="n">
        <v>0</v>
      </c>
      <c r="AI96" s="292" t="n">
        <v>0</v>
      </c>
      <c r="AJ96" s="47" t="n">
        <v>0.1111111111111111</v>
      </c>
      <c r="AK96" s="48" t="n">
        <v>0.1111111111111111</v>
      </c>
      <c r="AL96" s="292" t="n">
        <v>0</v>
      </c>
      <c r="AM96" s="292" t="n">
        <v>0</v>
      </c>
      <c r="AN96" s="292" t="n">
        <v>0</v>
      </c>
      <c r="AO96" s="292" t="n">
        <v>6</v>
      </c>
      <c r="AP96" s="292" t="n">
        <v>0</v>
      </c>
      <c r="AQ96" s="292" t="n">
        <v>7</v>
      </c>
      <c r="AR96" s="49" t="inlineStr">
        <is>
          <t>CS</t>
        </is>
      </c>
      <c r="AS96" s="49" t="inlineStr">
        <is>
          <t>Короб</t>
        </is>
      </c>
      <c r="AT96" s="49" t="inlineStr">
        <is>
          <t>EA</t>
        </is>
      </c>
      <c r="AU96" s="50" t="n">
        <v>135</v>
      </c>
      <c r="AV96" s="51" t="n">
        <v>0</v>
      </c>
      <c r="AW96" s="292" t="n">
        <v>18</v>
      </c>
      <c r="AX96" s="49" t="inlineStr">
        <is>
          <t>01.01.0100</t>
        </is>
      </c>
      <c r="AY96" s="49" t="inlineStr">
        <is>
          <t>28.03.2019</t>
        </is>
      </c>
      <c r="AZ96" s="47" t="n">
        <v>2.08</v>
      </c>
      <c r="BA96" s="292" t="n">
        <v>39.6</v>
      </c>
      <c r="BB96" s="292" t="n">
        <v>15.8</v>
      </c>
      <c r="BC96" s="292" t="n">
        <v>21.4</v>
      </c>
      <c r="BD96" s="49" t="inlineStr">
        <is>
          <t>30.03.2019</t>
        </is>
      </c>
      <c r="BE96" s="49" t="inlineStr">
        <is>
          <t>A 948 TX 198</t>
        </is>
      </c>
      <c r="BF96" s="49" t="inlineStr">
        <is>
          <t>ПЕТРЯЕВ АЛЕКСЕЙ ЮРЬЕВИЧ</t>
        </is>
      </c>
      <c r="BG96" s="49" t="inlineStr">
        <is>
          <t>ref-33</t>
        </is>
      </c>
      <c r="BH96" s="49" t="inlineStr">
        <is>
          <t>Автомобиль (рефрижератор) 33 пал., 20 тонн, 82 куб.м.</t>
        </is>
      </c>
      <c r="BI96" s="292" t="n">
        <v>33</v>
      </c>
      <c r="BJ96" s="292" t="n">
        <v>20</v>
      </c>
      <c r="BK96" s="51" t="n">
        <v>82.01000000000001</v>
      </c>
      <c r="BL96" s="49" t="inlineStr">
        <is>
          <t>0101148639</t>
        </is>
      </c>
      <c r="BM96" s="49" t="inlineStr">
        <is>
          <t>Монополия Онлайн</t>
        </is>
      </c>
      <c r="BN96" s="51" t="n">
        <v>0</v>
      </c>
      <c r="BO96" s="51" t="n">
        <v>0</v>
      </c>
      <c r="BP96" s="51" t="n">
        <v>0</v>
      </c>
      <c r="BQ96" s="49" t="inlineStr">
        <is>
          <t>348115003</t>
        </is>
      </c>
      <c r="BR96" s="49" t="n"/>
      <c r="BS96" s="49" t="n"/>
      <c r="BT96" s="49" t="n"/>
      <c r="BU96" s="49" t="n"/>
      <c r="BV96" s="49" t="n"/>
      <c r="BW96" s="49" t="inlineStr">
        <is>
          <t>0337974358</t>
        </is>
      </c>
      <c r="BX96" s="292" t="n">
        <v>100</v>
      </c>
      <c r="BY96" s="292" t="n">
        <v>80</v>
      </c>
      <c r="BZ96" s="49" t="inlineStr">
        <is>
          <t>+</t>
        </is>
      </c>
    </row>
    <row r="97">
      <c r="B97" s="52" t="inlineStr">
        <is>
          <t>B873985/PDC/211</t>
        </is>
      </c>
      <c r="C97" s="52" t="inlineStr">
        <is>
          <t>0829037155</t>
        </is>
      </c>
      <c r="D97" s="52" t="inlineStr">
        <is>
          <t>0337974358</t>
        </is>
      </c>
      <c r="E97" s="52" t="inlineStr">
        <is>
          <t>BS276958/PDC</t>
        </is>
      </c>
      <c r="F97" s="53" t="inlineStr">
        <is>
          <t>PDC</t>
        </is>
      </c>
      <c r="G97" s="52" t="inlineStr">
        <is>
          <t>PDC</t>
        </is>
      </c>
      <c r="H97" s="52" t="n"/>
      <c r="I97" s="49" t="inlineStr">
        <is>
          <t>0004144186</t>
        </is>
      </c>
      <c r="J97" s="49" t="inlineStr">
        <is>
          <t>DIKSI Yug ZAO</t>
        </is>
      </c>
      <c r="K97" s="49" t="inlineStr">
        <is>
          <t>0004144186</t>
        </is>
      </c>
      <c r="L97" s="292" t="n">
        <v>0</v>
      </c>
      <c r="N97" s="49" t="inlineStr">
        <is>
          <t>Челябинск</t>
        </is>
      </c>
      <c r="O97" s="54" t="inlineStr">
        <is>
          <t>10000000</t>
        </is>
      </c>
      <c r="P97" s="49" t="inlineStr">
        <is>
          <t>Закрыт</t>
        </is>
      </c>
      <c r="Q97" s="292" t="n">
        <v>1</v>
      </c>
      <c r="R97" s="292" t="n">
        <v>211</v>
      </c>
      <c r="S97" s="55" t="inlineStr">
        <is>
          <t>N</t>
        </is>
      </c>
      <c r="T97" s="49" t="inlineStr">
        <is>
          <t>30.03.2019</t>
        </is>
      </c>
      <c r="U97" s="49" t="inlineStr">
        <is>
          <t>16:36</t>
        </is>
      </c>
      <c r="V97" s="49" t="inlineStr">
        <is>
          <t>Лобанов</t>
        </is>
      </c>
      <c r="W97" s="292" t="n">
        <v>1</v>
      </c>
      <c r="X97" s="292" t="n">
        <v>0</v>
      </c>
      <c r="Y97" s="49" t="inlineStr">
        <is>
          <t>12284654</t>
        </is>
      </c>
      <c r="Z97" s="49" t="inlineStr">
        <is>
          <t>КИТКАТ 4 Пальца 27x45г N1</t>
        </is>
      </c>
      <c r="AA97" s="49" t="n"/>
      <c r="AB97" s="292" t="n">
        <v>162</v>
      </c>
      <c r="AC97" s="49" t="inlineStr">
        <is>
          <t>F40</t>
        </is>
      </c>
      <c r="AD97" s="292" t="n">
        <v>0</v>
      </c>
      <c r="AE97" s="292" t="n">
        <v>32</v>
      </c>
      <c r="AF97" s="292" t="n">
        <v>32</v>
      </c>
      <c r="AG97" s="292" t="n">
        <v>32</v>
      </c>
      <c r="AH97" s="292" t="n">
        <v>0</v>
      </c>
      <c r="AI97" s="292" t="n">
        <v>0</v>
      </c>
      <c r="AJ97" s="47" t="n">
        <v>0.1111111111111111</v>
      </c>
      <c r="AK97" s="48" t="n">
        <v>0.1111111111111111</v>
      </c>
      <c r="AL97" s="292" t="n">
        <v>0</v>
      </c>
      <c r="AM97" s="292" t="n">
        <v>0</v>
      </c>
      <c r="AN97" s="292" t="n">
        <v>0</v>
      </c>
      <c r="AO97" s="292" t="n">
        <v>6</v>
      </c>
      <c r="AP97" s="292" t="n">
        <v>0</v>
      </c>
      <c r="AQ97" s="292" t="n">
        <v>7</v>
      </c>
      <c r="AR97" s="49" t="inlineStr">
        <is>
          <t>CS</t>
        </is>
      </c>
      <c r="AS97" s="49" t="inlineStr">
        <is>
          <t>Короб</t>
        </is>
      </c>
      <c r="AT97" s="49" t="inlineStr">
        <is>
          <t>EA</t>
        </is>
      </c>
      <c r="AU97" s="50" t="n">
        <v>864</v>
      </c>
      <c r="AV97" s="51" t="n">
        <v>0</v>
      </c>
      <c r="AW97" s="292" t="n">
        <v>18</v>
      </c>
      <c r="AX97" s="49" t="inlineStr">
        <is>
          <t>01.01.0100</t>
        </is>
      </c>
      <c r="AY97" s="49" t="inlineStr">
        <is>
          <t>28.03.2019</t>
        </is>
      </c>
      <c r="AZ97" s="47" t="n">
        <v>1.31</v>
      </c>
      <c r="BA97" s="292" t="n">
        <v>21.5</v>
      </c>
      <c r="BB97" s="292" t="n">
        <v>13</v>
      </c>
      <c r="BC97" s="292" t="n">
        <v>10</v>
      </c>
      <c r="BD97" s="49" t="inlineStr">
        <is>
          <t>30.03.2019</t>
        </is>
      </c>
      <c r="BE97" s="49" t="inlineStr">
        <is>
          <t>A 948 TX 198</t>
        </is>
      </c>
      <c r="BF97" s="49" t="inlineStr">
        <is>
          <t>ПЕТРЯЕВ АЛЕКСЕЙ ЮРЬЕВИЧ</t>
        </is>
      </c>
      <c r="BG97" s="49" t="inlineStr">
        <is>
          <t>ref-33</t>
        </is>
      </c>
      <c r="BH97" s="49" t="inlineStr">
        <is>
          <t>Автомобиль (рефрижератор) 33 пал., 20 тонн, 82 куб.м.</t>
        </is>
      </c>
      <c r="BI97" s="292" t="n">
        <v>33</v>
      </c>
      <c r="BJ97" s="292" t="n">
        <v>20</v>
      </c>
      <c r="BK97" s="51" t="n">
        <v>82.01000000000001</v>
      </c>
      <c r="BL97" s="49" t="inlineStr">
        <is>
          <t>0101148639</t>
        </is>
      </c>
      <c r="BM97" s="49" t="inlineStr">
        <is>
          <t>Монополия Онлайн</t>
        </is>
      </c>
      <c r="BN97" s="51" t="n">
        <v>0</v>
      </c>
      <c r="BO97" s="51" t="n">
        <v>0</v>
      </c>
      <c r="BP97" s="51" t="n">
        <v>0</v>
      </c>
      <c r="BQ97" s="49" t="inlineStr">
        <is>
          <t>348115003</t>
        </is>
      </c>
      <c r="BR97" s="49" t="n"/>
      <c r="BS97" s="49" t="n"/>
      <c r="BT97" s="49" t="n"/>
      <c r="BU97" s="49" t="n"/>
      <c r="BV97" s="49" t="n"/>
      <c r="BW97" s="49" t="inlineStr">
        <is>
          <t>0337974358</t>
        </is>
      </c>
      <c r="BX97" s="292" t="n">
        <v>110</v>
      </c>
      <c r="BY97" s="292" t="n">
        <v>90</v>
      </c>
      <c r="BZ97" s="49" t="inlineStr">
        <is>
          <t>+</t>
        </is>
      </c>
    </row>
    <row r="98">
      <c r="B98" s="52" t="inlineStr">
        <is>
          <t>B873985/PDC/211</t>
        </is>
      </c>
      <c r="C98" s="52" t="inlineStr">
        <is>
          <t>0829037155</t>
        </is>
      </c>
      <c r="D98" s="52" t="inlineStr">
        <is>
          <t>0337974358</t>
        </is>
      </c>
      <c r="E98" s="52" t="inlineStr">
        <is>
          <t>BS276958/PDC</t>
        </is>
      </c>
      <c r="F98" s="53" t="inlineStr">
        <is>
          <t>PDC</t>
        </is>
      </c>
      <c r="G98" s="52" t="inlineStr">
        <is>
          <t>PDC</t>
        </is>
      </c>
      <c r="H98" s="52" t="n"/>
      <c r="I98" s="49" t="inlineStr">
        <is>
          <t>0004144186</t>
        </is>
      </c>
      <c r="J98" s="49" t="inlineStr">
        <is>
          <t>DIKSI Yug ZAO</t>
        </is>
      </c>
      <c r="K98" s="49" t="inlineStr">
        <is>
          <t>0004144186</t>
        </is>
      </c>
      <c r="L98" s="292" t="n">
        <v>0</v>
      </c>
      <c r="N98" s="49" t="inlineStr">
        <is>
          <t>Челябинск</t>
        </is>
      </c>
      <c r="O98" s="54" t="inlineStr">
        <is>
          <t>10000000</t>
        </is>
      </c>
      <c r="P98" s="49" t="inlineStr">
        <is>
          <t>Закрыт</t>
        </is>
      </c>
      <c r="Q98" s="292" t="n">
        <v>1</v>
      </c>
      <c r="R98" s="292" t="n">
        <v>211</v>
      </c>
      <c r="S98" s="55" t="inlineStr">
        <is>
          <t>N</t>
        </is>
      </c>
      <c r="T98" s="49" t="inlineStr">
        <is>
          <t>30.03.2019</t>
        </is>
      </c>
      <c r="U98" s="49" t="inlineStr">
        <is>
          <t>16:36</t>
        </is>
      </c>
      <c r="V98" s="49" t="inlineStr">
        <is>
          <t>Лобанов</t>
        </is>
      </c>
      <c r="W98" s="292" t="n">
        <v>1</v>
      </c>
      <c r="X98" s="292" t="n">
        <v>0</v>
      </c>
      <c r="Y98" s="49" t="inlineStr">
        <is>
          <t>12363637</t>
        </is>
      </c>
      <c r="Z98" s="49" t="inlineStr">
        <is>
          <t>БОН ПАРИ МармлЖев ЗабМедв и Ко 12х120г</t>
        </is>
      </c>
      <c r="AA98" s="49" t="n"/>
      <c r="AB98" s="292" t="n">
        <v>216</v>
      </c>
      <c r="AC98" s="49" t="inlineStr">
        <is>
          <t>F40</t>
        </is>
      </c>
      <c r="AD98" s="292" t="n">
        <v>0</v>
      </c>
      <c r="AE98" s="292" t="n">
        <v>20</v>
      </c>
      <c r="AF98" s="292" t="n">
        <v>20</v>
      </c>
      <c r="AG98" s="292" t="n">
        <v>20</v>
      </c>
      <c r="AH98" s="292" t="n">
        <v>0</v>
      </c>
      <c r="AI98" s="292" t="n">
        <v>0</v>
      </c>
      <c r="AJ98" s="47" t="n">
        <v>0.1428571428571428</v>
      </c>
      <c r="AK98" s="48" t="n">
        <v>0.1428571428571428</v>
      </c>
      <c r="AL98" s="292" t="n">
        <v>0</v>
      </c>
      <c r="AM98" s="292" t="n">
        <v>0</v>
      </c>
      <c r="AN98" s="292" t="n">
        <v>0</v>
      </c>
      <c r="AO98" s="292" t="n">
        <v>6</v>
      </c>
      <c r="AP98" s="292" t="n">
        <v>0</v>
      </c>
      <c r="AQ98" s="292" t="n">
        <v>7</v>
      </c>
      <c r="AR98" s="49" t="inlineStr">
        <is>
          <t>CS</t>
        </is>
      </c>
      <c r="AS98" s="49" t="inlineStr">
        <is>
          <t>Короб</t>
        </is>
      </c>
      <c r="AT98" s="49" t="inlineStr">
        <is>
          <t>EA</t>
        </is>
      </c>
      <c r="AU98" s="50" t="n">
        <v>240</v>
      </c>
      <c r="AV98" s="51" t="n">
        <v>0</v>
      </c>
      <c r="AW98" s="292" t="n">
        <v>18</v>
      </c>
      <c r="AX98" s="49" t="inlineStr">
        <is>
          <t>01.01.0100</t>
        </is>
      </c>
      <c r="AY98" s="49" t="inlineStr">
        <is>
          <t>28.03.2019</t>
        </is>
      </c>
      <c r="AZ98" s="47" t="n">
        <v>1.64</v>
      </c>
      <c r="BA98" s="292" t="n">
        <v>29.6</v>
      </c>
      <c r="BB98" s="292" t="n">
        <v>15.4</v>
      </c>
      <c r="BC98" s="292" t="n">
        <v>14.8</v>
      </c>
      <c r="BD98" s="49" t="inlineStr">
        <is>
          <t>30.03.2019</t>
        </is>
      </c>
      <c r="BE98" s="49" t="inlineStr">
        <is>
          <t>A 948 TX 198</t>
        </is>
      </c>
      <c r="BF98" s="49" t="inlineStr">
        <is>
          <t>ПЕТРЯЕВ АЛЕКСЕЙ ЮРЬЕВИЧ</t>
        </is>
      </c>
      <c r="BG98" s="49" t="inlineStr">
        <is>
          <t>ref-33</t>
        </is>
      </c>
      <c r="BH98" s="49" t="inlineStr">
        <is>
          <t>Автомобиль (рефрижератор) 33 пал., 20 тонн, 82 куб.м.</t>
        </is>
      </c>
      <c r="BI98" s="292" t="n">
        <v>33</v>
      </c>
      <c r="BJ98" s="292" t="n">
        <v>20</v>
      </c>
      <c r="BK98" s="51" t="n">
        <v>82.01000000000001</v>
      </c>
      <c r="BL98" s="49" t="inlineStr">
        <is>
          <t>0101148639</t>
        </is>
      </c>
      <c r="BM98" s="49" t="inlineStr">
        <is>
          <t>Монополия Онлайн</t>
        </is>
      </c>
      <c r="BN98" s="51" t="n">
        <v>0</v>
      </c>
      <c r="BO98" s="51" t="n">
        <v>0</v>
      </c>
      <c r="BP98" s="51" t="n">
        <v>0</v>
      </c>
      <c r="BQ98" s="49" t="inlineStr">
        <is>
          <t>348115003</t>
        </is>
      </c>
      <c r="BR98" s="49" t="n"/>
      <c r="BS98" s="49" t="n"/>
      <c r="BT98" s="49" t="n"/>
      <c r="BU98" s="49" t="n"/>
      <c r="BV98" s="49" t="n"/>
      <c r="BW98" s="49" t="inlineStr">
        <is>
          <t>0337974358</t>
        </is>
      </c>
      <c r="BX98" s="292" t="n">
        <v>120</v>
      </c>
      <c r="BY98" s="292" t="n">
        <v>100</v>
      </c>
      <c r="BZ98" s="49" t="inlineStr">
        <is>
          <t>+</t>
        </is>
      </c>
    </row>
    <row r="99">
      <c r="B99" s="52" t="inlineStr">
        <is>
          <t>B873985/PDC/211</t>
        </is>
      </c>
      <c r="C99" s="52" t="inlineStr">
        <is>
          <t>0829037155</t>
        </is>
      </c>
      <c r="D99" s="52" t="inlineStr">
        <is>
          <t>0337974358</t>
        </is>
      </c>
      <c r="E99" s="52" t="inlineStr">
        <is>
          <t>BS276958/PDC</t>
        </is>
      </c>
      <c r="F99" s="53" t="inlineStr">
        <is>
          <t>PDC</t>
        </is>
      </c>
      <c r="G99" s="52" t="inlineStr">
        <is>
          <t>PDC</t>
        </is>
      </c>
      <c r="H99" s="52" t="n"/>
      <c r="I99" s="49" t="inlineStr">
        <is>
          <t>0004144186</t>
        </is>
      </c>
      <c r="J99" s="49" t="inlineStr">
        <is>
          <t>DIKSI Yug ZAO</t>
        </is>
      </c>
      <c r="K99" s="49" t="inlineStr">
        <is>
          <t>0004144186</t>
        </is>
      </c>
      <c r="L99" s="292" t="n">
        <v>0</v>
      </c>
      <c r="N99" s="49" t="inlineStr">
        <is>
          <t>Челябинск</t>
        </is>
      </c>
      <c r="O99" s="54" t="inlineStr">
        <is>
          <t>10000000</t>
        </is>
      </c>
      <c r="P99" s="49" t="inlineStr">
        <is>
          <t>Закрыт</t>
        </is>
      </c>
      <c r="Q99" s="292" t="n">
        <v>1</v>
      </c>
      <c r="R99" s="292" t="n">
        <v>211</v>
      </c>
      <c r="S99" s="55" t="inlineStr">
        <is>
          <t>N</t>
        </is>
      </c>
      <c r="T99" s="49" t="inlineStr">
        <is>
          <t>30.03.2019</t>
        </is>
      </c>
      <c r="U99" s="49" t="inlineStr">
        <is>
          <t>16:36</t>
        </is>
      </c>
      <c r="V99" s="49" t="inlineStr">
        <is>
          <t>Лобанов</t>
        </is>
      </c>
      <c r="W99" s="292" t="n">
        <v>1</v>
      </c>
      <c r="X99" s="292" t="n">
        <v>0</v>
      </c>
      <c r="Y99" s="49" t="inlineStr">
        <is>
          <t>12382382</t>
        </is>
      </c>
      <c r="Z99" s="49" t="inlineStr">
        <is>
          <t>КИТКАТ Мол ШоколсХруст Ваф Дуо 35х58г</t>
        </is>
      </c>
      <c r="AA99" s="49" t="n"/>
      <c r="AB99" s="292" t="n">
        <v>162</v>
      </c>
      <c r="AC99" s="49" t="inlineStr">
        <is>
          <t>F40</t>
        </is>
      </c>
      <c r="AD99" s="292" t="n">
        <v>0</v>
      </c>
      <c r="AE99" s="292" t="n">
        <v>44</v>
      </c>
      <c r="AF99" s="292" t="n">
        <v>44</v>
      </c>
      <c r="AG99" s="292" t="n">
        <v>44</v>
      </c>
      <c r="AH99" s="292" t="n">
        <v>0</v>
      </c>
      <c r="AI99" s="292" t="n">
        <v>0</v>
      </c>
      <c r="AJ99" s="47" t="n">
        <v>0.25</v>
      </c>
      <c r="AK99" s="48" t="n">
        <v>0.25</v>
      </c>
      <c r="AL99" s="292" t="n">
        <v>0</v>
      </c>
      <c r="AM99" s="292" t="n">
        <v>0</v>
      </c>
      <c r="AN99" s="292" t="n">
        <v>0</v>
      </c>
      <c r="AO99" s="292" t="n">
        <v>6</v>
      </c>
      <c r="AP99" s="292" t="n">
        <v>0</v>
      </c>
      <c r="AQ99" s="292" t="n">
        <v>7</v>
      </c>
      <c r="AR99" s="49" t="inlineStr">
        <is>
          <t>CS</t>
        </is>
      </c>
      <c r="AS99" s="49" t="inlineStr">
        <is>
          <t>Короб</t>
        </is>
      </c>
      <c r="AT99" s="49" t="inlineStr">
        <is>
          <t>EA</t>
        </is>
      </c>
      <c r="AU99" s="50" t="n">
        <v>1540</v>
      </c>
      <c r="AV99" s="51" t="n">
        <v>0</v>
      </c>
      <c r="AW99" s="292" t="n">
        <v>18</v>
      </c>
      <c r="AX99" s="49" t="inlineStr">
        <is>
          <t>01.01.0100</t>
        </is>
      </c>
      <c r="AY99" s="49" t="inlineStr">
        <is>
          <t>28.03.2019</t>
        </is>
      </c>
      <c r="AZ99" s="47" t="n">
        <v>2.24</v>
      </c>
      <c r="BA99" s="292" t="n">
        <v>23.3</v>
      </c>
      <c r="BB99" s="292" t="n">
        <v>9</v>
      </c>
      <c r="BC99" s="292" t="n">
        <v>21.5</v>
      </c>
      <c r="BD99" s="49" t="inlineStr">
        <is>
          <t>30.03.2019</t>
        </is>
      </c>
      <c r="BE99" s="49" t="inlineStr">
        <is>
          <t>A 948 TX 198</t>
        </is>
      </c>
      <c r="BF99" s="49" t="inlineStr">
        <is>
          <t>ПЕТРЯЕВ АЛЕКСЕЙ ЮРЬЕВИЧ</t>
        </is>
      </c>
      <c r="BG99" s="49" t="inlineStr">
        <is>
          <t>ref-33</t>
        </is>
      </c>
      <c r="BH99" s="49" t="inlineStr">
        <is>
          <t>Автомобиль (рефрижератор) 33 пал., 20 тонн, 82 куб.м.</t>
        </is>
      </c>
      <c r="BI99" s="292" t="n">
        <v>33</v>
      </c>
      <c r="BJ99" s="292" t="n">
        <v>20</v>
      </c>
      <c r="BK99" s="51" t="n">
        <v>82.01000000000001</v>
      </c>
      <c r="BL99" s="49" t="inlineStr">
        <is>
          <t>0101148639</t>
        </is>
      </c>
      <c r="BM99" s="49" t="inlineStr">
        <is>
          <t>Монополия Онлайн</t>
        </is>
      </c>
      <c r="BN99" s="51" t="n">
        <v>0</v>
      </c>
      <c r="BO99" s="51" t="n">
        <v>0</v>
      </c>
      <c r="BP99" s="51" t="n">
        <v>0</v>
      </c>
      <c r="BQ99" s="49" t="inlineStr">
        <is>
          <t>348115003</t>
        </is>
      </c>
      <c r="BR99" s="49" t="n"/>
      <c r="BS99" s="49" t="n"/>
      <c r="BT99" s="49" t="n"/>
      <c r="BU99" s="49" t="n"/>
      <c r="BV99" s="49" t="n"/>
      <c r="BW99" s="49" t="inlineStr">
        <is>
          <t>0337974358</t>
        </is>
      </c>
      <c r="BX99" s="292" t="n">
        <v>130</v>
      </c>
      <c r="BY99" s="292" t="n">
        <v>110</v>
      </c>
      <c r="BZ99" s="49" t="inlineStr">
        <is>
          <t>+</t>
        </is>
      </c>
    </row>
    <row r="100">
      <c r="B100" s="52" t="inlineStr">
        <is>
          <t>B873985/PDC/211</t>
        </is>
      </c>
      <c r="C100" s="52" t="inlineStr">
        <is>
          <t>0829037155</t>
        </is>
      </c>
      <c r="D100" s="52" t="inlineStr">
        <is>
          <t>0337974358</t>
        </is>
      </c>
      <c r="E100" s="52" t="inlineStr">
        <is>
          <t>BS276958/PDC</t>
        </is>
      </c>
      <c r="F100" s="53" t="inlineStr">
        <is>
          <t>PDC</t>
        </is>
      </c>
      <c r="G100" s="52" t="inlineStr">
        <is>
          <t>PDC</t>
        </is>
      </c>
      <c r="H100" s="52" t="n"/>
      <c r="I100" s="49" t="inlineStr">
        <is>
          <t>0004144186</t>
        </is>
      </c>
      <c r="J100" s="49" t="inlineStr">
        <is>
          <t>DIKSI Yug ZAO</t>
        </is>
      </c>
      <c r="K100" s="49" t="inlineStr">
        <is>
          <t>0004144186</t>
        </is>
      </c>
      <c r="L100" s="292" t="n">
        <v>0</v>
      </c>
      <c r="N100" s="49" t="inlineStr">
        <is>
          <t>Челябинск</t>
        </is>
      </c>
      <c r="O100" s="54" t="inlineStr">
        <is>
          <t>10000000</t>
        </is>
      </c>
      <c r="P100" s="49" t="inlineStr">
        <is>
          <t>Закрыт</t>
        </is>
      </c>
      <c r="Q100" s="292" t="n">
        <v>1</v>
      </c>
      <c r="R100" s="292" t="n">
        <v>211</v>
      </c>
      <c r="S100" s="55" t="inlineStr">
        <is>
          <t>N</t>
        </is>
      </c>
      <c r="T100" s="49" t="inlineStr">
        <is>
          <t>30.03.2019</t>
        </is>
      </c>
      <c r="U100" s="49" t="inlineStr">
        <is>
          <t>16:36</t>
        </is>
      </c>
      <c r="V100" s="49" t="inlineStr">
        <is>
          <t>Лобанов</t>
        </is>
      </c>
      <c r="W100" s="292" t="n">
        <v>1</v>
      </c>
      <c r="X100" s="292" t="n">
        <v>0</v>
      </c>
      <c r="Y100" s="49" t="inlineStr">
        <is>
          <t>12272031</t>
        </is>
      </c>
      <c r="Z100" s="49" t="inlineStr">
        <is>
          <t>КИТКАТ Мол Шок c Хруст Ваф 35х40г N1</t>
        </is>
      </c>
      <c r="AA100" s="49" t="n"/>
      <c r="AB100" s="292" t="n">
        <v>162</v>
      </c>
      <c r="AC100" s="49" t="inlineStr">
        <is>
          <t>F40</t>
        </is>
      </c>
      <c r="AD100" s="292" t="n">
        <v>0</v>
      </c>
      <c r="AE100" s="292" t="n">
        <v>26</v>
      </c>
      <c r="AF100" s="292" t="n">
        <v>26</v>
      </c>
      <c r="AG100" s="292" t="n">
        <v>26</v>
      </c>
      <c r="AH100" s="292" t="n">
        <v>0</v>
      </c>
      <c r="AI100" s="292" t="n">
        <v>0</v>
      </c>
      <c r="AJ100" s="47" t="n">
        <v>0.09090909090909091</v>
      </c>
      <c r="AK100" s="48" t="n">
        <v>0.09090909090909091</v>
      </c>
      <c r="AL100" s="292" t="n">
        <v>0</v>
      </c>
      <c r="AM100" s="292" t="n">
        <v>0</v>
      </c>
      <c r="AN100" s="292" t="n">
        <v>0</v>
      </c>
      <c r="AO100" s="292" t="n">
        <v>6</v>
      </c>
      <c r="AP100" s="292" t="n">
        <v>0</v>
      </c>
      <c r="AQ100" s="292" t="n">
        <v>7</v>
      </c>
      <c r="AR100" s="49" t="inlineStr">
        <is>
          <t>CS</t>
        </is>
      </c>
      <c r="AS100" s="49" t="inlineStr">
        <is>
          <t>Короб</t>
        </is>
      </c>
      <c r="AT100" s="49" t="inlineStr">
        <is>
          <t>EA</t>
        </is>
      </c>
      <c r="AU100" s="50" t="n">
        <v>910</v>
      </c>
      <c r="AV100" s="51" t="n">
        <v>0</v>
      </c>
      <c r="AW100" s="292" t="n">
        <v>18</v>
      </c>
      <c r="AX100" s="49" t="inlineStr">
        <is>
          <t>01.01.0100</t>
        </is>
      </c>
      <c r="AY100" s="49" t="inlineStr">
        <is>
          <t>28.03.2019</t>
        </is>
      </c>
      <c r="AZ100" s="47" t="n">
        <v>1.514</v>
      </c>
      <c r="BA100" s="292" t="n">
        <v>23</v>
      </c>
      <c r="BB100" s="292" t="n">
        <v>14.5</v>
      </c>
      <c r="BC100" s="292" t="n">
        <v>8.6</v>
      </c>
      <c r="BD100" s="49" t="inlineStr">
        <is>
          <t>30.03.2019</t>
        </is>
      </c>
      <c r="BE100" s="49" t="inlineStr">
        <is>
          <t>A 948 TX 198</t>
        </is>
      </c>
      <c r="BF100" s="49" t="inlineStr">
        <is>
          <t>ПЕТРЯЕВ АЛЕКСЕЙ ЮРЬЕВИЧ</t>
        </is>
      </c>
      <c r="BG100" s="49" t="inlineStr">
        <is>
          <t>ref-33</t>
        </is>
      </c>
      <c r="BH100" s="49" t="inlineStr">
        <is>
          <t>Автомобиль (рефрижератор) 33 пал., 20 тонн, 82 куб.м.</t>
        </is>
      </c>
      <c r="BI100" s="292" t="n">
        <v>33</v>
      </c>
      <c r="BJ100" s="292" t="n">
        <v>20</v>
      </c>
      <c r="BK100" s="51" t="n">
        <v>82.01000000000001</v>
      </c>
      <c r="BL100" s="49" t="inlineStr">
        <is>
          <t>0101148639</t>
        </is>
      </c>
      <c r="BM100" s="49" t="inlineStr">
        <is>
          <t>Монополия Онлайн</t>
        </is>
      </c>
      <c r="BN100" s="51" t="n">
        <v>0</v>
      </c>
      <c r="BO100" s="51" t="n">
        <v>0</v>
      </c>
      <c r="BP100" s="51" t="n">
        <v>0</v>
      </c>
      <c r="BQ100" s="49" t="inlineStr">
        <is>
          <t>348115003</t>
        </is>
      </c>
      <c r="BR100" s="49" t="n"/>
      <c r="BS100" s="49" t="n"/>
      <c r="BT100" s="49" t="n"/>
      <c r="BU100" s="49" t="n"/>
      <c r="BV100" s="49" t="n"/>
      <c r="BW100" s="49" t="inlineStr">
        <is>
          <t>0337974358</t>
        </is>
      </c>
      <c r="BX100" s="292" t="n">
        <v>140</v>
      </c>
      <c r="BY100" s="292" t="n">
        <v>120</v>
      </c>
      <c r="BZ100" s="49" t="inlineStr">
        <is>
          <t>+</t>
        </is>
      </c>
    </row>
    <row r="101">
      <c r="B101" s="52" t="inlineStr">
        <is>
          <t>B873985/PDC/211</t>
        </is>
      </c>
      <c r="C101" s="52" t="inlineStr">
        <is>
          <t>0829037155</t>
        </is>
      </c>
      <c r="D101" s="52" t="inlineStr">
        <is>
          <t>0337974358</t>
        </is>
      </c>
      <c r="E101" s="52" t="inlineStr">
        <is>
          <t>BS276958/PDC</t>
        </is>
      </c>
      <c r="F101" s="53" t="inlineStr">
        <is>
          <t>PDC</t>
        </is>
      </c>
      <c r="G101" s="52" t="inlineStr">
        <is>
          <t>PDC</t>
        </is>
      </c>
      <c r="H101" s="52" t="n"/>
      <c r="I101" s="49" t="inlineStr">
        <is>
          <t>0004144186</t>
        </is>
      </c>
      <c r="J101" s="49" t="inlineStr">
        <is>
          <t>DIKSI Yug ZAO</t>
        </is>
      </c>
      <c r="K101" s="49" t="inlineStr">
        <is>
          <t>0004144186</t>
        </is>
      </c>
      <c r="L101" s="292" t="n">
        <v>0</v>
      </c>
      <c r="N101" s="49" t="inlineStr">
        <is>
          <t>Челябинск</t>
        </is>
      </c>
      <c r="O101" s="54" t="inlineStr">
        <is>
          <t>10000000</t>
        </is>
      </c>
      <c r="P101" s="49" t="inlineStr">
        <is>
          <t>Закрыт</t>
        </is>
      </c>
      <c r="Q101" s="292" t="n">
        <v>1</v>
      </c>
      <c r="R101" s="292" t="n">
        <v>211</v>
      </c>
      <c r="S101" s="55" t="inlineStr">
        <is>
          <t>N</t>
        </is>
      </c>
      <c r="T101" s="49" t="inlineStr">
        <is>
          <t>30.03.2019</t>
        </is>
      </c>
      <c r="U101" s="49" t="inlineStr">
        <is>
          <t>16:36</t>
        </is>
      </c>
      <c r="V101" s="49" t="inlineStr">
        <is>
          <t>Лобанов</t>
        </is>
      </c>
      <c r="W101" s="292" t="n">
        <v>1</v>
      </c>
      <c r="X101" s="292" t="n">
        <v>0</v>
      </c>
      <c r="Y101" s="49" t="inlineStr">
        <is>
          <t>12251583</t>
        </is>
      </c>
      <c r="Z101" s="49" t="inlineStr">
        <is>
          <t>FITNESS Бат цельн злак Шок24x23.5gN4 R</t>
        </is>
      </c>
      <c r="AA101" s="49" t="n"/>
      <c r="AB101" s="292" t="n">
        <v>165</v>
      </c>
      <c r="AC101" s="49" t="inlineStr">
        <is>
          <t>F23</t>
        </is>
      </c>
      <c r="AD101" s="292" t="n">
        <v>0</v>
      </c>
      <c r="AE101" s="292" t="n">
        <v>27</v>
      </c>
      <c r="AF101" s="292" t="n">
        <v>27</v>
      </c>
      <c r="AG101" s="292" t="n">
        <v>27</v>
      </c>
      <c r="AH101" s="292" t="n">
        <v>0</v>
      </c>
      <c r="AI101" s="292" t="n">
        <v>0</v>
      </c>
      <c r="AJ101" s="47" t="n">
        <v>0.1</v>
      </c>
      <c r="AK101" s="48" t="n">
        <v>0.1</v>
      </c>
      <c r="AL101" s="292" t="n">
        <v>0</v>
      </c>
      <c r="AM101" s="292" t="n">
        <v>0</v>
      </c>
      <c r="AN101" s="292" t="n">
        <v>0</v>
      </c>
      <c r="AO101" s="292" t="n">
        <v>6</v>
      </c>
      <c r="AP101" s="292" t="n">
        <v>0</v>
      </c>
      <c r="AQ101" s="292" t="n">
        <v>7</v>
      </c>
      <c r="AR101" s="49" t="inlineStr">
        <is>
          <t>CS</t>
        </is>
      </c>
      <c r="AS101" s="49" t="inlineStr">
        <is>
          <t>Короб</t>
        </is>
      </c>
      <c r="AT101" s="49" t="inlineStr">
        <is>
          <t>EA</t>
        </is>
      </c>
      <c r="AU101" s="50" t="n">
        <v>648</v>
      </c>
      <c r="AV101" s="51" t="n">
        <v>0</v>
      </c>
      <c r="AW101" s="292" t="n">
        <v>18</v>
      </c>
      <c r="AX101" s="49" t="inlineStr">
        <is>
          <t>01.01.0100</t>
        </is>
      </c>
      <c r="AY101" s="49" t="inlineStr">
        <is>
          <t>28.03.2019</t>
        </is>
      </c>
      <c r="AZ101" s="47" t="n">
        <v>0.68</v>
      </c>
      <c r="BA101" s="292" t="n">
        <v>25.3</v>
      </c>
      <c r="BB101" s="292" t="n">
        <v>13</v>
      </c>
      <c r="BC101" s="292" t="n">
        <v>10.3</v>
      </c>
      <c r="BD101" s="49" t="inlineStr">
        <is>
          <t>30.03.2019</t>
        </is>
      </c>
      <c r="BE101" s="49" t="inlineStr">
        <is>
          <t>A 948 TX 198</t>
        </is>
      </c>
      <c r="BF101" s="49" t="inlineStr">
        <is>
          <t>ПЕТРЯЕВ АЛЕКСЕЙ ЮРЬЕВИЧ</t>
        </is>
      </c>
      <c r="BG101" s="49" t="inlineStr">
        <is>
          <t>ref-33</t>
        </is>
      </c>
      <c r="BH101" s="49" t="inlineStr">
        <is>
          <t>Автомобиль (рефрижератор) 33 пал., 20 тонн, 82 куб.м.</t>
        </is>
      </c>
      <c r="BI101" s="292" t="n">
        <v>33</v>
      </c>
      <c r="BJ101" s="292" t="n">
        <v>20</v>
      </c>
      <c r="BK101" s="51" t="n">
        <v>82.01000000000001</v>
      </c>
      <c r="BL101" s="49" t="inlineStr">
        <is>
          <t>0101148639</t>
        </is>
      </c>
      <c r="BM101" s="49" t="inlineStr">
        <is>
          <t>Монополия Онлайн</t>
        </is>
      </c>
      <c r="BN101" s="51" t="n">
        <v>0</v>
      </c>
      <c r="BO101" s="51" t="n">
        <v>0</v>
      </c>
      <c r="BP101" s="51" t="n">
        <v>0</v>
      </c>
      <c r="BQ101" s="49" t="inlineStr">
        <is>
          <t>348115003</t>
        </is>
      </c>
      <c r="BR101" s="49" t="n"/>
      <c r="BS101" s="49" t="n"/>
      <c r="BT101" s="49" t="n"/>
      <c r="BU101" s="49" t="n"/>
      <c r="BV101" s="49" t="n"/>
      <c r="BW101" s="49" t="inlineStr">
        <is>
          <t>0337974358</t>
        </is>
      </c>
      <c r="BX101" s="292" t="n">
        <v>150</v>
      </c>
      <c r="BY101" s="292" t="n">
        <v>130</v>
      </c>
      <c r="BZ101" s="49" t="inlineStr">
        <is>
          <t>+</t>
        </is>
      </c>
    </row>
    <row r="102">
      <c r="B102" s="52" t="inlineStr">
        <is>
          <t>B873985/PDC/211</t>
        </is>
      </c>
      <c r="C102" s="52" t="inlineStr">
        <is>
          <t>0829037155</t>
        </is>
      </c>
      <c r="D102" s="52" t="inlineStr">
        <is>
          <t>0337974358</t>
        </is>
      </c>
      <c r="E102" s="52" t="inlineStr">
        <is>
          <t>BS276958/PDC</t>
        </is>
      </c>
      <c r="F102" s="53" t="inlineStr">
        <is>
          <t>PDC</t>
        </is>
      </c>
      <c r="G102" s="52" t="inlineStr">
        <is>
          <t>PDC</t>
        </is>
      </c>
      <c r="H102" s="52" t="n"/>
      <c r="I102" s="49" t="inlineStr">
        <is>
          <t>0004144186</t>
        </is>
      </c>
      <c r="J102" s="49" t="inlineStr">
        <is>
          <t>DIKSI Yug ZAO</t>
        </is>
      </c>
      <c r="K102" s="49" t="inlineStr">
        <is>
          <t>0004144186</t>
        </is>
      </c>
      <c r="L102" s="292" t="n">
        <v>0</v>
      </c>
      <c r="N102" s="49" t="inlineStr">
        <is>
          <t>Челябинск</t>
        </is>
      </c>
      <c r="O102" s="54" t="inlineStr">
        <is>
          <t>10000000</t>
        </is>
      </c>
      <c r="P102" s="49" t="inlineStr">
        <is>
          <t>Закрыт</t>
        </is>
      </c>
      <c r="Q102" s="292" t="n">
        <v>1</v>
      </c>
      <c r="R102" s="292" t="n">
        <v>211</v>
      </c>
      <c r="S102" s="55" t="inlineStr">
        <is>
          <t>N</t>
        </is>
      </c>
      <c r="T102" s="49" t="inlineStr">
        <is>
          <t>30.03.2019</t>
        </is>
      </c>
      <c r="U102" s="49" t="inlineStr">
        <is>
          <t>16:36</t>
        </is>
      </c>
      <c r="V102" s="49" t="inlineStr">
        <is>
          <t>Лобанов</t>
        </is>
      </c>
      <c r="W102" s="292" t="n">
        <v>1</v>
      </c>
      <c r="X102" s="292" t="n">
        <v>0</v>
      </c>
      <c r="Y102" s="49" t="inlineStr">
        <is>
          <t>12379462</t>
        </is>
      </c>
      <c r="Z102" s="49" t="inlineStr">
        <is>
          <t>МАГГИ ЗОЛОТОЙБульонСКурицейКубик34х72г</t>
        </is>
      </c>
      <c r="AA102" s="49" t="n"/>
      <c r="AB102" s="292" t="n">
        <v>180</v>
      </c>
      <c r="AC102" s="49" t="inlineStr">
        <is>
          <t>F50</t>
        </is>
      </c>
      <c r="AD102" s="292" t="n">
        <v>0</v>
      </c>
      <c r="AE102" s="292" t="n">
        <v>33</v>
      </c>
      <c r="AF102" s="292" t="n">
        <v>33</v>
      </c>
      <c r="AG102" s="292" t="n">
        <v>33</v>
      </c>
      <c r="AH102" s="292" t="n">
        <v>0</v>
      </c>
      <c r="AI102" s="292" t="n">
        <v>0</v>
      </c>
      <c r="AJ102" s="47" t="n">
        <v>0.1</v>
      </c>
      <c r="AK102" s="48" t="n">
        <v>0.1</v>
      </c>
      <c r="AL102" s="292" t="n">
        <v>0</v>
      </c>
      <c r="AM102" s="292" t="n">
        <v>0</v>
      </c>
      <c r="AN102" s="292" t="n">
        <v>0</v>
      </c>
      <c r="AO102" s="292" t="n">
        <v>6</v>
      </c>
      <c r="AP102" s="292" t="n">
        <v>0</v>
      </c>
      <c r="AQ102" s="292" t="n">
        <v>7</v>
      </c>
      <c r="AR102" s="49" t="inlineStr">
        <is>
          <t>CS</t>
        </is>
      </c>
      <c r="AS102" s="49" t="inlineStr">
        <is>
          <t>Короб</t>
        </is>
      </c>
      <c r="AT102" s="49" t="inlineStr">
        <is>
          <t>EA</t>
        </is>
      </c>
      <c r="AU102" s="50" t="n">
        <v>1122</v>
      </c>
      <c r="AV102" s="51" t="n">
        <v>0</v>
      </c>
      <c r="AW102" s="292" t="n">
        <v>18</v>
      </c>
      <c r="AX102" s="49" t="inlineStr">
        <is>
          <t>01.01.0100</t>
        </is>
      </c>
      <c r="AY102" s="49" t="inlineStr">
        <is>
          <t>28.03.2019</t>
        </is>
      </c>
      <c r="AZ102" s="47" t="n">
        <v>2.75</v>
      </c>
      <c r="BA102" s="292" t="n">
        <v>19.8</v>
      </c>
      <c r="BB102" s="292" t="n">
        <v>14</v>
      </c>
      <c r="BC102" s="292" t="n">
        <v>10.5</v>
      </c>
      <c r="BD102" s="49" t="inlineStr">
        <is>
          <t>30.03.2019</t>
        </is>
      </c>
      <c r="BE102" s="49" t="inlineStr">
        <is>
          <t>A 948 TX 198</t>
        </is>
      </c>
      <c r="BF102" s="49" t="inlineStr">
        <is>
          <t>ПЕТРЯЕВ АЛЕКСЕЙ ЮРЬЕВИЧ</t>
        </is>
      </c>
      <c r="BG102" s="49" t="inlineStr">
        <is>
          <t>ref-33</t>
        </is>
      </c>
      <c r="BH102" s="49" t="inlineStr">
        <is>
          <t>Автомобиль (рефрижератор) 33 пал., 20 тонн, 82 куб.м.</t>
        </is>
      </c>
      <c r="BI102" s="292" t="n">
        <v>33</v>
      </c>
      <c r="BJ102" s="292" t="n">
        <v>20</v>
      </c>
      <c r="BK102" s="51" t="n">
        <v>82.01000000000001</v>
      </c>
      <c r="BL102" s="49" t="inlineStr">
        <is>
          <t>0101148639</t>
        </is>
      </c>
      <c r="BM102" s="49" t="inlineStr">
        <is>
          <t>Монополия Онлайн</t>
        </is>
      </c>
      <c r="BN102" s="51" t="n">
        <v>0</v>
      </c>
      <c r="BO102" s="51" t="n">
        <v>0</v>
      </c>
      <c r="BP102" s="51" t="n">
        <v>0</v>
      </c>
      <c r="BQ102" s="49" t="inlineStr">
        <is>
          <t>348115003</t>
        </is>
      </c>
      <c r="BR102" s="49" t="n"/>
      <c r="BS102" s="49" t="n"/>
      <c r="BT102" s="49" t="n"/>
      <c r="BU102" s="49" t="n"/>
      <c r="BV102" s="49" t="n"/>
      <c r="BW102" s="49" t="inlineStr">
        <is>
          <t>0337974358</t>
        </is>
      </c>
      <c r="BX102" s="292" t="n">
        <v>160</v>
      </c>
      <c r="BY102" s="292" t="n">
        <v>140</v>
      </c>
      <c r="BZ102" s="49" t="inlineStr">
        <is>
          <t>+</t>
        </is>
      </c>
    </row>
    <row r="103">
      <c r="B103" s="52" t="inlineStr">
        <is>
          <t>B873985/PDC/211</t>
        </is>
      </c>
      <c r="C103" s="52" t="inlineStr">
        <is>
          <t>0829037155</t>
        </is>
      </c>
      <c r="D103" s="52" t="inlineStr">
        <is>
          <t>0337974358</t>
        </is>
      </c>
      <c r="E103" s="52" t="inlineStr">
        <is>
          <t>BS276958/PDC</t>
        </is>
      </c>
      <c r="F103" s="53" t="inlineStr">
        <is>
          <t>PDC</t>
        </is>
      </c>
      <c r="G103" s="52" t="inlineStr">
        <is>
          <t>PDC</t>
        </is>
      </c>
      <c r="H103" s="52" t="n"/>
      <c r="I103" s="49" t="inlineStr">
        <is>
          <t>0004144186</t>
        </is>
      </c>
      <c r="J103" s="49" t="inlineStr">
        <is>
          <t>DIKSI Yug ZAO</t>
        </is>
      </c>
      <c r="K103" s="49" t="inlineStr">
        <is>
          <t>0004144186</t>
        </is>
      </c>
      <c r="L103" s="292" t="n">
        <v>0</v>
      </c>
      <c r="N103" s="49" t="inlineStr">
        <is>
          <t>Челябинск</t>
        </is>
      </c>
      <c r="O103" s="54" t="inlineStr">
        <is>
          <t>10000000</t>
        </is>
      </c>
      <c r="P103" s="49" t="inlineStr">
        <is>
          <t>Закрыт</t>
        </is>
      </c>
      <c r="Q103" s="292" t="n">
        <v>1</v>
      </c>
      <c r="R103" s="292" t="n">
        <v>211</v>
      </c>
      <c r="S103" s="55" t="inlineStr">
        <is>
          <t>N</t>
        </is>
      </c>
      <c r="T103" s="49" t="inlineStr">
        <is>
          <t>30.03.2019</t>
        </is>
      </c>
      <c r="U103" s="49" t="inlineStr">
        <is>
          <t>16:36</t>
        </is>
      </c>
      <c r="V103" s="49" t="inlineStr">
        <is>
          <t>Лобанов</t>
        </is>
      </c>
      <c r="W103" s="292" t="n">
        <v>1</v>
      </c>
      <c r="X103" s="292" t="n">
        <v>0</v>
      </c>
      <c r="Y103" s="49" t="inlineStr">
        <is>
          <t>12312294</t>
        </is>
      </c>
      <c r="Z103" s="49" t="inlineStr">
        <is>
          <t>МАГГИ ГОР КРУЖ Кур с Сухар Суп НР 30х19</t>
        </is>
      </c>
      <c r="AA103" s="49" t="n"/>
      <c r="AB103" s="292" t="n">
        <v>180</v>
      </c>
      <c r="AC103" s="49" t="inlineStr">
        <is>
          <t>F50</t>
        </is>
      </c>
      <c r="AD103" s="292" t="n">
        <v>0</v>
      </c>
      <c r="AE103" s="292" t="n">
        <v>34</v>
      </c>
      <c r="AF103" s="292" t="n">
        <v>34</v>
      </c>
      <c r="AG103" s="292" t="n">
        <v>34</v>
      </c>
      <c r="AH103" s="292" t="n">
        <v>0</v>
      </c>
      <c r="AI103" s="292" t="n">
        <v>0</v>
      </c>
      <c r="AJ103" s="47" t="n">
        <v>0.07692307692307693</v>
      </c>
      <c r="AK103" s="48" t="n">
        <v>0.07692307692307693</v>
      </c>
      <c r="AL103" s="292" t="n">
        <v>0</v>
      </c>
      <c r="AM103" s="292" t="n">
        <v>0</v>
      </c>
      <c r="AN103" s="292" t="n">
        <v>0</v>
      </c>
      <c r="AO103" s="292" t="n">
        <v>6</v>
      </c>
      <c r="AP103" s="292" t="n">
        <v>0</v>
      </c>
      <c r="AQ103" s="292" t="n">
        <v>7</v>
      </c>
      <c r="AR103" s="49" t="inlineStr">
        <is>
          <t>CS</t>
        </is>
      </c>
      <c r="AS103" s="49" t="inlineStr">
        <is>
          <t>Короб</t>
        </is>
      </c>
      <c r="AT103" s="49" t="inlineStr">
        <is>
          <t>EA</t>
        </is>
      </c>
      <c r="AU103" s="50" t="n">
        <v>1020</v>
      </c>
      <c r="AV103" s="51" t="n">
        <v>0</v>
      </c>
      <c r="AW103" s="292" t="n">
        <v>18</v>
      </c>
      <c r="AX103" s="49" t="inlineStr">
        <is>
          <t>01.01.0100</t>
        </is>
      </c>
      <c r="AY103" s="49" t="inlineStr">
        <is>
          <t>28.03.2019</t>
        </is>
      </c>
      <c r="AZ103" s="47" t="n">
        <v>0.723</v>
      </c>
      <c r="BA103" s="292" t="n">
        <v>30</v>
      </c>
      <c r="BB103" s="292" t="n">
        <v>9.199999999999999</v>
      </c>
      <c r="BC103" s="292" t="n">
        <v>14.2</v>
      </c>
      <c r="BD103" s="49" t="inlineStr">
        <is>
          <t>30.03.2019</t>
        </is>
      </c>
      <c r="BE103" s="49" t="inlineStr">
        <is>
          <t>A 948 TX 198</t>
        </is>
      </c>
      <c r="BF103" s="49" t="inlineStr">
        <is>
          <t>ПЕТРЯЕВ АЛЕКСЕЙ ЮРЬЕВИЧ</t>
        </is>
      </c>
      <c r="BG103" s="49" t="inlineStr">
        <is>
          <t>ref-33</t>
        </is>
      </c>
      <c r="BH103" s="49" t="inlineStr">
        <is>
          <t>Автомобиль (рефрижератор) 33 пал., 20 тонн, 82 куб.м.</t>
        </is>
      </c>
      <c r="BI103" s="292" t="n">
        <v>33</v>
      </c>
      <c r="BJ103" s="292" t="n">
        <v>20</v>
      </c>
      <c r="BK103" s="51" t="n">
        <v>82.01000000000001</v>
      </c>
      <c r="BL103" s="49" t="inlineStr">
        <is>
          <t>0101148639</t>
        </is>
      </c>
      <c r="BM103" s="49" t="inlineStr">
        <is>
          <t>Монополия Онлайн</t>
        </is>
      </c>
      <c r="BN103" s="51" t="n">
        <v>0</v>
      </c>
      <c r="BO103" s="51" t="n">
        <v>0</v>
      </c>
      <c r="BP103" s="51" t="n">
        <v>0</v>
      </c>
      <c r="BQ103" s="49" t="inlineStr">
        <is>
          <t>348115003</t>
        </is>
      </c>
      <c r="BR103" s="49" t="n"/>
      <c r="BS103" s="49" t="n"/>
      <c r="BT103" s="49" t="n"/>
      <c r="BU103" s="49" t="n"/>
      <c r="BV103" s="49" t="n"/>
      <c r="BW103" s="49" t="inlineStr">
        <is>
          <t>0337974358</t>
        </is>
      </c>
      <c r="BX103" s="292" t="n">
        <v>180</v>
      </c>
      <c r="BY103" s="292" t="n">
        <v>150</v>
      </c>
      <c r="BZ103" s="49" t="inlineStr">
        <is>
          <t>+</t>
        </is>
      </c>
    </row>
    <row r="104">
      <c r="B104" s="52" t="inlineStr">
        <is>
          <t>B873985/PDC/211</t>
        </is>
      </c>
      <c r="C104" s="52" t="inlineStr">
        <is>
          <t>0829037155</t>
        </is>
      </c>
      <c r="D104" s="52" t="inlineStr">
        <is>
          <t>0337974358</t>
        </is>
      </c>
      <c r="E104" s="52" t="inlineStr">
        <is>
          <t>BS276958/PDC</t>
        </is>
      </c>
      <c r="F104" s="53" t="inlineStr">
        <is>
          <t>PDC</t>
        </is>
      </c>
      <c r="G104" s="52" t="inlineStr">
        <is>
          <t>PDC</t>
        </is>
      </c>
      <c r="H104" s="52" t="n"/>
      <c r="I104" s="49" t="inlineStr">
        <is>
          <t>0004144186</t>
        </is>
      </c>
      <c r="J104" s="49" t="inlineStr">
        <is>
          <t>DIKSI Yug ZAO</t>
        </is>
      </c>
      <c r="K104" s="49" t="inlineStr">
        <is>
          <t>0004144186</t>
        </is>
      </c>
      <c r="L104" s="292" t="n">
        <v>0</v>
      </c>
      <c r="N104" s="49" t="inlineStr">
        <is>
          <t>Челябинск</t>
        </is>
      </c>
      <c r="O104" s="54" t="inlineStr">
        <is>
          <t>10000000</t>
        </is>
      </c>
      <c r="P104" s="49" t="inlineStr">
        <is>
          <t>Закрыт</t>
        </is>
      </c>
      <c r="Q104" s="292" t="n">
        <v>1</v>
      </c>
      <c r="R104" s="292" t="n">
        <v>211</v>
      </c>
      <c r="S104" s="55" t="inlineStr">
        <is>
          <t>N</t>
        </is>
      </c>
      <c r="T104" s="49" t="inlineStr">
        <is>
          <t>30.03.2019</t>
        </is>
      </c>
      <c r="U104" s="49" t="inlineStr">
        <is>
          <t>16:36</t>
        </is>
      </c>
      <c r="V104" s="49" t="inlineStr">
        <is>
          <t>Лобанов</t>
        </is>
      </c>
      <c r="W104" s="292" t="n">
        <v>1</v>
      </c>
      <c r="X104" s="292" t="n">
        <v>0</v>
      </c>
      <c r="Y104" s="49" t="inlineStr">
        <is>
          <t>12362573</t>
        </is>
      </c>
      <c r="Z104" s="49" t="inlineStr">
        <is>
          <t>МАГГИ ПРИПРАВА Сух 10Овощей 18х75г</t>
        </is>
      </c>
      <c r="AA104" s="49" t="n"/>
      <c r="AB104" s="292" t="n">
        <v>180</v>
      </c>
      <c r="AC104" s="49" t="inlineStr">
        <is>
          <t>F50</t>
        </is>
      </c>
      <c r="AD104" s="292" t="n">
        <v>0</v>
      </c>
      <c r="AE104" s="292" t="n">
        <v>27</v>
      </c>
      <c r="AF104" s="292" t="n">
        <v>27</v>
      </c>
      <c r="AG104" s="292" t="n">
        <v>27</v>
      </c>
      <c r="AH104" s="292" t="n">
        <v>0</v>
      </c>
      <c r="AI104" s="292" t="n">
        <v>0</v>
      </c>
      <c r="AJ104" s="47" t="n">
        <v>0.08333333333333333</v>
      </c>
      <c r="AK104" s="48" t="n">
        <v>0.08333333333333333</v>
      </c>
      <c r="AL104" s="292" t="n">
        <v>0</v>
      </c>
      <c r="AM104" s="292" t="n">
        <v>0</v>
      </c>
      <c r="AN104" s="292" t="n">
        <v>0</v>
      </c>
      <c r="AO104" s="292" t="n">
        <v>6</v>
      </c>
      <c r="AP104" s="292" t="n">
        <v>0</v>
      </c>
      <c r="AQ104" s="292" t="n">
        <v>7</v>
      </c>
      <c r="AR104" s="49" t="inlineStr">
        <is>
          <t>CS</t>
        </is>
      </c>
      <c r="AS104" s="49" t="inlineStr">
        <is>
          <t>Короб</t>
        </is>
      </c>
      <c r="AT104" s="49" t="inlineStr">
        <is>
          <t>EA</t>
        </is>
      </c>
      <c r="AU104" s="50" t="n">
        <v>486</v>
      </c>
      <c r="AV104" s="51" t="n">
        <v>0</v>
      </c>
      <c r="AW104" s="292" t="n">
        <v>18</v>
      </c>
      <c r="AX104" s="49" t="inlineStr">
        <is>
          <t>01.01.0100</t>
        </is>
      </c>
      <c r="AY104" s="49" t="inlineStr">
        <is>
          <t>28.03.2019</t>
        </is>
      </c>
      <c r="AZ104" s="47" t="n">
        <v>1.53</v>
      </c>
      <c r="BA104" s="292" t="n">
        <v>25.6</v>
      </c>
      <c r="BB104" s="292" t="n">
        <v>13.3</v>
      </c>
      <c r="BC104" s="292" t="n">
        <v>15.6</v>
      </c>
      <c r="BD104" s="49" t="inlineStr">
        <is>
          <t>30.03.2019</t>
        </is>
      </c>
      <c r="BE104" s="49" t="inlineStr">
        <is>
          <t>A 948 TX 198</t>
        </is>
      </c>
      <c r="BF104" s="49" t="inlineStr">
        <is>
          <t>ПЕТРЯЕВ АЛЕКСЕЙ ЮРЬЕВИЧ</t>
        </is>
      </c>
      <c r="BG104" s="49" t="inlineStr">
        <is>
          <t>ref-33</t>
        </is>
      </c>
      <c r="BH104" s="49" t="inlineStr">
        <is>
          <t>Автомобиль (рефрижератор) 33 пал., 20 тонн, 82 куб.м.</t>
        </is>
      </c>
      <c r="BI104" s="292" t="n">
        <v>33</v>
      </c>
      <c r="BJ104" s="292" t="n">
        <v>20</v>
      </c>
      <c r="BK104" s="51" t="n">
        <v>82.01000000000001</v>
      </c>
      <c r="BL104" s="49" t="inlineStr">
        <is>
          <t>0101148639</t>
        </is>
      </c>
      <c r="BM104" s="49" t="inlineStr">
        <is>
          <t>Монополия Онлайн</t>
        </is>
      </c>
      <c r="BN104" s="51" t="n">
        <v>0</v>
      </c>
      <c r="BO104" s="51" t="n">
        <v>0</v>
      </c>
      <c r="BP104" s="51" t="n">
        <v>0</v>
      </c>
      <c r="BQ104" s="49" t="inlineStr">
        <is>
          <t>348115003</t>
        </is>
      </c>
      <c r="BR104" s="49" t="n"/>
      <c r="BS104" s="49" t="n"/>
      <c r="BT104" s="49" t="n"/>
      <c r="BU104" s="49" t="n"/>
      <c r="BV104" s="49" t="n"/>
      <c r="BW104" s="49" t="inlineStr">
        <is>
          <t>0337974358</t>
        </is>
      </c>
      <c r="BX104" s="292" t="n">
        <v>190</v>
      </c>
      <c r="BY104" s="292" t="n">
        <v>160</v>
      </c>
      <c r="BZ104" s="49" t="inlineStr">
        <is>
          <t>+</t>
        </is>
      </c>
    </row>
    <row r="105">
      <c r="B105" s="52" t="inlineStr">
        <is>
          <t>B873985/PDC/211</t>
        </is>
      </c>
      <c r="C105" s="52" t="inlineStr">
        <is>
          <t>0829037155</t>
        </is>
      </c>
      <c r="D105" s="52" t="inlineStr">
        <is>
          <t>0337974358</t>
        </is>
      </c>
      <c r="E105" s="52" t="inlineStr">
        <is>
          <t>BS276958/PDC</t>
        </is>
      </c>
      <c r="F105" s="53" t="inlineStr">
        <is>
          <t>PDC</t>
        </is>
      </c>
      <c r="G105" s="52" t="inlineStr">
        <is>
          <t>PDC</t>
        </is>
      </c>
      <c r="H105" s="52" t="n"/>
      <c r="I105" s="49" t="inlineStr">
        <is>
          <t>0004144186</t>
        </is>
      </c>
      <c r="J105" s="49" t="inlineStr">
        <is>
          <t>DIKSI Yug ZAO</t>
        </is>
      </c>
      <c r="K105" s="49" t="inlineStr">
        <is>
          <t>0004144186</t>
        </is>
      </c>
      <c r="L105" s="292" t="n">
        <v>0</v>
      </c>
      <c r="N105" s="49" t="inlineStr">
        <is>
          <t>Челябинск</t>
        </is>
      </c>
      <c r="O105" s="54" t="inlineStr">
        <is>
          <t>10000000</t>
        </is>
      </c>
      <c r="P105" s="49" t="inlineStr">
        <is>
          <t>Закрыт</t>
        </is>
      </c>
      <c r="Q105" s="292" t="n">
        <v>1</v>
      </c>
      <c r="R105" s="292" t="n">
        <v>211</v>
      </c>
      <c r="S105" s="55" t="inlineStr">
        <is>
          <t>N</t>
        </is>
      </c>
      <c r="T105" s="49" t="inlineStr">
        <is>
          <t>30.03.2019</t>
        </is>
      </c>
      <c r="U105" s="49" t="inlineStr">
        <is>
          <t>16:36</t>
        </is>
      </c>
      <c r="V105" s="49" t="inlineStr">
        <is>
          <t>Лобанов</t>
        </is>
      </c>
      <c r="W105" s="292" t="n">
        <v>1</v>
      </c>
      <c r="X105" s="292" t="n">
        <v>0</v>
      </c>
      <c r="Y105" s="49" t="inlineStr">
        <is>
          <t>12337816</t>
        </is>
      </c>
      <c r="Z105" s="49" t="inlineStr">
        <is>
          <t>МАГГИ НА ВТОРОЕ Для Соч Кур Чесн 20х38г</t>
        </is>
      </c>
      <c r="AA105" s="49" t="n"/>
      <c r="AB105" s="292" t="n">
        <v>180</v>
      </c>
      <c r="AC105" s="49" t="inlineStr">
        <is>
          <t>F50</t>
        </is>
      </c>
      <c r="AD105" s="292" t="n">
        <v>0</v>
      </c>
      <c r="AE105" s="292" t="n">
        <v>36</v>
      </c>
      <c r="AF105" s="292" t="n">
        <v>36</v>
      </c>
      <c r="AG105" s="292" t="n">
        <v>36</v>
      </c>
      <c r="AH105" s="292" t="n">
        <v>0</v>
      </c>
      <c r="AI105" s="292" t="n">
        <v>0</v>
      </c>
      <c r="AJ105" s="47" t="n">
        <v>0.09090909090909091</v>
      </c>
      <c r="AK105" s="48" t="n">
        <v>0.09090909090909091</v>
      </c>
      <c r="AL105" s="292" t="n">
        <v>0</v>
      </c>
      <c r="AM105" s="292" t="n">
        <v>0</v>
      </c>
      <c r="AN105" s="292" t="n">
        <v>0</v>
      </c>
      <c r="AO105" s="292" t="n">
        <v>6</v>
      </c>
      <c r="AP105" s="292" t="n">
        <v>0</v>
      </c>
      <c r="AQ105" s="292" t="n">
        <v>7</v>
      </c>
      <c r="AR105" s="49" t="inlineStr">
        <is>
          <t>CS</t>
        </is>
      </c>
      <c r="AS105" s="49" t="inlineStr">
        <is>
          <t>Короб</t>
        </is>
      </c>
      <c r="AT105" s="49" t="inlineStr">
        <is>
          <t>EA</t>
        </is>
      </c>
      <c r="AU105" s="50" t="n">
        <v>720</v>
      </c>
      <c r="AV105" s="51" t="n">
        <v>0</v>
      </c>
      <c r="AW105" s="292" t="n">
        <v>18</v>
      </c>
      <c r="AX105" s="49" t="inlineStr">
        <is>
          <t>01.01.0100</t>
        </is>
      </c>
      <c r="AY105" s="49" t="inlineStr">
        <is>
          <t>28.03.2019</t>
        </is>
      </c>
      <c r="AZ105" s="47" t="n">
        <v>1.021</v>
      </c>
      <c r="BA105" s="292" t="n">
        <v>19.7</v>
      </c>
      <c r="BB105" s="292" t="n">
        <v>13.2</v>
      </c>
      <c r="BC105" s="292" t="n">
        <v>18.6</v>
      </c>
      <c r="BD105" s="49" t="inlineStr">
        <is>
          <t>30.03.2019</t>
        </is>
      </c>
      <c r="BE105" s="49" t="inlineStr">
        <is>
          <t>A 948 TX 198</t>
        </is>
      </c>
      <c r="BF105" s="49" t="inlineStr">
        <is>
          <t>ПЕТРЯЕВ АЛЕКСЕЙ ЮРЬЕВИЧ</t>
        </is>
      </c>
      <c r="BG105" s="49" t="inlineStr">
        <is>
          <t>ref-33</t>
        </is>
      </c>
      <c r="BH105" s="49" t="inlineStr">
        <is>
          <t>Автомобиль (рефрижератор) 33 пал., 20 тонн, 82 куб.м.</t>
        </is>
      </c>
      <c r="BI105" s="292" t="n">
        <v>33</v>
      </c>
      <c r="BJ105" s="292" t="n">
        <v>20</v>
      </c>
      <c r="BK105" s="51" t="n">
        <v>82.01000000000001</v>
      </c>
      <c r="BL105" s="49" t="inlineStr">
        <is>
          <t>0101148639</t>
        </is>
      </c>
      <c r="BM105" s="49" t="inlineStr">
        <is>
          <t>Монополия Онлайн</t>
        </is>
      </c>
      <c r="BN105" s="51" t="n">
        <v>0</v>
      </c>
      <c r="BO105" s="51" t="n">
        <v>0</v>
      </c>
      <c r="BP105" s="51" t="n">
        <v>0</v>
      </c>
      <c r="BQ105" s="49" t="inlineStr">
        <is>
          <t>348115003</t>
        </is>
      </c>
      <c r="BR105" s="49" t="n"/>
      <c r="BS105" s="49" t="n"/>
      <c r="BT105" s="49" t="n"/>
      <c r="BU105" s="49" t="n"/>
      <c r="BV105" s="49" t="n"/>
      <c r="BW105" s="49" t="inlineStr">
        <is>
          <t>0337974358</t>
        </is>
      </c>
      <c r="BX105" s="292" t="n">
        <v>200</v>
      </c>
      <c r="BY105" s="292" t="n">
        <v>170</v>
      </c>
      <c r="BZ105" s="49" t="inlineStr">
        <is>
          <t>+</t>
        </is>
      </c>
    </row>
    <row r="106">
      <c r="B106" s="52" t="inlineStr">
        <is>
          <t>B873985/PDC/211</t>
        </is>
      </c>
      <c r="C106" s="52" t="inlineStr">
        <is>
          <t>0829037155</t>
        </is>
      </c>
      <c r="D106" s="52" t="inlineStr">
        <is>
          <t>0337974358</t>
        </is>
      </c>
      <c r="E106" s="52" t="inlineStr">
        <is>
          <t>BS276958/PDC</t>
        </is>
      </c>
      <c r="F106" s="53" t="inlineStr">
        <is>
          <t>PDC</t>
        </is>
      </c>
      <c r="G106" s="52" t="inlineStr">
        <is>
          <t>PDC</t>
        </is>
      </c>
      <c r="H106" s="52" t="n"/>
      <c r="I106" s="49" t="inlineStr">
        <is>
          <t>0004144186</t>
        </is>
      </c>
      <c r="J106" s="49" t="inlineStr">
        <is>
          <t>DIKSI Yug ZAO</t>
        </is>
      </c>
      <c r="K106" s="49" t="inlineStr">
        <is>
          <t>0004144186</t>
        </is>
      </c>
      <c r="L106" s="292" t="n">
        <v>0</v>
      </c>
      <c r="N106" s="49" t="inlineStr">
        <is>
          <t>Челябинск</t>
        </is>
      </c>
      <c r="O106" s="54" t="inlineStr">
        <is>
          <t>10000000</t>
        </is>
      </c>
      <c r="P106" s="49" t="inlineStr">
        <is>
          <t>Закрыт</t>
        </is>
      </c>
      <c r="Q106" s="292" t="n">
        <v>1</v>
      </c>
      <c r="R106" s="292" t="n">
        <v>211</v>
      </c>
      <c r="S106" s="55" t="inlineStr">
        <is>
          <t>N</t>
        </is>
      </c>
      <c r="T106" s="49" t="inlineStr">
        <is>
          <t>30.03.2019</t>
        </is>
      </c>
      <c r="U106" s="49" t="inlineStr">
        <is>
          <t>16:36</t>
        </is>
      </c>
      <c r="V106" s="49" t="inlineStr">
        <is>
          <t>Лобанов</t>
        </is>
      </c>
      <c r="W106" s="292" t="n">
        <v>1</v>
      </c>
      <c r="X106" s="292" t="n">
        <v>0</v>
      </c>
      <c r="Y106" s="49" t="inlineStr">
        <is>
          <t>12312861</t>
        </is>
      </c>
      <c r="Z106" s="49" t="inlineStr">
        <is>
          <t>МАГГИ ГОРЯЧАЯ КРУЖКА Горох Сух 30х19г</t>
        </is>
      </c>
      <c r="AA106" s="49" t="n"/>
      <c r="AB106" s="292" t="n">
        <v>180</v>
      </c>
      <c r="AC106" s="49" t="inlineStr">
        <is>
          <t>F50</t>
        </is>
      </c>
      <c r="AD106" s="292" t="n">
        <v>0</v>
      </c>
      <c r="AE106" s="292" t="n">
        <v>34</v>
      </c>
      <c r="AF106" s="292" t="n">
        <v>34</v>
      </c>
      <c r="AG106" s="292" t="n">
        <v>34</v>
      </c>
      <c r="AH106" s="292" t="n">
        <v>0</v>
      </c>
      <c r="AI106" s="292" t="n">
        <v>0</v>
      </c>
      <c r="AJ106" s="47" t="n">
        <v>0.07692307692307693</v>
      </c>
      <c r="AK106" s="48" t="n">
        <v>0.07692307692307693</v>
      </c>
      <c r="AL106" s="292" t="n">
        <v>0</v>
      </c>
      <c r="AM106" s="292" t="n">
        <v>0</v>
      </c>
      <c r="AN106" s="292" t="n">
        <v>0</v>
      </c>
      <c r="AO106" s="292" t="n">
        <v>6</v>
      </c>
      <c r="AP106" s="292" t="n">
        <v>0</v>
      </c>
      <c r="AQ106" s="292" t="n">
        <v>7</v>
      </c>
      <c r="AR106" s="49" t="inlineStr">
        <is>
          <t>CS</t>
        </is>
      </c>
      <c r="AS106" s="49" t="inlineStr">
        <is>
          <t>Короб</t>
        </is>
      </c>
      <c r="AT106" s="49" t="inlineStr">
        <is>
          <t>EA</t>
        </is>
      </c>
      <c r="AU106" s="50" t="n">
        <v>1020</v>
      </c>
      <c r="AV106" s="51" t="n">
        <v>0</v>
      </c>
      <c r="AW106" s="292" t="n">
        <v>18</v>
      </c>
      <c r="AX106" s="49" t="inlineStr">
        <is>
          <t>01.01.0100</t>
        </is>
      </c>
      <c r="AY106" s="49" t="inlineStr">
        <is>
          <t>28.03.2019</t>
        </is>
      </c>
      <c r="AZ106" s="47" t="n">
        <v>0.7251000000000001</v>
      </c>
      <c r="BA106" s="292" t="n">
        <v>30</v>
      </c>
      <c r="BB106" s="292" t="n">
        <v>9.199999999999999</v>
      </c>
      <c r="BC106" s="292" t="n">
        <v>14.2</v>
      </c>
      <c r="BD106" s="49" t="inlineStr">
        <is>
          <t>30.03.2019</t>
        </is>
      </c>
      <c r="BE106" s="49" t="inlineStr">
        <is>
          <t>A 948 TX 198</t>
        </is>
      </c>
      <c r="BF106" s="49" t="inlineStr">
        <is>
          <t>ПЕТРЯЕВ АЛЕКСЕЙ ЮРЬЕВИЧ</t>
        </is>
      </c>
      <c r="BG106" s="49" t="inlineStr">
        <is>
          <t>ref-33</t>
        </is>
      </c>
      <c r="BH106" s="49" t="inlineStr">
        <is>
          <t>Автомобиль (рефрижератор) 33 пал., 20 тонн, 82 куб.м.</t>
        </is>
      </c>
      <c r="BI106" s="292" t="n">
        <v>33</v>
      </c>
      <c r="BJ106" s="292" t="n">
        <v>20</v>
      </c>
      <c r="BK106" s="51" t="n">
        <v>82.01000000000001</v>
      </c>
      <c r="BL106" s="49" t="inlineStr">
        <is>
          <t>0101148639</t>
        </is>
      </c>
      <c r="BM106" s="49" t="inlineStr">
        <is>
          <t>Монополия Онлайн</t>
        </is>
      </c>
      <c r="BN106" s="51" t="n">
        <v>0</v>
      </c>
      <c r="BO106" s="51" t="n">
        <v>0</v>
      </c>
      <c r="BP106" s="51" t="n">
        <v>0</v>
      </c>
      <c r="BQ106" s="49" t="inlineStr">
        <is>
          <t>348115003</t>
        </is>
      </c>
      <c r="BR106" s="49" t="n"/>
      <c r="BS106" s="49" t="n"/>
      <c r="BT106" s="49" t="n"/>
      <c r="BU106" s="49" t="n"/>
      <c r="BV106" s="49" t="n"/>
      <c r="BW106" s="49" t="inlineStr">
        <is>
          <t>0337974358</t>
        </is>
      </c>
      <c r="BX106" s="292" t="n">
        <v>210</v>
      </c>
      <c r="BY106" s="292" t="n">
        <v>180</v>
      </c>
      <c r="BZ106" s="49" t="inlineStr">
        <is>
          <t>+</t>
        </is>
      </c>
    </row>
    <row r="107">
      <c r="B107" s="52" t="inlineStr">
        <is>
          <t>B873985/PDC/211</t>
        </is>
      </c>
      <c r="C107" s="52" t="inlineStr">
        <is>
          <t>0829037155</t>
        </is>
      </c>
      <c r="D107" s="52" t="inlineStr">
        <is>
          <t>0337974358</t>
        </is>
      </c>
      <c r="E107" s="52" t="inlineStr">
        <is>
          <t>BS276958/PDC</t>
        </is>
      </c>
      <c r="F107" s="53" t="inlineStr">
        <is>
          <t>PDC</t>
        </is>
      </c>
      <c r="G107" s="52" t="inlineStr">
        <is>
          <t>PDC</t>
        </is>
      </c>
      <c r="H107" s="52" t="n"/>
      <c r="I107" s="49" t="inlineStr">
        <is>
          <t>0004144186</t>
        </is>
      </c>
      <c r="J107" s="49" t="inlineStr">
        <is>
          <t>DIKSI Yug ZAO</t>
        </is>
      </c>
      <c r="K107" s="49" t="inlineStr">
        <is>
          <t>0004144186</t>
        </is>
      </c>
      <c r="L107" s="292" t="n">
        <v>0</v>
      </c>
      <c r="N107" s="49" t="inlineStr">
        <is>
          <t>Челябинск</t>
        </is>
      </c>
      <c r="O107" s="54" t="inlineStr">
        <is>
          <t>10000000</t>
        </is>
      </c>
      <c r="P107" s="49" t="inlineStr">
        <is>
          <t>Закрыт</t>
        </is>
      </c>
      <c r="Q107" s="292" t="n">
        <v>1</v>
      </c>
      <c r="R107" s="292" t="n">
        <v>211</v>
      </c>
      <c r="S107" s="55" t="inlineStr">
        <is>
          <t>N</t>
        </is>
      </c>
      <c r="T107" s="49" t="inlineStr">
        <is>
          <t>30.03.2019</t>
        </is>
      </c>
      <c r="U107" s="49" t="inlineStr">
        <is>
          <t>16:36</t>
        </is>
      </c>
      <c r="V107" s="49" t="inlineStr">
        <is>
          <t>Лобанов</t>
        </is>
      </c>
      <c r="W107" s="292" t="n">
        <v>1</v>
      </c>
      <c r="X107" s="292" t="n">
        <v>0</v>
      </c>
      <c r="Y107" s="49" t="inlineStr">
        <is>
          <t>12266035</t>
        </is>
      </c>
      <c r="Z107" s="49" t="inlineStr">
        <is>
          <t>НАТС Конфета 30х50г</t>
        </is>
      </c>
      <c r="AA107" s="49" t="n"/>
      <c r="AB107" s="292" t="n">
        <v>180</v>
      </c>
      <c r="AC107" s="49" t="inlineStr">
        <is>
          <t>F40</t>
        </is>
      </c>
      <c r="AD107" s="292" t="n">
        <v>0</v>
      </c>
      <c r="AE107" s="292" t="n">
        <v>38</v>
      </c>
      <c r="AF107" s="292" t="n">
        <v>38</v>
      </c>
      <c r="AG107" s="292" t="n">
        <v>38</v>
      </c>
      <c r="AH107" s="292" t="n">
        <v>0</v>
      </c>
      <c r="AI107" s="292" t="n">
        <v>0</v>
      </c>
      <c r="AJ107" s="47" t="n">
        <v>0.1428571428571428</v>
      </c>
      <c r="AK107" s="48" t="n">
        <v>0.1428571428571428</v>
      </c>
      <c r="AL107" s="292" t="n">
        <v>0</v>
      </c>
      <c r="AM107" s="292" t="n">
        <v>0</v>
      </c>
      <c r="AN107" s="292" t="n">
        <v>0</v>
      </c>
      <c r="AO107" s="292" t="n">
        <v>6</v>
      </c>
      <c r="AP107" s="292" t="n">
        <v>0</v>
      </c>
      <c r="AQ107" s="292" t="n">
        <v>7</v>
      </c>
      <c r="AR107" s="49" t="inlineStr">
        <is>
          <t>CS</t>
        </is>
      </c>
      <c r="AS107" s="49" t="inlineStr">
        <is>
          <t>Короб</t>
        </is>
      </c>
      <c r="AT107" s="49" t="inlineStr">
        <is>
          <t>EA</t>
        </is>
      </c>
      <c r="AU107" s="50" t="n">
        <v>1140</v>
      </c>
      <c r="AV107" s="51" t="n">
        <v>0</v>
      </c>
      <c r="AW107" s="292" t="n">
        <v>18</v>
      </c>
      <c r="AX107" s="49" t="inlineStr">
        <is>
          <t>01.01.0100</t>
        </is>
      </c>
      <c r="AY107" s="49" t="inlineStr">
        <is>
          <t>28.03.2019</t>
        </is>
      </c>
      <c r="AZ107" s="47" t="n">
        <v>1.556</v>
      </c>
      <c r="BA107" s="292" t="n">
        <v>21.4</v>
      </c>
      <c r="BB107" s="292" t="n">
        <v>11.1</v>
      </c>
      <c r="BC107" s="292" t="n">
        <v>13.1</v>
      </c>
      <c r="BD107" s="49" t="inlineStr">
        <is>
          <t>30.03.2019</t>
        </is>
      </c>
      <c r="BE107" s="49" t="inlineStr">
        <is>
          <t>A 948 TX 198</t>
        </is>
      </c>
      <c r="BF107" s="49" t="inlineStr">
        <is>
          <t>ПЕТРЯЕВ АЛЕКСЕЙ ЮРЬЕВИЧ</t>
        </is>
      </c>
      <c r="BG107" s="49" t="inlineStr">
        <is>
          <t>ref-33</t>
        </is>
      </c>
      <c r="BH107" s="49" t="inlineStr">
        <is>
          <t>Автомобиль (рефрижератор) 33 пал., 20 тонн, 82 куб.м.</t>
        </is>
      </c>
      <c r="BI107" s="292" t="n">
        <v>33</v>
      </c>
      <c r="BJ107" s="292" t="n">
        <v>20</v>
      </c>
      <c r="BK107" s="51" t="n">
        <v>82.01000000000001</v>
      </c>
      <c r="BL107" s="49" t="inlineStr">
        <is>
          <t>0101148639</t>
        </is>
      </c>
      <c r="BM107" s="49" t="inlineStr">
        <is>
          <t>Монополия Онлайн</t>
        </is>
      </c>
      <c r="BN107" s="51" t="n">
        <v>0</v>
      </c>
      <c r="BO107" s="51" t="n">
        <v>0</v>
      </c>
      <c r="BP107" s="51" t="n">
        <v>0</v>
      </c>
      <c r="BQ107" s="49" t="inlineStr">
        <is>
          <t>348115003</t>
        </is>
      </c>
      <c r="BR107" s="49" t="n"/>
      <c r="BS107" s="49" t="n"/>
      <c r="BT107" s="49" t="n"/>
      <c r="BU107" s="49" t="n"/>
      <c r="BV107" s="49" t="n"/>
      <c r="BW107" s="49" t="inlineStr">
        <is>
          <t>0337974358</t>
        </is>
      </c>
      <c r="BX107" s="292" t="n">
        <v>220</v>
      </c>
      <c r="BY107" s="292" t="n">
        <v>190</v>
      </c>
      <c r="BZ107" s="49" t="inlineStr">
        <is>
          <t>+</t>
        </is>
      </c>
    </row>
    <row r="108">
      <c r="B108" s="52" t="inlineStr">
        <is>
          <t>B873985/PDC/211</t>
        </is>
      </c>
      <c r="C108" s="52" t="inlineStr">
        <is>
          <t>0829037155</t>
        </is>
      </c>
      <c r="D108" s="52" t="inlineStr">
        <is>
          <t>0337974358</t>
        </is>
      </c>
      <c r="E108" s="52" t="inlineStr">
        <is>
          <t>BS276958/PDC</t>
        </is>
      </c>
      <c r="F108" s="53" t="inlineStr">
        <is>
          <t>PDC</t>
        </is>
      </c>
      <c r="G108" s="52" t="inlineStr">
        <is>
          <t>PDC</t>
        </is>
      </c>
      <c r="H108" s="52" t="n"/>
      <c r="I108" s="49" t="inlineStr">
        <is>
          <t>0004144186</t>
        </is>
      </c>
      <c r="J108" s="49" t="inlineStr">
        <is>
          <t>DIKSI Yug ZAO</t>
        </is>
      </c>
      <c r="K108" s="49" t="inlineStr">
        <is>
          <t>0004144186</t>
        </is>
      </c>
      <c r="L108" s="292" t="n">
        <v>0</v>
      </c>
      <c r="N108" s="49" t="inlineStr">
        <is>
          <t>Челябинск</t>
        </is>
      </c>
      <c r="O108" s="54" t="inlineStr">
        <is>
          <t>10000000</t>
        </is>
      </c>
      <c r="P108" s="49" t="inlineStr">
        <is>
          <t>Закрыт</t>
        </is>
      </c>
      <c r="Q108" s="292" t="n">
        <v>1</v>
      </c>
      <c r="R108" s="292" t="n">
        <v>211</v>
      </c>
      <c r="S108" s="55" t="inlineStr">
        <is>
          <t>N</t>
        </is>
      </c>
      <c r="T108" s="49" t="inlineStr">
        <is>
          <t>30.03.2019</t>
        </is>
      </c>
      <c r="U108" s="49" t="inlineStr">
        <is>
          <t>16:36</t>
        </is>
      </c>
      <c r="V108" s="49" t="inlineStr">
        <is>
          <t>Лобанов</t>
        </is>
      </c>
      <c r="W108" s="292" t="n">
        <v>1</v>
      </c>
      <c r="X108" s="292" t="n">
        <v>0</v>
      </c>
      <c r="Y108" s="49" t="inlineStr">
        <is>
          <t>12363545</t>
        </is>
      </c>
      <c r="Z108" s="49" t="inlineStr">
        <is>
          <t>БОН ПАРИ МармлЖеватКислЗмейки12х120гRU</t>
        </is>
      </c>
      <c r="AA108" s="49" t="n"/>
      <c r="AB108" s="292" t="n">
        <v>180</v>
      </c>
      <c r="AC108" s="49" t="inlineStr">
        <is>
          <t>F40</t>
        </is>
      </c>
      <c r="AD108" s="292" t="n">
        <v>0</v>
      </c>
      <c r="AE108" s="292" t="n">
        <v>20</v>
      </c>
      <c r="AF108" s="292" t="n">
        <v>20</v>
      </c>
      <c r="AG108" s="292" t="n">
        <v>20</v>
      </c>
      <c r="AH108" s="292" t="n">
        <v>0</v>
      </c>
      <c r="AI108" s="292" t="n">
        <v>0</v>
      </c>
      <c r="AJ108" s="47" t="n">
        <v>0.1428571428571428</v>
      </c>
      <c r="AK108" s="48" t="n">
        <v>0.1428571428571428</v>
      </c>
      <c r="AL108" s="292" t="n">
        <v>0</v>
      </c>
      <c r="AM108" s="292" t="n">
        <v>0</v>
      </c>
      <c r="AN108" s="292" t="n">
        <v>0</v>
      </c>
      <c r="AO108" s="292" t="n">
        <v>6</v>
      </c>
      <c r="AP108" s="292" t="n">
        <v>0</v>
      </c>
      <c r="AQ108" s="292" t="n">
        <v>7</v>
      </c>
      <c r="AR108" s="49" t="inlineStr">
        <is>
          <t>CS</t>
        </is>
      </c>
      <c r="AS108" s="49" t="inlineStr">
        <is>
          <t>Короб</t>
        </is>
      </c>
      <c r="AT108" s="49" t="inlineStr">
        <is>
          <t>EA</t>
        </is>
      </c>
      <c r="AU108" s="50" t="n">
        <v>240</v>
      </c>
      <c r="AV108" s="51" t="n">
        <v>0</v>
      </c>
      <c r="AW108" s="292" t="n">
        <v>18</v>
      </c>
      <c r="AX108" s="49" t="inlineStr">
        <is>
          <t>01.01.0100</t>
        </is>
      </c>
      <c r="AY108" s="49" t="inlineStr">
        <is>
          <t>28.03.2019</t>
        </is>
      </c>
      <c r="AZ108" s="47" t="n">
        <v>1.64</v>
      </c>
      <c r="BA108" s="292" t="n">
        <v>29.6</v>
      </c>
      <c r="BB108" s="292" t="n">
        <v>15.4</v>
      </c>
      <c r="BC108" s="292" t="n">
        <v>14.8</v>
      </c>
      <c r="BD108" s="49" t="inlineStr">
        <is>
          <t>30.03.2019</t>
        </is>
      </c>
      <c r="BE108" s="49" t="inlineStr">
        <is>
          <t>A 948 TX 198</t>
        </is>
      </c>
      <c r="BF108" s="49" t="inlineStr">
        <is>
          <t>ПЕТРЯЕВ АЛЕКСЕЙ ЮРЬЕВИЧ</t>
        </is>
      </c>
      <c r="BG108" s="49" t="inlineStr">
        <is>
          <t>ref-33</t>
        </is>
      </c>
      <c r="BH108" s="49" t="inlineStr">
        <is>
          <t>Автомобиль (рефрижератор) 33 пал., 20 тонн, 82 куб.м.</t>
        </is>
      </c>
      <c r="BI108" s="292" t="n">
        <v>33</v>
      </c>
      <c r="BJ108" s="292" t="n">
        <v>20</v>
      </c>
      <c r="BK108" s="51" t="n">
        <v>82.01000000000001</v>
      </c>
      <c r="BL108" s="49" t="inlineStr">
        <is>
          <t>0101148639</t>
        </is>
      </c>
      <c r="BM108" s="49" t="inlineStr">
        <is>
          <t>Монополия Онлайн</t>
        </is>
      </c>
      <c r="BN108" s="51" t="n">
        <v>0</v>
      </c>
      <c r="BO108" s="51" t="n">
        <v>0</v>
      </c>
      <c r="BP108" s="51" t="n">
        <v>0</v>
      </c>
      <c r="BQ108" s="49" t="inlineStr">
        <is>
          <t>348115003</t>
        </is>
      </c>
      <c r="BR108" s="49" t="n"/>
      <c r="BS108" s="49" t="n"/>
      <c r="BT108" s="49" t="n"/>
      <c r="BU108" s="49" t="n"/>
      <c r="BV108" s="49" t="n"/>
      <c r="BW108" s="49" t="inlineStr">
        <is>
          <t>0337974358</t>
        </is>
      </c>
      <c r="BX108" s="292" t="n">
        <v>230</v>
      </c>
      <c r="BY108" s="292" t="n">
        <v>200</v>
      </c>
      <c r="BZ108" s="49" t="inlineStr">
        <is>
          <t>+</t>
        </is>
      </c>
    </row>
    <row r="109">
      <c r="B109" s="52" t="inlineStr">
        <is>
          <t>B873985/PDC/211</t>
        </is>
      </c>
      <c r="C109" s="52" t="inlineStr">
        <is>
          <t>0829037155</t>
        </is>
      </c>
      <c r="D109" s="52" t="inlineStr">
        <is>
          <t>0337974358</t>
        </is>
      </c>
      <c r="E109" s="52" t="inlineStr">
        <is>
          <t>BS276958/PDC</t>
        </is>
      </c>
      <c r="F109" s="53" t="inlineStr">
        <is>
          <t>PDC</t>
        </is>
      </c>
      <c r="G109" s="52" t="inlineStr">
        <is>
          <t>PDC</t>
        </is>
      </c>
      <c r="H109" s="52" t="n"/>
      <c r="I109" s="49" t="inlineStr">
        <is>
          <t>0004144186</t>
        </is>
      </c>
      <c r="J109" s="49" t="inlineStr">
        <is>
          <t>DIKSI Yug ZAO</t>
        </is>
      </c>
      <c r="K109" s="49" t="inlineStr">
        <is>
          <t>0004144186</t>
        </is>
      </c>
      <c r="L109" s="292" t="n">
        <v>0</v>
      </c>
      <c r="N109" s="49" t="inlineStr">
        <is>
          <t>Челябинск</t>
        </is>
      </c>
      <c r="O109" s="54" t="inlineStr">
        <is>
          <t>10000000</t>
        </is>
      </c>
      <c r="P109" s="49" t="inlineStr">
        <is>
          <t>Закрыт</t>
        </is>
      </c>
      <c r="Q109" s="292" t="n">
        <v>1</v>
      </c>
      <c r="R109" s="292" t="n">
        <v>211</v>
      </c>
      <c r="S109" s="55" t="inlineStr">
        <is>
          <t>N</t>
        </is>
      </c>
      <c r="T109" s="49" t="inlineStr">
        <is>
          <t>30.03.2019</t>
        </is>
      </c>
      <c r="U109" s="49" t="inlineStr">
        <is>
          <t>16:36</t>
        </is>
      </c>
      <c r="V109" s="49" t="inlineStr">
        <is>
          <t>Лобанов</t>
        </is>
      </c>
      <c r="W109" s="292" t="n">
        <v>1</v>
      </c>
      <c r="X109" s="292" t="n">
        <v>0</v>
      </c>
      <c r="Y109" s="49" t="inlineStr">
        <is>
          <t>12332565</t>
        </is>
      </c>
      <c r="Z109" s="49" t="inlineStr">
        <is>
          <t>БОН ПАРИ МармелЖеватФигурнКислЧерв15х75</t>
        </is>
      </c>
      <c r="AA109" s="49" t="n"/>
      <c r="AB109" s="292" t="n">
        <v>180</v>
      </c>
      <c r="AC109" s="49" t="inlineStr">
        <is>
          <t>F40</t>
        </is>
      </c>
      <c r="AD109" s="292" t="n">
        <v>0</v>
      </c>
      <c r="AE109" s="292" t="n">
        <v>26</v>
      </c>
      <c r="AF109" s="292" t="n">
        <v>26</v>
      </c>
      <c r="AG109" s="292" t="n">
        <v>26</v>
      </c>
      <c r="AH109" s="292" t="n">
        <v>0</v>
      </c>
      <c r="AI109" s="292" t="n">
        <v>0</v>
      </c>
      <c r="AJ109" s="47" t="n">
        <v>0.1</v>
      </c>
      <c r="AK109" s="48" t="n">
        <v>0.1</v>
      </c>
      <c r="AL109" s="292" t="n">
        <v>0</v>
      </c>
      <c r="AM109" s="292" t="n">
        <v>0</v>
      </c>
      <c r="AN109" s="292" t="n">
        <v>0</v>
      </c>
      <c r="AO109" s="292" t="n">
        <v>6</v>
      </c>
      <c r="AP109" s="292" t="n">
        <v>0</v>
      </c>
      <c r="AQ109" s="292" t="n">
        <v>7</v>
      </c>
      <c r="AR109" s="49" t="inlineStr">
        <is>
          <t>CS</t>
        </is>
      </c>
      <c r="AS109" s="49" t="inlineStr">
        <is>
          <t>Короб</t>
        </is>
      </c>
      <c r="AT109" s="49" t="inlineStr">
        <is>
          <t>EA</t>
        </is>
      </c>
      <c r="AU109" s="50" t="n">
        <v>390</v>
      </c>
      <c r="AV109" s="51" t="n">
        <v>0</v>
      </c>
      <c r="AW109" s="292" t="n">
        <v>18</v>
      </c>
      <c r="AX109" s="49" t="inlineStr">
        <is>
          <t>01.01.0100</t>
        </is>
      </c>
      <c r="AY109" s="49" t="inlineStr">
        <is>
          <t>28.03.2019</t>
        </is>
      </c>
      <c r="AZ109" s="47" t="n">
        <v>1.35</v>
      </c>
      <c r="BA109" s="292" t="n">
        <v>29</v>
      </c>
      <c r="BB109" s="292" t="n">
        <v>12.2</v>
      </c>
      <c r="BC109" s="292" t="n">
        <v>10.3</v>
      </c>
      <c r="BD109" s="49" t="inlineStr">
        <is>
          <t>30.03.2019</t>
        </is>
      </c>
      <c r="BE109" s="49" t="inlineStr">
        <is>
          <t>A 948 TX 198</t>
        </is>
      </c>
      <c r="BF109" s="49" t="inlineStr">
        <is>
          <t>ПЕТРЯЕВ АЛЕКСЕЙ ЮРЬЕВИЧ</t>
        </is>
      </c>
      <c r="BG109" s="49" t="inlineStr">
        <is>
          <t>ref-33</t>
        </is>
      </c>
      <c r="BH109" s="49" t="inlineStr">
        <is>
          <t>Автомобиль (рефрижератор) 33 пал., 20 тонн, 82 куб.м.</t>
        </is>
      </c>
      <c r="BI109" s="292" t="n">
        <v>33</v>
      </c>
      <c r="BJ109" s="292" t="n">
        <v>20</v>
      </c>
      <c r="BK109" s="51" t="n">
        <v>82.01000000000001</v>
      </c>
      <c r="BL109" s="49" t="inlineStr">
        <is>
          <t>0101148639</t>
        </is>
      </c>
      <c r="BM109" s="49" t="inlineStr">
        <is>
          <t>Монополия Онлайн</t>
        </is>
      </c>
      <c r="BN109" s="51" t="n">
        <v>0</v>
      </c>
      <c r="BO109" s="51" t="n">
        <v>0</v>
      </c>
      <c r="BP109" s="51" t="n">
        <v>0</v>
      </c>
      <c r="BQ109" s="49" t="inlineStr">
        <is>
          <t>348115003</t>
        </is>
      </c>
      <c r="BR109" s="49" t="n"/>
      <c r="BS109" s="49" t="n"/>
      <c r="BT109" s="49" t="n"/>
      <c r="BU109" s="49" t="n"/>
      <c r="BV109" s="49" t="n"/>
      <c r="BW109" s="49" t="inlineStr">
        <is>
          <t>0337974358</t>
        </is>
      </c>
      <c r="BX109" s="292" t="n">
        <v>240</v>
      </c>
      <c r="BY109" s="292" t="n">
        <v>210</v>
      </c>
      <c r="BZ109" s="49" t="inlineStr">
        <is>
          <t>+</t>
        </is>
      </c>
    </row>
    <row r="110">
      <c r="B110" s="52" t="inlineStr">
        <is>
          <t>B873985/PDC/211</t>
        </is>
      </c>
      <c r="C110" s="52" t="inlineStr">
        <is>
          <t>0829037155</t>
        </is>
      </c>
      <c r="D110" s="52" t="inlineStr">
        <is>
          <t>0337974358</t>
        </is>
      </c>
      <c r="E110" s="52" t="inlineStr">
        <is>
          <t>BS276958/PDC</t>
        </is>
      </c>
      <c r="F110" s="53" t="inlineStr">
        <is>
          <t>PDC</t>
        </is>
      </c>
      <c r="G110" s="52" t="inlineStr">
        <is>
          <t>PDC</t>
        </is>
      </c>
      <c r="H110" s="52" t="n"/>
      <c r="I110" s="49" t="inlineStr">
        <is>
          <t>0004144186</t>
        </is>
      </c>
      <c r="J110" s="49" t="inlineStr">
        <is>
          <t>DIKSI Yug ZAO</t>
        </is>
      </c>
      <c r="K110" s="49" t="inlineStr">
        <is>
          <t>0004144186</t>
        </is>
      </c>
      <c r="L110" s="292" t="n">
        <v>0</v>
      </c>
      <c r="N110" s="49" t="inlineStr">
        <is>
          <t>Челябинск</t>
        </is>
      </c>
      <c r="O110" s="54" t="inlineStr">
        <is>
          <t>10000000</t>
        </is>
      </c>
      <c r="P110" s="49" t="inlineStr">
        <is>
          <t>Закрыт</t>
        </is>
      </c>
      <c r="Q110" s="292" t="n">
        <v>1</v>
      </c>
      <c r="R110" s="292" t="n">
        <v>211</v>
      </c>
      <c r="S110" s="55" t="inlineStr">
        <is>
          <t>N</t>
        </is>
      </c>
      <c r="T110" s="49" t="inlineStr">
        <is>
          <t>30.03.2019</t>
        </is>
      </c>
      <c r="U110" s="49" t="inlineStr">
        <is>
          <t>16:36</t>
        </is>
      </c>
      <c r="V110" s="49" t="inlineStr">
        <is>
          <t>Лобанов</t>
        </is>
      </c>
      <c r="W110" s="292" t="n">
        <v>1</v>
      </c>
      <c r="X110" s="292" t="n">
        <v>0</v>
      </c>
      <c r="Y110" s="49" t="inlineStr">
        <is>
          <t>12391796</t>
        </is>
      </c>
      <c r="Z110" s="49" t="inlineStr">
        <is>
          <t>МАГГИ ЗАПРАВКА ДляCолянкиДП 15х180г N1R</t>
        </is>
      </c>
      <c r="AA110" s="49" t="n"/>
      <c r="AB110" s="292" t="n">
        <v>180</v>
      </c>
      <c r="AC110" s="49" t="inlineStr">
        <is>
          <t>F50</t>
        </is>
      </c>
      <c r="AD110" s="292" t="n">
        <v>0</v>
      </c>
      <c r="AE110" s="292" t="n">
        <v>12</v>
      </c>
      <c r="AF110" s="292" t="n">
        <v>12</v>
      </c>
      <c r="AG110" s="292" t="n">
        <v>12</v>
      </c>
      <c r="AH110" s="292" t="n">
        <v>0</v>
      </c>
      <c r="AI110" s="292" t="n">
        <v>0</v>
      </c>
      <c r="AJ110" s="47" t="n">
        <v>0.08333333333333333</v>
      </c>
      <c r="AK110" s="48" t="n">
        <v>0.08333333333333333</v>
      </c>
      <c r="AL110" s="292" t="n">
        <v>0</v>
      </c>
      <c r="AM110" s="292" t="n">
        <v>0</v>
      </c>
      <c r="AN110" s="292" t="n">
        <v>0</v>
      </c>
      <c r="AO110" s="292" t="n">
        <v>6</v>
      </c>
      <c r="AP110" s="292" t="n">
        <v>0</v>
      </c>
      <c r="AQ110" s="292" t="n">
        <v>7</v>
      </c>
      <c r="AR110" s="49" t="inlineStr">
        <is>
          <t>CS</t>
        </is>
      </c>
      <c r="AS110" s="49" t="inlineStr">
        <is>
          <t>Короб</t>
        </is>
      </c>
      <c r="AT110" s="49" t="inlineStr">
        <is>
          <t>EA</t>
        </is>
      </c>
      <c r="AU110" s="50" t="n">
        <v>180</v>
      </c>
      <c r="AV110" s="51" t="n">
        <v>0</v>
      </c>
      <c r="AW110" s="292" t="n">
        <v>18</v>
      </c>
      <c r="AX110" s="49" t="inlineStr">
        <is>
          <t>01.01.0100</t>
        </is>
      </c>
      <c r="AY110" s="49" t="inlineStr">
        <is>
          <t>28.03.2019</t>
        </is>
      </c>
      <c r="AZ110" s="47" t="n">
        <v>3.01</v>
      </c>
      <c r="BA110" s="292" t="n">
        <v>38.7</v>
      </c>
      <c r="BB110" s="292" t="n">
        <v>19.7</v>
      </c>
      <c r="BC110" s="292" t="n">
        <v>9.9</v>
      </c>
      <c r="BD110" s="49" t="inlineStr">
        <is>
          <t>30.03.2019</t>
        </is>
      </c>
      <c r="BE110" s="49" t="inlineStr">
        <is>
          <t>A 948 TX 198</t>
        </is>
      </c>
      <c r="BF110" s="49" t="inlineStr">
        <is>
          <t>ПЕТРЯЕВ АЛЕКСЕЙ ЮРЬЕВИЧ</t>
        </is>
      </c>
      <c r="BG110" s="49" t="inlineStr">
        <is>
          <t>ref-33</t>
        </is>
      </c>
      <c r="BH110" s="49" t="inlineStr">
        <is>
          <t>Автомобиль (рефрижератор) 33 пал., 20 тонн, 82 куб.м.</t>
        </is>
      </c>
      <c r="BI110" s="292" t="n">
        <v>33</v>
      </c>
      <c r="BJ110" s="292" t="n">
        <v>20</v>
      </c>
      <c r="BK110" s="51" t="n">
        <v>82.01000000000001</v>
      </c>
      <c r="BL110" s="49" t="inlineStr">
        <is>
          <t>0101148639</t>
        </is>
      </c>
      <c r="BM110" s="49" t="inlineStr">
        <is>
          <t>Монополия Онлайн</t>
        </is>
      </c>
      <c r="BN110" s="51" t="n">
        <v>0</v>
      </c>
      <c r="BO110" s="51" t="n">
        <v>0</v>
      </c>
      <c r="BP110" s="51" t="n">
        <v>0</v>
      </c>
      <c r="BQ110" s="49" t="inlineStr">
        <is>
          <t>348115003</t>
        </is>
      </c>
      <c r="BR110" s="49" t="n"/>
      <c r="BS110" s="49" t="n"/>
      <c r="BT110" s="49" t="n"/>
      <c r="BU110" s="49" t="n"/>
      <c r="BV110" s="49" t="n"/>
      <c r="BW110" s="49" t="inlineStr">
        <is>
          <t>0337974358</t>
        </is>
      </c>
      <c r="BX110" s="292" t="n">
        <v>250</v>
      </c>
      <c r="BY110" s="292" t="n">
        <v>220</v>
      </c>
      <c r="BZ110" s="49" t="inlineStr">
        <is>
          <t>+</t>
        </is>
      </c>
    </row>
    <row r="111">
      <c r="B111" s="52" t="inlineStr">
        <is>
          <t>B873985/PDC/211</t>
        </is>
      </c>
      <c r="C111" s="52" t="inlineStr">
        <is>
          <t>0829037155</t>
        </is>
      </c>
      <c r="D111" s="52" t="inlineStr">
        <is>
          <t>0337974358</t>
        </is>
      </c>
      <c r="E111" s="52" t="inlineStr">
        <is>
          <t>BS276958/PDC</t>
        </is>
      </c>
      <c r="F111" s="53" t="inlineStr">
        <is>
          <t>PDC</t>
        </is>
      </c>
      <c r="G111" s="52" t="inlineStr">
        <is>
          <t>PDC</t>
        </is>
      </c>
      <c r="H111" s="52" t="n"/>
      <c r="I111" s="49" t="inlineStr">
        <is>
          <t>0004144186</t>
        </is>
      </c>
      <c r="J111" s="49" t="inlineStr">
        <is>
          <t>DIKSI Yug ZAO</t>
        </is>
      </c>
      <c r="K111" s="49" t="inlineStr">
        <is>
          <t>0004144186</t>
        </is>
      </c>
      <c r="L111" s="292" t="n">
        <v>0</v>
      </c>
      <c r="N111" s="49" t="inlineStr">
        <is>
          <t>Челябинск</t>
        </is>
      </c>
      <c r="O111" s="54" t="inlineStr">
        <is>
          <t>10000000</t>
        </is>
      </c>
      <c r="P111" s="49" t="inlineStr">
        <is>
          <t>Закрыт</t>
        </is>
      </c>
      <c r="Q111" s="292" t="n">
        <v>1</v>
      </c>
      <c r="R111" s="292" t="n">
        <v>211</v>
      </c>
      <c r="S111" s="55" t="inlineStr">
        <is>
          <t>N</t>
        </is>
      </c>
      <c r="T111" s="49" t="inlineStr">
        <is>
          <t>30.03.2019</t>
        </is>
      </c>
      <c r="U111" s="49" t="inlineStr">
        <is>
          <t>16:36</t>
        </is>
      </c>
      <c r="V111" s="49" t="inlineStr">
        <is>
          <t>Лобанов</t>
        </is>
      </c>
      <c r="W111" s="292" t="n">
        <v>1</v>
      </c>
      <c r="X111" s="292" t="n">
        <v>0</v>
      </c>
      <c r="Y111" s="49" t="inlineStr">
        <is>
          <t>12318761</t>
        </is>
      </c>
      <c r="Z111" s="49" t="inlineStr">
        <is>
          <t>KITKAT Senses Deluxe Coconut 35x40г</t>
        </is>
      </c>
      <c r="AA111" s="49" t="n"/>
      <c r="AB111" s="292" t="n">
        <v>162</v>
      </c>
      <c r="AC111" s="49" t="inlineStr">
        <is>
          <t>F40</t>
        </is>
      </c>
      <c r="AD111" s="292" t="n">
        <v>0</v>
      </c>
      <c r="AE111" s="292" t="n">
        <v>26</v>
      </c>
      <c r="AF111" s="292" t="n">
        <v>26</v>
      </c>
      <c r="AG111" s="292" t="n">
        <v>26</v>
      </c>
      <c r="AH111" s="292" t="n">
        <v>0</v>
      </c>
      <c r="AI111" s="292" t="n">
        <v>0</v>
      </c>
      <c r="AJ111" s="47" t="n">
        <v>0.09090909090909091</v>
      </c>
      <c r="AK111" s="48" t="n">
        <v>0.09090909090909091</v>
      </c>
      <c r="AL111" s="292" t="n">
        <v>0</v>
      </c>
      <c r="AM111" s="292" t="n">
        <v>0</v>
      </c>
      <c r="AN111" s="292" t="n">
        <v>0</v>
      </c>
      <c r="AO111" s="292" t="n">
        <v>6</v>
      </c>
      <c r="AP111" s="292" t="n">
        <v>0</v>
      </c>
      <c r="AQ111" s="292" t="n">
        <v>7</v>
      </c>
      <c r="AR111" s="49" t="inlineStr">
        <is>
          <t>CS</t>
        </is>
      </c>
      <c r="AS111" s="49" t="inlineStr">
        <is>
          <t>Короб</t>
        </is>
      </c>
      <c r="AT111" s="49" t="inlineStr">
        <is>
          <t>EA</t>
        </is>
      </c>
      <c r="AU111" s="50" t="n">
        <v>910</v>
      </c>
      <c r="AV111" s="51" t="n">
        <v>0</v>
      </c>
      <c r="AW111" s="292" t="n">
        <v>18</v>
      </c>
      <c r="AX111" s="49" t="inlineStr">
        <is>
          <t>01.01.0100</t>
        </is>
      </c>
      <c r="AY111" s="49" t="inlineStr">
        <is>
          <t>28.03.2019</t>
        </is>
      </c>
      <c r="AZ111" s="47" t="n">
        <v>1.51</v>
      </c>
      <c r="BA111" s="292" t="n">
        <v>23</v>
      </c>
      <c r="BB111" s="292" t="n">
        <v>14.5</v>
      </c>
      <c r="BC111" s="292" t="n">
        <v>8.6</v>
      </c>
      <c r="BD111" s="49" t="inlineStr">
        <is>
          <t>30.03.2019</t>
        </is>
      </c>
      <c r="BE111" s="49" t="inlineStr">
        <is>
          <t>A 948 TX 198</t>
        </is>
      </c>
      <c r="BF111" s="49" t="inlineStr">
        <is>
          <t>ПЕТРЯЕВ АЛЕКСЕЙ ЮРЬЕВИЧ</t>
        </is>
      </c>
      <c r="BG111" s="49" t="inlineStr">
        <is>
          <t>ref-33</t>
        </is>
      </c>
      <c r="BH111" s="49" t="inlineStr">
        <is>
          <t>Автомобиль (рефрижератор) 33 пал., 20 тонн, 82 куб.м.</t>
        </is>
      </c>
      <c r="BI111" s="292" t="n">
        <v>33</v>
      </c>
      <c r="BJ111" s="292" t="n">
        <v>20</v>
      </c>
      <c r="BK111" s="51" t="n">
        <v>82.01000000000001</v>
      </c>
      <c r="BL111" s="49" t="inlineStr">
        <is>
          <t>0101148639</t>
        </is>
      </c>
      <c r="BM111" s="49" t="inlineStr">
        <is>
          <t>Монополия Онлайн</t>
        </is>
      </c>
      <c r="BN111" s="51" t="n">
        <v>0</v>
      </c>
      <c r="BO111" s="51" t="n">
        <v>0</v>
      </c>
      <c r="BP111" s="51" t="n">
        <v>0</v>
      </c>
      <c r="BQ111" s="49" t="inlineStr">
        <is>
          <t>348115003</t>
        </is>
      </c>
      <c r="BR111" s="49" t="n"/>
      <c r="BS111" s="49" t="n"/>
      <c r="BT111" s="49" t="n"/>
      <c r="BU111" s="49" t="n"/>
      <c r="BV111" s="49" t="n"/>
      <c r="BW111" s="49" t="inlineStr">
        <is>
          <t>0337974358</t>
        </is>
      </c>
      <c r="BX111" s="292" t="n">
        <v>270</v>
      </c>
      <c r="BY111" s="292" t="n">
        <v>230</v>
      </c>
      <c r="BZ111" s="49" t="inlineStr">
        <is>
          <t>+</t>
        </is>
      </c>
    </row>
    <row r="112">
      <c r="B112" s="52" t="inlineStr">
        <is>
          <t>B873985/PDC/211</t>
        </is>
      </c>
      <c r="C112" s="52" t="inlineStr">
        <is>
          <t>0829037155</t>
        </is>
      </c>
      <c r="D112" s="52" t="inlineStr">
        <is>
          <t>0337974358</t>
        </is>
      </c>
      <c r="E112" s="52" t="inlineStr">
        <is>
          <t>BS276958/PDC</t>
        </is>
      </c>
      <c r="F112" s="53" t="inlineStr">
        <is>
          <t>PDC</t>
        </is>
      </c>
      <c r="G112" s="52" t="inlineStr">
        <is>
          <t>PDC</t>
        </is>
      </c>
      <c r="H112" s="52" t="n"/>
      <c r="I112" s="49" t="inlineStr">
        <is>
          <t>0004144186</t>
        </is>
      </c>
      <c r="J112" s="49" t="inlineStr">
        <is>
          <t>DIKSI Yug ZAO</t>
        </is>
      </c>
      <c r="K112" s="49" t="inlineStr">
        <is>
          <t>0004144186</t>
        </is>
      </c>
      <c r="L112" s="292" t="n">
        <v>0</v>
      </c>
      <c r="N112" s="49" t="inlineStr">
        <is>
          <t>Челябинск</t>
        </is>
      </c>
      <c r="O112" s="54" t="inlineStr">
        <is>
          <t>10000000</t>
        </is>
      </c>
      <c r="P112" s="49" t="inlineStr">
        <is>
          <t>Закрыт</t>
        </is>
      </c>
      <c r="Q112" s="292" t="n">
        <v>1</v>
      </c>
      <c r="R112" s="292" t="n">
        <v>211</v>
      </c>
      <c r="S112" s="55" t="inlineStr">
        <is>
          <t>N</t>
        </is>
      </c>
      <c r="T112" s="49" t="inlineStr">
        <is>
          <t>30.03.2019</t>
        </is>
      </c>
      <c r="U112" s="49" t="inlineStr">
        <is>
          <t>16:36</t>
        </is>
      </c>
      <c r="V112" s="49" t="inlineStr">
        <is>
          <t>Лобанов</t>
        </is>
      </c>
      <c r="W112" s="292" t="n">
        <v>1</v>
      </c>
      <c r="X112" s="292" t="n">
        <v>0</v>
      </c>
      <c r="Y112" s="49" t="inlineStr">
        <is>
          <t>12342988</t>
        </is>
      </c>
      <c r="Z112" s="49" t="inlineStr">
        <is>
          <t>НЕСТЛЕ КашСухМ МулЗлЯбБанБифб/р 9x220г</t>
        </is>
      </c>
      <c r="AA112" s="49" t="n"/>
      <c r="AB112" s="292" t="n">
        <v>225</v>
      </c>
      <c r="AC112" s="49" t="inlineStr">
        <is>
          <t>F15</t>
        </is>
      </c>
      <c r="AD112" s="292" t="n">
        <v>0</v>
      </c>
      <c r="AE112" s="292" t="n">
        <v>15</v>
      </c>
      <c r="AF112" s="292" t="n">
        <v>15</v>
      </c>
      <c r="AG112" s="292" t="n">
        <v>15</v>
      </c>
      <c r="AH112" s="292" t="n">
        <v>0</v>
      </c>
      <c r="AI112" s="292" t="n">
        <v>0</v>
      </c>
      <c r="AJ112" s="47" t="n">
        <v>0.1</v>
      </c>
      <c r="AK112" s="48" t="n">
        <v>0.1</v>
      </c>
      <c r="AL112" s="292" t="n">
        <v>0</v>
      </c>
      <c r="AM112" s="292" t="n">
        <v>0</v>
      </c>
      <c r="AN112" s="292" t="n">
        <v>0</v>
      </c>
      <c r="AO112" s="292" t="n">
        <v>6</v>
      </c>
      <c r="AP112" s="292" t="n">
        <v>0</v>
      </c>
      <c r="AQ112" s="292" t="n">
        <v>7</v>
      </c>
      <c r="AR112" s="49" t="inlineStr">
        <is>
          <t>CS</t>
        </is>
      </c>
      <c r="AS112" s="49" t="inlineStr">
        <is>
          <t>Короб</t>
        </is>
      </c>
      <c r="AT112" s="49" t="inlineStr">
        <is>
          <t>EA</t>
        </is>
      </c>
      <c r="AU112" s="50" t="n">
        <v>135</v>
      </c>
      <c r="AV112" s="51" t="n">
        <v>0</v>
      </c>
      <c r="AW112" s="292" t="n">
        <v>18</v>
      </c>
      <c r="AX112" s="49" t="inlineStr">
        <is>
          <t>01.01.0100</t>
        </is>
      </c>
      <c r="AY112" s="49" t="inlineStr">
        <is>
          <t>28.03.2019</t>
        </is>
      </c>
      <c r="AZ112" s="47" t="n">
        <v>2.59</v>
      </c>
      <c r="BA112" s="292" t="n">
        <v>39</v>
      </c>
      <c r="BB112" s="292" t="n">
        <v>15</v>
      </c>
      <c r="BC112" s="292" t="n">
        <v>21</v>
      </c>
      <c r="BD112" s="49" t="inlineStr">
        <is>
          <t>30.03.2019</t>
        </is>
      </c>
      <c r="BE112" s="49" t="inlineStr">
        <is>
          <t>A 948 TX 198</t>
        </is>
      </c>
      <c r="BF112" s="49" t="inlineStr">
        <is>
          <t>ПЕТРЯЕВ АЛЕКСЕЙ ЮРЬЕВИЧ</t>
        </is>
      </c>
      <c r="BG112" s="49" t="inlineStr">
        <is>
          <t>ref-33</t>
        </is>
      </c>
      <c r="BH112" s="49" t="inlineStr">
        <is>
          <t>Автомобиль (рефрижератор) 33 пал., 20 тонн, 82 куб.м.</t>
        </is>
      </c>
      <c r="BI112" s="292" t="n">
        <v>33</v>
      </c>
      <c r="BJ112" s="292" t="n">
        <v>20</v>
      </c>
      <c r="BK112" s="51" t="n">
        <v>82.01000000000001</v>
      </c>
      <c r="BL112" s="49" t="inlineStr">
        <is>
          <t>0101148639</t>
        </is>
      </c>
      <c r="BM112" s="49" t="inlineStr">
        <is>
          <t>Монополия Онлайн</t>
        </is>
      </c>
      <c r="BN112" s="51" t="n">
        <v>0</v>
      </c>
      <c r="BO112" s="51" t="n">
        <v>0</v>
      </c>
      <c r="BP112" s="51" t="n">
        <v>0</v>
      </c>
      <c r="BQ112" s="49" t="inlineStr">
        <is>
          <t>348115003</t>
        </is>
      </c>
      <c r="BR112" s="49" t="n"/>
      <c r="BS112" s="49" t="n"/>
      <c r="BT112" s="49" t="n"/>
      <c r="BU112" s="49" t="n"/>
      <c r="BV112" s="49" t="n"/>
      <c r="BW112" s="49" t="inlineStr">
        <is>
          <t>0337974358</t>
        </is>
      </c>
      <c r="BX112" s="292" t="n">
        <v>281</v>
      </c>
      <c r="BY112" s="292" t="n">
        <v>240</v>
      </c>
      <c r="BZ112" s="49" t="inlineStr">
        <is>
          <t>+</t>
        </is>
      </c>
    </row>
    <row r="113">
      <c r="B113" s="52" t="inlineStr">
        <is>
          <t>B873985/PDC/211</t>
        </is>
      </c>
      <c r="C113" s="52" t="inlineStr">
        <is>
          <t>0829037155</t>
        </is>
      </c>
      <c r="D113" s="52" t="inlineStr">
        <is>
          <t>0337974358</t>
        </is>
      </c>
      <c r="E113" s="52" t="inlineStr">
        <is>
          <t>BS276958/PDC</t>
        </is>
      </c>
      <c r="F113" s="53" t="inlineStr">
        <is>
          <t>PDC</t>
        </is>
      </c>
      <c r="G113" s="52" t="inlineStr">
        <is>
          <t>PDC</t>
        </is>
      </c>
      <c r="H113" s="52" t="n"/>
      <c r="I113" s="49" t="inlineStr">
        <is>
          <t>0004144186</t>
        </is>
      </c>
      <c r="J113" s="49" t="inlineStr">
        <is>
          <t>DIKSI Yug ZAO</t>
        </is>
      </c>
      <c r="K113" s="49" t="inlineStr">
        <is>
          <t>0004144186</t>
        </is>
      </c>
      <c r="L113" s="292" t="n">
        <v>0</v>
      </c>
      <c r="N113" s="49" t="inlineStr">
        <is>
          <t>Челябинск</t>
        </is>
      </c>
      <c r="O113" s="54" t="inlineStr">
        <is>
          <t>10000000</t>
        </is>
      </c>
      <c r="P113" s="49" t="inlineStr">
        <is>
          <t>Закрыт</t>
        </is>
      </c>
      <c r="Q113" s="292" t="n">
        <v>1</v>
      </c>
      <c r="R113" s="292" t="n">
        <v>211</v>
      </c>
      <c r="S113" s="55" t="inlineStr">
        <is>
          <t>N</t>
        </is>
      </c>
      <c r="T113" s="49" t="inlineStr">
        <is>
          <t>30.03.2019</t>
        </is>
      </c>
      <c r="U113" s="49" t="inlineStr">
        <is>
          <t>16:36</t>
        </is>
      </c>
      <c r="V113" s="49" t="inlineStr">
        <is>
          <t>Лобанов</t>
        </is>
      </c>
      <c r="W113" s="292" t="n">
        <v>1</v>
      </c>
      <c r="X113" s="292" t="n">
        <v>0</v>
      </c>
      <c r="Y113" s="49" t="inlineStr">
        <is>
          <t>12358014</t>
        </is>
      </c>
      <c r="Z113" s="49" t="inlineStr">
        <is>
          <t>НЕСТЛЕ КашаСухМ ОвсГруБанБифбр 9x220г П</t>
        </is>
      </c>
      <c r="AA113" s="49" t="n"/>
      <c r="AB113" s="292" t="n">
        <v>225</v>
      </c>
      <c r="AC113" s="49" t="inlineStr">
        <is>
          <t>F15</t>
        </is>
      </c>
      <c r="AD113" s="292" t="n">
        <v>0</v>
      </c>
      <c r="AE113" s="292" t="n">
        <v>15</v>
      </c>
      <c r="AF113" s="292" t="n">
        <v>15</v>
      </c>
      <c r="AG113" s="292" t="n">
        <v>15</v>
      </c>
      <c r="AH113" s="292" t="n">
        <v>0</v>
      </c>
      <c r="AI113" s="292" t="n">
        <v>0</v>
      </c>
      <c r="AJ113" s="47" t="n">
        <v>0.1</v>
      </c>
      <c r="AK113" s="48" t="n">
        <v>0.1</v>
      </c>
      <c r="AL113" s="292" t="n">
        <v>0</v>
      </c>
      <c r="AM113" s="292" t="n">
        <v>0</v>
      </c>
      <c r="AN113" s="292" t="n">
        <v>0</v>
      </c>
      <c r="AO113" s="292" t="n">
        <v>6</v>
      </c>
      <c r="AP113" s="292" t="n">
        <v>0</v>
      </c>
      <c r="AQ113" s="292" t="n">
        <v>7</v>
      </c>
      <c r="AR113" s="49" t="inlineStr">
        <is>
          <t>CS</t>
        </is>
      </c>
      <c r="AS113" s="49" t="inlineStr">
        <is>
          <t>Короб</t>
        </is>
      </c>
      <c r="AT113" s="49" t="inlineStr">
        <is>
          <t>EA</t>
        </is>
      </c>
      <c r="AU113" s="50" t="n">
        <v>135</v>
      </c>
      <c r="AV113" s="51" t="n">
        <v>0</v>
      </c>
      <c r="AW113" s="292" t="n">
        <v>18</v>
      </c>
      <c r="AX113" s="49" t="inlineStr">
        <is>
          <t>01.01.0100</t>
        </is>
      </c>
      <c r="AY113" s="49" t="inlineStr">
        <is>
          <t>28.03.2019</t>
        </is>
      </c>
      <c r="AZ113" s="47" t="n">
        <v>2.59</v>
      </c>
      <c r="BA113" s="292" t="n">
        <v>39</v>
      </c>
      <c r="BB113" s="292" t="n">
        <v>15</v>
      </c>
      <c r="BC113" s="292" t="n">
        <v>21</v>
      </c>
      <c r="BD113" s="49" t="inlineStr">
        <is>
          <t>30.03.2019</t>
        </is>
      </c>
      <c r="BE113" s="49" t="inlineStr">
        <is>
          <t>A 948 TX 198</t>
        </is>
      </c>
      <c r="BF113" s="49" t="inlineStr">
        <is>
          <t>ПЕТРЯЕВ АЛЕКСЕЙ ЮРЬЕВИЧ</t>
        </is>
      </c>
      <c r="BG113" s="49" t="inlineStr">
        <is>
          <t>ref-33</t>
        </is>
      </c>
      <c r="BH113" s="49" t="inlineStr">
        <is>
          <t>Автомобиль (рефрижератор) 33 пал., 20 тонн, 82 куб.м.</t>
        </is>
      </c>
      <c r="BI113" s="292" t="n">
        <v>33</v>
      </c>
      <c r="BJ113" s="292" t="n">
        <v>20</v>
      </c>
      <c r="BK113" s="51" t="n">
        <v>82.01000000000001</v>
      </c>
      <c r="BL113" s="49" t="inlineStr">
        <is>
          <t>0101148639</t>
        </is>
      </c>
      <c r="BM113" s="49" t="inlineStr">
        <is>
          <t>Монополия Онлайн</t>
        </is>
      </c>
      <c r="BN113" s="51" t="n">
        <v>0</v>
      </c>
      <c r="BO113" s="51" t="n">
        <v>0</v>
      </c>
      <c r="BP113" s="51" t="n">
        <v>0</v>
      </c>
      <c r="BQ113" s="49" t="inlineStr">
        <is>
          <t>348115003</t>
        </is>
      </c>
      <c r="BR113" s="49" t="n"/>
      <c r="BS113" s="49" t="n"/>
      <c r="BT113" s="49" t="n"/>
      <c r="BU113" s="49" t="n"/>
      <c r="BV113" s="49" t="n"/>
      <c r="BW113" s="49" t="inlineStr">
        <is>
          <t>0337974358</t>
        </is>
      </c>
      <c r="BX113" s="292" t="n">
        <v>291</v>
      </c>
      <c r="BY113" s="292" t="n">
        <v>250</v>
      </c>
      <c r="BZ113" s="49" t="inlineStr">
        <is>
          <t>+</t>
        </is>
      </c>
    </row>
    <row r="114">
      <c r="B114" s="52" t="inlineStr">
        <is>
          <t>B873985/PDC/211</t>
        </is>
      </c>
      <c r="C114" s="52" t="inlineStr">
        <is>
          <t>0829037155</t>
        </is>
      </c>
      <c r="D114" s="52" t="inlineStr">
        <is>
          <t>0337974358</t>
        </is>
      </c>
      <c r="E114" s="52" t="inlineStr">
        <is>
          <t>BS276958/PDC</t>
        </is>
      </c>
      <c r="F114" s="53" t="inlineStr">
        <is>
          <t>PDC</t>
        </is>
      </c>
      <c r="G114" s="52" t="inlineStr">
        <is>
          <t>PDC</t>
        </is>
      </c>
      <c r="H114" s="52" t="n"/>
      <c r="I114" s="49" t="inlineStr">
        <is>
          <t>0004144186</t>
        </is>
      </c>
      <c r="J114" s="49" t="inlineStr">
        <is>
          <t>DIKSI Yug ZAO</t>
        </is>
      </c>
      <c r="K114" s="49" t="inlineStr">
        <is>
          <t>0004144186</t>
        </is>
      </c>
      <c r="L114" s="292" t="n">
        <v>0</v>
      </c>
      <c r="N114" s="49" t="inlineStr">
        <is>
          <t>Челябинск</t>
        </is>
      </c>
      <c r="O114" s="54" t="inlineStr">
        <is>
          <t>10000000</t>
        </is>
      </c>
      <c r="P114" s="49" t="inlineStr">
        <is>
          <t>Закрыт</t>
        </is>
      </c>
      <c r="Q114" s="292" t="n">
        <v>1</v>
      </c>
      <c r="R114" s="292" t="n">
        <v>211</v>
      </c>
      <c r="S114" s="55" t="inlineStr">
        <is>
          <t>N</t>
        </is>
      </c>
      <c r="T114" s="49" t="inlineStr">
        <is>
          <t>30.03.2019</t>
        </is>
      </c>
      <c r="U114" s="49" t="inlineStr">
        <is>
          <t>16:36</t>
        </is>
      </c>
      <c r="V114" s="49" t="inlineStr">
        <is>
          <t>Лобанов</t>
        </is>
      </c>
      <c r="W114" s="292" t="n">
        <v>1</v>
      </c>
      <c r="X114" s="292" t="n">
        <v>0</v>
      </c>
      <c r="Y114" s="49" t="inlineStr">
        <is>
          <t>12326222</t>
        </is>
      </c>
      <c r="Z114" s="49" t="inlineStr">
        <is>
          <t>NESCAFE GOLD Пакет 12х250г Y17</t>
        </is>
      </c>
      <c r="AA114" s="49" t="n"/>
      <c r="AB114" s="292" t="n">
        <v>270</v>
      </c>
      <c r="AC114" s="49" t="inlineStr">
        <is>
          <t>F30</t>
        </is>
      </c>
      <c r="AD114" s="292" t="n">
        <v>0</v>
      </c>
      <c r="AE114" s="292" t="n">
        <v>63</v>
      </c>
      <c r="AF114" s="292" t="n">
        <v>63</v>
      </c>
      <c r="AG114" s="292" t="n">
        <v>63</v>
      </c>
      <c r="AH114" s="292" t="n">
        <v>0</v>
      </c>
      <c r="AI114" s="292" t="n">
        <v>0</v>
      </c>
      <c r="AJ114" s="47" t="n">
        <v>0.7</v>
      </c>
      <c r="AK114" s="48" t="n">
        <v>0.7</v>
      </c>
      <c r="AL114" s="292" t="n">
        <v>0</v>
      </c>
      <c r="AM114" s="292" t="n">
        <v>0</v>
      </c>
      <c r="AN114" s="292" t="n">
        <v>0</v>
      </c>
      <c r="AO114" s="292" t="n">
        <v>6</v>
      </c>
      <c r="AP114" s="292" t="n">
        <v>0</v>
      </c>
      <c r="AQ114" s="292" t="n">
        <v>7</v>
      </c>
      <c r="AR114" s="49" t="inlineStr">
        <is>
          <t>CS</t>
        </is>
      </c>
      <c r="AS114" s="49" t="inlineStr">
        <is>
          <t>Короб</t>
        </is>
      </c>
      <c r="AT114" s="49" t="inlineStr">
        <is>
          <t>EA</t>
        </is>
      </c>
      <c r="AU114" s="50" t="n">
        <v>756</v>
      </c>
      <c r="AV114" s="51" t="n">
        <v>0</v>
      </c>
      <c r="AW114" s="292" t="n">
        <v>18</v>
      </c>
      <c r="AX114" s="49" t="inlineStr">
        <is>
          <t>01.01.0100</t>
        </is>
      </c>
      <c r="AY114" s="49" t="inlineStr">
        <is>
          <t>28.03.2019</t>
        </is>
      </c>
      <c r="AZ114" s="47" t="n">
        <v>3.53</v>
      </c>
      <c r="BA114" s="292" t="n">
        <v>39.4</v>
      </c>
      <c r="BB114" s="292" t="n">
        <v>26.2</v>
      </c>
      <c r="BC114" s="292" t="n">
        <v>21.4</v>
      </c>
      <c r="BD114" s="49" t="inlineStr">
        <is>
          <t>30.03.2019</t>
        </is>
      </c>
      <c r="BE114" s="49" t="inlineStr">
        <is>
          <t>A 948 TX 198</t>
        </is>
      </c>
      <c r="BF114" s="49" t="inlineStr">
        <is>
          <t>ПЕТРЯЕВ АЛЕКСЕЙ ЮРЬЕВИЧ</t>
        </is>
      </c>
      <c r="BG114" s="49" t="inlineStr">
        <is>
          <t>ref-33</t>
        </is>
      </c>
      <c r="BH114" s="49" t="inlineStr">
        <is>
          <t>Автомобиль (рефрижератор) 33 пал., 20 тонн, 82 куб.м.</t>
        </is>
      </c>
      <c r="BI114" s="292" t="n">
        <v>33</v>
      </c>
      <c r="BJ114" s="292" t="n">
        <v>20</v>
      </c>
      <c r="BK114" s="51" t="n">
        <v>82.01000000000001</v>
      </c>
      <c r="BL114" s="49" t="inlineStr">
        <is>
          <t>0101148639</t>
        </is>
      </c>
      <c r="BM114" s="49" t="inlineStr">
        <is>
          <t>Монополия Онлайн</t>
        </is>
      </c>
      <c r="BN114" s="51" t="n">
        <v>0</v>
      </c>
      <c r="BO114" s="51" t="n">
        <v>0</v>
      </c>
      <c r="BP114" s="51" t="n">
        <v>0</v>
      </c>
      <c r="BQ114" s="49" t="inlineStr">
        <is>
          <t>348115003</t>
        </is>
      </c>
      <c r="BR114" s="49" t="n"/>
      <c r="BS114" s="49" t="n"/>
      <c r="BT114" s="49" t="n"/>
      <c r="BU114" s="49" t="n"/>
      <c r="BV114" s="49" t="n"/>
      <c r="BW114" s="49" t="inlineStr">
        <is>
          <t>0337974358</t>
        </is>
      </c>
      <c r="BX114" s="292" t="n">
        <v>310</v>
      </c>
      <c r="BY114" s="292" t="n">
        <v>260</v>
      </c>
      <c r="BZ114" s="49" t="inlineStr">
        <is>
          <t>+</t>
        </is>
      </c>
    </row>
    <row r="115">
      <c r="B115" s="52" t="inlineStr">
        <is>
          <t>B873985/PDC/211</t>
        </is>
      </c>
      <c r="C115" s="52" t="inlineStr">
        <is>
          <t>0829037155</t>
        </is>
      </c>
      <c r="D115" s="52" t="inlineStr">
        <is>
          <t>0337974358</t>
        </is>
      </c>
      <c r="E115" s="52" t="inlineStr">
        <is>
          <t>BS276958/PDC</t>
        </is>
      </c>
      <c r="F115" s="53" t="inlineStr">
        <is>
          <t>PDC</t>
        </is>
      </c>
      <c r="G115" s="52" t="inlineStr">
        <is>
          <t>PDC</t>
        </is>
      </c>
      <c r="H115" s="52" t="n"/>
      <c r="I115" s="49" t="inlineStr">
        <is>
          <t>0004144186</t>
        </is>
      </c>
      <c r="J115" s="49" t="inlineStr">
        <is>
          <t>DIKSI Yug ZAO</t>
        </is>
      </c>
      <c r="K115" s="49" t="inlineStr">
        <is>
          <t>0004144186</t>
        </is>
      </c>
      <c r="L115" s="292" t="n">
        <v>0</v>
      </c>
      <c r="N115" s="49" t="inlineStr">
        <is>
          <t>Челябинск</t>
        </is>
      </c>
      <c r="O115" s="54" t="inlineStr">
        <is>
          <t>10000000</t>
        </is>
      </c>
      <c r="P115" s="49" t="inlineStr">
        <is>
          <t>Закрыт</t>
        </is>
      </c>
      <c r="Q115" s="292" t="n">
        <v>1</v>
      </c>
      <c r="R115" s="292" t="n">
        <v>211</v>
      </c>
      <c r="S115" s="55" t="inlineStr">
        <is>
          <t>N</t>
        </is>
      </c>
      <c r="T115" s="49" t="inlineStr">
        <is>
          <t>30.03.2019</t>
        </is>
      </c>
      <c r="U115" s="49" t="inlineStr">
        <is>
          <t>16:36</t>
        </is>
      </c>
      <c r="V115" s="49" t="inlineStr">
        <is>
          <t>Лобанов</t>
        </is>
      </c>
      <c r="W115" s="292" t="n">
        <v>1</v>
      </c>
      <c r="X115" s="292" t="n">
        <v>0</v>
      </c>
      <c r="Y115" s="49" t="inlineStr">
        <is>
          <t>12267714</t>
        </is>
      </c>
      <c r="Z115" s="49" t="inlineStr">
        <is>
          <t>НЕСКАФЕ КЛАС Пак12(75+15г)ПР20%БЕСП Y15</t>
        </is>
      </c>
      <c r="AA115" s="49" t="n"/>
      <c r="AB115" s="292" t="n">
        <v>360</v>
      </c>
      <c r="AC115" s="49" t="inlineStr">
        <is>
          <t>F30</t>
        </is>
      </c>
      <c r="AD115" s="292" t="n">
        <v>0</v>
      </c>
      <c r="AE115" s="292" t="n">
        <v>78</v>
      </c>
      <c r="AF115" s="292" t="n">
        <v>78</v>
      </c>
      <c r="AG115" s="292" t="n">
        <v>78</v>
      </c>
      <c r="AH115" s="292" t="n">
        <v>0</v>
      </c>
      <c r="AI115" s="292" t="n">
        <v>0</v>
      </c>
      <c r="AJ115" s="47" t="n">
        <v>0.4</v>
      </c>
      <c r="AK115" s="48" t="n">
        <v>0.4</v>
      </c>
      <c r="AL115" s="292" t="n">
        <v>0</v>
      </c>
      <c r="AM115" s="292" t="n">
        <v>0</v>
      </c>
      <c r="AN115" s="292" t="n">
        <v>0</v>
      </c>
      <c r="AO115" s="292" t="n">
        <v>6</v>
      </c>
      <c r="AP115" s="292" t="n">
        <v>0</v>
      </c>
      <c r="AQ115" s="292" t="n">
        <v>7</v>
      </c>
      <c r="AR115" s="49" t="inlineStr">
        <is>
          <t>CS</t>
        </is>
      </c>
      <c r="AS115" s="49" t="inlineStr">
        <is>
          <t>Короб</t>
        </is>
      </c>
      <c r="AT115" s="49" t="inlineStr">
        <is>
          <t>EA</t>
        </is>
      </c>
      <c r="AU115" s="50" t="n">
        <v>936</v>
      </c>
      <c r="AV115" s="51" t="n">
        <v>0</v>
      </c>
      <c r="AW115" s="292" t="n">
        <v>18</v>
      </c>
      <c r="AX115" s="49" t="inlineStr">
        <is>
          <t>01.01.0100</t>
        </is>
      </c>
      <c r="AY115" s="49" t="inlineStr">
        <is>
          <t>28.03.2019</t>
        </is>
      </c>
      <c r="AZ115" s="47" t="n">
        <v>1.38</v>
      </c>
      <c r="BA115" s="292" t="n">
        <v>29.8</v>
      </c>
      <c r="BB115" s="292" t="n">
        <v>23.8</v>
      </c>
      <c r="BC115" s="292" t="n">
        <v>14.2</v>
      </c>
      <c r="BD115" s="49" t="inlineStr">
        <is>
          <t>30.03.2019</t>
        </is>
      </c>
      <c r="BE115" s="49" t="inlineStr">
        <is>
          <t>A 948 TX 198</t>
        </is>
      </c>
      <c r="BF115" s="49" t="inlineStr">
        <is>
          <t>ПЕТРЯЕВ АЛЕКСЕЙ ЮРЬЕВИЧ</t>
        </is>
      </c>
      <c r="BG115" s="49" t="inlineStr">
        <is>
          <t>ref-33</t>
        </is>
      </c>
      <c r="BH115" s="49" t="inlineStr">
        <is>
          <t>Автомобиль (рефрижератор) 33 пал., 20 тонн, 82 куб.м.</t>
        </is>
      </c>
      <c r="BI115" s="292" t="n">
        <v>33</v>
      </c>
      <c r="BJ115" s="292" t="n">
        <v>20</v>
      </c>
      <c r="BK115" s="51" t="n">
        <v>82.01000000000001</v>
      </c>
      <c r="BL115" s="49" t="inlineStr">
        <is>
          <t>0101148639</t>
        </is>
      </c>
      <c r="BM115" s="49" t="inlineStr">
        <is>
          <t>Монополия Онлайн</t>
        </is>
      </c>
      <c r="BN115" s="51" t="n">
        <v>0</v>
      </c>
      <c r="BO115" s="51" t="n">
        <v>0</v>
      </c>
      <c r="BP115" s="51" t="n">
        <v>0</v>
      </c>
      <c r="BQ115" s="49" t="inlineStr">
        <is>
          <t>348115003</t>
        </is>
      </c>
      <c r="BR115" s="49" t="n"/>
      <c r="BS115" s="49" t="n"/>
      <c r="BT115" s="49" t="n"/>
      <c r="BU115" s="49" t="n"/>
      <c r="BV115" s="49" t="n"/>
      <c r="BW115" s="49" t="inlineStr">
        <is>
          <t>0337974358</t>
        </is>
      </c>
      <c r="BX115" s="292" t="n">
        <v>320</v>
      </c>
      <c r="BY115" s="292" t="n">
        <v>270</v>
      </c>
      <c r="BZ115" s="49" t="inlineStr">
        <is>
          <t>+</t>
        </is>
      </c>
    </row>
    <row r="116">
      <c r="B116" s="52" t="inlineStr">
        <is>
          <t>B874047/PDC/211</t>
        </is>
      </c>
      <c r="C116" s="52" t="inlineStr">
        <is>
          <t>0831120491</t>
        </is>
      </c>
      <c r="D116" s="52" t="inlineStr">
        <is>
          <t>0338102839</t>
        </is>
      </c>
      <c r="E116" s="52" t="inlineStr">
        <is>
          <t>BS276958/PDC</t>
        </is>
      </c>
      <c r="F116" s="53" t="inlineStr">
        <is>
          <t>PDC</t>
        </is>
      </c>
      <c r="G116" s="52" t="inlineStr">
        <is>
          <t>PDC</t>
        </is>
      </c>
      <c r="H116" s="52" t="n"/>
      <c r="I116" s="49" t="inlineStr">
        <is>
          <t>0004144186</t>
        </is>
      </c>
      <c r="J116" s="49" t="inlineStr">
        <is>
          <t>DIKSI Yug ZAO</t>
        </is>
      </c>
      <c r="K116" s="49" t="inlineStr">
        <is>
          <t>0004144186</t>
        </is>
      </c>
      <c r="L116" s="292" t="n">
        <v>0</v>
      </c>
      <c r="N116" s="49" t="inlineStr">
        <is>
          <t>Челябинск</t>
        </is>
      </c>
      <c r="O116" s="54" t="inlineStr">
        <is>
          <t>10000000</t>
        </is>
      </c>
      <c r="P116" s="49" t="inlineStr">
        <is>
          <t>Закрыт</t>
        </is>
      </c>
      <c r="Q116" s="292" t="n">
        <v>1</v>
      </c>
      <c r="R116" s="292" t="n">
        <v>211</v>
      </c>
      <c r="S116" s="55" t="inlineStr">
        <is>
          <t>N</t>
        </is>
      </c>
      <c r="T116" s="49" t="inlineStr">
        <is>
          <t>30.03.2019</t>
        </is>
      </c>
      <c r="U116" s="49" t="inlineStr">
        <is>
          <t>16:36</t>
        </is>
      </c>
      <c r="V116" s="49" t="inlineStr">
        <is>
          <t>Лобанов</t>
        </is>
      </c>
      <c r="W116" s="292" t="n">
        <v>1</v>
      </c>
      <c r="X116" s="292" t="n">
        <v>0</v>
      </c>
      <c r="Y116" s="49" t="inlineStr">
        <is>
          <t>12386099</t>
        </is>
      </c>
      <c r="Z116" s="49" t="inlineStr">
        <is>
          <t>НЕСКВИК Подушечки Банановые 16x220г</t>
        </is>
      </c>
      <c r="AA116" s="49" t="n"/>
      <c r="AB116" s="292" t="n">
        <v>180</v>
      </c>
      <c r="AC116" s="49" t="inlineStr">
        <is>
          <t>F23</t>
        </is>
      </c>
      <c r="AD116" s="292" t="n">
        <v>0</v>
      </c>
      <c r="AE116" s="292" t="n">
        <v>32</v>
      </c>
      <c r="AF116" s="292" t="n">
        <v>32</v>
      </c>
      <c r="AG116" s="292" t="n">
        <v>32</v>
      </c>
      <c r="AH116" s="292" t="n">
        <v>0</v>
      </c>
      <c r="AI116" s="292" t="n">
        <v>0</v>
      </c>
      <c r="AJ116" s="47" t="n">
        <v>0.4444444444444444</v>
      </c>
      <c r="AK116" s="48" t="n">
        <v>0.4444444444444444</v>
      </c>
      <c r="AL116" s="292" t="n">
        <v>0</v>
      </c>
      <c r="AM116" s="292" t="n">
        <v>0</v>
      </c>
      <c r="AN116" s="292" t="n">
        <v>3</v>
      </c>
      <c r="AO116" s="292" t="n">
        <v>3</v>
      </c>
      <c r="AP116" s="292" t="n">
        <v>0</v>
      </c>
      <c r="AQ116" s="292" t="n">
        <v>3</v>
      </c>
      <c r="AR116" s="49" t="inlineStr">
        <is>
          <t>CS</t>
        </is>
      </c>
      <c r="AS116" s="49" t="inlineStr">
        <is>
          <t>Короб</t>
        </is>
      </c>
      <c r="AT116" s="49" t="inlineStr">
        <is>
          <t>EA</t>
        </is>
      </c>
      <c r="AU116" s="50" t="n">
        <v>512</v>
      </c>
      <c r="AV116" s="51" t="n">
        <v>0</v>
      </c>
      <c r="AW116" s="292" t="n">
        <v>18</v>
      </c>
      <c r="AX116" s="49" t="inlineStr">
        <is>
          <t>01.01.0100</t>
        </is>
      </c>
      <c r="AY116" s="49" t="inlineStr">
        <is>
          <t>28.03.2019</t>
        </is>
      </c>
      <c r="AZ116" s="47" t="n">
        <v>4.6</v>
      </c>
      <c r="BA116" s="292" t="n">
        <v>39.6</v>
      </c>
      <c r="BB116" s="292" t="n">
        <v>29.6</v>
      </c>
      <c r="BC116" s="292" t="n">
        <v>23.8</v>
      </c>
      <c r="BD116" s="49" t="inlineStr">
        <is>
          <t>30.03.2019</t>
        </is>
      </c>
      <c r="BE116" s="49" t="inlineStr">
        <is>
          <t>A 948 TX 198</t>
        </is>
      </c>
      <c r="BF116" s="49" t="inlineStr">
        <is>
          <t>ПЕТРЯЕВ АЛЕКСЕЙ ЮРЬЕВИЧ</t>
        </is>
      </c>
      <c r="BG116" s="49" t="inlineStr">
        <is>
          <t>ref-33</t>
        </is>
      </c>
      <c r="BH116" s="49" t="inlineStr">
        <is>
          <t>Автомобиль (рефрижератор) 33 пал., 20 тонн, 82 куб.м.</t>
        </is>
      </c>
      <c r="BI116" s="292" t="n">
        <v>33</v>
      </c>
      <c r="BJ116" s="292" t="n">
        <v>20</v>
      </c>
      <c r="BK116" s="51" t="n">
        <v>82.01000000000001</v>
      </c>
      <c r="BL116" s="49" t="inlineStr">
        <is>
          <t>0101148639</t>
        </is>
      </c>
      <c r="BM116" s="49" t="inlineStr">
        <is>
          <t>Монополия Онлайн</t>
        </is>
      </c>
      <c r="BN116" s="51" t="n">
        <v>0</v>
      </c>
      <c r="BO116" s="51" t="n">
        <v>0</v>
      </c>
      <c r="BP116" s="51" t="n">
        <v>0</v>
      </c>
      <c r="BQ116" s="49" t="inlineStr">
        <is>
          <t>348115003</t>
        </is>
      </c>
      <c r="BR116" s="49" t="n"/>
      <c r="BS116" s="49" t="n"/>
      <c r="BT116" s="49" t="n"/>
      <c r="BU116" s="49" t="n"/>
      <c r="BV116" s="49" t="n"/>
      <c r="BW116" s="49" t="inlineStr">
        <is>
          <t>0338102839</t>
        </is>
      </c>
      <c r="BX116" s="292" t="n">
        <v>10</v>
      </c>
      <c r="BY116" s="292" t="n">
        <v>10</v>
      </c>
      <c r="BZ116" s="49" t="inlineStr">
        <is>
          <t>+</t>
        </is>
      </c>
    </row>
    <row r="117">
      <c r="B117" s="52" t="inlineStr">
        <is>
          <t>B874047/PDC/211</t>
        </is>
      </c>
      <c r="C117" s="52" t="inlineStr">
        <is>
          <t>0831120491</t>
        </is>
      </c>
      <c r="D117" s="52" t="inlineStr">
        <is>
          <t>0338102839</t>
        </is>
      </c>
      <c r="E117" s="52" t="inlineStr">
        <is>
          <t>BS276958/PDC</t>
        </is>
      </c>
      <c r="F117" s="53" t="inlineStr">
        <is>
          <t>PDC</t>
        </is>
      </c>
      <c r="G117" s="52" t="inlineStr">
        <is>
          <t>PDC</t>
        </is>
      </c>
      <c r="H117" s="52" t="n"/>
      <c r="I117" s="49" t="inlineStr">
        <is>
          <t>0004144186</t>
        </is>
      </c>
      <c r="J117" s="49" t="inlineStr">
        <is>
          <t>DIKSI Yug ZAO</t>
        </is>
      </c>
      <c r="K117" s="49" t="inlineStr">
        <is>
          <t>0004144186</t>
        </is>
      </c>
      <c r="L117" s="292" t="n">
        <v>0</v>
      </c>
      <c r="N117" s="49" t="inlineStr">
        <is>
          <t>Челябинск</t>
        </is>
      </c>
      <c r="O117" s="54" t="inlineStr">
        <is>
          <t>10000000</t>
        </is>
      </c>
      <c r="P117" s="49" t="inlineStr">
        <is>
          <t>Закрыт</t>
        </is>
      </c>
      <c r="Q117" s="292" t="n">
        <v>1</v>
      </c>
      <c r="R117" s="292" t="n">
        <v>211</v>
      </c>
      <c r="S117" s="55" t="inlineStr">
        <is>
          <t>N</t>
        </is>
      </c>
      <c r="T117" s="49" t="inlineStr">
        <is>
          <t>30.03.2019</t>
        </is>
      </c>
      <c r="U117" s="49" t="inlineStr">
        <is>
          <t>16:36</t>
        </is>
      </c>
      <c r="V117" s="49" t="inlineStr">
        <is>
          <t>Лобанов</t>
        </is>
      </c>
      <c r="W117" s="292" t="n">
        <v>1</v>
      </c>
      <c r="X117" s="292" t="n">
        <v>0</v>
      </c>
      <c r="Y117" s="49" t="inlineStr">
        <is>
          <t>12326188</t>
        </is>
      </c>
      <c r="Z117" s="49" t="inlineStr">
        <is>
          <t>NESCAFE GOLD Сткл банка 12x95г Y17</t>
        </is>
      </c>
      <c r="AA117" s="49" t="n"/>
      <c r="AB117" s="292" t="n">
        <v>270</v>
      </c>
      <c r="AC117" s="49" t="inlineStr">
        <is>
          <t>F30</t>
        </is>
      </c>
      <c r="AD117" s="292" t="n">
        <v>0</v>
      </c>
      <c r="AE117" s="292" t="n">
        <v>30</v>
      </c>
      <c r="AF117" s="292" t="n">
        <v>30</v>
      </c>
      <c r="AG117" s="292" t="n">
        <v>30</v>
      </c>
      <c r="AH117" s="292" t="n">
        <v>0</v>
      </c>
      <c r="AI117" s="292" t="n">
        <v>0</v>
      </c>
      <c r="AJ117" s="47" t="n">
        <v>0.1538461538461539</v>
      </c>
      <c r="AK117" s="48" t="n">
        <v>0.1538461538461539</v>
      </c>
      <c r="AL117" s="292" t="n">
        <v>0</v>
      </c>
      <c r="AM117" s="292" t="n">
        <v>0</v>
      </c>
      <c r="AN117" s="292" t="n">
        <v>3</v>
      </c>
      <c r="AO117" s="292" t="n">
        <v>3</v>
      </c>
      <c r="AP117" s="292" t="n">
        <v>0</v>
      </c>
      <c r="AQ117" s="292" t="n">
        <v>3</v>
      </c>
      <c r="AR117" s="49" t="inlineStr">
        <is>
          <t>CS</t>
        </is>
      </c>
      <c r="AS117" s="49" t="inlineStr">
        <is>
          <t>Короб</t>
        </is>
      </c>
      <c r="AT117" s="49" t="inlineStr">
        <is>
          <t>EA</t>
        </is>
      </c>
      <c r="AU117" s="50" t="n">
        <v>360</v>
      </c>
      <c r="AV117" s="51" t="n">
        <v>0</v>
      </c>
      <c r="AW117" s="292" t="n">
        <v>18</v>
      </c>
      <c r="AX117" s="49" t="inlineStr">
        <is>
          <t>01.01.0100</t>
        </is>
      </c>
      <c r="AY117" s="49" t="inlineStr">
        <is>
          <t>28.03.2019</t>
        </is>
      </c>
      <c r="AZ117" s="47" t="n">
        <v>4.21</v>
      </c>
      <c r="BA117" s="292" t="n">
        <v>27.8</v>
      </c>
      <c r="BB117" s="292" t="n">
        <v>20.6</v>
      </c>
      <c r="BC117" s="292" t="n">
        <v>16.2</v>
      </c>
      <c r="BD117" s="49" t="inlineStr">
        <is>
          <t>30.03.2019</t>
        </is>
      </c>
      <c r="BE117" s="49" t="inlineStr">
        <is>
          <t>A 948 TX 198</t>
        </is>
      </c>
      <c r="BF117" s="49" t="inlineStr">
        <is>
          <t>ПЕТРЯЕВ АЛЕКСЕЙ ЮРЬЕВИЧ</t>
        </is>
      </c>
      <c r="BG117" s="49" t="inlineStr">
        <is>
          <t>ref-33</t>
        </is>
      </c>
      <c r="BH117" s="49" t="inlineStr">
        <is>
          <t>Автомобиль (рефрижератор) 33 пал., 20 тонн, 82 куб.м.</t>
        </is>
      </c>
      <c r="BI117" s="292" t="n">
        <v>33</v>
      </c>
      <c r="BJ117" s="292" t="n">
        <v>20</v>
      </c>
      <c r="BK117" s="51" t="n">
        <v>82.01000000000001</v>
      </c>
      <c r="BL117" s="49" t="inlineStr">
        <is>
          <t>0101148639</t>
        </is>
      </c>
      <c r="BM117" s="49" t="inlineStr">
        <is>
          <t>Монополия Онлайн</t>
        </is>
      </c>
      <c r="BN117" s="51" t="n">
        <v>0</v>
      </c>
      <c r="BO117" s="51" t="n">
        <v>0</v>
      </c>
      <c r="BP117" s="51" t="n">
        <v>0</v>
      </c>
      <c r="BQ117" s="49" t="inlineStr">
        <is>
          <t>348115003</t>
        </is>
      </c>
      <c r="BR117" s="49" t="n"/>
      <c r="BS117" s="49" t="n"/>
      <c r="BT117" s="49" t="n"/>
      <c r="BU117" s="49" t="n"/>
      <c r="BV117" s="49" t="n"/>
      <c r="BW117" s="49" t="inlineStr">
        <is>
          <t>0338102839</t>
        </is>
      </c>
      <c r="BX117" s="292" t="n">
        <v>21</v>
      </c>
      <c r="BY117" s="292" t="n">
        <v>20</v>
      </c>
      <c r="BZ117" s="49" t="inlineStr">
        <is>
          <t>+</t>
        </is>
      </c>
    </row>
    <row r="118">
      <c r="B118" s="52" t="inlineStr">
        <is>
          <t>B874047/PDC/211</t>
        </is>
      </c>
      <c r="C118" s="52" t="inlineStr">
        <is>
          <t>0831120491</t>
        </is>
      </c>
      <c r="D118" s="52" t="inlineStr">
        <is>
          <t>0338102839</t>
        </is>
      </c>
      <c r="E118" s="52" t="inlineStr">
        <is>
          <t>BS276958/PDC</t>
        </is>
      </c>
      <c r="F118" s="53" t="inlineStr">
        <is>
          <t>PDC</t>
        </is>
      </c>
      <c r="G118" s="52" t="inlineStr">
        <is>
          <t>PDC</t>
        </is>
      </c>
      <c r="H118" s="52" t="n"/>
      <c r="I118" s="49" t="inlineStr">
        <is>
          <t>0004144186</t>
        </is>
      </c>
      <c r="J118" s="49" t="inlineStr">
        <is>
          <t>DIKSI Yug ZAO</t>
        </is>
      </c>
      <c r="K118" s="49" t="inlineStr">
        <is>
          <t>0004144186</t>
        </is>
      </c>
      <c r="L118" s="292" t="n">
        <v>0</v>
      </c>
      <c r="N118" s="49" t="inlineStr">
        <is>
          <t>Челябинск</t>
        </is>
      </c>
      <c r="O118" s="54" t="inlineStr">
        <is>
          <t>10000000</t>
        </is>
      </c>
      <c r="P118" s="49" t="inlineStr">
        <is>
          <t>Закрыт</t>
        </is>
      </c>
      <c r="Q118" s="292" t="n">
        <v>1</v>
      </c>
      <c r="R118" s="292" t="n">
        <v>211</v>
      </c>
      <c r="S118" s="55" t="inlineStr">
        <is>
          <t>N</t>
        </is>
      </c>
      <c r="T118" s="49" t="inlineStr">
        <is>
          <t>30.03.2019</t>
        </is>
      </c>
      <c r="U118" s="49" t="inlineStr">
        <is>
          <t>16:36</t>
        </is>
      </c>
      <c r="V118" s="49" t="inlineStr">
        <is>
          <t>Лобанов</t>
        </is>
      </c>
      <c r="W118" s="292" t="n">
        <v>1</v>
      </c>
      <c r="X118" s="292" t="n">
        <v>0</v>
      </c>
      <c r="Y118" s="49" t="inlineStr">
        <is>
          <t>12267732</t>
        </is>
      </c>
      <c r="Z118" s="49" t="inlineStr">
        <is>
          <t>NESC СLAS КофНатРастГранСтекло12х95г Y1</t>
        </is>
      </c>
      <c r="AA118" s="49" t="n"/>
      <c r="AB118" s="292" t="n">
        <v>360</v>
      </c>
      <c r="AC118" s="49" t="inlineStr">
        <is>
          <t>F30</t>
        </is>
      </c>
      <c r="AD118" s="292" t="n">
        <v>0</v>
      </c>
      <c r="AE118" s="292" t="n">
        <v>24</v>
      </c>
      <c r="AF118" s="292" t="n">
        <v>24</v>
      </c>
      <c r="AG118" s="292" t="n">
        <v>24</v>
      </c>
      <c r="AH118" s="292" t="n">
        <v>0</v>
      </c>
      <c r="AI118" s="292" t="n">
        <v>0</v>
      </c>
      <c r="AJ118" s="47" t="n">
        <v>0.1428571428571428</v>
      </c>
      <c r="AK118" s="48" t="n">
        <v>0.1428571428571428</v>
      </c>
      <c r="AL118" s="292" t="n">
        <v>0</v>
      </c>
      <c r="AM118" s="292" t="n">
        <v>0</v>
      </c>
      <c r="AN118" s="292" t="n">
        <v>3</v>
      </c>
      <c r="AO118" s="292" t="n">
        <v>3</v>
      </c>
      <c r="AP118" s="292" t="n">
        <v>0</v>
      </c>
      <c r="AQ118" s="292" t="n">
        <v>3</v>
      </c>
      <c r="AR118" s="49" t="inlineStr">
        <is>
          <t>CS</t>
        </is>
      </c>
      <c r="AS118" s="49" t="inlineStr">
        <is>
          <t>Короб</t>
        </is>
      </c>
      <c r="AT118" s="49" t="inlineStr">
        <is>
          <t>EA</t>
        </is>
      </c>
      <c r="AU118" s="50" t="n">
        <v>288</v>
      </c>
      <c r="AV118" s="51" t="n">
        <v>0</v>
      </c>
      <c r="AW118" s="292" t="n">
        <v>18</v>
      </c>
      <c r="AX118" s="49" t="inlineStr">
        <is>
          <t>01.01.0100</t>
        </is>
      </c>
      <c r="AY118" s="49" t="inlineStr">
        <is>
          <t>28.03.2019</t>
        </is>
      </c>
      <c r="AZ118" s="47" t="n">
        <v>4.74</v>
      </c>
      <c r="BA118" s="292" t="n">
        <v>40.6</v>
      </c>
      <c r="BB118" s="292" t="n">
        <v>16.7</v>
      </c>
      <c r="BC118" s="292" t="n">
        <v>15.1</v>
      </c>
      <c r="BD118" s="49" t="inlineStr">
        <is>
          <t>30.03.2019</t>
        </is>
      </c>
      <c r="BE118" s="49" t="inlineStr">
        <is>
          <t>A 948 TX 198</t>
        </is>
      </c>
      <c r="BF118" s="49" t="inlineStr">
        <is>
          <t>ПЕТРЯЕВ АЛЕКСЕЙ ЮРЬЕВИЧ</t>
        </is>
      </c>
      <c r="BG118" s="49" t="inlineStr">
        <is>
          <t>ref-33</t>
        </is>
      </c>
      <c r="BH118" s="49" t="inlineStr">
        <is>
          <t>Автомобиль (рефрижератор) 33 пал., 20 тонн, 82 куб.м.</t>
        </is>
      </c>
      <c r="BI118" s="292" t="n">
        <v>33</v>
      </c>
      <c r="BJ118" s="292" t="n">
        <v>20</v>
      </c>
      <c r="BK118" s="51" t="n">
        <v>82.01000000000001</v>
      </c>
      <c r="BL118" s="49" t="inlineStr">
        <is>
          <t>0101148639</t>
        </is>
      </c>
      <c r="BM118" s="49" t="inlineStr">
        <is>
          <t>Монополия Онлайн</t>
        </is>
      </c>
      <c r="BN118" s="51" t="n">
        <v>0</v>
      </c>
      <c r="BO118" s="51" t="n">
        <v>0</v>
      </c>
      <c r="BP118" s="51" t="n">
        <v>0</v>
      </c>
      <c r="BQ118" s="49" t="inlineStr">
        <is>
          <t>348115003</t>
        </is>
      </c>
      <c r="BR118" s="49" t="n"/>
      <c r="BS118" s="49" t="n"/>
      <c r="BT118" s="49" t="n"/>
      <c r="BU118" s="49" t="n"/>
      <c r="BV118" s="49" t="n"/>
      <c r="BW118" s="49" t="inlineStr">
        <is>
          <t>0338102839</t>
        </is>
      </c>
      <c r="BX118" s="292" t="n">
        <v>30</v>
      </c>
      <c r="BY118" s="292" t="n">
        <v>30</v>
      </c>
      <c r="BZ118" s="49" t="inlineStr">
        <is>
          <t>+</t>
        </is>
      </c>
    </row>
    <row r="119">
      <c r="B119" s="52" t="inlineStr">
        <is>
          <t>B874047/PDC/211</t>
        </is>
      </c>
      <c r="C119" s="52" t="inlineStr">
        <is>
          <t>0831120491</t>
        </is>
      </c>
      <c r="D119" s="52" t="inlineStr">
        <is>
          <t>0338102839</t>
        </is>
      </c>
      <c r="E119" s="52" t="inlineStr">
        <is>
          <t>BS276958/PDC</t>
        </is>
      </c>
      <c r="F119" s="53" t="inlineStr">
        <is>
          <t>PDC</t>
        </is>
      </c>
      <c r="G119" s="52" t="inlineStr">
        <is>
          <t>PDC</t>
        </is>
      </c>
      <c r="H119" s="52" t="n"/>
      <c r="I119" s="49" t="inlineStr">
        <is>
          <t>0004144186</t>
        </is>
      </c>
      <c r="J119" s="49" t="inlineStr">
        <is>
          <t>DIKSI Yug ZAO</t>
        </is>
      </c>
      <c r="K119" s="49" t="inlineStr">
        <is>
          <t>0004144186</t>
        </is>
      </c>
      <c r="L119" s="292" t="n">
        <v>0</v>
      </c>
      <c r="N119" s="49" t="inlineStr">
        <is>
          <t>Челябинск</t>
        </is>
      </c>
      <c r="O119" s="54" t="inlineStr">
        <is>
          <t>10000000</t>
        </is>
      </c>
      <c r="P119" s="49" t="inlineStr">
        <is>
          <t>Закрыт</t>
        </is>
      </c>
      <c r="Q119" s="292" t="n">
        <v>1</v>
      </c>
      <c r="R119" s="292" t="n">
        <v>211</v>
      </c>
      <c r="S119" s="55" t="inlineStr">
        <is>
          <t>N</t>
        </is>
      </c>
      <c r="T119" s="49" t="inlineStr">
        <is>
          <t>30.03.2019</t>
        </is>
      </c>
      <c r="U119" s="49" t="inlineStr">
        <is>
          <t>16:36</t>
        </is>
      </c>
      <c r="V119" s="49" t="inlineStr">
        <is>
          <t>Лобанов</t>
        </is>
      </c>
      <c r="W119" s="292" t="n">
        <v>1</v>
      </c>
      <c r="X119" s="292" t="n">
        <v>0</v>
      </c>
      <c r="Y119" s="49" t="inlineStr">
        <is>
          <t>12354788</t>
        </is>
      </c>
      <c r="Z119" s="49" t="inlineStr">
        <is>
          <t>НЕСКВИК Готовый Завтрак Шоколад 10x375г</t>
        </is>
      </c>
      <c r="AA119" s="49" t="n"/>
      <c r="AB119" s="292" t="n">
        <v>180</v>
      </c>
      <c r="AC119" s="49" t="inlineStr">
        <is>
          <t>F23</t>
        </is>
      </c>
      <c r="AD119" s="292" t="n">
        <v>0</v>
      </c>
      <c r="AE119" s="292" t="n">
        <v>64</v>
      </c>
      <c r="AF119" s="292" t="n">
        <v>64</v>
      </c>
      <c r="AG119" s="292" t="n">
        <v>64</v>
      </c>
      <c r="AH119" s="292" t="n">
        <v>0</v>
      </c>
      <c r="AI119" s="292" t="n">
        <v>0</v>
      </c>
      <c r="AJ119" s="47" t="n">
        <v>1.142857142857143</v>
      </c>
      <c r="AK119" s="48" t="n">
        <v>1.142857142857143</v>
      </c>
      <c r="AL119" s="292" t="n">
        <v>0</v>
      </c>
      <c r="AM119" s="292" t="n">
        <v>0</v>
      </c>
      <c r="AN119" s="292" t="n">
        <v>3</v>
      </c>
      <c r="AO119" s="292" t="n">
        <v>3</v>
      </c>
      <c r="AP119" s="292" t="n">
        <v>0</v>
      </c>
      <c r="AQ119" s="292" t="n">
        <v>3</v>
      </c>
      <c r="AR119" s="49" t="inlineStr">
        <is>
          <t>CS</t>
        </is>
      </c>
      <c r="AS119" s="49" t="inlineStr">
        <is>
          <t>Короб</t>
        </is>
      </c>
      <c r="AT119" s="49" t="inlineStr">
        <is>
          <t>EA</t>
        </is>
      </c>
      <c r="AU119" s="50" t="n">
        <v>640</v>
      </c>
      <c r="AV119" s="51" t="n">
        <v>0</v>
      </c>
      <c r="AW119" s="292" t="n">
        <v>18</v>
      </c>
      <c r="AX119" s="49" t="inlineStr">
        <is>
          <t>01.01.0100</t>
        </is>
      </c>
      <c r="AY119" s="49" t="inlineStr">
        <is>
          <t>28.03.2019</t>
        </is>
      </c>
      <c r="AZ119" s="47" t="n">
        <v>5.2</v>
      </c>
      <c r="BA119" s="292" t="n">
        <v>29.4</v>
      </c>
      <c r="BB119" s="292" t="n">
        <v>39.2</v>
      </c>
      <c r="BC119" s="292" t="n">
        <v>28.3</v>
      </c>
      <c r="BD119" s="49" t="inlineStr">
        <is>
          <t>30.03.2019</t>
        </is>
      </c>
      <c r="BE119" s="49" t="inlineStr">
        <is>
          <t>A 948 TX 198</t>
        </is>
      </c>
      <c r="BF119" s="49" t="inlineStr">
        <is>
          <t>ПЕТРЯЕВ АЛЕКСЕЙ ЮРЬЕВИЧ</t>
        </is>
      </c>
      <c r="BG119" s="49" t="inlineStr">
        <is>
          <t>ref-33</t>
        </is>
      </c>
      <c r="BH119" s="49" t="inlineStr">
        <is>
          <t>Автомобиль (рефрижератор) 33 пал., 20 тонн, 82 куб.м.</t>
        </is>
      </c>
      <c r="BI119" s="292" t="n">
        <v>33</v>
      </c>
      <c r="BJ119" s="292" t="n">
        <v>20</v>
      </c>
      <c r="BK119" s="51" t="n">
        <v>82.01000000000001</v>
      </c>
      <c r="BL119" s="49" t="inlineStr">
        <is>
          <t>0101148639</t>
        </is>
      </c>
      <c r="BM119" s="49" t="inlineStr">
        <is>
          <t>Монополия Онлайн</t>
        </is>
      </c>
      <c r="BN119" s="51" t="n">
        <v>0</v>
      </c>
      <c r="BO119" s="51" t="n">
        <v>0</v>
      </c>
      <c r="BP119" s="51" t="n">
        <v>0</v>
      </c>
      <c r="BQ119" s="49" t="inlineStr">
        <is>
          <t>348115003</t>
        </is>
      </c>
      <c r="BR119" s="49" t="n"/>
      <c r="BS119" s="49" t="n"/>
      <c r="BT119" s="49" t="n"/>
      <c r="BU119" s="49" t="n"/>
      <c r="BV119" s="49" t="n"/>
      <c r="BW119" s="49" t="inlineStr">
        <is>
          <t>0338102839</t>
        </is>
      </c>
      <c r="BX119" s="292" t="n">
        <v>70</v>
      </c>
      <c r="BY119" s="292" t="n">
        <v>40</v>
      </c>
      <c r="BZ119" s="49" t="inlineStr">
        <is>
          <t>+</t>
        </is>
      </c>
    </row>
    <row r="120">
      <c r="B120" s="52" t="inlineStr">
        <is>
          <t>B874047/PDC/211</t>
        </is>
      </c>
      <c r="C120" s="52" t="inlineStr">
        <is>
          <t>0831120491</t>
        </is>
      </c>
      <c r="D120" s="52" t="inlineStr">
        <is>
          <t>0338102839</t>
        </is>
      </c>
      <c r="E120" s="52" t="inlineStr">
        <is>
          <t>BS276958/PDC</t>
        </is>
      </c>
      <c r="F120" s="53" t="inlineStr">
        <is>
          <t>PDC</t>
        </is>
      </c>
      <c r="G120" s="52" t="inlineStr">
        <is>
          <t>PDC</t>
        </is>
      </c>
      <c r="H120" s="52" t="n"/>
      <c r="I120" s="49" t="inlineStr">
        <is>
          <t>0004144186</t>
        </is>
      </c>
      <c r="J120" s="49" t="inlineStr">
        <is>
          <t>DIKSI Yug ZAO</t>
        </is>
      </c>
      <c r="K120" s="49" t="inlineStr">
        <is>
          <t>0004144186</t>
        </is>
      </c>
      <c r="L120" s="292" t="n">
        <v>0</v>
      </c>
      <c r="N120" s="49" t="inlineStr">
        <is>
          <t>Челябинск</t>
        </is>
      </c>
      <c r="O120" s="54" t="inlineStr">
        <is>
          <t>10000000</t>
        </is>
      </c>
      <c r="P120" s="49" t="inlineStr">
        <is>
          <t>Закрыт</t>
        </is>
      </c>
      <c r="Q120" s="292" t="n">
        <v>1</v>
      </c>
      <c r="R120" s="292" t="n">
        <v>211</v>
      </c>
      <c r="S120" s="55" t="inlineStr">
        <is>
          <t>N</t>
        </is>
      </c>
      <c r="T120" s="49" t="inlineStr">
        <is>
          <t>30.03.2019</t>
        </is>
      </c>
      <c r="U120" s="49" t="inlineStr">
        <is>
          <t>16:36</t>
        </is>
      </c>
      <c r="V120" s="49" t="inlineStr">
        <is>
          <t>Лобанов</t>
        </is>
      </c>
      <c r="W120" s="292" t="n">
        <v>1</v>
      </c>
      <c r="X120" s="292" t="n">
        <v>0</v>
      </c>
      <c r="Y120" s="49" t="inlineStr">
        <is>
          <t>12236294</t>
        </is>
      </c>
      <c r="Z120" s="49" t="inlineStr">
        <is>
          <t>НЕСКВИК ШоколМолСМолНач 20x100г</t>
        </is>
      </c>
      <c r="AA120" s="49" t="n"/>
      <c r="AB120" s="292" t="n">
        <v>162</v>
      </c>
      <c r="AC120" s="49" t="inlineStr">
        <is>
          <t>F40</t>
        </is>
      </c>
      <c r="AD120" s="292" t="n">
        <v>0</v>
      </c>
      <c r="AE120" s="292" t="n">
        <v>54</v>
      </c>
      <c r="AF120" s="292" t="n">
        <v>54</v>
      </c>
      <c r="AG120" s="292" t="n">
        <v>54</v>
      </c>
      <c r="AH120" s="292" t="n">
        <v>0</v>
      </c>
      <c r="AI120" s="292" t="n">
        <v>0</v>
      </c>
      <c r="AJ120" s="47" t="n">
        <v>0.25</v>
      </c>
      <c r="AK120" s="48" t="n">
        <v>0.25</v>
      </c>
      <c r="AL120" s="292" t="n">
        <v>0</v>
      </c>
      <c r="AM120" s="292" t="n">
        <v>0</v>
      </c>
      <c r="AN120" s="292" t="n">
        <v>3</v>
      </c>
      <c r="AO120" s="292" t="n">
        <v>3</v>
      </c>
      <c r="AP120" s="292" t="n">
        <v>0</v>
      </c>
      <c r="AQ120" s="292" t="n">
        <v>3</v>
      </c>
      <c r="AR120" s="49" t="inlineStr">
        <is>
          <t>CS</t>
        </is>
      </c>
      <c r="AS120" s="49" t="inlineStr">
        <is>
          <t>Короб</t>
        </is>
      </c>
      <c r="AT120" s="49" t="inlineStr">
        <is>
          <t>EA</t>
        </is>
      </c>
      <c r="AU120" s="50" t="n">
        <v>1080</v>
      </c>
      <c r="AV120" s="51" t="n">
        <v>0</v>
      </c>
      <c r="AW120" s="292" t="n">
        <v>18</v>
      </c>
      <c r="AX120" s="49" t="inlineStr">
        <is>
          <t>01.01.0100</t>
        </is>
      </c>
      <c r="AY120" s="49" t="inlineStr">
        <is>
          <t>28.03.2019</t>
        </is>
      </c>
      <c r="AZ120" s="47" t="n">
        <v>2.18</v>
      </c>
      <c r="BA120" s="292" t="n">
        <v>19.2</v>
      </c>
      <c r="BB120" s="292" t="n">
        <v>8.699999999999999</v>
      </c>
      <c r="BC120" s="292" t="n">
        <v>16.8</v>
      </c>
      <c r="BD120" s="49" t="inlineStr">
        <is>
          <t>30.03.2019</t>
        </is>
      </c>
      <c r="BE120" s="49" t="inlineStr">
        <is>
          <t>A 948 TX 198</t>
        </is>
      </c>
      <c r="BF120" s="49" t="inlineStr">
        <is>
          <t>ПЕТРЯЕВ АЛЕКСЕЙ ЮРЬЕВИЧ</t>
        </is>
      </c>
      <c r="BG120" s="49" t="inlineStr">
        <is>
          <t>ref-33</t>
        </is>
      </c>
      <c r="BH120" s="49" t="inlineStr">
        <is>
          <t>Автомобиль (рефрижератор) 33 пал., 20 тонн, 82 куб.м.</t>
        </is>
      </c>
      <c r="BI120" s="292" t="n">
        <v>33</v>
      </c>
      <c r="BJ120" s="292" t="n">
        <v>20</v>
      </c>
      <c r="BK120" s="51" t="n">
        <v>82.01000000000001</v>
      </c>
      <c r="BL120" s="49" t="inlineStr">
        <is>
          <t>0101148639</t>
        </is>
      </c>
      <c r="BM120" s="49" t="inlineStr">
        <is>
          <t>Монополия Онлайн</t>
        </is>
      </c>
      <c r="BN120" s="51" t="n">
        <v>0</v>
      </c>
      <c r="BO120" s="51" t="n">
        <v>0</v>
      </c>
      <c r="BP120" s="51" t="n">
        <v>0</v>
      </c>
      <c r="BQ120" s="49" t="inlineStr">
        <is>
          <t>348115003</t>
        </is>
      </c>
      <c r="BR120" s="49" t="n"/>
      <c r="BS120" s="49" t="n"/>
      <c r="BT120" s="49" t="n"/>
      <c r="BU120" s="49" t="n"/>
      <c r="BV120" s="49" t="n"/>
      <c r="BW120" s="49" t="inlineStr">
        <is>
          <t>0338102839</t>
        </is>
      </c>
      <c r="BX120" s="292" t="n">
        <v>80</v>
      </c>
      <c r="BY120" s="292" t="n">
        <v>50</v>
      </c>
      <c r="BZ120" s="49" t="inlineStr">
        <is>
          <t>+</t>
        </is>
      </c>
    </row>
    <row r="121">
      <c r="B121" s="52" t="inlineStr">
        <is>
          <t>B874047/PDC/211</t>
        </is>
      </c>
      <c r="C121" s="52" t="inlineStr">
        <is>
          <t>0831298178</t>
        </is>
      </c>
      <c r="D121" s="52" t="inlineStr">
        <is>
          <t>0338150907</t>
        </is>
      </c>
      <c r="E121" s="52" t="inlineStr">
        <is>
          <t>BS276958/PDC</t>
        </is>
      </c>
      <c r="F121" s="53" t="inlineStr">
        <is>
          <t>PDC</t>
        </is>
      </c>
      <c r="G121" s="52" t="inlineStr">
        <is>
          <t>PDC</t>
        </is>
      </c>
      <c r="H121" s="52" t="n"/>
      <c r="I121" s="49" t="inlineStr">
        <is>
          <t>0004144186</t>
        </is>
      </c>
      <c r="J121" s="49" t="inlineStr">
        <is>
          <t>DIKSI Yug ZAO</t>
        </is>
      </c>
      <c r="K121" s="49" t="inlineStr">
        <is>
          <t>0004144186</t>
        </is>
      </c>
      <c r="L121" s="292" t="n">
        <v>0</v>
      </c>
      <c r="N121" s="49" t="inlineStr">
        <is>
          <t>Челябинск</t>
        </is>
      </c>
      <c r="O121" s="54" t="inlineStr">
        <is>
          <t>10000000</t>
        </is>
      </c>
      <c r="P121" s="49" t="inlineStr">
        <is>
          <t>Закрыт</t>
        </is>
      </c>
      <c r="Q121" s="292" t="n">
        <v>1</v>
      </c>
      <c r="R121" s="292" t="n">
        <v>211</v>
      </c>
      <c r="S121" s="55" t="inlineStr">
        <is>
          <t>N</t>
        </is>
      </c>
      <c r="T121" s="49" t="inlineStr">
        <is>
          <t>30.03.2019</t>
        </is>
      </c>
      <c r="U121" s="49" t="inlineStr">
        <is>
          <t>16:36</t>
        </is>
      </c>
      <c r="V121" s="49" t="inlineStr">
        <is>
          <t>Лобанов</t>
        </is>
      </c>
      <c r="W121" s="292" t="n">
        <v>1</v>
      </c>
      <c r="X121" s="292" t="n">
        <v>0</v>
      </c>
      <c r="Y121" s="49" t="inlineStr">
        <is>
          <t>12357314</t>
        </is>
      </c>
      <c r="Z121" s="49" t="inlineStr">
        <is>
          <t>NESCAFE 3в1 Мягкий 8(50х16г) 2018</t>
        </is>
      </c>
      <c r="AA121" s="49" t="n"/>
      <c r="AB121" s="292" t="n">
        <v>180</v>
      </c>
      <c r="AC121" s="49" t="inlineStr">
        <is>
          <t>F30</t>
        </is>
      </c>
      <c r="AD121" s="292" t="n">
        <v>0</v>
      </c>
      <c r="AE121" s="292" t="n">
        <v>9</v>
      </c>
      <c r="AF121" s="292" t="n">
        <v>9</v>
      </c>
      <c r="AG121" s="292" t="n">
        <v>9</v>
      </c>
      <c r="AH121" s="292" t="n">
        <v>0</v>
      </c>
      <c r="AI121" s="292" t="n">
        <v>0</v>
      </c>
      <c r="AJ121" s="47" t="n">
        <v>0.1428571428571428</v>
      </c>
      <c r="AK121" s="48" t="n">
        <v>0.1428571428571428</v>
      </c>
      <c r="AL121" s="292" t="n">
        <v>0</v>
      </c>
      <c r="AM121" s="292" t="n">
        <v>0</v>
      </c>
      <c r="AN121" s="292" t="n">
        <v>2</v>
      </c>
      <c r="AO121" s="292" t="n">
        <v>2</v>
      </c>
      <c r="AP121" s="292" t="n">
        <v>0</v>
      </c>
      <c r="AQ121" s="292" t="n">
        <v>0</v>
      </c>
      <c r="AR121" s="49" t="inlineStr">
        <is>
          <t>CS</t>
        </is>
      </c>
      <c r="AS121" s="49" t="inlineStr">
        <is>
          <t>Короб</t>
        </is>
      </c>
      <c r="AT121" s="49" t="inlineStr">
        <is>
          <t>EA</t>
        </is>
      </c>
      <c r="AU121" s="50" t="n">
        <v>3600</v>
      </c>
      <c r="AV121" s="51" t="n">
        <v>0</v>
      </c>
      <c r="AW121" s="292" t="n">
        <v>18</v>
      </c>
      <c r="AX121" s="49" t="inlineStr">
        <is>
          <t>01.01.0100</t>
        </is>
      </c>
      <c r="AY121" s="49" t="inlineStr">
        <is>
          <t>28.03.2019</t>
        </is>
      </c>
      <c r="AZ121" s="47" t="n">
        <v>7.3</v>
      </c>
      <c r="BA121" s="292" t="n">
        <v>39</v>
      </c>
      <c r="BB121" s="292" t="n">
        <v>26</v>
      </c>
      <c r="BC121" s="292" t="n">
        <v>28.9</v>
      </c>
      <c r="BD121" s="49" t="inlineStr">
        <is>
          <t>30.03.2019</t>
        </is>
      </c>
      <c r="BE121" s="49" t="inlineStr">
        <is>
          <t>A 948 TX 198</t>
        </is>
      </c>
      <c r="BF121" s="49" t="inlineStr">
        <is>
          <t>ПЕТРЯЕВ АЛЕКСЕЙ ЮРЬЕВИЧ</t>
        </is>
      </c>
      <c r="BG121" s="49" t="inlineStr">
        <is>
          <t>ref-33</t>
        </is>
      </c>
      <c r="BH121" s="49" t="inlineStr">
        <is>
          <t>Автомобиль (рефрижератор) 33 пал., 20 тонн, 82 куб.м.</t>
        </is>
      </c>
      <c r="BI121" s="292" t="n">
        <v>33</v>
      </c>
      <c r="BJ121" s="292" t="n">
        <v>20</v>
      </c>
      <c r="BK121" s="51" t="n">
        <v>82.01000000000001</v>
      </c>
      <c r="BL121" s="49" t="inlineStr">
        <is>
          <t>0101148639</t>
        </is>
      </c>
      <c r="BM121" s="49" t="inlineStr">
        <is>
          <t>Монополия Онлайн</t>
        </is>
      </c>
      <c r="BN121" s="51" t="n">
        <v>0</v>
      </c>
      <c r="BO121" s="51" t="n">
        <v>0</v>
      </c>
      <c r="BP121" s="51" t="n">
        <v>0</v>
      </c>
      <c r="BQ121" s="49" t="inlineStr">
        <is>
          <t>348115003</t>
        </is>
      </c>
      <c r="BR121" s="49" t="n"/>
      <c r="BS121" s="49" t="n"/>
      <c r="BT121" s="49" t="n"/>
      <c r="BU121" s="49" t="n"/>
      <c r="BV121" s="49" t="n"/>
      <c r="BW121" s="49" t="inlineStr">
        <is>
          <t>0338150907</t>
        </is>
      </c>
      <c r="BX121" s="292" t="n">
        <v>10</v>
      </c>
      <c r="BY121" s="292" t="n">
        <v>10</v>
      </c>
      <c r="BZ121" s="49" t="inlineStr">
        <is>
          <t>+</t>
        </is>
      </c>
    </row>
    <row r="122">
      <c r="B122" s="52" t="inlineStr">
        <is>
          <t>B874047/PDC/211</t>
        </is>
      </c>
      <c r="C122" s="52" t="inlineStr">
        <is>
          <t>0831298178</t>
        </is>
      </c>
      <c r="D122" s="52" t="inlineStr">
        <is>
          <t>0338150907</t>
        </is>
      </c>
      <c r="E122" s="52" t="inlineStr">
        <is>
          <t>BS276958/PDC</t>
        </is>
      </c>
      <c r="F122" s="53" t="inlineStr">
        <is>
          <t>PDC</t>
        </is>
      </c>
      <c r="G122" s="52" t="inlineStr">
        <is>
          <t>PDC</t>
        </is>
      </c>
      <c r="H122" s="52" t="n"/>
      <c r="I122" s="49" t="inlineStr">
        <is>
          <t>0004144186</t>
        </is>
      </c>
      <c r="J122" s="49" t="inlineStr">
        <is>
          <t>DIKSI Yug ZAO</t>
        </is>
      </c>
      <c r="K122" s="49" t="inlineStr">
        <is>
          <t>0004144186</t>
        </is>
      </c>
      <c r="L122" s="292" t="n">
        <v>0</v>
      </c>
      <c r="N122" s="49" t="inlineStr">
        <is>
          <t>Челябинск</t>
        </is>
      </c>
      <c r="O122" s="54" t="inlineStr">
        <is>
          <t>10000000</t>
        </is>
      </c>
      <c r="P122" s="49" t="inlineStr">
        <is>
          <t>Закрыт</t>
        </is>
      </c>
      <c r="Q122" s="292" t="n">
        <v>1</v>
      </c>
      <c r="R122" s="292" t="n">
        <v>211</v>
      </c>
      <c r="S122" s="55" t="inlineStr">
        <is>
          <t>N</t>
        </is>
      </c>
      <c r="T122" s="49" t="inlineStr">
        <is>
          <t>30.03.2019</t>
        </is>
      </c>
      <c r="U122" s="49" t="inlineStr">
        <is>
          <t>16:36</t>
        </is>
      </c>
      <c r="V122" s="49" t="inlineStr">
        <is>
          <t>Лобанов</t>
        </is>
      </c>
      <c r="W122" s="292" t="n">
        <v>1</v>
      </c>
      <c r="X122" s="292" t="n">
        <v>0</v>
      </c>
      <c r="Y122" s="49" t="inlineStr">
        <is>
          <t>12357311</t>
        </is>
      </c>
      <c r="Z122" s="49" t="inlineStr">
        <is>
          <t>NESCAFE 3в1 Классик 8(50х16г)2018</t>
        </is>
      </c>
      <c r="AA122" s="49" t="n"/>
      <c r="AB122" s="292" t="n">
        <v>180</v>
      </c>
      <c r="AC122" s="49" t="inlineStr">
        <is>
          <t>F30</t>
        </is>
      </c>
      <c r="AD122" s="292" t="n">
        <v>0</v>
      </c>
      <c r="AE122" s="292" t="n">
        <v>9</v>
      </c>
      <c r="AF122" s="292" t="n">
        <v>9</v>
      </c>
      <c r="AG122" s="292" t="n">
        <v>9</v>
      </c>
      <c r="AH122" s="292" t="n">
        <v>0</v>
      </c>
      <c r="AI122" s="292" t="n">
        <v>0</v>
      </c>
      <c r="AJ122" s="47" t="n">
        <v>0.1428571428571428</v>
      </c>
      <c r="AK122" s="48" t="n">
        <v>0.1428571428571428</v>
      </c>
      <c r="AL122" s="292" t="n">
        <v>0</v>
      </c>
      <c r="AM122" s="292" t="n">
        <v>0</v>
      </c>
      <c r="AN122" s="292" t="n">
        <v>2</v>
      </c>
      <c r="AO122" s="292" t="n">
        <v>2</v>
      </c>
      <c r="AP122" s="292" t="n">
        <v>0</v>
      </c>
      <c r="AQ122" s="292" t="n">
        <v>0</v>
      </c>
      <c r="AR122" s="49" t="inlineStr">
        <is>
          <t>CS</t>
        </is>
      </c>
      <c r="AS122" s="49" t="inlineStr">
        <is>
          <t>Короб</t>
        </is>
      </c>
      <c r="AT122" s="49" t="inlineStr">
        <is>
          <t>EA</t>
        </is>
      </c>
      <c r="AU122" s="50" t="n">
        <v>3600</v>
      </c>
      <c r="AV122" s="51" t="n">
        <v>0</v>
      </c>
      <c r="AW122" s="292" t="n">
        <v>18</v>
      </c>
      <c r="AX122" s="49" t="inlineStr">
        <is>
          <t>01.01.0100</t>
        </is>
      </c>
      <c r="AY122" s="49" t="inlineStr">
        <is>
          <t>28.03.2019</t>
        </is>
      </c>
      <c r="AZ122" s="47" t="n">
        <v>7.3</v>
      </c>
      <c r="BA122" s="292" t="n">
        <v>39</v>
      </c>
      <c r="BB122" s="292" t="n">
        <v>26</v>
      </c>
      <c r="BC122" s="292" t="n">
        <v>28.9</v>
      </c>
      <c r="BD122" s="49" t="inlineStr">
        <is>
          <t>30.03.2019</t>
        </is>
      </c>
      <c r="BE122" s="49" t="inlineStr">
        <is>
          <t>A 948 TX 198</t>
        </is>
      </c>
      <c r="BF122" s="49" t="inlineStr">
        <is>
          <t>ПЕТРЯЕВ АЛЕКСЕЙ ЮРЬЕВИЧ</t>
        </is>
      </c>
      <c r="BG122" s="49" t="inlineStr">
        <is>
          <t>ref-33</t>
        </is>
      </c>
      <c r="BH122" s="49" t="inlineStr">
        <is>
          <t>Автомобиль (рефрижератор) 33 пал., 20 тонн, 82 куб.м.</t>
        </is>
      </c>
      <c r="BI122" s="292" t="n">
        <v>33</v>
      </c>
      <c r="BJ122" s="292" t="n">
        <v>20</v>
      </c>
      <c r="BK122" s="51" t="n">
        <v>82.01000000000001</v>
      </c>
      <c r="BL122" s="49" t="inlineStr">
        <is>
          <t>0101148639</t>
        </is>
      </c>
      <c r="BM122" s="49" t="inlineStr">
        <is>
          <t>Монополия Онлайн</t>
        </is>
      </c>
      <c r="BN122" s="51" t="n">
        <v>0</v>
      </c>
      <c r="BO122" s="51" t="n">
        <v>0</v>
      </c>
      <c r="BP122" s="51" t="n">
        <v>0</v>
      </c>
      <c r="BQ122" s="49" t="inlineStr">
        <is>
          <t>348115003</t>
        </is>
      </c>
      <c r="BR122" s="49" t="n"/>
      <c r="BS122" s="49" t="n"/>
      <c r="BT122" s="49" t="n"/>
      <c r="BU122" s="49" t="n"/>
      <c r="BV122" s="49" t="n"/>
      <c r="BW122" s="49" t="inlineStr">
        <is>
          <t>0338150907</t>
        </is>
      </c>
      <c r="BX122" s="292" t="n">
        <v>20</v>
      </c>
      <c r="BY122" s="292" t="n">
        <v>20</v>
      </c>
      <c r="BZ122" s="49" t="inlineStr">
        <is>
          <t>+</t>
        </is>
      </c>
    </row>
    <row r="123">
      <c r="B123" s="52" t="inlineStr">
        <is>
          <t>B874147/PDC/211</t>
        </is>
      </c>
      <c r="C123" s="52" t="inlineStr">
        <is>
          <t>0831157056</t>
        </is>
      </c>
      <c r="D123" s="52" t="inlineStr">
        <is>
          <t>0338234890</t>
        </is>
      </c>
      <c r="E123" s="52" t="inlineStr">
        <is>
          <t>BS276958/PDC</t>
        </is>
      </c>
      <c r="F123" s="53" t="inlineStr">
        <is>
          <t>PDC</t>
        </is>
      </c>
      <c r="G123" s="52" t="inlineStr">
        <is>
          <t>PDC</t>
        </is>
      </c>
      <c r="H123" s="52" t="n"/>
      <c r="I123" s="49" t="inlineStr">
        <is>
          <t>0004144186</t>
        </is>
      </c>
      <c r="J123" s="49" t="inlineStr">
        <is>
          <t>DIKSI Yug ZAO</t>
        </is>
      </c>
      <c r="K123" s="49" t="inlineStr">
        <is>
          <t>0004144186</t>
        </is>
      </c>
      <c r="L123" s="292" t="n">
        <v>0</v>
      </c>
      <c r="N123" s="49" t="inlineStr">
        <is>
          <t>Челябинск</t>
        </is>
      </c>
      <c r="O123" s="54" t="inlineStr">
        <is>
          <t>10000000</t>
        </is>
      </c>
      <c r="P123" s="49" t="inlineStr">
        <is>
          <t>Закрыт</t>
        </is>
      </c>
      <c r="Q123" s="292" t="n">
        <v>1</v>
      </c>
      <c r="R123" s="292" t="n">
        <v>211</v>
      </c>
      <c r="S123" s="55" t="inlineStr">
        <is>
          <t>N</t>
        </is>
      </c>
      <c r="T123" s="49" t="inlineStr">
        <is>
          <t>30.03.2019</t>
        </is>
      </c>
      <c r="U123" s="49" t="inlineStr">
        <is>
          <t>16:36</t>
        </is>
      </c>
      <c r="V123" s="49" t="inlineStr">
        <is>
          <t>Лобанов</t>
        </is>
      </c>
      <c r="W123" s="292" t="n">
        <v>1</v>
      </c>
      <c r="X123" s="292" t="n">
        <v>0</v>
      </c>
      <c r="Y123" s="49" t="inlineStr">
        <is>
          <t>12408679</t>
        </is>
      </c>
      <c r="Z123" s="49" t="inlineStr">
        <is>
          <t>ЗОЛОТАЯ МАРКА Дикси ТвинПак 5х170г</t>
        </is>
      </c>
      <c r="AA123" s="49" t="n"/>
      <c r="AB123" s="292" t="n">
        <v>162</v>
      </c>
      <c r="AC123" s="49" t="inlineStr">
        <is>
          <t>F40</t>
        </is>
      </c>
      <c r="AD123" s="292" t="n">
        <v>0</v>
      </c>
      <c r="AE123" s="292" t="n">
        <v>1500</v>
      </c>
      <c r="AF123" s="292" t="n">
        <v>1500</v>
      </c>
      <c r="AG123" s="292" t="n">
        <v>1500</v>
      </c>
      <c r="AH123" s="292" t="n">
        <v>0</v>
      </c>
      <c r="AI123" s="292" t="n">
        <v>0</v>
      </c>
      <c r="AJ123" s="47" t="n">
        <v>3.260869565217391</v>
      </c>
      <c r="AK123" s="48" t="n">
        <v>3.260869565217391</v>
      </c>
      <c r="AL123" s="292" t="n">
        <v>0</v>
      </c>
      <c r="AM123" s="292" t="n">
        <v>0</v>
      </c>
      <c r="AN123" s="292" t="n">
        <v>4</v>
      </c>
      <c r="AO123" s="292" t="n">
        <v>3</v>
      </c>
      <c r="AP123" s="292" t="n">
        <v>0</v>
      </c>
      <c r="AQ123" s="292" t="n">
        <v>4</v>
      </c>
      <c r="AR123" s="49" t="inlineStr">
        <is>
          <t>CS</t>
        </is>
      </c>
      <c r="AS123" s="49" t="inlineStr">
        <is>
          <t>Короб</t>
        </is>
      </c>
      <c r="AT123" s="49" t="inlineStr">
        <is>
          <t>EA</t>
        </is>
      </c>
      <c r="AU123" s="50" t="n">
        <v>7500</v>
      </c>
      <c r="AV123" s="51" t="n">
        <v>0</v>
      </c>
      <c r="AW123" s="292" t="n">
        <v>18</v>
      </c>
      <c r="AX123" s="49" t="inlineStr">
        <is>
          <t>01.01.0100</t>
        </is>
      </c>
      <c r="AY123" s="49" t="inlineStr">
        <is>
          <t>29.03.2019</t>
        </is>
      </c>
      <c r="AZ123" s="47" t="n">
        <v>0.945</v>
      </c>
      <c r="BA123" s="292" t="n">
        <v>12.5</v>
      </c>
      <c r="BB123" s="292" t="n">
        <v>7.8</v>
      </c>
      <c r="BC123" s="292" t="n">
        <v>17.8</v>
      </c>
      <c r="BD123" s="49" t="inlineStr">
        <is>
          <t>30.03.2019</t>
        </is>
      </c>
      <c r="BE123" s="49" t="inlineStr">
        <is>
          <t>A 948 TX 198</t>
        </is>
      </c>
      <c r="BF123" s="49" t="inlineStr">
        <is>
          <t>ПЕТРЯЕВ АЛЕКСЕЙ ЮРЬЕВИЧ</t>
        </is>
      </c>
      <c r="BG123" s="49" t="inlineStr">
        <is>
          <t>ref-33</t>
        </is>
      </c>
      <c r="BH123" s="49" t="inlineStr">
        <is>
          <t>Автомобиль (рефрижератор) 33 пал., 20 тонн, 82 куб.м.</t>
        </is>
      </c>
      <c r="BI123" s="292" t="n">
        <v>33</v>
      </c>
      <c r="BJ123" s="292" t="n">
        <v>20</v>
      </c>
      <c r="BK123" s="51" t="n">
        <v>82.01000000000001</v>
      </c>
      <c r="BL123" s="49" t="inlineStr">
        <is>
          <t>0101148639</t>
        </is>
      </c>
      <c r="BM123" s="49" t="inlineStr">
        <is>
          <t>Монополия Онлайн</t>
        </is>
      </c>
      <c r="BN123" s="51" t="n">
        <v>0</v>
      </c>
      <c r="BO123" s="51" t="n">
        <v>0</v>
      </c>
      <c r="BP123" s="51" t="n">
        <v>0</v>
      </c>
      <c r="BQ123" s="49" t="inlineStr">
        <is>
          <t>348115003</t>
        </is>
      </c>
      <c r="BR123" s="49" t="n"/>
      <c r="BS123" s="49" t="n"/>
      <c r="BT123" s="49" t="n"/>
      <c r="BU123" s="49" t="n"/>
      <c r="BV123" s="49" t="n"/>
      <c r="BW123" s="49" t="inlineStr">
        <is>
          <t>0338234890</t>
        </is>
      </c>
      <c r="BX123" s="292" t="n">
        <v>10</v>
      </c>
      <c r="BY123" s="292" t="n">
        <v>10</v>
      </c>
      <c r="BZ123" s="49" t="inlineStr">
        <is>
          <t>+</t>
        </is>
      </c>
    </row>
    <row r="124">
      <c r="B124" s="52" t="inlineStr">
        <is>
          <t>B874565/PDC/211</t>
        </is>
      </c>
      <c r="C124" s="52" t="inlineStr">
        <is>
          <t>0831169794</t>
        </is>
      </c>
      <c r="D124" s="52" t="inlineStr">
        <is>
          <t>0338270167</t>
        </is>
      </c>
      <c r="E124" s="52" t="inlineStr">
        <is>
          <t>BS277278/PDC</t>
        </is>
      </c>
      <c r="F124" s="53" t="inlineStr">
        <is>
          <t>PDC</t>
        </is>
      </c>
      <c r="G124" s="52" t="inlineStr">
        <is>
          <t>PDC</t>
        </is>
      </c>
      <c r="H124" s="52" t="n"/>
      <c r="I124" s="49" t="inlineStr">
        <is>
          <t>0004144186</t>
        </is>
      </c>
      <c r="J124" s="49" t="inlineStr">
        <is>
          <t>DIKSI Yug ZAO</t>
        </is>
      </c>
      <c r="K124" s="49" t="inlineStr">
        <is>
          <t>0004144186</t>
        </is>
      </c>
      <c r="L124" s="292" t="n">
        <v>0</v>
      </c>
      <c r="N124" s="49" t="inlineStr">
        <is>
          <t>Челябинск</t>
        </is>
      </c>
      <c r="O124" s="54" t="inlineStr">
        <is>
          <t>10000000</t>
        </is>
      </c>
      <c r="P124" s="49" t="inlineStr">
        <is>
          <t>Закрыт</t>
        </is>
      </c>
      <c r="Q124" s="292" t="n">
        <v>1</v>
      </c>
      <c r="R124" s="292" t="n">
        <v>211</v>
      </c>
      <c r="S124" s="55" t="inlineStr">
        <is>
          <t>N</t>
        </is>
      </c>
      <c r="T124" s="49" t="inlineStr">
        <is>
          <t>05.04.2019</t>
        </is>
      </c>
      <c r="U124" s="49" t="inlineStr">
        <is>
          <t>15:05</t>
        </is>
      </c>
      <c r="V124" s="49" t="inlineStr">
        <is>
          <t>Еремина</t>
        </is>
      </c>
      <c r="W124" s="292" t="n">
        <v>1</v>
      </c>
      <c r="X124" s="292" t="n">
        <v>0</v>
      </c>
      <c r="Y124" s="49" t="inlineStr">
        <is>
          <t>12236294</t>
        </is>
      </c>
      <c r="Z124" s="49" t="inlineStr">
        <is>
          <t>НЕСКВИК ШоколМолСМолНач 20x100г</t>
        </is>
      </c>
      <c r="AA124" s="49" t="n"/>
      <c r="AB124" s="292" t="n">
        <v>162</v>
      </c>
      <c r="AC124" s="49" t="inlineStr">
        <is>
          <t>F40</t>
        </is>
      </c>
      <c r="AD124" s="292" t="n">
        <v>0</v>
      </c>
      <c r="AE124" s="292" t="n">
        <v>162</v>
      </c>
      <c r="AF124" s="292" t="n">
        <v>162</v>
      </c>
      <c r="AG124" s="292" t="n">
        <v>162</v>
      </c>
      <c r="AH124" s="292" t="n">
        <v>0</v>
      </c>
      <c r="AI124" s="292" t="n">
        <v>0</v>
      </c>
      <c r="AJ124" s="47" t="n">
        <v>0.75</v>
      </c>
      <c r="AK124" s="48" t="n">
        <v>0.75</v>
      </c>
      <c r="AL124" s="292" t="n">
        <v>0</v>
      </c>
      <c r="AM124" s="292" t="n">
        <v>0</v>
      </c>
      <c r="AN124" s="292" t="n">
        <v>0</v>
      </c>
      <c r="AO124" s="292" t="n">
        <v>8</v>
      </c>
      <c r="AP124" s="292" t="n">
        <v>0</v>
      </c>
      <c r="AQ124" s="292" t="n">
        <v>29</v>
      </c>
      <c r="AR124" s="49" t="inlineStr">
        <is>
          <t>CS</t>
        </is>
      </c>
      <c r="AS124" s="49" t="inlineStr">
        <is>
          <t>Короб</t>
        </is>
      </c>
      <c r="AT124" s="49" t="inlineStr">
        <is>
          <t>EA</t>
        </is>
      </c>
      <c r="AU124" s="50" t="n">
        <v>3240</v>
      </c>
      <c r="AV124" s="51" t="n">
        <v>0</v>
      </c>
      <c r="AW124" s="292" t="n">
        <v>18</v>
      </c>
      <c r="AX124" s="49" t="inlineStr">
        <is>
          <t>01.01.0100</t>
        </is>
      </c>
      <c r="AY124" s="49" t="inlineStr">
        <is>
          <t>04.04.2019</t>
        </is>
      </c>
      <c r="AZ124" s="47" t="n">
        <v>2.18</v>
      </c>
      <c r="BA124" s="292" t="n">
        <v>19.2</v>
      </c>
      <c r="BB124" s="292" t="n">
        <v>8.699999999999999</v>
      </c>
      <c r="BC124" s="292" t="n">
        <v>16.8</v>
      </c>
      <c r="BD124" s="49" t="inlineStr">
        <is>
          <t>06.04.2019</t>
        </is>
      </c>
      <c r="BE124" s="49" t="inlineStr">
        <is>
          <t>E751EX/159</t>
        </is>
      </c>
      <c r="BF124" s="49" t="inlineStr">
        <is>
          <t>НИКУШИН ДМИТРИЙ АЛЕКСЕЕВИЧ</t>
        </is>
      </c>
      <c r="BG124" s="49" t="inlineStr">
        <is>
          <t>ALKA</t>
        </is>
      </c>
      <c r="BH124" s="49" t="inlineStr">
        <is>
          <t>Автомобиль (изотерма) 14 пал., 10 тонн, 28 куб.м.</t>
        </is>
      </c>
      <c r="BI124" s="292" t="n">
        <v>14</v>
      </c>
      <c r="BJ124" s="292" t="n">
        <v>10</v>
      </c>
      <c r="BK124" s="51" t="n">
        <v>28.39</v>
      </c>
      <c r="BL124" s="49" t="inlineStr">
        <is>
          <t>0100608649</t>
        </is>
      </c>
      <c r="BM124" s="49" t="inlineStr">
        <is>
          <t>Логистик Л7</t>
        </is>
      </c>
      <c r="BN124" s="51" t="n">
        <v>0</v>
      </c>
      <c r="BO124" s="51" t="n">
        <v>0</v>
      </c>
      <c r="BP124" s="51" t="n">
        <v>0</v>
      </c>
      <c r="BQ124" s="49" t="inlineStr">
        <is>
          <t>348115003</t>
        </is>
      </c>
      <c r="BR124" s="49" t="n"/>
      <c r="BS124" s="49" t="n"/>
      <c r="BT124" s="49" t="n"/>
      <c r="BU124" s="49" t="n"/>
      <c r="BV124" s="49" t="n"/>
      <c r="BW124" s="49" t="inlineStr">
        <is>
          <t>0338270167</t>
        </is>
      </c>
      <c r="BX124" s="292" t="n">
        <v>10</v>
      </c>
      <c r="BY124" s="292" t="n">
        <v>10</v>
      </c>
      <c r="BZ124" s="49" t="inlineStr">
        <is>
          <t>+</t>
        </is>
      </c>
    </row>
    <row r="125">
      <c r="B125" s="52" t="inlineStr">
        <is>
          <t>B874565/PDC/211</t>
        </is>
      </c>
      <c r="C125" s="52" t="inlineStr">
        <is>
          <t>0831169794</t>
        </is>
      </c>
      <c r="D125" s="52" t="inlineStr">
        <is>
          <t>0338270167</t>
        </is>
      </c>
      <c r="E125" s="52" t="inlineStr">
        <is>
          <t>BS277278/PDC</t>
        </is>
      </c>
      <c r="F125" s="53" t="inlineStr">
        <is>
          <t>PDC</t>
        </is>
      </c>
      <c r="G125" s="52" t="inlineStr">
        <is>
          <t>PDC</t>
        </is>
      </c>
      <c r="H125" s="52" t="n"/>
      <c r="I125" s="49" t="inlineStr">
        <is>
          <t>0004144186</t>
        </is>
      </c>
      <c r="J125" s="49" t="inlineStr">
        <is>
          <t>DIKSI Yug ZAO</t>
        </is>
      </c>
      <c r="K125" s="49" t="inlineStr">
        <is>
          <t>0004144186</t>
        </is>
      </c>
      <c r="L125" s="292" t="n">
        <v>0</v>
      </c>
      <c r="N125" s="49" t="inlineStr">
        <is>
          <t>Челябинск</t>
        </is>
      </c>
      <c r="O125" s="54" t="inlineStr">
        <is>
          <t>10000000</t>
        </is>
      </c>
      <c r="P125" s="49" t="inlineStr">
        <is>
          <t>Закрыт</t>
        </is>
      </c>
      <c r="Q125" s="292" t="n">
        <v>1</v>
      </c>
      <c r="R125" s="292" t="n">
        <v>211</v>
      </c>
      <c r="S125" s="55" t="inlineStr">
        <is>
          <t>N</t>
        </is>
      </c>
      <c r="T125" s="49" t="inlineStr">
        <is>
          <t>05.04.2019</t>
        </is>
      </c>
      <c r="U125" s="49" t="inlineStr">
        <is>
          <t>15:05</t>
        </is>
      </c>
      <c r="V125" s="49" t="inlineStr">
        <is>
          <t>Еремина</t>
        </is>
      </c>
      <c r="W125" s="292" t="n">
        <v>1</v>
      </c>
      <c r="X125" s="292" t="n">
        <v>0</v>
      </c>
      <c r="Y125" s="49" t="inlineStr">
        <is>
          <t>12339846</t>
        </is>
      </c>
      <c r="Z125" s="49" t="inlineStr">
        <is>
          <t>KITKAT SensesCaramelCappuccino 16x112г</t>
        </is>
      </c>
      <c r="AA125" s="49" t="n"/>
      <c r="AB125" s="292" t="n">
        <v>162</v>
      </c>
      <c r="AC125" s="49" t="inlineStr">
        <is>
          <t>F40</t>
        </is>
      </c>
      <c r="AD125" s="292" t="n">
        <v>0</v>
      </c>
      <c r="AE125" s="292" t="n">
        <v>44</v>
      </c>
      <c r="AF125" s="292" t="n">
        <v>44</v>
      </c>
      <c r="AG125" s="292" t="n">
        <v>44</v>
      </c>
      <c r="AH125" s="292" t="n">
        <v>0</v>
      </c>
      <c r="AI125" s="292" t="n">
        <v>0</v>
      </c>
      <c r="AJ125" s="47" t="n">
        <v>0.2095238095238095</v>
      </c>
      <c r="AK125" s="48" t="n">
        <v>0.2095238095238095</v>
      </c>
      <c r="AL125" s="292" t="n">
        <v>0</v>
      </c>
      <c r="AM125" s="292" t="n">
        <v>0</v>
      </c>
      <c r="AN125" s="292" t="n">
        <v>0</v>
      </c>
      <c r="AO125" s="292" t="n">
        <v>8</v>
      </c>
      <c r="AP125" s="292" t="n">
        <v>0</v>
      </c>
      <c r="AQ125" s="292" t="n">
        <v>29</v>
      </c>
      <c r="AR125" s="49" t="inlineStr">
        <is>
          <t>CS</t>
        </is>
      </c>
      <c r="AS125" s="49" t="inlineStr">
        <is>
          <t>Короб</t>
        </is>
      </c>
      <c r="AT125" s="49" t="inlineStr">
        <is>
          <t>EA</t>
        </is>
      </c>
      <c r="AU125" s="50" t="n">
        <v>704</v>
      </c>
      <c r="AV125" s="51" t="n">
        <v>0</v>
      </c>
      <c r="AW125" s="292" t="n">
        <v>18</v>
      </c>
      <c r="AX125" s="49" t="inlineStr">
        <is>
          <t>01.01.0100</t>
        </is>
      </c>
      <c r="AY125" s="49" t="inlineStr">
        <is>
          <t>04.04.2019</t>
        </is>
      </c>
      <c r="AZ125" s="47" t="n">
        <v>1.93</v>
      </c>
      <c r="BA125" s="292" t="n">
        <v>19.4</v>
      </c>
      <c r="BB125" s="292" t="n">
        <v>11.2</v>
      </c>
      <c r="BC125" s="292" t="n">
        <v>18</v>
      </c>
      <c r="BD125" s="49" t="inlineStr">
        <is>
          <t>06.04.2019</t>
        </is>
      </c>
      <c r="BE125" s="49" t="inlineStr">
        <is>
          <t>E751EX/159</t>
        </is>
      </c>
      <c r="BF125" s="49" t="inlineStr">
        <is>
          <t>НИКУШИН ДМИТРИЙ АЛЕКСЕЕВИЧ</t>
        </is>
      </c>
      <c r="BG125" s="49" t="inlineStr">
        <is>
          <t>ALKA</t>
        </is>
      </c>
      <c r="BH125" s="49" t="inlineStr">
        <is>
          <t>Автомобиль (изотерма) 14 пал., 10 тонн, 28 куб.м.</t>
        </is>
      </c>
      <c r="BI125" s="292" t="n">
        <v>14</v>
      </c>
      <c r="BJ125" s="292" t="n">
        <v>10</v>
      </c>
      <c r="BK125" s="51" t="n">
        <v>28.39</v>
      </c>
      <c r="BL125" s="49" t="inlineStr">
        <is>
          <t>0100608649</t>
        </is>
      </c>
      <c r="BM125" s="49" t="inlineStr">
        <is>
          <t>Логистик Л7</t>
        </is>
      </c>
      <c r="BN125" s="51" t="n">
        <v>0</v>
      </c>
      <c r="BO125" s="51" t="n">
        <v>0</v>
      </c>
      <c r="BP125" s="51" t="n">
        <v>0</v>
      </c>
      <c r="BQ125" s="49" t="inlineStr">
        <is>
          <t>348115003</t>
        </is>
      </c>
      <c r="BR125" s="49" t="n"/>
      <c r="BS125" s="49" t="n"/>
      <c r="BT125" s="49" t="n"/>
      <c r="BU125" s="49" t="n"/>
      <c r="BV125" s="49" t="n"/>
      <c r="BW125" s="49" t="inlineStr">
        <is>
          <t>0338270167</t>
        </is>
      </c>
      <c r="BX125" s="292" t="n">
        <v>20</v>
      </c>
      <c r="BY125" s="292" t="n">
        <v>20</v>
      </c>
      <c r="BZ125" s="49" t="inlineStr">
        <is>
          <t>+</t>
        </is>
      </c>
    </row>
    <row r="126">
      <c r="B126" s="52" t="inlineStr">
        <is>
          <t>B874565/PDC/211</t>
        </is>
      </c>
      <c r="C126" s="52" t="inlineStr">
        <is>
          <t>0831169794</t>
        </is>
      </c>
      <c r="D126" s="52" t="inlineStr">
        <is>
          <t>0338270167</t>
        </is>
      </c>
      <c r="E126" s="52" t="inlineStr">
        <is>
          <t>BS277278/PDC</t>
        </is>
      </c>
      <c r="F126" s="53" t="inlineStr">
        <is>
          <t>PDC</t>
        </is>
      </c>
      <c r="G126" s="52" t="inlineStr">
        <is>
          <t>PDC</t>
        </is>
      </c>
      <c r="H126" s="52" t="n"/>
      <c r="I126" s="49" t="inlineStr">
        <is>
          <t>0004144186</t>
        </is>
      </c>
      <c r="J126" s="49" t="inlineStr">
        <is>
          <t>DIKSI Yug ZAO</t>
        </is>
      </c>
      <c r="K126" s="49" t="inlineStr">
        <is>
          <t>0004144186</t>
        </is>
      </c>
      <c r="L126" s="292" t="n">
        <v>0</v>
      </c>
      <c r="N126" s="49" t="inlineStr">
        <is>
          <t>Челябинск</t>
        </is>
      </c>
      <c r="O126" s="54" t="inlineStr">
        <is>
          <t>10000000</t>
        </is>
      </c>
      <c r="P126" s="49" t="inlineStr">
        <is>
          <t>Закрыт</t>
        </is>
      </c>
      <c r="Q126" s="292" t="n">
        <v>1</v>
      </c>
      <c r="R126" s="292" t="n">
        <v>211</v>
      </c>
      <c r="S126" s="55" t="inlineStr">
        <is>
          <t>N</t>
        </is>
      </c>
      <c r="T126" s="49" t="inlineStr">
        <is>
          <t>05.04.2019</t>
        </is>
      </c>
      <c r="U126" s="49" t="inlineStr">
        <is>
          <t>15:05</t>
        </is>
      </c>
      <c r="V126" s="49" t="inlineStr">
        <is>
          <t>Еремина</t>
        </is>
      </c>
      <c r="W126" s="292" t="n">
        <v>1</v>
      </c>
      <c r="X126" s="292" t="n">
        <v>0</v>
      </c>
      <c r="Y126" s="49" t="inlineStr">
        <is>
          <t>12386099</t>
        </is>
      </c>
      <c r="Z126" s="49" t="inlineStr">
        <is>
          <t>НЕСКВИК Подушечки Банановые 16x220г</t>
        </is>
      </c>
      <c r="AA126" s="49" t="n"/>
      <c r="AB126" s="292" t="n">
        <v>180</v>
      </c>
      <c r="AC126" s="49" t="inlineStr">
        <is>
          <t>F23</t>
        </is>
      </c>
      <c r="AD126" s="292" t="n">
        <v>0</v>
      </c>
      <c r="AE126" s="292" t="n">
        <v>56</v>
      </c>
      <c r="AF126" s="292" t="n">
        <v>56</v>
      </c>
      <c r="AG126" s="292" t="n">
        <v>56</v>
      </c>
      <c r="AH126" s="292" t="n">
        <v>0</v>
      </c>
      <c r="AI126" s="292" t="n">
        <v>0</v>
      </c>
      <c r="AJ126" s="47" t="n">
        <v>0.7777777777777778</v>
      </c>
      <c r="AK126" s="48" t="n">
        <v>0.7777777777777778</v>
      </c>
      <c r="AL126" s="292" t="n">
        <v>0</v>
      </c>
      <c r="AM126" s="292" t="n">
        <v>0</v>
      </c>
      <c r="AN126" s="292" t="n">
        <v>0</v>
      </c>
      <c r="AO126" s="292" t="n">
        <v>8</v>
      </c>
      <c r="AP126" s="292" t="n">
        <v>0</v>
      </c>
      <c r="AQ126" s="292" t="n">
        <v>29</v>
      </c>
      <c r="AR126" s="49" t="inlineStr">
        <is>
          <t>CS</t>
        </is>
      </c>
      <c r="AS126" s="49" t="inlineStr">
        <is>
          <t>Короб</t>
        </is>
      </c>
      <c r="AT126" s="49" t="inlineStr">
        <is>
          <t>EA</t>
        </is>
      </c>
      <c r="AU126" s="50" t="n">
        <v>896</v>
      </c>
      <c r="AV126" s="51" t="n">
        <v>0</v>
      </c>
      <c r="AW126" s="292" t="n">
        <v>18</v>
      </c>
      <c r="AX126" s="49" t="inlineStr">
        <is>
          <t>01.01.0100</t>
        </is>
      </c>
      <c r="AY126" s="49" t="inlineStr">
        <is>
          <t>04.04.2019</t>
        </is>
      </c>
      <c r="AZ126" s="47" t="n">
        <v>4.6</v>
      </c>
      <c r="BA126" s="292" t="n">
        <v>39.6</v>
      </c>
      <c r="BB126" s="292" t="n">
        <v>29.6</v>
      </c>
      <c r="BC126" s="292" t="n">
        <v>23.8</v>
      </c>
      <c r="BD126" s="49" t="inlineStr">
        <is>
          <t>06.04.2019</t>
        </is>
      </c>
      <c r="BE126" s="49" t="inlineStr">
        <is>
          <t>E751EX/159</t>
        </is>
      </c>
      <c r="BF126" s="49" t="inlineStr">
        <is>
          <t>НИКУШИН ДМИТРИЙ АЛЕКСЕЕВИЧ</t>
        </is>
      </c>
      <c r="BG126" s="49" t="inlineStr">
        <is>
          <t>ALKA</t>
        </is>
      </c>
      <c r="BH126" s="49" t="inlineStr">
        <is>
          <t>Автомобиль (изотерма) 14 пал., 10 тонн, 28 куб.м.</t>
        </is>
      </c>
      <c r="BI126" s="292" t="n">
        <v>14</v>
      </c>
      <c r="BJ126" s="292" t="n">
        <v>10</v>
      </c>
      <c r="BK126" s="51" t="n">
        <v>28.39</v>
      </c>
      <c r="BL126" s="49" t="inlineStr">
        <is>
          <t>0100608649</t>
        </is>
      </c>
      <c r="BM126" s="49" t="inlineStr">
        <is>
          <t>Логистик Л7</t>
        </is>
      </c>
      <c r="BN126" s="51" t="n">
        <v>0</v>
      </c>
      <c r="BO126" s="51" t="n">
        <v>0</v>
      </c>
      <c r="BP126" s="51" t="n">
        <v>0</v>
      </c>
      <c r="BQ126" s="49" t="inlineStr">
        <is>
          <t>348115003</t>
        </is>
      </c>
      <c r="BR126" s="49" t="n"/>
      <c r="BS126" s="49" t="n"/>
      <c r="BT126" s="49" t="n"/>
      <c r="BU126" s="49" t="n"/>
      <c r="BV126" s="49" t="n"/>
      <c r="BW126" s="49" t="inlineStr">
        <is>
          <t>0338270167</t>
        </is>
      </c>
      <c r="BX126" s="292" t="n">
        <v>40</v>
      </c>
      <c r="BY126" s="292" t="n">
        <v>30</v>
      </c>
      <c r="BZ126" s="49" t="inlineStr">
        <is>
          <t>+</t>
        </is>
      </c>
    </row>
    <row r="127">
      <c r="B127" s="52" t="inlineStr">
        <is>
          <t>B874565/PDC/211</t>
        </is>
      </c>
      <c r="C127" s="52" t="inlineStr">
        <is>
          <t>0831169795</t>
        </is>
      </c>
      <c r="D127" s="52" t="inlineStr">
        <is>
          <t>0338270168</t>
        </is>
      </c>
      <c r="E127" s="52" t="inlineStr">
        <is>
          <t>BS277278/PDC</t>
        </is>
      </c>
      <c r="F127" s="53" t="inlineStr">
        <is>
          <t>PDC</t>
        </is>
      </c>
      <c r="G127" s="52" t="inlineStr">
        <is>
          <t>PDC</t>
        </is>
      </c>
      <c r="H127" s="52" t="n"/>
      <c r="I127" s="49" t="inlineStr">
        <is>
          <t>0004144186</t>
        </is>
      </c>
      <c r="J127" s="49" t="inlineStr">
        <is>
          <t>DIKSI Yug ZAO</t>
        </is>
      </c>
      <c r="K127" s="49" t="inlineStr">
        <is>
          <t>0004144186</t>
        </is>
      </c>
      <c r="L127" s="292" t="n">
        <v>0</v>
      </c>
      <c r="N127" s="49" t="inlineStr">
        <is>
          <t>Челябинск</t>
        </is>
      </c>
      <c r="O127" s="54" t="inlineStr">
        <is>
          <t>10000000</t>
        </is>
      </c>
      <c r="P127" s="49" t="inlineStr">
        <is>
          <t>Закрыт</t>
        </is>
      </c>
      <c r="Q127" s="292" t="n">
        <v>1</v>
      </c>
      <c r="R127" s="292" t="n">
        <v>211</v>
      </c>
      <c r="S127" s="55" t="inlineStr">
        <is>
          <t>N</t>
        </is>
      </c>
      <c r="T127" s="49" t="inlineStr">
        <is>
          <t>05.04.2019</t>
        </is>
      </c>
      <c r="U127" s="49" t="inlineStr">
        <is>
          <t>15:05</t>
        </is>
      </c>
      <c r="V127" s="49" t="inlineStr">
        <is>
          <t>Еремина</t>
        </is>
      </c>
      <c r="W127" s="292" t="n">
        <v>1</v>
      </c>
      <c r="X127" s="292" t="n">
        <v>0</v>
      </c>
      <c r="Y127" s="49" t="inlineStr">
        <is>
          <t>12360121</t>
        </is>
      </c>
      <c r="Z127" s="49" t="inlineStr">
        <is>
          <t>НЕСКВИК(Батончик)КонфСКакаоНуг36x43г</t>
        </is>
      </c>
      <c r="AA127" s="49" t="n"/>
      <c r="AB127" s="292" t="n">
        <v>180</v>
      </c>
      <c r="AC127" s="49" t="inlineStr">
        <is>
          <t>F40</t>
        </is>
      </c>
      <c r="AD127" s="292" t="n">
        <v>0</v>
      </c>
      <c r="AE127" s="292" t="n">
        <v>33</v>
      </c>
      <c r="AF127" s="292" t="n">
        <v>33</v>
      </c>
      <c r="AG127" s="292" t="n">
        <v>33</v>
      </c>
      <c r="AH127" s="292" t="n">
        <v>0</v>
      </c>
      <c r="AI127" s="292" t="n">
        <v>0</v>
      </c>
      <c r="AJ127" s="47" t="n">
        <v>0.1571428571428571</v>
      </c>
      <c r="AK127" s="48" t="n">
        <v>0.1571428571428571</v>
      </c>
      <c r="AL127" s="292" t="n">
        <v>0</v>
      </c>
      <c r="AM127" s="292" t="n">
        <v>0</v>
      </c>
      <c r="AN127" s="292" t="n">
        <v>0</v>
      </c>
      <c r="AO127" s="292" t="n">
        <v>1</v>
      </c>
      <c r="AP127" s="292" t="n">
        <v>0</v>
      </c>
      <c r="AQ127" s="292" t="n">
        <v>1</v>
      </c>
      <c r="AR127" s="49" t="inlineStr">
        <is>
          <t>CS</t>
        </is>
      </c>
      <c r="AS127" s="49" t="inlineStr">
        <is>
          <t>Короб</t>
        </is>
      </c>
      <c r="AT127" s="49" t="inlineStr">
        <is>
          <t>EA</t>
        </is>
      </c>
      <c r="AU127" s="50" t="n">
        <v>1188</v>
      </c>
      <c r="AV127" s="51" t="n">
        <v>0</v>
      </c>
      <c r="AW127" s="292" t="n">
        <v>18</v>
      </c>
      <c r="AX127" s="49" t="inlineStr">
        <is>
          <t>01.01.0100</t>
        </is>
      </c>
      <c r="AY127" s="49" t="inlineStr">
        <is>
          <t>04.04.2019</t>
        </is>
      </c>
      <c r="AZ127" s="47" t="n">
        <v>1.79</v>
      </c>
      <c r="BA127" s="292" t="n">
        <v>21.4</v>
      </c>
      <c r="BB127" s="292" t="n">
        <v>12.5</v>
      </c>
      <c r="BC127" s="292" t="n">
        <v>13.9</v>
      </c>
      <c r="BD127" s="49" t="inlineStr">
        <is>
          <t>06.04.2019</t>
        </is>
      </c>
      <c r="BE127" s="49" t="inlineStr">
        <is>
          <t>E751EX/159</t>
        </is>
      </c>
      <c r="BF127" s="49" t="inlineStr">
        <is>
          <t>НИКУШИН ДМИТРИЙ АЛЕКСЕЕВИЧ</t>
        </is>
      </c>
      <c r="BG127" s="49" t="inlineStr">
        <is>
          <t>ALKA</t>
        </is>
      </c>
      <c r="BH127" s="49" t="inlineStr">
        <is>
          <t>Автомобиль (изотерма) 14 пал., 10 тонн, 28 куб.м.</t>
        </is>
      </c>
      <c r="BI127" s="292" t="n">
        <v>14</v>
      </c>
      <c r="BJ127" s="292" t="n">
        <v>10</v>
      </c>
      <c r="BK127" s="51" t="n">
        <v>28.39</v>
      </c>
      <c r="BL127" s="49" t="inlineStr">
        <is>
          <t>0100608649</t>
        </is>
      </c>
      <c r="BM127" s="49" t="inlineStr">
        <is>
          <t>Логистик Л7</t>
        </is>
      </c>
      <c r="BN127" s="51" t="n">
        <v>0</v>
      </c>
      <c r="BO127" s="51" t="n">
        <v>0</v>
      </c>
      <c r="BP127" s="51" t="n">
        <v>0</v>
      </c>
      <c r="BQ127" s="49" t="inlineStr">
        <is>
          <t>348115003</t>
        </is>
      </c>
      <c r="BR127" s="49" t="n"/>
      <c r="BS127" s="49" t="n"/>
      <c r="BT127" s="49" t="n"/>
      <c r="BU127" s="49" t="n"/>
      <c r="BV127" s="49" t="n"/>
      <c r="BW127" s="49" t="inlineStr">
        <is>
          <t>0338270168</t>
        </is>
      </c>
      <c r="BX127" s="292" t="n">
        <v>10</v>
      </c>
      <c r="BY127" s="292" t="n">
        <v>10</v>
      </c>
      <c r="BZ127" s="49" t="inlineStr">
        <is>
          <t>+</t>
        </is>
      </c>
    </row>
    <row r="128">
      <c r="B128" s="52" t="inlineStr">
        <is>
          <t>B874565/PDC/211</t>
        </is>
      </c>
      <c r="C128" s="52" t="inlineStr">
        <is>
          <t>0831169795</t>
        </is>
      </c>
      <c r="D128" s="52" t="inlineStr">
        <is>
          <t>0338270168</t>
        </is>
      </c>
      <c r="E128" s="52" t="inlineStr">
        <is>
          <t>BS277278/PDC</t>
        </is>
      </c>
      <c r="F128" s="53" t="inlineStr">
        <is>
          <t>PDC</t>
        </is>
      </c>
      <c r="G128" s="52" t="inlineStr">
        <is>
          <t>PDC</t>
        </is>
      </c>
      <c r="H128" s="52" t="n"/>
      <c r="I128" s="49" t="inlineStr">
        <is>
          <t>0004144186</t>
        </is>
      </c>
      <c r="J128" s="49" t="inlineStr">
        <is>
          <t>DIKSI Yug ZAO</t>
        </is>
      </c>
      <c r="K128" s="49" t="inlineStr">
        <is>
          <t>0004144186</t>
        </is>
      </c>
      <c r="L128" s="292" t="n">
        <v>0</v>
      </c>
      <c r="N128" s="49" t="inlineStr">
        <is>
          <t>Челябинск</t>
        </is>
      </c>
      <c r="O128" s="54" t="inlineStr">
        <is>
          <t>10000000</t>
        </is>
      </c>
      <c r="P128" s="49" t="inlineStr">
        <is>
          <t>Закрыт</t>
        </is>
      </c>
      <c r="Q128" s="292" t="n">
        <v>1</v>
      </c>
      <c r="R128" s="292" t="n">
        <v>211</v>
      </c>
      <c r="S128" s="55" t="inlineStr">
        <is>
          <t>N</t>
        </is>
      </c>
      <c r="T128" s="49" t="inlineStr">
        <is>
          <t>05.04.2019</t>
        </is>
      </c>
      <c r="U128" s="49" t="inlineStr">
        <is>
          <t>15:05</t>
        </is>
      </c>
      <c r="V128" s="49" t="inlineStr">
        <is>
          <t>Еремина</t>
        </is>
      </c>
      <c r="W128" s="292" t="n">
        <v>1</v>
      </c>
      <c r="X128" s="292" t="n">
        <v>0</v>
      </c>
      <c r="Y128" s="49" t="inlineStr">
        <is>
          <t>12267714</t>
        </is>
      </c>
      <c r="Z128" s="49" t="inlineStr">
        <is>
          <t>НЕСКАФЕ КЛАС Пак12(75+15г)ПР20%БЕСП Y15</t>
        </is>
      </c>
      <c r="AA128" s="49" t="n"/>
      <c r="AB128" s="292" t="n">
        <v>360</v>
      </c>
      <c r="AC128" s="49" t="inlineStr">
        <is>
          <t>F30</t>
        </is>
      </c>
      <c r="AD128" s="292" t="n">
        <v>0</v>
      </c>
      <c r="AE128" s="292" t="n">
        <v>5</v>
      </c>
      <c r="AF128" s="292" t="n">
        <v>5</v>
      </c>
      <c r="AG128" s="292" t="n">
        <v>5</v>
      </c>
      <c r="AH128" s="292" t="n">
        <v>0</v>
      </c>
      <c r="AI128" s="292" t="n">
        <v>0</v>
      </c>
      <c r="AJ128" s="47" t="n">
        <v>0.02564102564102564</v>
      </c>
      <c r="AK128" s="48" t="n">
        <v>0.02564102564102564</v>
      </c>
      <c r="AL128" s="292" t="n">
        <v>0</v>
      </c>
      <c r="AM128" s="292" t="n">
        <v>0</v>
      </c>
      <c r="AN128" s="292" t="n">
        <v>0</v>
      </c>
      <c r="AO128" s="292" t="n">
        <v>1</v>
      </c>
      <c r="AP128" s="292" t="n">
        <v>0</v>
      </c>
      <c r="AQ128" s="292" t="n">
        <v>1</v>
      </c>
      <c r="AR128" s="49" t="inlineStr">
        <is>
          <t>CS</t>
        </is>
      </c>
      <c r="AS128" s="49" t="inlineStr">
        <is>
          <t>Короб</t>
        </is>
      </c>
      <c r="AT128" s="49" t="inlineStr">
        <is>
          <t>EA</t>
        </is>
      </c>
      <c r="AU128" s="50" t="n">
        <v>60</v>
      </c>
      <c r="AV128" s="51" t="n">
        <v>0</v>
      </c>
      <c r="AW128" s="292" t="n">
        <v>18</v>
      </c>
      <c r="AX128" s="49" t="inlineStr">
        <is>
          <t>01.01.0100</t>
        </is>
      </c>
      <c r="AY128" s="49" t="inlineStr">
        <is>
          <t>04.04.2019</t>
        </is>
      </c>
      <c r="AZ128" s="47" t="n">
        <v>1.38</v>
      </c>
      <c r="BA128" s="292" t="n">
        <v>29.8</v>
      </c>
      <c r="BB128" s="292" t="n">
        <v>23.8</v>
      </c>
      <c r="BC128" s="292" t="n">
        <v>14.2</v>
      </c>
      <c r="BD128" s="49" t="inlineStr">
        <is>
          <t>06.04.2019</t>
        </is>
      </c>
      <c r="BE128" s="49" t="inlineStr">
        <is>
          <t>E751EX/159</t>
        </is>
      </c>
      <c r="BF128" s="49" t="inlineStr">
        <is>
          <t>НИКУШИН ДМИТРИЙ АЛЕКСЕЕВИЧ</t>
        </is>
      </c>
      <c r="BG128" s="49" t="inlineStr">
        <is>
          <t>ALKA</t>
        </is>
      </c>
      <c r="BH128" s="49" t="inlineStr">
        <is>
          <t>Автомобиль (изотерма) 14 пал., 10 тонн, 28 куб.м.</t>
        </is>
      </c>
      <c r="BI128" s="292" t="n">
        <v>14</v>
      </c>
      <c r="BJ128" s="292" t="n">
        <v>10</v>
      </c>
      <c r="BK128" s="51" t="n">
        <v>28.39</v>
      </c>
      <c r="BL128" s="49" t="inlineStr">
        <is>
          <t>0100608649</t>
        </is>
      </c>
      <c r="BM128" s="49" t="inlineStr">
        <is>
          <t>Логистик Л7</t>
        </is>
      </c>
      <c r="BN128" s="51" t="n">
        <v>0</v>
      </c>
      <c r="BO128" s="51" t="n">
        <v>0</v>
      </c>
      <c r="BP128" s="51" t="n">
        <v>0</v>
      </c>
      <c r="BQ128" s="49" t="inlineStr">
        <is>
          <t>348115003</t>
        </is>
      </c>
      <c r="BR128" s="49" t="n"/>
      <c r="BS128" s="49" t="n"/>
      <c r="BT128" s="49" t="n"/>
      <c r="BU128" s="49" t="n"/>
      <c r="BV128" s="49" t="n"/>
      <c r="BW128" s="49" t="inlineStr">
        <is>
          <t>0338270168</t>
        </is>
      </c>
      <c r="BX128" s="292" t="n">
        <v>20</v>
      </c>
      <c r="BY128" s="292" t="n">
        <v>20</v>
      </c>
      <c r="BZ128" s="49" t="inlineStr">
        <is>
          <t>+</t>
        </is>
      </c>
    </row>
    <row r="129">
      <c r="B129" s="52" t="inlineStr">
        <is>
          <t>B874565/PDC/211</t>
        </is>
      </c>
      <c r="C129" s="52" t="inlineStr">
        <is>
          <t>0831169795</t>
        </is>
      </c>
      <c r="D129" s="52" t="inlineStr">
        <is>
          <t>0338270168</t>
        </is>
      </c>
      <c r="E129" s="52" t="inlineStr">
        <is>
          <t>BS277278/PDC</t>
        </is>
      </c>
      <c r="F129" s="53" t="inlineStr">
        <is>
          <t>PDC</t>
        </is>
      </c>
      <c r="G129" s="52" t="inlineStr">
        <is>
          <t>PDC</t>
        </is>
      </c>
      <c r="H129" s="52" t="n"/>
      <c r="I129" s="49" t="inlineStr">
        <is>
          <t>0004144186</t>
        </is>
      </c>
      <c r="J129" s="49" t="inlineStr">
        <is>
          <t>DIKSI Yug ZAO</t>
        </is>
      </c>
      <c r="K129" s="49" t="inlineStr">
        <is>
          <t>0004144186</t>
        </is>
      </c>
      <c r="L129" s="292" t="n">
        <v>0</v>
      </c>
      <c r="N129" s="49" t="inlineStr">
        <is>
          <t>Челябинск</t>
        </is>
      </c>
      <c r="O129" s="54" t="inlineStr">
        <is>
          <t>10000000</t>
        </is>
      </c>
      <c r="P129" s="49" t="inlineStr">
        <is>
          <t>Закрыт</t>
        </is>
      </c>
      <c r="Q129" s="292" t="n">
        <v>1</v>
      </c>
      <c r="R129" s="292" t="n">
        <v>211</v>
      </c>
      <c r="S129" s="55" t="inlineStr">
        <is>
          <t>N</t>
        </is>
      </c>
      <c r="T129" s="49" t="inlineStr">
        <is>
          <t>05.04.2019</t>
        </is>
      </c>
      <c r="U129" s="49" t="inlineStr">
        <is>
          <t>15:05</t>
        </is>
      </c>
      <c r="V129" s="49" t="inlineStr">
        <is>
          <t>Еремина</t>
        </is>
      </c>
      <c r="W129" s="292" t="n">
        <v>1</v>
      </c>
      <c r="X129" s="292" t="n">
        <v>0</v>
      </c>
      <c r="Y129" s="49" t="inlineStr">
        <is>
          <t>12315906</t>
        </is>
      </c>
      <c r="Z129" s="49" t="inlineStr">
        <is>
          <t>НЕСКАФЕ КЛАССИК Крема Пакет 12x70gN1</t>
        </is>
      </c>
      <c r="AA129" s="49" t="n"/>
      <c r="AB129" s="292" t="n">
        <v>360</v>
      </c>
      <c r="AC129" s="49" t="inlineStr">
        <is>
          <t>F30</t>
        </is>
      </c>
      <c r="AD129" s="292" t="n">
        <v>0</v>
      </c>
      <c r="AE129" s="292" t="n">
        <v>16</v>
      </c>
      <c r="AF129" s="292" t="n">
        <v>16</v>
      </c>
      <c r="AG129" s="292" t="n">
        <v>16</v>
      </c>
      <c r="AH129" s="292" t="n">
        <v>0</v>
      </c>
      <c r="AI129" s="292" t="n">
        <v>0</v>
      </c>
      <c r="AJ129" s="47" t="n">
        <v>0.06666666666666667</v>
      </c>
      <c r="AK129" s="48" t="n">
        <v>0.06666666666666667</v>
      </c>
      <c r="AL129" s="292" t="n">
        <v>0</v>
      </c>
      <c r="AM129" s="292" t="n">
        <v>0</v>
      </c>
      <c r="AN129" s="292" t="n">
        <v>0</v>
      </c>
      <c r="AO129" s="292" t="n">
        <v>1</v>
      </c>
      <c r="AP129" s="292" t="n">
        <v>0</v>
      </c>
      <c r="AQ129" s="292" t="n">
        <v>1</v>
      </c>
      <c r="AR129" s="49" t="inlineStr">
        <is>
          <t>CS</t>
        </is>
      </c>
      <c r="AS129" s="49" t="inlineStr">
        <is>
          <t>Короб</t>
        </is>
      </c>
      <c r="AT129" s="49" t="inlineStr">
        <is>
          <t>EA</t>
        </is>
      </c>
      <c r="AU129" s="50" t="n">
        <v>192</v>
      </c>
      <c r="AV129" s="51" t="n">
        <v>0</v>
      </c>
      <c r="AW129" s="292" t="n">
        <v>18</v>
      </c>
      <c r="AX129" s="49" t="inlineStr">
        <is>
          <t>01.01.0100</t>
        </is>
      </c>
      <c r="AY129" s="49" t="inlineStr">
        <is>
          <t>04.04.2019</t>
        </is>
      </c>
      <c r="AZ129" s="47" t="n">
        <v>1.078</v>
      </c>
      <c r="BA129" s="292" t="n">
        <v>29.8</v>
      </c>
      <c r="BB129" s="292" t="n">
        <v>19.2</v>
      </c>
      <c r="BC129" s="292" t="n">
        <v>14.3</v>
      </c>
      <c r="BD129" s="49" t="inlineStr">
        <is>
          <t>06.04.2019</t>
        </is>
      </c>
      <c r="BE129" s="49" t="inlineStr">
        <is>
          <t>E751EX/159</t>
        </is>
      </c>
      <c r="BF129" s="49" t="inlineStr">
        <is>
          <t>НИКУШИН ДМИТРИЙ АЛЕКСЕЕВИЧ</t>
        </is>
      </c>
      <c r="BG129" s="49" t="inlineStr">
        <is>
          <t>ALKA</t>
        </is>
      </c>
      <c r="BH129" s="49" t="inlineStr">
        <is>
          <t>Автомобиль (изотерма) 14 пал., 10 тонн, 28 куб.м.</t>
        </is>
      </c>
      <c r="BI129" s="292" t="n">
        <v>14</v>
      </c>
      <c r="BJ129" s="292" t="n">
        <v>10</v>
      </c>
      <c r="BK129" s="51" t="n">
        <v>28.39</v>
      </c>
      <c r="BL129" s="49" t="inlineStr">
        <is>
          <t>0100608649</t>
        </is>
      </c>
      <c r="BM129" s="49" t="inlineStr">
        <is>
          <t>Логистик Л7</t>
        </is>
      </c>
      <c r="BN129" s="51" t="n">
        <v>0</v>
      </c>
      <c r="BO129" s="51" t="n">
        <v>0</v>
      </c>
      <c r="BP129" s="51" t="n">
        <v>0</v>
      </c>
      <c r="BQ129" s="49" t="inlineStr">
        <is>
          <t>348115003</t>
        </is>
      </c>
      <c r="BR129" s="49" t="n"/>
      <c r="BS129" s="49" t="n"/>
      <c r="BT129" s="49" t="n"/>
      <c r="BU129" s="49" t="n"/>
      <c r="BV129" s="49" t="n"/>
      <c r="BW129" s="49" t="inlineStr">
        <is>
          <t>0338270168</t>
        </is>
      </c>
      <c r="BX129" s="292" t="n">
        <v>31</v>
      </c>
      <c r="BY129" s="292" t="n">
        <v>30</v>
      </c>
      <c r="BZ129" s="49" t="inlineStr">
        <is>
          <t>+</t>
        </is>
      </c>
    </row>
    <row r="130">
      <c r="B130" s="52" t="inlineStr">
        <is>
          <t>B874565/PDC/211</t>
        </is>
      </c>
      <c r="C130" s="52" t="inlineStr">
        <is>
          <t>0831169795</t>
        </is>
      </c>
      <c r="D130" s="52" t="inlineStr">
        <is>
          <t>0338270168</t>
        </is>
      </c>
      <c r="E130" s="52" t="inlineStr">
        <is>
          <t>BS277278/PDC</t>
        </is>
      </c>
      <c r="F130" s="53" t="inlineStr">
        <is>
          <t>PDC</t>
        </is>
      </c>
      <c r="G130" s="52" t="inlineStr">
        <is>
          <t>PDC</t>
        </is>
      </c>
      <c r="H130" s="52" t="n"/>
      <c r="I130" s="49" t="inlineStr">
        <is>
          <t>0004144186</t>
        </is>
      </c>
      <c r="J130" s="49" t="inlineStr">
        <is>
          <t>DIKSI Yug ZAO</t>
        </is>
      </c>
      <c r="K130" s="49" t="inlineStr">
        <is>
          <t>0004144186</t>
        </is>
      </c>
      <c r="L130" s="292" t="n">
        <v>0</v>
      </c>
      <c r="N130" s="49" t="inlineStr">
        <is>
          <t>Челябинск</t>
        </is>
      </c>
      <c r="O130" s="54" t="inlineStr">
        <is>
          <t>10000000</t>
        </is>
      </c>
      <c r="P130" s="49" t="inlineStr">
        <is>
          <t>Закрыт</t>
        </is>
      </c>
      <c r="Q130" s="292" t="n">
        <v>1</v>
      </c>
      <c r="R130" s="292" t="n">
        <v>211</v>
      </c>
      <c r="S130" s="55" t="inlineStr">
        <is>
          <t>N</t>
        </is>
      </c>
      <c r="T130" s="49" t="inlineStr">
        <is>
          <t>05.04.2019</t>
        </is>
      </c>
      <c r="U130" s="49" t="inlineStr">
        <is>
          <t>15:05</t>
        </is>
      </c>
      <c r="V130" s="49" t="inlineStr">
        <is>
          <t>Еремина</t>
        </is>
      </c>
      <c r="W130" s="292" t="n">
        <v>1</v>
      </c>
      <c r="X130" s="292" t="n">
        <v>0</v>
      </c>
      <c r="Y130" s="49" t="inlineStr">
        <is>
          <t>12357314</t>
        </is>
      </c>
      <c r="Z130" s="49" t="inlineStr">
        <is>
          <t>NESCAFE 3в1 Мягкий 8(50х16г) 2018</t>
        </is>
      </c>
      <c r="AA130" s="49" t="n"/>
      <c r="AB130" s="292" t="n">
        <v>180</v>
      </c>
      <c r="AC130" s="49" t="inlineStr">
        <is>
          <t>F30</t>
        </is>
      </c>
      <c r="AD130" s="292" t="n">
        <v>0</v>
      </c>
      <c r="AE130" s="292" t="n">
        <v>9</v>
      </c>
      <c r="AF130" s="292" t="n">
        <v>9</v>
      </c>
      <c r="AG130" s="292" t="n">
        <v>9</v>
      </c>
      <c r="AH130" s="292" t="n">
        <v>0</v>
      </c>
      <c r="AI130" s="292" t="n">
        <v>0</v>
      </c>
      <c r="AJ130" s="47" t="n">
        <v>0.1428571428571428</v>
      </c>
      <c r="AK130" s="48" t="n">
        <v>0.1428571428571428</v>
      </c>
      <c r="AL130" s="292" t="n">
        <v>0</v>
      </c>
      <c r="AM130" s="292" t="n">
        <v>0</v>
      </c>
      <c r="AN130" s="292" t="n">
        <v>0</v>
      </c>
      <c r="AO130" s="292" t="n">
        <v>1</v>
      </c>
      <c r="AP130" s="292" t="n">
        <v>0</v>
      </c>
      <c r="AQ130" s="292" t="n">
        <v>1</v>
      </c>
      <c r="AR130" s="49" t="inlineStr">
        <is>
          <t>CS</t>
        </is>
      </c>
      <c r="AS130" s="49" t="inlineStr">
        <is>
          <t>Короб</t>
        </is>
      </c>
      <c r="AT130" s="49" t="inlineStr">
        <is>
          <t>EA</t>
        </is>
      </c>
      <c r="AU130" s="50" t="n">
        <v>3600</v>
      </c>
      <c r="AV130" s="51" t="n">
        <v>0</v>
      </c>
      <c r="AW130" s="292" t="n">
        <v>18</v>
      </c>
      <c r="AX130" s="49" t="inlineStr">
        <is>
          <t>01.01.0100</t>
        </is>
      </c>
      <c r="AY130" s="49" t="inlineStr">
        <is>
          <t>04.04.2019</t>
        </is>
      </c>
      <c r="AZ130" s="47" t="n">
        <v>7.3</v>
      </c>
      <c r="BA130" s="292" t="n">
        <v>39</v>
      </c>
      <c r="BB130" s="292" t="n">
        <v>26</v>
      </c>
      <c r="BC130" s="292" t="n">
        <v>28.9</v>
      </c>
      <c r="BD130" s="49" t="inlineStr">
        <is>
          <t>06.04.2019</t>
        </is>
      </c>
      <c r="BE130" s="49" t="inlineStr">
        <is>
          <t>E751EX/159</t>
        </is>
      </c>
      <c r="BF130" s="49" t="inlineStr">
        <is>
          <t>НИКУШИН ДМИТРИЙ АЛЕКСЕЕВИЧ</t>
        </is>
      </c>
      <c r="BG130" s="49" t="inlineStr">
        <is>
          <t>ALKA</t>
        </is>
      </c>
      <c r="BH130" s="49" t="inlineStr">
        <is>
          <t>Автомобиль (изотерма) 14 пал., 10 тонн, 28 куб.м.</t>
        </is>
      </c>
      <c r="BI130" s="292" t="n">
        <v>14</v>
      </c>
      <c r="BJ130" s="292" t="n">
        <v>10</v>
      </c>
      <c r="BK130" s="51" t="n">
        <v>28.39</v>
      </c>
      <c r="BL130" s="49" t="inlineStr">
        <is>
          <t>0100608649</t>
        </is>
      </c>
      <c r="BM130" s="49" t="inlineStr">
        <is>
          <t>Логистик Л7</t>
        </is>
      </c>
      <c r="BN130" s="51" t="n">
        <v>0</v>
      </c>
      <c r="BO130" s="51" t="n">
        <v>0</v>
      </c>
      <c r="BP130" s="51" t="n">
        <v>0</v>
      </c>
      <c r="BQ130" s="49" t="inlineStr">
        <is>
          <t>348115003</t>
        </is>
      </c>
      <c r="BR130" s="49" t="n"/>
      <c r="BS130" s="49" t="n"/>
      <c r="BT130" s="49" t="n"/>
      <c r="BU130" s="49" t="n"/>
      <c r="BV130" s="49" t="n"/>
      <c r="BW130" s="49" t="inlineStr">
        <is>
          <t>0338270168</t>
        </is>
      </c>
      <c r="BX130" s="292" t="n">
        <v>40</v>
      </c>
      <c r="BY130" s="292" t="n">
        <v>40</v>
      </c>
      <c r="BZ130" s="49" t="inlineStr">
        <is>
          <t>+</t>
        </is>
      </c>
    </row>
    <row r="131">
      <c r="B131" s="52" t="inlineStr">
        <is>
          <t>B874565/PDC/211</t>
        </is>
      </c>
      <c r="C131" s="52" t="inlineStr">
        <is>
          <t>0831169795</t>
        </is>
      </c>
      <c r="D131" s="52" t="inlineStr">
        <is>
          <t>0338270168</t>
        </is>
      </c>
      <c r="E131" s="52" t="inlineStr">
        <is>
          <t>BS277278/PDC</t>
        </is>
      </c>
      <c r="F131" s="53" t="inlineStr">
        <is>
          <t>PDC</t>
        </is>
      </c>
      <c r="G131" s="52" t="inlineStr">
        <is>
          <t>PDC</t>
        </is>
      </c>
      <c r="H131" s="52" t="n"/>
      <c r="I131" s="49" t="inlineStr">
        <is>
          <t>0004144186</t>
        </is>
      </c>
      <c r="J131" s="49" t="inlineStr">
        <is>
          <t>DIKSI Yug ZAO</t>
        </is>
      </c>
      <c r="K131" s="49" t="inlineStr">
        <is>
          <t>0004144186</t>
        </is>
      </c>
      <c r="L131" s="292" t="n">
        <v>0</v>
      </c>
      <c r="N131" s="49" t="inlineStr">
        <is>
          <t>Челябинск</t>
        </is>
      </c>
      <c r="O131" s="54" t="inlineStr">
        <is>
          <t>10000000</t>
        </is>
      </c>
      <c r="P131" s="49" t="inlineStr">
        <is>
          <t>Закрыт</t>
        </is>
      </c>
      <c r="Q131" s="292" t="n">
        <v>1</v>
      </c>
      <c r="R131" s="292" t="n">
        <v>211</v>
      </c>
      <c r="S131" s="55" t="inlineStr">
        <is>
          <t>N</t>
        </is>
      </c>
      <c r="T131" s="49" t="inlineStr">
        <is>
          <t>05.04.2019</t>
        </is>
      </c>
      <c r="U131" s="49" t="inlineStr">
        <is>
          <t>15:05</t>
        </is>
      </c>
      <c r="V131" s="49" t="inlineStr">
        <is>
          <t>Еремина</t>
        </is>
      </c>
      <c r="W131" s="292" t="n">
        <v>1</v>
      </c>
      <c r="X131" s="292" t="n">
        <v>0</v>
      </c>
      <c r="Y131" s="49" t="inlineStr">
        <is>
          <t>12363354</t>
        </is>
      </c>
      <c r="Z131" s="49" t="inlineStr">
        <is>
          <t>НЕСКВИК НапШок Б/р ВитМинер МБ10х500г</t>
        </is>
      </c>
      <c r="AA131" s="49" t="n"/>
      <c r="AB131" s="292" t="n">
        <v>180</v>
      </c>
      <c r="AC131" s="49" t="inlineStr">
        <is>
          <t>F35</t>
        </is>
      </c>
      <c r="AD131" s="292" t="n">
        <v>0</v>
      </c>
      <c r="AE131" s="292" t="n">
        <v>11</v>
      </c>
      <c r="AF131" s="292" t="n">
        <v>11</v>
      </c>
      <c r="AG131" s="292" t="n">
        <v>11</v>
      </c>
      <c r="AH131" s="292" t="n">
        <v>0</v>
      </c>
      <c r="AI131" s="292" t="n">
        <v>0</v>
      </c>
      <c r="AJ131" s="47" t="n">
        <v>0.08333333333333333</v>
      </c>
      <c r="AK131" s="48" t="n">
        <v>0.08333333333333333</v>
      </c>
      <c r="AL131" s="292" t="n">
        <v>0</v>
      </c>
      <c r="AM131" s="292" t="n">
        <v>0</v>
      </c>
      <c r="AN131" s="292" t="n">
        <v>0</v>
      </c>
      <c r="AO131" s="292" t="n">
        <v>1</v>
      </c>
      <c r="AP131" s="292" t="n">
        <v>0</v>
      </c>
      <c r="AQ131" s="292" t="n">
        <v>1</v>
      </c>
      <c r="AR131" s="49" t="inlineStr">
        <is>
          <t>CS</t>
        </is>
      </c>
      <c r="AS131" s="49" t="inlineStr">
        <is>
          <t>Короб</t>
        </is>
      </c>
      <c r="AT131" s="49" t="inlineStr">
        <is>
          <t>EA</t>
        </is>
      </c>
      <c r="AU131" s="50" t="n">
        <v>110</v>
      </c>
      <c r="AV131" s="51" t="n">
        <v>0</v>
      </c>
      <c r="AW131" s="292" t="n">
        <v>18</v>
      </c>
      <c r="AX131" s="49" t="inlineStr">
        <is>
          <t>01.01.0100</t>
        </is>
      </c>
      <c r="AY131" s="49" t="inlineStr">
        <is>
          <t>04.04.2019</t>
        </is>
      </c>
      <c r="AZ131" s="47" t="n">
        <v>5.5</v>
      </c>
      <c r="BA131" s="292" t="n">
        <v>36.8</v>
      </c>
      <c r="BB131" s="292" t="n">
        <v>21.8</v>
      </c>
      <c r="BC131" s="292" t="n">
        <v>12.8</v>
      </c>
      <c r="BD131" s="49" t="inlineStr">
        <is>
          <t>06.04.2019</t>
        </is>
      </c>
      <c r="BE131" s="49" t="inlineStr">
        <is>
          <t>E751EX/159</t>
        </is>
      </c>
      <c r="BF131" s="49" t="inlineStr">
        <is>
          <t>НИКУШИН ДМИТРИЙ АЛЕКСЕЕВИЧ</t>
        </is>
      </c>
      <c r="BG131" s="49" t="inlineStr">
        <is>
          <t>ALKA</t>
        </is>
      </c>
      <c r="BH131" s="49" t="inlineStr">
        <is>
          <t>Автомобиль (изотерма) 14 пал., 10 тонн, 28 куб.м.</t>
        </is>
      </c>
      <c r="BI131" s="292" t="n">
        <v>14</v>
      </c>
      <c r="BJ131" s="292" t="n">
        <v>10</v>
      </c>
      <c r="BK131" s="51" t="n">
        <v>28.39</v>
      </c>
      <c r="BL131" s="49" t="inlineStr">
        <is>
          <t>0100608649</t>
        </is>
      </c>
      <c r="BM131" s="49" t="inlineStr">
        <is>
          <t>Логистик Л7</t>
        </is>
      </c>
      <c r="BN131" s="51" t="n">
        <v>0</v>
      </c>
      <c r="BO131" s="51" t="n">
        <v>0</v>
      </c>
      <c r="BP131" s="51" t="n">
        <v>0</v>
      </c>
      <c r="BQ131" s="49" t="inlineStr">
        <is>
          <t>348115003</t>
        </is>
      </c>
      <c r="BR131" s="49" t="n"/>
      <c r="BS131" s="49" t="n"/>
      <c r="BT131" s="49" t="n"/>
      <c r="BU131" s="49" t="n"/>
      <c r="BV131" s="49" t="n"/>
      <c r="BW131" s="49" t="inlineStr">
        <is>
          <t>0338270168</t>
        </is>
      </c>
      <c r="BX131" s="292" t="n">
        <v>50</v>
      </c>
      <c r="BY131" s="292" t="n">
        <v>50</v>
      </c>
      <c r="BZ131" s="49" t="inlineStr">
        <is>
          <t>+</t>
        </is>
      </c>
    </row>
    <row r="132">
      <c r="B132" s="52" t="inlineStr">
        <is>
          <t>B874565/PDC/211</t>
        </is>
      </c>
      <c r="C132" s="52" t="inlineStr">
        <is>
          <t>0831169795</t>
        </is>
      </c>
      <c r="D132" s="52" t="inlineStr">
        <is>
          <t>0338270168</t>
        </is>
      </c>
      <c r="E132" s="52" t="inlineStr">
        <is>
          <t>BS277278/PDC</t>
        </is>
      </c>
      <c r="F132" s="53" t="inlineStr">
        <is>
          <t>PDC</t>
        </is>
      </c>
      <c r="G132" s="52" t="inlineStr">
        <is>
          <t>PDC</t>
        </is>
      </c>
      <c r="H132" s="52" t="n"/>
      <c r="I132" s="49" t="inlineStr">
        <is>
          <t>0004144186</t>
        </is>
      </c>
      <c r="J132" s="49" t="inlineStr">
        <is>
          <t>DIKSI Yug ZAO</t>
        </is>
      </c>
      <c r="K132" s="49" t="inlineStr">
        <is>
          <t>0004144186</t>
        </is>
      </c>
      <c r="L132" s="292" t="n">
        <v>0</v>
      </c>
      <c r="N132" s="49" t="inlineStr">
        <is>
          <t>Челябинск</t>
        </is>
      </c>
      <c r="O132" s="54" t="inlineStr">
        <is>
          <t>10000000</t>
        </is>
      </c>
      <c r="P132" s="49" t="inlineStr">
        <is>
          <t>Закрыт</t>
        </is>
      </c>
      <c r="Q132" s="292" t="n">
        <v>1</v>
      </c>
      <c r="R132" s="292" t="n">
        <v>211</v>
      </c>
      <c r="S132" s="55" t="inlineStr">
        <is>
          <t>N</t>
        </is>
      </c>
      <c r="T132" s="49" t="inlineStr">
        <is>
          <t>05.04.2019</t>
        </is>
      </c>
      <c r="U132" s="49" t="inlineStr">
        <is>
          <t>15:05</t>
        </is>
      </c>
      <c r="V132" s="49" t="inlineStr">
        <is>
          <t>Еремина</t>
        </is>
      </c>
      <c r="W132" s="292" t="n">
        <v>1</v>
      </c>
      <c r="X132" s="292" t="n">
        <v>0</v>
      </c>
      <c r="Y132" s="49" t="inlineStr">
        <is>
          <t>12354823</t>
        </is>
      </c>
      <c r="Z132" s="49" t="inlineStr">
        <is>
          <t>НЕСКВИК ДУО ГотЗавМолШокПакет 12x250г</t>
        </is>
      </c>
      <c r="AA132" s="49" t="n"/>
      <c r="AB132" s="292" t="n">
        <v>150</v>
      </c>
      <c r="AC132" s="49" t="inlineStr">
        <is>
          <t>F23</t>
        </is>
      </c>
      <c r="AD132" s="292" t="n">
        <v>0</v>
      </c>
      <c r="AE132" s="292" t="n">
        <v>8</v>
      </c>
      <c r="AF132" s="292" t="n">
        <v>8</v>
      </c>
      <c r="AG132" s="292" t="n">
        <v>8</v>
      </c>
      <c r="AH132" s="292" t="n">
        <v>0</v>
      </c>
      <c r="AI132" s="292" t="n">
        <v>0</v>
      </c>
      <c r="AJ132" s="47" t="n">
        <v>0.1</v>
      </c>
      <c r="AK132" s="48" t="n">
        <v>0.1</v>
      </c>
      <c r="AL132" s="292" t="n">
        <v>0</v>
      </c>
      <c r="AM132" s="292" t="n">
        <v>0</v>
      </c>
      <c r="AN132" s="292" t="n">
        <v>0</v>
      </c>
      <c r="AO132" s="292" t="n">
        <v>1</v>
      </c>
      <c r="AP132" s="292" t="n">
        <v>0</v>
      </c>
      <c r="AQ132" s="292" t="n">
        <v>1</v>
      </c>
      <c r="AR132" s="49" t="inlineStr">
        <is>
          <t>CS</t>
        </is>
      </c>
      <c r="AS132" s="49" t="inlineStr">
        <is>
          <t>Короб</t>
        </is>
      </c>
      <c r="AT132" s="49" t="inlineStr">
        <is>
          <t>EA</t>
        </is>
      </c>
      <c r="AU132" s="50" t="n">
        <v>96</v>
      </c>
      <c r="AV132" s="51" t="n">
        <v>0</v>
      </c>
      <c r="AW132" s="292" t="n">
        <v>18</v>
      </c>
      <c r="AX132" s="49" t="inlineStr">
        <is>
          <t>01.01.0100</t>
        </is>
      </c>
      <c r="AY132" s="49" t="inlineStr">
        <is>
          <t>04.04.2019</t>
        </is>
      </c>
      <c r="AZ132" s="47" t="n">
        <v>3.4</v>
      </c>
      <c r="BA132" s="292" t="n">
        <v>39.6</v>
      </c>
      <c r="BB132" s="292" t="n">
        <v>29.8</v>
      </c>
      <c r="BC132" s="292" t="n">
        <v>21.5</v>
      </c>
      <c r="BD132" s="49" t="inlineStr">
        <is>
          <t>06.04.2019</t>
        </is>
      </c>
      <c r="BE132" s="49" t="inlineStr">
        <is>
          <t>E751EX/159</t>
        </is>
      </c>
      <c r="BF132" s="49" t="inlineStr">
        <is>
          <t>НИКУШИН ДМИТРИЙ АЛЕКСЕЕВИЧ</t>
        </is>
      </c>
      <c r="BG132" s="49" t="inlineStr">
        <is>
          <t>ALKA</t>
        </is>
      </c>
      <c r="BH132" s="49" t="inlineStr">
        <is>
          <t>Автомобиль (изотерма) 14 пал., 10 тонн, 28 куб.м.</t>
        </is>
      </c>
      <c r="BI132" s="292" t="n">
        <v>14</v>
      </c>
      <c r="BJ132" s="292" t="n">
        <v>10</v>
      </c>
      <c r="BK132" s="51" t="n">
        <v>28.39</v>
      </c>
      <c r="BL132" s="49" t="inlineStr">
        <is>
          <t>0100608649</t>
        </is>
      </c>
      <c r="BM132" s="49" t="inlineStr">
        <is>
          <t>Логистик Л7</t>
        </is>
      </c>
      <c r="BN132" s="51" t="n">
        <v>0</v>
      </c>
      <c r="BO132" s="51" t="n">
        <v>0</v>
      </c>
      <c r="BP132" s="51" t="n">
        <v>0</v>
      </c>
      <c r="BQ132" s="49" t="inlineStr">
        <is>
          <t>348115003</t>
        </is>
      </c>
      <c r="BR132" s="49" t="n"/>
      <c r="BS132" s="49" t="n"/>
      <c r="BT132" s="49" t="n"/>
      <c r="BU132" s="49" t="n"/>
      <c r="BV132" s="49" t="n"/>
      <c r="BW132" s="49" t="inlineStr">
        <is>
          <t>0338270168</t>
        </is>
      </c>
      <c r="BX132" s="292" t="n">
        <v>60</v>
      </c>
      <c r="BY132" s="292" t="n">
        <v>60</v>
      </c>
      <c r="BZ132" s="49" t="inlineStr">
        <is>
          <t>+</t>
        </is>
      </c>
    </row>
    <row r="133">
      <c r="B133" s="52" t="inlineStr">
        <is>
          <t>B874565/PDC/211</t>
        </is>
      </c>
      <c r="C133" s="52" t="inlineStr">
        <is>
          <t>0831169795</t>
        </is>
      </c>
      <c r="D133" s="52" t="inlineStr">
        <is>
          <t>0338270168</t>
        </is>
      </c>
      <c r="E133" s="52" t="inlineStr">
        <is>
          <t>BS277278/PDC</t>
        </is>
      </c>
      <c r="F133" s="53" t="inlineStr">
        <is>
          <t>PDC</t>
        </is>
      </c>
      <c r="G133" s="52" t="inlineStr">
        <is>
          <t>PDC</t>
        </is>
      </c>
      <c r="H133" s="52" t="n"/>
      <c r="I133" s="49" t="inlineStr">
        <is>
          <t>0004144186</t>
        </is>
      </c>
      <c r="J133" s="49" t="inlineStr">
        <is>
          <t>DIKSI Yug ZAO</t>
        </is>
      </c>
      <c r="K133" s="49" t="inlineStr">
        <is>
          <t>0004144186</t>
        </is>
      </c>
      <c r="L133" s="292" t="n">
        <v>0</v>
      </c>
      <c r="N133" s="49" t="inlineStr">
        <is>
          <t>Челябинск</t>
        </is>
      </c>
      <c r="O133" s="54" t="inlineStr">
        <is>
          <t>10000000</t>
        </is>
      </c>
      <c r="P133" s="49" t="inlineStr">
        <is>
          <t>Закрыт</t>
        </is>
      </c>
      <c r="Q133" s="292" t="n">
        <v>1</v>
      </c>
      <c r="R133" s="292" t="n">
        <v>211</v>
      </c>
      <c r="S133" s="55" t="inlineStr">
        <is>
          <t>N</t>
        </is>
      </c>
      <c r="T133" s="49" t="inlineStr">
        <is>
          <t>05.04.2019</t>
        </is>
      </c>
      <c r="U133" s="49" t="inlineStr">
        <is>
          <t>15:05</t>
        </is>
      </c>
      <c r="V133" s="49" t="inlineStr">
        <is>
          <t>Еремина</t>
        </is>
      </c>
      <c r="W133" s="292" t="n">
        <v>1</v>
      </c>
      <c r="X133" s="292" t="n">
        <v>0</v>
      </c>
      <c r="Y133" s="49" t="inlineStr">
        <is>
          <t>12348277</t>
        </is>
      </c>
      <c r="Z133" s="49" t="inlineStr">
        <is>
          <t>КОСМОСТАРС Готовый Завтрак 10x325г</t>
        </is>
      </c>
      <c r="AA133" s="49" t="n"/>
      <c r="AB133" s="292" t="n">
        <v>180</v>
      </c>
      <c r="AC133" s="49" t="inlineStr">
        <is>
          <t>F23</t>
        </is>
      </c>
      <c r="AD133" s="292" t="n">
        <v>0</v>
      </c>
      <c r="AE133" s="292" t="n">
        <v>16</v>
      </c>
      <c r="AF133" s="292" t="n">
        <v>16</v>
      </c>
      <c r="AG133" s="292" t="n">
        <v>16</v>
      </c>
      <c r="AH133" s="292" t="n">
        <v>0</v>
      </c>
      <c r="AI133" s="292" t="n">
        <v>0</v>
      </c>
      <c r="AJ133" s="47" t="n">
        <v>0.2857142857142857</v>
      </c>
      <c r="AK133" s="48" t="n">
        <v>0.2857142857142857</v>
      </c>
      <c r="AL133" s="292" t="n">
        <v>0</v>
      </c>
      <c r="AM133" s="292" t="n">
        <v>0</v>
      </c>
      <c r="AN133" s="292" t="n">
        <v>0</v>
      </c>
      <c r="AO133" s="292" t="n">
        <v>1</v>
      </c>
      <c r="AP133" s="292" t="n">
        <v>0</v>
      </c>
      <c r="AQ133" s="292" t="n">
        <v>1</v>
      </c>
      <c r="AR133" s="49" t="inlineStr">
        <is>
          <t>CS</t>
        </is>
      </c>
      <c r="AS133" s="49" t="inlineStr">
        <is>
          <t>Короб</t>
        </is>
      </c>
      <c r="AT133" s="49" t="inlineStr">
        <is>
          <t>EA</t>
        </is>
      </c>
      <c r="AU133" s="50" t="n">
        <v>160</v>
      </c>
      <c r="AV133" s="51" t="n">
        <v>0</v>
      </c>
      <c r="AW133" s="292" t="n">
        <v>18</v>
      </c>
      <c r="AX133" s="49" t="inlineStr">
        <is>
          <t>01.01.0100</t>
        </is>
      </c>
      <c r="AY133" s="49" t="inlineStr">
        <is>
          <t>04.04.2019</t>
        </is>
      </c>
      <c r="AZ133" s="47" t="n">
        <v>4.5</v>
      </c>
      <c r="BA133" s="292" t="n">
        <v>29.4</v>
      </c>
      <c r="BB133" s="292" t="n">
        <v>39.2</v>
      </c>
      <c r="BC133" s="292" t="n">
        <v>28.3</v>
      </c>
      <c r="BD133" s="49" t="inlineStr">
        <is>
          <t>06.04.2019</t>
        </is>
      </c>
      <c r="BE133" s="49" t="inlineStr">
        <is>
          <t>E751EX/159</t>
        </is>
      </c>
      <c r="BF133" s="49" t="inlineStr">
        <is>
          <t>НИКУШИН ДМИТРИЙ АЛЕКСЕЕВИЧ</t>
        </is>
      </c>
      <c r="BG133" s="49" t="inlineStr">
        <is>
          <t>ALKA</t>
        </is>
      </c>
      <c r="BH133" s="49" t="inlineStr">
        <is>
          <t>Автомобиль (изотерма) 14 пал., 10 тонн, 28 куб.м.</t>
        </is>
      </c>
      <c r="BI133" s="292" t="n">
        <v>14</v>
      </c>
      <c r="BJ133" s="292" t="n">
        <v>10</v>
      </c>
      <c r="BK133" s="51" t="n">
        <v>28.39</v>
      </c>
      <c r="BL133" s="49" t="inlineStr">
        <is>
          <t>0100608649</t>
        </is>
      </c>
      <c r="BM133" s="49" t="inlineStr">
        <is>
          <t>Логистик Л7</t>
        </is>
      </c>
      <c r="BN133" s="51" t="n">
        <v>0</v>
      </c>
      <c r="BO133" s="51" t="n">
        <v>0</v>
      </c>
      <c r="BP133" s="51" t="n">
        <v>0</v>
      </c>
      <c r="BQ133" s="49" t="inlineStr">
        <is>
          <t>348115003</t>
        </is>
      </c>
      <c r="BR133" s="49" t="n"/>
      <c r="BS133" s="49" t="n"/>
      <c r="BT133" s="49" t="n"/>
      <c r="BU133" s="49" t="n"/>
      <c r="BV133" s="49" t="n"/>
      <c r="BW133" s="49" t="inlineStr">
        <is>
          <t>0338270168</t>
        </is>
      </c>
      <c r="BX133" s="292" t="n">
        <v>70</v>
      </c>
      <c r="BY133" s="292" t="n">
        <v>70</v>
      </c>
      <c r="BZ133" s="49" t="inlineStr">
        <is>
          <t>+</t>
        </is>
      </c>
    </row>
    <row r="134">
      <c r="B134" s="52" t="inlineStr">
        <is>
          <t>B874565/PDC/211</t>
        </is>
      </c>
      <c r="C134" s="52" t="inlineStr">
        <is>
          <t>0831169795</t>
        </is>
      </c>
      <c r="D134" s="52" t="inlineStr">
        <is>
          <t>0338270168</t>
        </is>
      </c>
      <c r="E134" s="52" t="inlineStr">
        <is>
          <t>BS277278/PDC</t>
        </is>
      </c>
      <c r="F134" s="53" t="inlineStr">
        <is>
          <t>PDC</t>
        </is>
      </c>
      <c r="G134" s="52" t="inlineStr">
        <is>
          <t>PDC</t>
        </is>
      </c>
      <c r="H134" s="52" t="n"/>
      <c r="I134" s="49" t="inlineStr">
        <is>
          <t>0004144186</t>
        </is>
      </c>
      <c r="J134" s="49" t="inlineStr">
        <is>
          <t>DIKSI Yug ZAO</t>
        </is>
      </c>
      <c r="K134" s="49" t="inlineStr">
        <is>
          <t>0004144186</t>
        </is>
      </c>
      <c r="L134" s="292" t="n">
        <v>0</v>
      </c>
      <c r="N134" s="49" t="inlineStr">
        <is>
          <t>Челябинск</t>
        </is>
      </c>
      <c r="O134" s="54" t="inlineStr">
        <is>
          <t>10000000</t>
        </is>
      </c>
      <c r="P134" s="49" t="inlineStr">
        <is>
          <t>Закрыт</t>
        </is>
      </c>
      <c r="Q134" s="292" t="n">
        <v>1</v>
      </c>
      <c r="R134" s="292" t="n">
        <v>211</v>
      </c>
      <c r="S134" s="55" t="inlineStr">
        <is>
          <t>N</t>
        </is>
      </c>
      <c r="T134" s="49" t="inlineStr">
        <is>
          <t>05.04.2019</t>
        </is>
      </c>
      <c r="U134" s="49" t="inlineStr">
        <is>
          <t>15:05</t>
        </is>
      </c>
      <c r="V134" s="49" t="inlineStr">
        <is>
          <t>Еремина</t>
        </is>
      </c>
      <c r="W134" s="292" t="n">
        <v>1</v>
      </c>
      <c r="X134" s="292" t="n">
        <v>0</v>
      </c>
      <c r="Y134" s="49" t="inlineStr">
        <is>
          <t>12190166</t>
        </is>
      </c>
      <c r="Z134" s="49" t="inlineStr">
        <is>
          <t>ХРУТКА ГотЗавтрак Хлопья 24x320г 2012 R</t>
        </is>
      </c>
      <c r="AA134" s="49" t="n"/>
      <c r="AB134" s="292" t="n">
        <v>180</v>
      </c>
      <c r="AC134" s="49" t="inlineStr">
        <is>
          <t>F23</t>
        </is>
      </c>
      <c r="AD134" s="292" t="n">
        <v>0</v>
      </c>
      <c r="AE134" s="292" t="n">
        <v>4</v>
      </c>
      <c r="AF134" s="292" t="n">
        <v>4</v>
      </c>
      <c r="AG134" s="292" t="n">
        <v>4</v>
      </c>
      <c r="AH134" s="292" t="n">
        <v>0</v>
      </c>
      <c r="AI134" s="292" t="n">
        <v>0</v>
      </c>
      <c r="AJ134" s="47" t="n">
        <v>0.125</v>
      </c>
      <c r="AK134" s="48" t="n">
        <v>0.125</v>
      </c>
      <c r="AL134" s="292" t="n">
        <v>0</v>
      </c>
      <c r="AM134" s="292" t="n">
        <v>0</v>
      </c>
      <c r="AN134" s="292" t="n">
        <v>0</v>
      </c>
      <c r="AO134" s="292" t="n">
        <v>1</v>
      </c>
      <c r="AP134" s="292" t="n">
        <v>0</v>
      </c>
      <c r="AQ134" s="292" t="n">
        <v>1</v>
      </c>
      <c r="AR134" s="49" t="inlineStr">
        <is>
          <t>CS</t>
        </is>
      </c>
      <c r="AS134" s="49" t="inlineStr">
        <is>
          <t>Короб</t>
        </is>
      </c>
      <c r="AT134" s="49" t="inlineStr">
        <is>
          <t>EA</t>
        </is>
      </c>
      <c r="AU134" s="50" t="n">
        <v>96</v>
      </c>
      <c r="AV134" s="51" t="n">
        <v>0</v>
      </c>
      <c r="AW134" s="292" t="n">
        <v>18</v>
      </c>
      <c r="AX134" s="49" t="inlineStr">
        <is>
          <t>01.01.0100</t>
        </is>
      </c>
      <c r="AY134" s="49" t="inlineStr">
        <is>
          <t>04.04.2019</t>
        </is>
      </c>
      <c r="AZ134" s="47" t="n">
        <v>8.699999999999999</v>
      </c>
      <c r="BA134" s="292" t="n">
        <v>59.4</v>
      </c>
      <c r="BB134" s="292" t="n">
        <v>39.6</v>
      </c>
      <c r="BC134" s="292" t="n">
        <v>26.6</v>
      </c>
      <c r="BD134" s="49" t="inlineStr">
        <is>
          <t>06.04.2019</t>
        </is>
      </c>
      <c r="BE134" s="49" t="inlineStr">
        <is>
          <t>E751EX/159</t>
        </is>
      </c>
      <c r="BF134" s="49" t="inlineStr">
        <is>
          <t>НИКУШИН ДМИТРИЙ АЛЕКСЕЕВИЧ</t>
        </is>
      </c>
      <c r="BG134" s="49" t="inlineStr">
        <is>
          <t>ALKA</t>
        </is>
      </c>
      <c r="BH134" s="49" t="inlineStr">
        <is>
          <t>Автомобиль (изотерма) 14 пал., 10 тонн, 28 куб.м.</t>
        </is>
      </c>
      <c r="BI134" s="292" t="n">
        <v>14</v>
      </c>
      <c r="BJ134" s="292" t="n">
        <v>10</v>
      </c>
      <c r="BK134" s="51" t="n">
        <v>28.39</v>
      </c>
      <c r="BL134" s="49" t="inlineStr">
        <is>
          <t>0100608649</t>
        </is>
      </c>
      <c r="BM134" s="49" t="inlineStr">
        <is>
          <t>Логистик Л7</t>
        </is>
      </c>
      <c r="BN134" s="51" t="n">
        <v>0</v>
      </c>
      <c r="BO134" s="51" t="n">
        <v>0</v>
      </c>
      <c r="BP134" s="51" t="n">
        <v>0</v>
      </c>
      <c r="BQ134" s="49" t="inlineStr">
        <is>
          <t>348115003</t>
        </is>
      </c>
      <c r="BR134" s="49" t="n"/>
      <c r="BS134" s="49" t="n"/>
      <c r="BT134" s="49" t="n"/>
      <c r="BU134" s="49" t="n"/>
      <c r="BV134" s="49" t="n"/>
      <c r="BW134" s="49" t="inlineStr">
        <is>
          <t>0338270168</t>
        </is>
      </c>
      <c r="BX134" s="292" t="n">
        <v>80</v>
      </c>
      <c r="BY134" s="292" t="n">
        <v>80</v>
      </c>
      <c r="BZ134" s="49" t="inlineStr">
        <is>
          <t>+</t>
        </is>
      </c>
    </row>
    <row r="135">
      <c r="B135" s="52" t="inlineStr">
        <is>
          <t>B874565/PDC/211</t>
        </is>
      </c>
      <c r="C135" s="52" t="inlineStr">
        <is>
          <t>0831169795</t>
        </is>
      </c>
      <c r="D135" s="52" t="inlineStr">
        <is>
          <t>0338270168</t>
        </is>
      </c>
      <c r="E135" s="52" t="inlineStr">
        <is>
          <t>BS277278/PDC</t>
        </is>
      </c>
      <c r="F135" s="53" t="inlineStr">
        <is>
          <t>PDC</t>
        </is>
      </c>
      <c r="G135" s="52" t="inlineStr">
        <is>
          <t>PDC</t>
        </is>
      </c>
      <c r="H135" s="52" t="n"/>
      <c r="I135" s="49" t="inlineStr">
        <is>
          <t>0004144186</t>
        </is>
      </c>
      <c r="J135" s="49" t="inlineStr">
        <is>
          <t>DIKSI Yug ZAO</t>
        </is>
      </c>
      <c r="K135" s="49" t="inlineStr">
        <is>
          <t>0004144186</t>
        </is>
      </c>
      <c r="L135" s="292" t="n">
        <v>0</v>
      </c>
      <c r="N135" s="49" t="inlineStr">
        <is>
          <t>Челябинск</t>
        </is>
      </c>
      <c r="O135" s="54" t="inlineStr">
        <is>
          <t>10000000</t>
        </is>
      </c>
      <c r="P135" s="49" t="inlineStr">
        <is>
          <t>Закрыт</t>
        </is>
      </c>
      <c r="Q135" s="292" t="n">
        <v>1</v>
      </c>
      <c r="R135" s="292" t="n">
        <v>211</v>
      </c>
      <c r="S135" s="55" t="inlineStr">
        <is>
          <t>N</t>
        </is>
      </c>
      <c r="T135" s="49" t="inlineStr">
        <is>
          <t>05.04.2019</t>
        </is>
      </c>
      <c r="U135" s="49" t="inlineStr">
        <is>
          <t>15:05</t>
        </is>
      </c>
      <c r="V135" s="49" t="inlineStr">
        <is>
          <t>Еремина</t>
        </is>
      </c>
      <c r="W135" s="292" t="n">
        <v>1</v>
      </c>
      <c r="X135" s="292" t="n">
        <v>0</v>
      </c>
      <c r="Y135" s="49" t="inlineStr">
        <is>
          <t>12285542</t>
        </is>
      </c>
      <c r="Z135" s="49" t="inlineStr">
        <is>
          <t>РОДНЫЕ ПРОСТОРЫ КонфВафКрошк 10х200г</t>
        </is>
      </c>
      <c r="AA135" s="49" t="n"/>
      <c r="AB135" s="292" t="n">
        <v>162</v>
      </c>
      <c r="AC135" s="49" t="inlineStr">
        <is>
          <t>F40</t>
        </is>
      </c>
      <c r="AD135" s="292" t="n">
        <v>0</v>
      </c>
      <c r="AE135" s="292" t="n">
        <v>8</v>
      </c>
      <c r="AF135" s="292" t="n">
        <v>8</v>
      </c>
      <c r="AG135" s="292" t="n">
        <v>8</v>
      </c>
      <c r="AH135" s="292" t="n">
        <v>0</v>
      </c>
      <c r="AI135" s="292" t="n">
        <v>0</v>
      </c>
      <c r="AJ135" s="47" t="n">
        <v>0.1111111111111111</v>
      </c>
      <c r="AK135" s="48" t="n">
        <v>0.1111111111111111</v>
      </c>
      <c r="AL135" s="292" t="n">
        <v>0</v>
      </c>
      <c r="AM135" s="292" t="n">
        <v>0</v>
      </c>
      <c r="AN135" s="292" t="n">
        <v>0</v>
      </c>
      <c r="AO135" s="292" t="n">
        <v>1</v>
      </c>
      <c r="AP135" s="292" t="n">
        <v>0</v>
      </c>
      <c r="AQ135" s="292" t="n">
        <v>1</v>
      </c>
      <c r="AR135" s="49" t="inlineStr">
        <is>
          <t>CS</t>
        </is>
      </c>
      <c r="AS135" s="49" t="inlineStr">
        <is>
          <t>Короб</t>
        </is>
      </c>
      <c r="AT135" s="49" t="inlineStr">
        <is>
          <t>EA</t>
        </is>
      </c>
      <c r="AU135" s="50" t="n">
        <v>80</v>
      </c>
      <c r="AV135" s="51" t="n">
        <v>0</v>
      </c>
      <c r="AW135" s="292" t="n">
        <v>18</v>
      </c>
      <c r="AX135" s="49" t="inlineStr">
        <is>
          <t>01.01.0100</t>
        </is>
      </c>
      <c r="AY135" s="49" t="inlineStr">
        <is>
          <t>04.04.2019</t>
        </is>
      </c>
      <c r="AZ135" s="47" t="n">
        <v>3</v>
      </c>
      <c r="BA135" s="292" t="n">
        <v>37.6</v>
      </c>
      <c r="BB135" s="292" t="n">
        <v>29.5</v>
      </c>
      <c r="BC135" s="292" t="n">
        <v>20.6</v>
      </c>
      <c r="BD135" s="49" t="inlineStr">
        <is>
          <t>06.04.2019</t>
        </is>
      </c>
      <c r="BE135" s="49" t="inlineStr">
        <is>
          <t>E751EX/159</t>
        </is>
      </c>
      <c r="BF135" s="49" t="inlineStr">
        <is>
          <t>НИКУШИН ДМИТРИЙ АЛЕКСЕЕВИЧ</t>
        </is>
      </c>
      <c r="BG135" s="49" t="inlineStr">
        <is>
          <t>ALKA</t>
        </is>
      </c>
      <c r="BH135" s="49" t="inlineStr">
        <is>
          <t>Автомобиль (изотерма) 14 пал., 10 тонн, 28 куб.м.</t>
        </is>
      </c>
      <c r="BI135" s="292" t="n">
        <v>14</v>
      </c>
      <c r="BJ135" s="292" t="n">
        <v>10</v>
      </c>
      <c r="BK135" s="51" t="n">
        <v>28.39</v>
      </c>
      <c r="BL135" s="49" t="inlineStr">
        <is>
          <t>0100608649</t>
        </is>
      </c>
      <c r="BM135" s="49" t="inlineStr">
        <is>
          <t>Логистик Л7</t>
        </is>
      </c>
      <c r="BN135" s="51" t="n">
        <v>0</v>
      </c>
      <c r="BO135" s="51" t="n">
        <v>0</v>
      </c>
      <c r="BP135" s="51" t="n">
        <v>0</v>
      </c>
      <c r="BQ135" s="49" t="inlineStr">
        <is>
          <t>348115003</t>
        </is>
      </c>
      <c r="BR135" s="49" t="n"/>
      <c r="BS135" s="49" t="n"/>
      <c r="BT135" s="49" t="n"/>
      <c r="BU135" s="49" t="n"/>
      <c r="BV135" s="49" t="n"/>
      <c r="BW135" s="49" t="inlineStr">
        <is>
          <t>0338270168</t>
        </is>
      </c>
      <c r="BX135" s="292" t="n">
        <v>90</v>
      </c>
      <c r="BY135" s="292" t="n">
        <v>90</v>
      </c>
      <c r="BZ135" s="49" t="inlineStr">
        <is>
          <t>+</t>
        </is>
      </c>
    </row>
    <row r="136">
      <c r="B136" s="52" t="inlineStr">
        <is>
          <t>B874565/PDC/211</t>
        </is>
      </c>
      <c r="C136" s="52" t="inlineStr">
        <is>
          <t>0831169795</t>
        </is>
      </c>
      <c r="D136" s="52" t="inlineStr">
        <is>
          <t>0338270168</t>
        </is>
      </c>
      <c r="E136" s="52" t="inlineStr">
        <is>
          <t>BS277278/PDC</t>
        </is>
      </c>
      <c r="F136" s="53" t="inlineStr">
        <is>
          <t>PDC</t>
        </is>
      </c>
      <c r="G136" s="52" t="inlineStr">
        <is>
          <t>PDC</t>
        </is>
      </c>
      <c r="H136" s="52" t="n"/>
      <c r="I136" s="49" t="inlineStr">
        <is>
          <t>0004144186</t>
        </is>
      </c>
      <c r="J136" s="49" t="inlineStr">
        <is>
          <t>DIKSI Yug ZAO</t>
        </is>
      </c>
      <c r="K136" s="49" t="inlineStr">
        <is>
          <t>0004144186</t>
        </is>
      </c>
      <c r="L136" s="292" t="n">
        <v>0</v>
      </c>
      <c r="N136" s="49" t="inlineStr">
        <is>
          <t>Челябинск</t>
        </is>
      </c>
      <c r="O136" s="54" t="inlineStr">
        <is>
          <t>10000000</t>
        </is>
      </c>
      <c r="P136" s="49" t="inlineStr">
        <is>
          <t>Закрыт</t>
        </is>
      </c>
      <c r="Q136" s="292" t="n">
        <v>1</v>
      </c>
      <c r="R136" s="292" t="n">
        <v>211</v>
      </c>
      <c r="S136" s="55" t="inlineStr">
        <is>
          <t>N</t>
        </is>
      </c>
      <c r="T136" s="49" t="inlineStr">
        <is>
          <t>05.04.2019</t>
        </is>
      </c>
      <c r="U136" s="49" t="inlineStr">
        <is>
          <t>15:05</t>
        </is>
      </c>
      <c r="V136" s="49" t="inlineStr">
        <is>
          <t>Еремина</t>
        </is>
      </c>
      <c r="W136" s="292" t="n">
        <v>1</v>
      </c>
      <c r="X136" s="292" t="n">
        <v>0</v>
      </c>
      <c r="Y136" s="49" t="inlineStr">
        <is>
          <t>12281551</t>
        </is>
      </c>
      <c r="Z136" s="49" t="inlineStr">
        <is>
          <t>РОССИЯ МолочныйШокСМиндИВафл 21x90г</t>
        </is>
      </c>
      <c r="AA136" s="49" t="n"/>
      <c r="AB136" s="292" t="n">
        <v>162</v>
      </c>
      <c r="AC136" s="49" t="inlineStr">
        <is>
          <t>F40</t>
        </is>
      </c>
      <c r="AD136" s="292" t="n">
        <v>0</v>
      </c>
      <c r="AE136" s="292" t="n">
        <v>20</v>
      </c>
      <c r="AF136" s="292" t="n">
        <v>20</v>
      </c>
      <c r="AG136" s="292" t="n">
        <v>20</v>
      </c>
      <c r="AH136" s="292" t="n">
        <v>0</v>
      </c>
      <c r="AI136" s="292" t="n">
        <v>0</v>
      </c>
      <c r="AJ136" s="47" t="n">
        <v>0.09259259259259259</v>
      </c>
      <c r="AK136" s="48" t="n">
        <v>0.09259259259259259</v>
      </c>
      <c r="AL136" s="292" t="n">
        <v>0</v>
      </c>
      <c r="AM136" s="292" t="n">
        <v>0</v>
      </c>
      <c r="AN136" s="292" t="n">
        <v>0</v>
      </c>
      <c r="AO136" s="292" t="n">
        <v>1</v>
      </c>
      <c r="AP136" s="292" t="n">
        <v>0</v>
      </c>
      <c r="AQ136" s="292" t="n">
        <v>1</v>
      </c>
      <c r="AR136" s="49" t="inlineStr">
        <is>
          <t>CS</t>
        </is>
      </c>
      <c r="AS136" s="49" t="inlineStr">
        <is>
          <t>Короб</t>
        </is>
      </c>
      <c r="AT136" s="49" t="inlineStr">
        <is>
          <t>EA</t>
        </is>
      </c>
      <c r="AU136" s="50" t="n">
        <v>420</v>
      </c>
      <c r="AV136" s="51" t="n">
        <v>0</v>
      </c>
      <c r="AW136" s="292" t="n">
        <v>18</v>
      </c>
      <c r="AX136" s="49" t="inlineStr">
        <is>
          <t>01.01.0100</t>
        </is>
      </c>
      <c r="AY136" s="49" t="inlineStr">
        <is>
          <t>04.04.2019</t>
        </is>
      </c>
      <c r="AZ136" s="47" t="n">
        <v>2.03</v>
      </c>
      <c r="BA136" s="292" t="n">
        <v>19.2</v>
      </c>
      <c r="BB136" s="292" t="n">
        <v>8.699999999999999</v>
      </c>
      <c r="BC136" s="292" t="n">
        <v>18</v>
      </c>
      <c r="BD136" s="49" t="inlineStr">
        <is>
          <t>06.04.2019</t>
        </is>
      </c>
      <c r="BE136" s="49" t="inlineStr">
        <is>
          <t>E751EX/159</t>
        </is>
      </c>
      <c r="BF136" s="49" t="inlineStr">
        <is>
          <t>НИКУШИН ДМИТРИЙ АЛЕКСЕЕВИЧ</t>
        </is>
      </c>
      <c r="BG136" s="49" t="inlineStr">
        <is>
          <t>ALKA</t>
        </is>
      </c>
      <c r="BH136" s="49" t="inlineStr">
        <is>
          <t>Автомобиль (изотерма) 14 пал., 10 тонн, 28 куб.м.</t>
        </is>
      </c>
      <c r="BI136" s="292" t="n">
        <v>14</v>
      </c>
      <c r="BJ136" s="292" t="n">
        <v>10</v>
      </c>
      <c r="BK136" s="51" t="n">
        <v>28.39</v>
      </c>
      <c r="BL136" s="49" t="inlineStr">
        <is>
          <t>0100608649</t>
        </is>
      </c>
      <c r="BM136" s="49" t="inlineStr">
        <is>
          <t>Логистик Л7</t>
        </is>
      </c>
      <c r="BN136" s="51" t="n">
        <v>0</v>
      </c>
      <c r="BO136" s="51" t="n">
        <v>0</v>
      </c>
      <c r="BP136" s="51" t="n">
        <v>0</v>
      </c>
      <c r="BQ136" s="49" t="inlineStr">
        <is>
          <t>348115003</t>
        </is>
      </c>
      <c r="BR136" s="49" t="n"/>
      <c r="BS136" s="49" t="n"/>
      <c r="BT136" s="49" t="n"/>
      <c r="BU136" s="49" t="n"/>
      <c r="BV136" s="49" t="n"/>
      <c r="BW136" s="49" t="inlineStr">
        <is>
          <t>0338270168</t>
        </is>
      </c>
      <c r="BX136" s="292" t="n">
        <v>100</v>
      </c>
      <c r="BY136" s="292" t="n">
        <v>100</v>
      </c>
      <c r="BZ136" s="49" t="inlineStr">
        <is>
          <t>+</t>
        </is>
      </c>
    </row>
    <row r="137">
      <c r="B137" s="52" t="inlineStr">
        <is>
          <t>B874565/PDC/211</t>
        </is>
      </c>
      <c r="C137" s="52" t="inlineStr">
        <is>
          <t>0831169795</t>
        </is>
      </c>
      <c r="D137" s="52" t="inlineStr">
        <is>
          <t>0338270168</t>
        </is>
      </c>
      <c r="E137" s="52" t="inlineStr">
        <is>
          <t>BS277278/PDC</t>
        </is>
      </c>
      <c r="F137" s="53" t="inlineStr">
        <is>
          <t>PDC</t>
        </is>
      </c>
      <c r="G137" s="52" t="inlineStr">
        <is>
          <t>PDC</t>
        </is>
      </c>
      <c r="H137" s="52" t="n"/>
      <c r="I137" s="49" t="inlineStr">
        <is>
          <t>0004144186</t>
        </is>
      </c>
      <c r="J137" s="49" t="inlineStr">
        <is>
          <t>DIKSI Yug ZAO</t>
        </is>
      </c>
      <c r="K137" s="49" t="inlineStr">
        <is>
          <t>0004144186</t>
        </is>
      </c>
      <c r="L137" s="292" t="n">
        <v>0</v>
      </c>
      <c r="N137" s="49" t="inlineStr">
        <is>
          <t>Челябинск</t>
        </is>
      </c>
      <c r="O137" s="54" t="inlineStr">
        <is>
          <t>10000000</t>
        </is>
      </c>
      <c r="P137" s="49" t="inlineStr">
        <is>
          <t>Закрыт</t>
        </is>
      </c>
      <c r="Q137" s="292" t="n">
        <v>1</v>
      </c>
      <c r="R137" s="292" t="n">
        <v>211</v>
      </c>
      <c r="S137" s="55" t="inlineStr">
        <is>
          <t>N</t>
        </is>
      </c>
      <c r="T137" s="49" t="inlineStr">
        <is>
          <t>05.04.2019</t>
        </is>
      </c>
      <c r="U137" s="49" t="inlineStr">
        <is>
          <t>15:05</t>
        </is>
      </c>
      <c r="V137" s="49" t="inlineStr">
        <is>
          <t>Еремина</t>
        </is>
      </c>
      <c r="W137" s="292" t="n">
        <v>1</v>
      </c>
      <c r="X137" s="292" t="n">
        <v>0</v>
      </c>
      <c r="Y137" s="49" t="inlineStr">
        <is>
          <t>12332223</t>
        </is>
      </c>
      <c r="Z137" s="49" t="inlineStr">
        <is>
          <t>КИТКАТ МолШок СХрустВафлейКонфеты 3кг N</t>
        </is>
      </c>
      <c r="AA137" s="49" t="n"/>
      <c r="AB137" s="292" t="n">
        <v>162</v>
      </c>
      <c r="AC137" s="49" t="inlineStr">
        <is>
          <t>F40</t>
        </is>
      </c>
      <c r="AD137" s="292" t="n">
        <v>0</v>
      </c>
      <c r="AE137" s="292" t="n">
        <v>16</v>
      </c>
      <c r="AF137" s="292" t="n">
        <v>16</v>
      </c>
      <c r="AG137" s="292" t="n">
        <v>16</v>
      </c>
      <c r="AH137" s="292" t="n">
        <v>0</v>
      </c>
      <c r="AI137" s="292" t="n">
        <v>0</v>
      </c>
      <c r="AJ137" s="47" t="n">
        <v>0.1666666666666667</v>
      </c>
      <c r="AK137" s="48" t="n">
        <v>0.1666666666666667</v>
      </c>
      <c r="AL137" s="292" t="n">
        <v>0</v>
      </c>
      <c r="AM137" s="292" t="n">
        <v>0</v>
      </c>
      <c r="AN137" s="292" t="n">
        <v>0</v>
      </c>
      <c r="AO137" s="292" t="n">
        <v>1</v>
      </c>
      <c r="AP137" s="292" t="n">
        <v>0</v>
      </c>
      <c r="AQ137" s="292" t="n">
        <v>1</v>
      </c>
      <c r="AR137" s="49" t="inlineStr">
        <is>
          <t>CS</t>
        </is>
      </c>
      <c r="AS137" s="49" t="inlineStr">
        <is>
          <t>Короб</t>
        </is>
      </c>
      <c r="AT137" s="49" t="inlineStr">
        <is>
          <t>CS</t>
        </is>
      </c>
      <c r="AU137" s="50" t="n">
        <v>16</v>
      </c>
      <c r="AV137" s="51" t="n">
        <v>0</v>
      </c>
      <c r="AW137" s="292" t="n">
        <v>18</v>
      </c>
      <c r="AX137" s="49" t="inlineStr">
        <is>
          <t>01.01.0100</t>
        </is>
      </c>
      <c r="AY137" s="49" t="inlineStr">
        <is>
          <t>04.04.2019</t>
        </is>
      </c>
      <c r="AZ137" s="47" t="n">
        <v>3.22</v>
      </c>
      <c r="BA137" s="292" t="n">
        <v>29.5</v>
      </c>
      <c r="BB137" s="292" t="n">
        <v>19.5</v>
      </c>
      <c r="BC137" s="292" t="n">
        <v>16.5</v>
      </c>
      <c r="BD137" s="49" t="inlineStr">
        <is>
          <t>06.04.2019</t>
        </is>
      </c>
      <c r="BE137" s="49" t="inlineStr">
        <is>
          <t>E751EX/159</t>
        </is>
      </c>
      <c r="BF137" s="49" t="inlineStr">
        <is>
          <t>НИКУШИН ДМИТРИЙ АЛЕКСЕЕВИЧ</t>
        </is>
      </c>
      <c r="BG137" s="49" t="inlineStr">
        <is>
          <t>ALKA</t>
        </is>
      </c>
      <c r="BH137" s="49" t="inlineStr">
        <is>
          <t>Автомобиль (изотерма) 14 пал., 10 тонн, 28 куб.м.</t>
        </is>
      </c>
      <c r="BI137" s="292" t="n">
        <v>14</v>
      </c>
      <c r="BJ137" s="292" t="n">
        <v>10</v>
      </c>
      <c r="BK137" s="51" t="n">
        <v>28.39</v>
      </c>
      <c r="BL137" s="49" t="inlineStr">
        <is>
          <t>0100608649</t>
        </is>
      </c>
      <c r="BM137" s="49" t="inlineStr">
        <is>
          <t>Логистик Л7</t>
        </is>
      </c>
      <c r="BN137" s="51" t="n">
        <v>0</v>
      </c>
      <c r="BO137" s="51" t="n">
        <v>0</v>
      </c>
      <c r="BP137" s="51" t="n">
        <v>0</v>
      </c>
      <c r="BQ137" s="49" t="inlineStr">
        <is>
          <t>348115003</t>
        </is>
      </c>
      <c r="BR137" s="49" t="n"/>
      <c r="BS137" s="49" t="n"/>
      <c r="BT137" s="49" t="n"/>
      <c r="BU137" s="49" t="n"/>
      <c r="BV137" s="49" t="n"/>
      <c r="BW137" s="49" t="inlineStr">
        <is>
          <t>0338270168</t>
        </is>
      </c>
      <c r="BX137" s="292" t="n">
        <v>110</v>
      </c>
      <c r="BY137" s="292" t="n">
        <v>110</v>
      </c>
      <c r="BZ137" s="49" t="inlineStr">
        <is>
          <t>+</t>
        </is>
      </c>
    </row>
    <row r="138">
      <c r="B138" s="52" t="inlineStr">
        <is>
          <t>B874565/PDC/211</t>
        </is>
      </c>
      <c r="C138" s="52" t="inlineStr">
        <is>
          <t>0831169795</t>
        </is>
      </c>
      <c r="D138" s="52" t="inlineStr">
        <is>
          <t>0338270168</t>
        </is>
      </c>
      <c r="E138" s="52" t="inlineStr">
        <is>
          <t>BS277278/PDC</t>
        </is>
      </c>
      <c r="F138" s="53" t="inlineStr">
        <is>
          <t>PDC</t>
        </is>
      </c>
      <c r="G138" s="52" t="inlineStr">
        <is>
          <t>PDC</t>
        </is>
      </c>
      <c r="H138" s="52" t="n"/>
      <c r="I138" s="49" t="inlineStr">
        <is>
          <t>0004144186</t>
        </is>
      </c>
      <c r="J138" s="49" t="inlineStr">
        <is>
          <t>DIKSI Yug ZAO</t>
        </is>
      </c>
      <c r="K138" s="49" t="inlineStr">
        <is>
          <t>0004144186</t>
        </is>
      </c>
      <c r="L138" s="292" t="n">
        <v>0</v>
      </c>
      <c r="N138" s="49" t="inlineStr">
        <is>
          <t>Челябинск</t>
        </is>
      </c>
      <c r="O138" s="54" t="inlineStr">
        <is>
          <t>10000000</t>
        </is>
      </c>
      <c r="P138" s="49" t="inlineStr">
        <is>
          <t>Закрыт</t>
        </is>
      </c>
      <c r="Q138" s="292" t="n">
        <v>1</v>
      </c>
      <c r="R138" s="292" t="n">
        <v>211</v>
      </c>
      <c r="S138" s="55" t="inlineStr">
        <is>
          <t>N</t>
        </is>
      </c>
      <c r="T138" s="49" t="inlineStr">
        <is>
          <t>05.04.2019</t>
        </is>
      </c>
      <c r="U138" s="49" t="inlineStr">
        <is>
          <t>15:05</t>
        </is>
      </c>
      <c r="V138" s="49" t="inlineStr">
        <is>
          <t>Еремина</t>
        </is>
      </c>
      <c r="W138" s="292" t="n">
        <v>1</v>
      </c>
      <c r="X138" s="292" t="n">
        <v>0</v>
      </c>
      <c r="Y138" s="49" t="inlineStr">
        <is>
          <t>12265905</t>
        </is>
      </c>
      <c r="Z138" s="49" t="inlineStr">
        <is>
          <t>РОССИЯ МолШокКарамельAрахис 17х90г</t>
        </is>
      </c>
      <c r="AA138" s="49" t="n"/>
      <c r="AB138" s="292" t="n">
        <v>162</v>
      </c>
      <c r="AC138" s="49" t="inlineStr">
        <is>
          <t>F40</t>
        </is>
      </c>
      <c r="AD138" s="292" t="n">
        <v>0</v>
      </c>
      <c r="AE138" s="292" t="n">
        <v>20</v>
      </c>
      <c r="AF138" s="292" t="n">
        <v>20</v>
      </c>
      <c r="AG138" s="292" t="n">
        <v>20</v>
      </c>
      <c r="AH138" s="292" t="n">
        <v>0</v>
      </c>
      <c r="AI138" s="292" t="n">
        <v>0</v>
      </c>
      <c r="AJ138" s="47" t="n">
        <v>0.0847457627118644</v>
      </c>
      <c r="AK138" s="48" t="n">
        <v>0.0847457627118644</v>
      </c>
      <c r="AL138" s="292" t="n">
        <v>0</v>
      </c>
      <c r="AM138" s="292" t="n">
        <v>0</v>
      </c>
      <c r="AN138" s="292" t="n">
        <v>0</v>
      </c>
      <c r="AO138" s="292" t="n">
        <v>1</v>
      </c>
      <c r="AP138" s="292" t="n">
        <v>0</v>
      </c>
      <c r="AQ138" s="292" t="n">
        <v>1</v>
      </c>
      <c r="AR138" s="49" t="inlineStr">
        <is>
          <t>CS</t>
        </is>
      </c>
      <c r="AS138" s="49" t="inlineStr">
        <is>
          <t>Короб</t>
        </is>
      </c>
      <c r="AT138" s="49" t="inlineStr">
        <is>
          <t>EA</t>
        </is>
      </c>
      <c r="AU138" s="50" t="n">
        <v>340</v>
      </c>
      <c r="AV138" s="51" t="n">
        <v>0</v>
      </c>
      <c r="AW138" s="292" t="n">
        <v>18</v>
      </c>
      <c r="AX138" s="49" t="inlineStr">
        <is>
          <t>01.01.0100</t>
        </is>
      </c>
      <c r="AY138" s="49" t="inlineStr">
        <is>
          <t>04.04.2019</t>
        </is>
      </c>
      <c r="AZ138" s="47" t="n">
        <v>1.64</v>
      </c>
      <c r="BA138" s="292" t="n">
        <v>20</v>
      </c>
      <c r="BB138" s="292" t="n">
        <v>8</v>
      </c>
      <c r="BC138" s="292" t="n">
        <v>16.8</v>
      </c>
      <c r="BD138" s="49" t="inlineStr">
        <is>
          <t>06.04.2019</t>
        </is>
      </c>
      <c r="BE138" s="49" t="inlineStr">
        <is>
          <t>E751EX/159</t>
        </is>
      </c>
      <c r="BF138" s="49" t="inlineStr">
        <is>
          <t>НИКУШИН ДМИТРИЙ АЛЕКСЕЕВИЧ</t>
        </is>
      </c>
      <c r="BG138" s="49" t="inlineStr">
        <is>
          <t>ALKA</t>
        </is>
      </c>
      <c r="BH138" s="49" t="inlineStr">
        <is>
          <t>Автомобиль (изотерма) 14 пал., 10 тонн, 28 куб.м.</t>
        </is>
      </c>
      <c r="BI138" s="292" t="n">
        <v>14</v>
      </c>
      <c r="BJ138" s="292" t="n">
        <v>10</v>
      </c>
      <c r="BK138" s="51" t="n">
        <v>28.39</v>
      </c>
      <c r="BL138" s="49" t="inlineStr">
        <is>
          <t>0100608649</t>
        </is>
      </c>
      <c r="BM138" s="49" t="inlineStr">
        <is>
          <t>Логистик Л7</t>
        </is>
      </c>
      <c r="BN138" s="51" t="n">
        <v>0</v>
      </c>
      <c r="BO138" s="51" t="n">
        <v>0</v>
      </c>
      <c r="BP138" s="51" t="n">
        <v>0</v>
      </c>
      <c r="BQ138" s="49" t="inlineStr">
        <is>
          <t>348115003</t>
        </is>
      </c>
      <c r="BR138" s="49" t="n"/>
      <c r="BS138" s="49" t="n"/>
      <c r="BT138" s="49" t="n"/>
      <c r="BU138" s="49" t="n"/>
      <c r="BV138" s="49" t="n"/>
      <c r="BW138" s="49" t="inlineStr">
        <is>
          <t>0338270168</t>
        </is>
      </c>
      <c r="BX138" s="292" t="n">
        <v>120</v>
      </c>
      <c r="BY138" s="292" t="n">
        <v>120</v>
      </c>
      <c r="BZ138" s="49" t="inlineStr">
        <is>
          <t>+</t>
        </is>
      </c>
    </row>
    <row r="139">
      <c r="B139" s="52" t="inlineStr">
        <is>
          <t>B874565/PDC/211</t>
        </is>
      </c>
      <c r="C139" s="52" t="inlineStr">
        <is>
          <t>0831169795</t>
        </is>
      </c>
      <c r="D139" s="52" t="inlineStr">
        <is>
          <t>0338270168</t>
        </is>
      </c>
      <c r="E139" s="52" t="inlineStr">
        <is>
          <t>BS277278/PDC</t>
        </is>
      </c>
      <c r="F139" s="53" t="inlineStr">
        <is>
          <t>PDC</t>
        </is>
      </c>
      <c r="G139" s="52" t="inlineStr">
        <is>
          <t>PDC</t>
        </is>
      </c>
      <c r="H139" s="52" t="n"/>
      <c r="I139" s="49" t="inlineStr">
        <is>
          <t>0004144186</t>
        </is>
      </c>
      <c r="J139" s="49" t="inlineStr">
        <is>
          <t>DIKSI Yug ZAO</t>
        </is>
      </c>
      <c r="K139" s="49" t="inlineStr">
        <is>
          <t>0004144186</t>
        </is>
      </c>
      <c r="L139" s="292" t="n">
        <v>0</v>
      </c>
      <c r="N139" s="49" t="inlineStr">
        <is>
          <t>Челябинск</t>
        </is>
      </c>
      <c r="O139" s="54" t="inlineStr">
        <is>
          <t>10000000</t>
        </is>
      </c>
      <c r="P139" s="49" t="inlineStr">
        <is>
          <t>Закрыт</t>
        </is>
      </c>
      <c r="Q139" s="292" t="n">
        <v>1</v>
      </c>
      <c r="R139" s="292" t="n">
        <v>211</v>
      </c>
      <c r="S139" s="55" t="inlineStr">
        <is>
          <t>N</t>
        </is>
      </c>
      <c r="T139" s="49" t="inlineStr">
        <is>
          <t>05.04.2019</t>
        </is>
      </c>
      <c r="U139" s="49" t="inlineStr">
        <is>
          <t>15:05</t>
        </is>
      </c>
      <c r="V139" s="49" t="inlineStr">
        <is>
          <t>Еремина</t>
        </is>
      </c>
      <c r="W139" s="292" t="n">
        <v>1</v>
      </c>
      <c r="X139" s="292" t="n">
        <v>0</v>
      </c>
      <c r="Y139" s="49" t="inlineStr">
        <is>
          <t>12341011</t>
        </is>
      </c>
      <c r="Z139" s="49" t="inlineStr">
        <is>
          <t>КИТКАТ МолШок СХрустВафлейКонф 9x202г</t>
        </is>
      </c>
      <c r="AA139" s="49" t="n"/>
      <c r="AB139" s="292" t="n">
        <v>162</v>
      </c>
      <c r="AC139" s="49" t="inlineStr">
        <is>
          <t>F40</t>
        </is>
      </c>
      <c r="AD139" s="292" t="n">
        <v>0</v>
      </c>
      <c r="AE139" s="292" t="n">
        <v>15</v>
      </c>
      <c r="AF139" s="292" t="n">
        <v>15</v>
      </c>
      <c r="AG139" s="292" t="n">
        <v>15</v>
      </c>
      <c r="AH139" s="292" t="n">
        <v>0</v>
      </c>
      <c r="AI139" s="292" t="n">
        <v>0</v>
      </c>
      <c r="AJ139" s="47" t="n">
        <v>0.1111111111111111</v>
      </c>
      <c r="AK139" s="48" t="n">
        <v>0.1111111111111111</v>
      </c>
      <c r="AL139" s="292" t="n">
        <v>0</v>
      </c>
      <c r="AM139" s="292" t="n">
        <v>0</v>
      </c>
      <c r="AN139" s="292" t="n">
        <v>0</v>
      </c>
      <c r="AO139" s="292" t="n">
        <v>1</v>
      </c>
      <c r="AP139" s="292" t="n">
        <v>0</v>
      </c>
      <c r="AQ139" s="292" t="n">
        <v>1</v>
      </c>
      <c r="AR139" s="49" t="inlineStr">
        <is>
          <t>CS</t>
        </is>
      </c>
      <c r="AS139" s="49" t="inlineStr">
        <is>
          <t>Короб</t>
        </is>
      </c>
      <c r="AT139" s="49" t="inlineStr">
        <is>
          <t>EA</t>
        </is>
      </c>
      <c r="AU139" s="50" t="n">
        <v>135</v>
      </c>
      <c r="AV139" s="51" t="n">
        <v>0</v>
      </c>
      <c r="AW139" s="292" t="n">
        <v>18</v>
      </c>
      <c r="AX139" s="49" t="inlineStr">
        <is>
          <t>01.01.0100</t>
        </is>
      </c>
      <c r="AY139" s="49" t="inlineStr">
        <is>
          <t>04.04.2019</t>
        </is>
      </c>
      <c r="AZ139" s="47" t="n">
        <v>2.08</v>
      </c>
      <c r="BA139" s="292" t="n">
        <v>39.6</v>
      </c>
      <c r="BB139" s="292" t="n">
        <v>15.8</v>
      </c>
      <c r="BC139" s="292" t="n">
        <v>21.4</v>
      </c>
      <c r="BD139" s="49" t="inlineStr">
        <is>
          <t>06.04.2019</t>
        </is>
      </c>
      <c r="BE139" s="49" t="inlineStr">
        <is>
          <t>E751EX/159</t>
        </is>
      </c>
      <c r="BF139" s="49" t="inlineStr">
        <is>
          <t>НИКУШИН ДМИТРИЙ АЛЕКСЕЕВИЧ</t>
        </is>
      </c>
      <c r="BG139" s="49" t="inlineStr">
        <is>
          <t>ALKA</t>
        </is>
      </c>
      <c r="BH139" s="49" t="inlineStr">
        <is>
          <t>Автомобиль (изотерма) 14 пал., 10 тонн, 28 куб.м.</t>
        </is>
      </c>
      <c r="BI139" s="292" t="n">
        <v>14</v>
      </c>
      <c r="BJ139" s="292" t="n">
        <v>10</v>
      </c>
      <c r="BK139" s="51" t="n">
        <v>28.39</v>
      </c>
      <c r="BL139" s="49" t="inlineStr">
        <is>
          <t>0100608649</t>
        </is>
      </c>
      <c r="BM139" s="49" t="inlineStr">
        <is>
          <t>Логистик Л7</t>
        </is>
      </c>
      <c r="BN139" s="51" t="n">
        <v>0</v>
      </c>
      <c r="BO139" s="51" t="n">
        <v>0</v>
      </c>
      <c r="BP139" s="51" t="n">
        <v>0</v>
      </c>
      <c r="BQ139" s="49" t="inlineStr">
        <is>
          <t>348115003</t>
        </is>
      </c>
      <c r="BR139" s="49" t="n"/>
      <c r="BS139" s="49" t="n"/>
      <c r="BT139" s="49" t="n"/>
      <c r="BU139" s="49" t="n"/>
      <c r="BV139" s="49" t="n"/>
      <c r="BW139" s="49" t="inlineStr">
        <is>
          <t>0338270168</t>
        </is>
      </c>
      <c r="BX139" s="292" t="n">
        <v>130</v>
      </c>
      <c r="BY139" s="292" t="n">
        <v>130</v>
      </c>
      <c r="BZ139" s="49" t="inlineStr">
        <is>
          <t>+</t>
        </is>
      </c>
    </row>
    <row r="140">
      <c r="B140" s="52" t="inlineStr">
        <is>
          <t>B874565/PDC/211</t>
        </is>
      </c>
      <c r="C140" s="52" t="inlineStr">
        <is>
          <t>0831169795</t>
        </is>
      </c>
      <c r="D140" s="52" t="inlineStr">
        <is>
          <t>0338270168</t>
        </is>
      </c>
      <c r="E140" s="52" t="inlineStr">
        <is>
          <t>BS277278/PDC</t>
        </is>
      </c>
      <c r="F140" s="53" t="inlineStr">
        <is>
          <t>PDC</t>
        </is>
      </c>
      <c r="G140" s="52" t="inlineStr">
        <is>
          <t>PDC</t>
        </is>
      </c>
      <c r="H140" s="52" t="n"/>
      <c r="I140" s="49" t="inlineStr">
        <is>
          <t>0004144186</t>
        </is>
      </c>
      <c r="J140" s="49" t="inlineStr">
        <is>
          <t>DIKSI Yug ZAO</t>
        </is>
      </c>
      <c r="K140" s="49" t="inlineStr">
        <is>
          <t>0004144186</t>
        </is>
      </c>
      <c r="L140" s="292" t="n">
        <v>0</v>
      </c>
      <c r="N140" s="49" t="inlineStr">
        <is>
          <t>Челябинск</t>
        </is>
      </c>
      <c r="O140" s="54" t="inlineStr">
        <is>
          <t>10000000</t>
        </is>
      </c>
      <c r="P140" s="49" t="inlineStr">
        <is>
          <t>Закрыт</t>
        </is>
      </c>
      <c r="Q140" s="292" t="n">
        <v>1</v>
      </c>
      <c r="R140" s="292" t="n">
        <v>211</v>
      </c>
      <c r="S140" s="55" t="inlineStr">
        <is>
          <t>N</t>
        </is>
      </c>
      <c r="T140" s="49" t="inlineStr">
        <is>
          <t>05.04.2019</t>
        </is>
      </c>
      <c r="U140" s="49" t="inlineStr">
        <is>
          <t>15:05</t>
        </is>
      </c>
      <c r="V140" s="49" t="inlineStr">
        <is>
          <t>Еремина</t>
        </is>
      </c>
      <c r="W140" s="292" t="n">
        <v>1</v>
      </c>
      <c r="X140" s="292" t="n">
        <v>0</v>
      </c>
      <c r="Y140" s="49" t="inlineStr">
        <is>
          <t>12284654</t>
        </is>
      </c>
      <c r="Z140" s="49" t="inlineStr">
        <is>
          <t>КИТКАТ 4 Пальца 27x45г N1</t>
        </is>
      </c>
      <c r="AA140" s="49" t="n"/>
      <c r="AB140" s="292" t="n">
        <v>162</v>
      </c>
      <c r="AC140" s="49" t="inlineStr">
        <is>
          <t>F40</t>
        </is>
      </c>
      <c r="AD140" s="292" t="n">
        <v>0</v>
      </c>
      <c r="AE140" s="292" t="n">
        <v>32</v>
      </c>
      <c r="AF140" s="292" t="n">
        <v>32</v>
      </c>
      <c r="AG140" s="292" t="n">
        <v>32</v>
      </c>
      <c r="AH140" s="292" t="n">
        <v>0</v>
      </c>
      <c r="AI140" s="292" t="n">
        <v>0</v>
      </c>
      <c r="AJ140" s="47" t="n">
        <v>0.1111111111111111</v>
      </c>
      <c r="AK140" s="48" t="n">
        <v>0.1111111111111111</v>
      </c>
      <c r="AL140" s="292" t="n">
        <v>0</v>
      </c>
      <c r="AM140" s="292" t="n">
        <v>0</v>
      </c>
      <c r="AN140" s="292" t="n">
        <v>0</v>
      </c>
      <c r="AO140" s="292" t="n">
        <v>1</v>
      </c>
      <c r="AP140" s="292" t="n">
        <v>0</v>
      </c>
      <c r="AQ140" s="292" t="n">
        <v>1</v>
      </c>
      <c r="AR140" s="49" t="inlineStr">
        <is>
          <t>CS</t>
        </is>
      </c>
      <c r="AS140" s="49" t="inlineStr">
        <is>
          <t>Короб</t>
        </is>
      </c>
      <c r="AT140" s="49" t="inlineStr">
        <is>
          <t>EA</t>
        </is>
      </c>
      <c r="AU140" s="50" t="n">
        <v>864</v>
      </c>
      <c r="AV140" s="51" t="n">
        <v>0</v>
      </c>
      <c r="AW140" s="292" t="n">
        <v>18</v>
      </c>
      <c r="AX140" s="49" t="inlineStr">
        <is>
          <t>01.01.0100</t>
        </is>
      </c>
      <c r="AY140" s="49" t="inlineStr">
        <is>
          <t>04.04.2019</t>
        </is>
      </c>
      <c r="AZ140" s="47" t="n">
        <v>1.31</v>
      </c>
      <c r="BA140" s="292" t="n">
        <v>21.5</v>
      </c>
      <c r="BB140" s="292" t="n">
        <v>13</v>
      </c>
      <c r="BC140" s="292" t="n">
        <v>10</v>
      </c>
      <c r="BD140" s="49" t="inlineStr">
        <is>
          <t>06.04.2019</t>
        </is>
      </c>
      <c r="BE140" s="49" t="inlineStr">
        <is>
          <t>E751EX/159</t>
        </is>
      </c>
      <c r="BF140" s="49" t="inlineStr">
        <is>
          <t>НИКУШИН ДМИТРИЙ АЛЕКСЕЕВИЧ</t>
        </is>
      </c>
      <c r="BG140" s="49" t="inlineStr">
        <is>
          <t>ALKA</t>
        </is>
      </c>
      <c r="BH140" s="49" t="inlineStr">
        <is>
          <t>Автомобиль (изотерма) 14 пал., 10 тонн, 28 куб.м.</t>
        </is>
      </c>
      <c r="BI140" s="292" t="n">
        <v>14</v>
      </c>
      <c r="BJ140" s="292" t="n">
        <v>10</v>
      </c>
      <c r="BK140" s="51" t="n">
        <v>28.39</v>
      </c>
      <c r="BL140" s="49" t="inlineStr">
        <is>
          <t>0100608649</t>
        </is>
      </c>
      <c r="BM140" s="49" t="inlineStr">
        <is>
          <t>Логистик Л7</t>
        </is>
      </c>
      <c r="BN140" s="51" t="n">
        <v>0</v>
      </c>
      <c r="BO140" s="51" t="n">
        <v>0</v>
      </c>
      <c r="BP140" s="51" t="n">
        <v>0</v>
      </c>
      <c r="BQ140" s="49" t="inlineStr">
        <is>
          <t>348115003</t>
        </is>
      </c>
      <c r="BR140" s="49" t="n"/>
      <c r="BS140" s="49" t="n"/>
      <c r="BT140" s="49" t="n"/>
      <c r="BU140" s="49" t="n"/>
      <c r="BV140" s="49" t="n"/>
      <c r="BW140" s="49" t="inlineStr">
        <is>
          <t>0338270168</t>
        </is>
      </c>
      <c r="BX140" s="292" t="n">
        <v>140</v>
      </c>
      <c r="BY140" s="292" t="n">
        <v>140</v>
      </c>
      <c r="BZ140" s="49" t="inlineStr">
        <is>
          <t>+</t>
        </is>
      </c>
    </row>
    <row r="141">
      <c r="B141" s="52" t="inlineStr">
        <is>
          <t>B874565/PDC/211</t>
        </is>
      </c>
      <c r="C141" s="52" t="inlineStr">
        <is>
          <t>0831169795</t>
        </is>
      </c>
      <c r="D141" s="52" t="inlineStr">
        <is>
          <t>0338270168</t>
        </is>
      </c>
      <c r="E141" s="52" t="inlineStr">
        <is>
          <t>BS277278/PDC</t>
        </is>
      </c>
      <c r="F141" s="53" t="inlineStr">
        <is>
          <t>PDC</t>
        </is>
      </c>
      <c r="G141" s="52" t="inlineStr">
        <is>
          <t>PDC</t>
        </is>
      </c>
      <c r="H141" s="52" t="n"/>
      <c r="I141" s="49" t="inlineStr">
        <is>
          <t>0004144186</t>
        </is>
      </c>
      <c r="J141" s="49" t="inlineStr">
        <is>
          <t>DIKSI Yug ZAO</t>
        </is>
      </c>
      <c r="K141" s="49" t="inlineStr">
        <is>
          <t>0004144186</t>
        </is>
      </c>
      <c r="L141" s="292" t="n">
        <v>0</v>
      </c>
      <c r="N141" s="49" t="inlineStr">
        <is>
          <t>Челябинск</t>
        </is>
      </c>
      <c r="O141" s="54" t="inlineStr">
        <is>
          <t>10000000</t>
        </is>
      </c>
      <c r="P141" s="49" t="inlineStr">
        <is>
          <t>Закрыт</t>
        </is>
      </c>
      <c r="Q141" s="292" t="n">
        <v>1</v>
      </c>
      <c r="R141" s="292" t="n">
        <v>211</v>
      </c>
      <c r="S141" s="55" t="inlineStr">
        <is>
          <t>N</t>
        </is>
      </c>
      <c r="T141" s="49" t="inlineStr">
        <is>
          <t>05.04.2019</t>
        </is>
      </c>
      <c r="U141" s="49" t="inlineStr">
        <is>
          <t>15:05</t>
        </is>
      </c>
      <c r="V141" s="49" t="inlineStr">
        <is>
          <t>Еремина</t>
        </is>
      </c>
      <c r="W141" s="292" t="n">
        <v>1</v>
      </c>
      <c r="X141" s="292" t="n">
        <v>0</v>
      </c>
      <c r="Y141" s="49" t="inlineStr">
        <is>
          <t>12272031</t>
        </is>
      </c>
      <c r="Z141" s="49" t="inlineStr">
        <is>
          <t>КИТКАТ Мол Шок c Хруст Ваф 35х40г N1</t>
        </is>
      </c>
      <c r="AA141" s="49" t="n"/>
      <c r="AB141" s="292" t="n">
        <v>162</v>
      </c>
      <c r="AC141" s="49" t="inlineStr">
        <is>
          <t>F40</t>
        </is>
      </c>
      <c r="AD141" s="292" t="n">
        <v>0</v>
      </c>
      <c r="AE141" s="292" t="n">
        <v>26</v>
      </c>
      <c r="AF141" s="292" t="n">
        <v>26</v>
      </c>
      <c r="AG141" s="292" t="n">
        <v>26</v>
      </c>
      <c r="AH141" s="292" t="n">
        <v>0</v>
      </c>
      <c r="AI141" s="292" t="n">
        <v>0</v>
      </c>
      <c r="AJ141" s="47" t="n">
        <v>0.09090909090909091</v>
      </c>
      <c r="AK141" s="48" t="n">
        <v>0.09090909090909091</v>
      </c>
      <c r="AL141" s="292" t="n">
        <v>0</v>
      </c>
      <c r="AM141" s="292" t="n">
        <v>0</v>
      </c>
      <c r="AN141" s="292" t="n">
        <v>0</v>
      </c>
      <c r="AO141" s="292" t="n">
        <v>1</v>
      </c>
      <c r="AP141" s="292" t="n">
        <v>0</v>
      </c>
      <c r="AQ141" s="292" t="n">
        <v>1</v>
      </c>
      <c r="AR141" s="49" t="inlineStr">
        <is>
          <t>CS</t>
        </is>
      </c>
      <c r="AS141" s="49" t="inlineStr">
        <is>
          <t>Короб</t>
        </is>
      </c>
      <c r="AT141" s="49" t="inlineStr">
        <is>
          <t>EA</t>
        </is>
      </c>
      <c r="AU141" s="50" t="n">
        <v>910</v>
      </c>
      <c r="AV141" s="51" t="n">
        <v>0</v>
      </c>
      <c r="AW141" s="292" t="n">
        <v>18</v>
      </c>
      <c r="AX141" s="49" t="inlineStr">
        <is>
          <t>01.01.0100</t>
        </is>
      </c>
      <c r="AY141" s="49" t="inlineStr">
        <is>
          <t>04.04.2019</t>
        </is>
      </c>
      <c r="AZ141" s="47" t="n">
        <v>1.514</v>
      </c>
      <c r="BA141" s="292" t="n">
        <v>23</v>
      </c>
      <c r="BB141" s="292" t="n">
        <v>14.5</v>
      </c>
      <c r="BC141" s="292" t="n">
        <v>8.6</v>
      </c>
      <c r="BD141" s="49" t="inlineStr">
        <is>
          <t>06.04.2019</t>
        </is>
      </c>
      <c r="BE141" s="49" t="inlineStr">
        <is>
          <t>E751EX/159</t>
        </is>
      </c>
      <c r="BF141" s="49" t="inlineStr">
        <is>
          <t>НИКУШИН ДМИТРИЙ АЛЕКСЕЕВИЧ</t>
        </is>
      </c>
      <c r="BG141" s="49" t="inlineStr">
        <is>
          <t>ALKA</t>
        </is>
      </c>
      <c r="BH141" s="49" t="inlineStr">
        <is>
          <t>Автомобиль (изотерма) 14 пал., 10 тонн, 28 куб.м.</t>
        </is>
      </c>
      <c r="BI141" s="292" t="n">
        <v>14</v>
      </c>
      <c r="BJ141" s="292" t="n">
        <v>10</v>
      </c>
      <c r="BK141" s="51" t="n">
        <v>28.39</v>
      </c>
      <c r="BL141" s="49" t="inlineStr">
        <is>
          <t>0100608649</t>
        </is>
      </c>
      <c r="BM141" s="49" t="inlineStr">
        <is>
          <t>Логистик Л7</t>
        </is>
      </c>
      <c r="BN141" s="51" t="n">
        <v>0</v>
      </c>
      <c r="BO141" s="51" t="n">
        <v>0</v>
      </c>
      <c r="BP141" s="51" t="n">
        <v>0</v>
      </c>
      <c r="BQ141" s="49" t="inlineStr">
        <is>
          <t>348115003</t>
        </is>
      </c>
      <c r="BR141" s="49" t="n"/>
      <c r="BS141" s="49" t="n"/>
      <c r="BT141" s="49" t="n"/>
      <c r="BU141" s="49" t="n"/>
      <c r="BV141" s="49" t="n"/>
      <c r="BW141" s="49" t="inlineStr">
        <is>
          <t>0338270168</t>
        </is>
      </c>
      <c r="BX141" s="292" t="n">
        <v>150</v>
      </c>
      <c r="BY141" s="292" t="n">
        <v>150</v>
      </c>
      <c r="BZ141" s="49" t="inlineStr">
        <is>
          <t>+</t>
        </is>
      </c>
    </row>
    <row r="142">
      <c r="B142" s="52" t="inlineStr">
        <is>
          <t>B874565/PDC/211</t>
        </is>
      </c>
      <c r="C142" s="52" t="inlineStr">
        <is>
          <t>0831169795</t>
        </is>
      </c>
      <c r="D142" s="52" t="inlineStr">
        <is>
          <t>0338270168</t>
        </is>
      </c>
      <c r="E142" s="52" t="inlineStr">
        <is>
          <t>BS277278/PDC</t>
        </is>
      </c>
      <c r="F142" s="53" t="inlineStr">
        <is>
          <t>PDC</t>
        </is>
      </c>
      <c r="G142" s="52" t="inlineStr">
        <is>
          <t>PDC</t>
        </is>
      </c>
      <c r="H142" s="52" t="n"/>
      <c r="I142" s="49" t="inlineStr">
        <is>
          <t>0004144186</t>
        </is>
      </c>
      <c r="J142" s="49" t="inlineStr">
        <is>
          <t>DIKSI Yug ZAO</t>
        </is>
      </c>
      <c r="K142" s="49" t="inlineStr">
        <is>
          <t>0004144186</t>
        </is>
      </c>
      <c r="L142" s="292" t="n">
        <v>0</v>
      </c>
      <c r="N142" s="49" t="inlineStr">
        <is>
          <t>Челябинск</t>
        </is>
      </c>
      <c r="O142" s="54" t="inlineStr">
        <is>
          <t>10000000</t>
        </is>
      </c>
      <c r="P142" s="49" t="inlineStr">
        <is>
          <t>Закрыт</t>
        </is>
      </c>
      <c r="Q142" s="292" t="n">
        <v>1</v>
      </c>
      <c r="R142" s="292" t="n">
        <v>211</v>
      </c>
      <c r="S142" s="55" t="inlineStr">
        <is>
          <t>N</t>
        </is>
      </c>
      <c r="T142" s="49" t="inlineStr">
        <is>
          <t>05.04.2019</t>
        </is>
      </c>
      <c r="U142" s="49" t="inlineStr">
        <is>
          <t>15:05</t>
        </is>
      </c>
      <c r="V142" s="49" t="inlineStr">
        <is>
          <t>Еремина</t>
        </is>
      </c>
      <c r="W142" s="292" t="n">
        <v>1</v>
      </c>
      <c r="X142" s="292" t="n">
        <v>0</v>
      </c>
      <c r="Y142" s="49" t="inlineStr">
        <is>
          <t>12312829</t>
        </is>
      </c>
      <c r="Z142" s="49" t="inlineStr">
        <is>
          <t>МАГГИ Суп Звездочки 22х54г</t>
        </is>
      </c>
      <c r="AA142" s="49" t="n"/>
      <c r="AB142" s="292" t="n">
        <v>180</v>
      </c>
      <c r="AC142" s="49" t="inlineStr">
        <is>
          <t>F50</t>
        </is>
      </c>
      <c r="AD142" s="292" t="n">
        <v>0</v>
      </c>
      <c r="AE142" s="292" t="n">
        <v>27</v>
      </c>
      <c r="AF142" s="292" t="n">
        <v>27</v>
      </c>
      <c r="AG142" s="292" t="n">
        <v>27</v>
      </c>
      <c r="AH142" s="292" t="n">
        <v>0</v>
      </c>
      <c r="AI142" s="292" t="n">
        <v>0</v>
      </c>
      <c r="AJ142" s="47" t="n">
        <v>0.08333333333333333</v>
      </c>
      <c r="AK142" s="48" t="n">
        <v>0.08333333333333333</v>
      </c>
      <c r="AL142" s="292" t="n">
        <v>0</v>
      </c>
      <c r="AM142" s="292" t="n">
        <v>0</v>
      </c>
      <c r="AN142" s="292" t="n">
        <v>0</v>
      </c>
      <c r="AO142" s="292" t="n">
        <v>1</v>
      </c>
      <c r="AP142" s="292" t="n">
        <v>0</v>
      </c>
      <c r="AQ142" s="292" t="n">
        <v>1</v>
      </c>
      <c r="AR142" s="49" t="inlineStr">
        <is>
          <t>CS</t>
        </is>
      </c>
      <c r="AS142" s="49" t="inlineStr">
        <is>
          <t>Короб</t>
        </is>
      </c>
      <c r="AT142" s="49" t="inlineStr">
        <is>
          <t>EA</t>
        </is>
      </c>
      <c r="AU142" s="50" t="n">
        <v>594</v>
      </c>
      <c r="AV142" s="51" t="n">
        <v>0</v>
      </c>
      <c r="AW142" s="292" t="n">
        <v>18</v>
      </c>
      <c r="AX142" s="49" t="inlineStr">
        <is>
          <t>01.01.0100</t>
        </is>
      </c>
      <c r="AY142" s="49" t="inlineStr">
        <is>
          <t>04.04.2019</t>
        </is>
      </c>
      <c r="AZ142" s="47" t="n">
        <v>1.4</v>
      </c>
      <c r="BA142" s="292" t="n">
        <v>25.6</v>
      </c>
      <c r="BB142" s="292" t="n">
        <v>13.3</v>
      </c>
      <c r="BC142" s="292" t="n">
        <v>15.6</v>
      </c>
      <c r="BD142" s="49" t="inlineStr">
        <is>
          <t>06.04.2019</t>
        </is>
      </c>
      <c r="BE142" s="49" t="inlineStr">
        <is>
          <t>E751EX/159</t>
        </is>
      </c>
      <c r="BF142" s="49" t="inlineStr">
        <is>
          <t>НИКУШИН ДМИТРИЙ АЛЕКСЕЕВИЧ</t>
        </is>
      </c>
      <c r="BG142" s="49" t="inlineStr">
        <is>
          <t>ALKA</t>
        </is>
      </c>
      <c r="BH142" s="49" t="inlineStr">
        <is>
          <t>Автомобиль (изотерма) 14 пал., 10 тонн, 28 куб.м.</t>
        </is>
      </c>
      <c r="BI142" s="292" t="n">
        <v>14</v>
      </c>
      <c r="BJ142" s="292" t="n">
        <v>10</v>
      </c>
      <c r="BK142" s="51" t="n">
        <v>28.39</v>
      </c>
      <c r="BL142" s="49" t="inlineStr">
        <is>
          <t>0100608649</t>
        </is>
      </c>
      <c r="BM142" s="49" t="inlineStr">
        <is>
          <t>Логистик Л7</t>
        </is>
      </c>
      <c r="BN142" s="51" t="n">
        <v>0</v>
      </c>
      <c r="BO142" s="51" t="n">
        <v>0</v>
      </c>
      <c r="BP142" s="51" t="n">
        <v>0</v>
      </c>
      <c r="BQ142" s="49" t="inlineStr">
        <is>
          <t>348115003</t>
        </is>
      </c>
      <c r="BR142" s="49" t="n"/>
      <c r="BS142" s="49" t="n"/>
      <c r="BT142" s="49" t="n"/>
      <c r="BU142" s="49" t="n"/>
      <c r="BV142" s="49" t="n"/>
      <c r="BW142" s="49" t="inlineStr">
        <is>
          <t>0338270168</t>
        </is>
      </c>
      <c r="BX142" s="292" t="n">
        <v>160</v>
      </c>
      <c r="BY142" s="292" t="n">
        <v>160</v>
      </c>
      <c r="BZ142" s="49" t="inlineStr">
        <is>
          <t>+</t>
        </is>
      </c>
    </row>
    <row r="143">
      <c r="B143" s="52" t="inlineStr">
        <is>
          <t>B874565/PDC/211</t>
        </is>
      </c>
      <c r="C143" s="52" t="inlineStr">
        <is>
          <t>0831169795</t>
        </is>
      </c>
      <c r="D143" s="52" t="inlineStr">
        <is>
          <t>0338270168</t>
        </is>
      </c>
      <c r="E143" s="52" t="inlineStr">
        <is>
          <t>BS277278/PDC</t>
        </is>
      </c>
      <c r="F143" s="53" t="inlineStr">
        <is>
          <t>PDC</t>
        </is>
      </c>
      <c r="G143" s="52" t="inlineStr">
        <is>
          <t>PDC</t>
        </is>
      </c>
      <c r="H143" s="52" t="n"/>
      <c r="I143" s="49" t="inlineStr">
        <is>
          <t>0004144186</t>
        </is>
      </c>
      <c r="J143" s="49" t="inlineStr">
        <is>
          <t>DIKSI Yug ZAO</t>
        </is>
      </c>
      <c r="K143" s="49" t="inlineStr">
        <is>
          <t>0004144186</t>
        </is>
      </c>
      <c r="L143" s="292" t="n">
        <v>0</v>
      </c>
      <c r="N143" s="49" t="inlineStr">
        <is>
          <t>Челябинск</t>
        </is>
      </c>
      <c r="O143" s="54" t="inlineStr">
        <is>
          <t>10000000</t>
        </is>
      </c>
      <c r="P143" s="49" t="inlineStr">
        <is>
          <t>Закрыт</t>
        </is>
      </c>
      <c r="Q143" s="292" t="n">
        <v>1</v>
      </c>
      <c r="R143" s="292" t="n">
        <v>211</v>
      </c>
      <c r="S143" s="55" t="inlineStr">
        <is>
          <t>N</t>
        </is>
      </c>
      <c r="T143" s="49" t="inlineStr">
        <is>
          <t>05.04.2019</t>
        </is>
      </c>
      <c r="U143" s="49" t="inlineStr">
        <is>
          <t>15:05</t>
        </is>
      </c>
      <c r="V143" s="49" t="inlineStr">
        <is>
          <t>Еремина</t>
        </is>
      </c>
      <c r="W143" s="292" t="n">
        <v>1</v>
      </c>
      <c r="X143" s="292" t="n">
        <v>0</v>
      </c>
      <c r="Y143" s="49" t="inlineStr">
        <is>
          <t>12365929</t>
        </is>
      </c>
      <c r="Z143" s="49" t="inlineStr">
        <is>
          <t>МАГГИ ЗАПРАВКА Для Борща 24х250г N1 RU</t>
        </is>
      </c>
      <c r="AA143" s="49" t="n"/>
      <c r="AB143" s="292" t="n">
        <v>150</v>
      </c>
      <c r="AC143" s="49" t="inlineStr">
        <is>
          <t>F50</t>
        </is>
      </c>
      <c r="AD143" s="292" t="n">
        <v>0</v>
      </c>
      <c r="AE143" s="292" t="n">
        <v>18</v>
      </c>
      <c r="AF143" s="292" t="n">
        <v>18</v>
      </c>
      <c r="AG143" s="292" t="n">
        <v>18</v>
      </c>
      <c r="AH143" s="292" t="n">
        <v>0</v>
      </c>
      <c r="AI143" s="292" t="n">
        <v>0</v>
      </c>
      <c r="AJ143" s="47" t="n">
        <v>0.25</v>
      </c>
      <c r="AK143" s="48" t="n">
        <v>0.25</v>
      </c>
      <c r="AL143" s="292" t="n">
        <v>0</v>
      </c>
      <c r="AM143" s="292" t="n">
        <v>0</v>
      </c>
      <c r="AN143" s="292" t="n">
        <v>0</v>
      </c>
      <c r="AO143" s="292" t="n">
        <v>1</v>
      </c>
      <c r="AP143" s="292" t="n">
        <v>0</v>
      </c>
      <c r="AQ143" s="292" t="n">
        <v>1</v>
      </c>
      <c r="AR143" s="49" t="inlineStr">
        <is>
          <t>CS</t>
        </is>
      </c>
      <c r="AS143" s="49" t="inlineStr">
        <is>
          <t>Короб</t>
        </is>
      </c>
      <c r="AT143" s="49" t="inlineStr">
        <is>
          <t>EA</t>
        </is>
      </c>
      <c r="AU143" s="50" t="n">
        <v>432</v>
      </c>
      <c r="AV143" s="51" t="n">
        <v>0</v>
      </c>
      <c r="AW143" s="292" t="n">
        <v>18</v>
      </c>
      <c r="AX143" s="49" t="inlineStr">
        <is>
          <t>01.01.0100</t>
        </is>
      </c>
      <c r="AY143" s="49" t="inlineStr">
        <is>
          <t>04.04.2019</t>
        </is>
      </c>
      <c r="AZ143" s="47" t="n">
        <v>6.52</v>
      </c>
      <c r="BA143" s="292" t="n">
        <v>37</v>
      </c>
      <c r="BB143" s="292" t="n">
        <v>24.6</v>
      </c>
      <c r="BC143" s="292" t="n">
        <v>19.8</v>
      </c>
      <c r="BD143" s="49" t="inlineStr">
        <is>
          <t>06.04.2019</t>
        </is>
      </c>
      <c r="BE143" s="49" t="inlineStr">
        <is>
          <t>E751EX/159</t>
        </is>
      </c>
      <c r="BF143" s="49" t="inlineStr">
        <is>
          <t>НИКУШИН ДМИТРИЙ АЛЕКСЕЕВИЧ</t>
        </is>
      </c>
      <c r="BG143" s="49" t="inlineStr">
        <is>
          <t>ALKA</t>
        </is>
      </c>
      <c r="BH143" s="49" t="inlineStr">
        <is>
          <t>Автомобиль (изотерма) 14 пал., 10 тонн, 28 куб.м.</t>
        </is>
      </c>
      <c r="BI143" s="292" t="n">
        <v>14</v>
      </c>
      <c r="BJ143" s="292" t="n">
        <v>10</v>
      </c>
      <c r="BK143" s="51" t="n">
        <v>28.39</v>
      </c>
      <c r="BL143" s="49" t="inlineStr">
        <is>
          <t>0100608649</t>
        </is>
      </c>
      <c r="BM143" s="49" t="inlineStr">
        <is>
          <t>Логистик Л7</t>
        </is>
      </c>
      <c r="BN143" s="51" t="n">
        <v>0</v>
      </c>
      <c r="BO143" s="51" t="n">
        <v>0</v>
      </c>
      <c r="BP143" s="51" t="n">
        <v>0</v>
      </c>
      <c r="BQ143" s="49" t="inlineStr">
        <is>
          <t>348115003</t>
        </is>
      </c>
      <c r="BR143" s="49" t="n"/>
      <c r="BS143" s="49" t="n"/>
      <c r="BT143" s="49" t="n"/>
      <c r="BU143" s="49" t="n"/>
      <c r="BV143" s="49" t="n"/>
      <c r="BW143" s="49" t="inlineStr">
        <is>
          <t>0338270168</t>
        </is>
      </c>
      <c r="BX143" s="292" t="n">
        <v>170</v>
      </c>
      <c r="BY143" s="292" t="n">
        <v>170</v>
      </c>
      <c r="BZ143" s="49" t="inlineStr">
        <is>
          <t>+</t>
        </is>
      </c>
    </row>
    <row r="144">
      <c r="B144" s="52" t="inlineStr">
        <is>
          <t>B874565/PDC/211</t>
        </is>
      </c>
      <c r="C144" s="52" t="inlineStr">
        <is>
          <t>0831169795</t>
        </is>
      </c>
      <c r="D144" s="52" t="inlineStr">
        <is>
          <t>0338270168</t>
        </is>
      </c>
      <c r="E144" s="52" t="inlineStr">
        <is>
          <t>BS277278/PDC</t>
        </is>
      </c>
      <c r="F144" s="53" t="inlineStr">
        <is>
          <t>PDC</t>
        </is>
      </c>
      <c r="G144" s="52" t="inlineStr">
        <is>
          <t>PDC</t>
        </is>
      </c>
      <c r="H144" s="52" t="n"/>
      <c r="I144" s="49" t="inlineStr">
        <is>
          <t>0004144186</t>
        </is>
      </c>
      <c r="J144" s="49" t="inlineStr">
        <is>
          <t>DIKSI Yug ZAO</t>
        </is>
      </c>
      <c r="K144" s="49" t="inlineStr">
        <is>
          <t>0004144186</t>
        </is>
      </c>
      <c r="L144" s="292" t="n">
        <v>0</v>
      </c>
      <c r="N144" s="49" t="inlineStr">
        <is>
          <t>Челябинск</t>
        </is>
      </c>
      <c r="O144" s="54" t="inlineStr">
        <is>
          <t>10000000</t>
        </is>
      </c>
      <c r="P144" s="49" t="inlineStr">
        <is>
          <t>Закрыт</t>
        </is>
      </c>
      <c r="Q144" s="292" t="n">
        <v>1</v>
      </c>
      <c r="R144" s="292" t="n">
        <v>211</v>
      </c>
      <c r="S144" s="55" t="inlineStr">
        <is>
          <t>N</t>
        </is>
      </c>
      <c r="T144" s="49" t="inlineStr">
        <is>
          <t>05.04.2019</t>
        </is>
      </c>
      <c r="U144" s="49" t="inlineStr">
        <is>
          <t>15:05</t>
        </is>
      </c>
      <c r="V144" s="49" t="inlineStr">
        <is>
          <t>Еремина</t>
        </is>
      </c>
      <c r="W144" s="292" t="n">
        <v>1</v>
      </c>
      <c r="X144" s="292" t="n">
        <v>0</v>
      </c>
      <c r="Y144" s="49" t="inlineStr">
        <is>
          <t>12382867</t>
        </is>
      </c>
      <c r="Z144" s="49" t="inlineStr">
        <is>
          <t>МАГГИ БУКЕТ ПРИПРАВ ПриправУниверс22х75</t>
        </is>
      </c>
      <c r="AA144" s="49" t="n"/>
      <c r="AB144" s="292" t="n">
        <v>180</v>
      </c>
      <c r="AC144" s="49" t="inlineStr">
        <is>
          <t>F50</t>
        </is>
      </c>
      <c r="AD144" s="292" t="n">
        <v>0</v>
      </c>
      <c r="AE144" s="292" t="n">
        <v>27</v>
      </c>
      <c r="AF144" s="292" t="n">
        <v>27</v>
      </c>
      <c r="AG144" s="292" t="n">
        <v>27</v>
      </c>
      <c r="AH144" s="292" t="n">
        <v>0</v>
      </c>
      <c r="AI144" s="292" t="n">
        <v>0</v>
      </c>
      <c r="AJ144" s="47" t="n">
        <v>0.1</v>
      </c>
      <c r="AK144" s="48" t="n">
        <v>0.1</v>
      </c>
      <c r="AL144" s="292" t="n">
        <v>0</v>
      </c>
      <c r="AM144" s="292" t="n">
        <v>0</v>
      </c>
      <c r="AN144" s="292" t="n">
        <v>0</v>
      </c>
      <c r="AO144" s="292" t="n">
        <v>1</v>
      </c>
      <c r="AP144" s="292" t="n">
        <v>0</v>
      </c>
      <c r="AQ144" s="292" t="n">
        <v>1</v>
      </c>
      <c r="AR144" s="49" t="inlineStr">
        <is>
          <t>CS</t>
        </is>
      </c>
      <c r="AS144" s="49" t="inlineStr">
        <is>
          <t>Короб</t>
        </is>
      </c>
      <c r="AT144" s="49" t="inlineStr">
        <is>
          <t>EA</t>
        </is>
      </c>
      <c r="AU144" s="50" t="n">
        <v>594</v>
      </c>
      <c r="AV144" s="51" t="n">
        <v>0</v>
      </c>
      <c r="AW144" s="292" t="n">
        <v>18</v>
      </c>
      <c r="AX144" s="49" t="inlineStr">
        <is>
          <t>01.01.0100</t>
        </is>
      </c>
      <c r="AY144" s="49" t="inlineStr">
        <is>
          <t>04.04.2019</t>
        </is>
      </c>
      <c r="AZ144" s="47" t="n">
        <v>1.85</v>
      </c>
      <c r="BA144" s="292" t="n">
        <v>25.6</v>
      </c>
      <c r="BB144" s="292" t="n">
        <v>13.3</v>
      </c>
      <c r="BC144" s="292" t="n">
        <v>15.6</v>
      </c>
      <c r="BD144" s="49" t="inlineStr">
        <is>
          <t>06.04.2019</t>
        </is>
      </c>
      <c r="BE144" s="49" t="inlineStr">
        <is>
          <t>E751EX/159</t>
        </is>
      </c>
      <c r="BF144" s="49" t="inlineStr">
        <is>
          <t>НИКУШИН ДМИТРИЙ АЛЕКСЕЕВИЧ</t>
        </is>
      </c>
      <c r="BG144" s="49" t="inlineStr">
        <is>
          <t>ALKA</t>
        </is>
      </c>
      <c r="BH144" s="49" t="inlineStr">
        <is>
          <t>Автомобиль (изотерма) 14 пал., 10 тонн, 28 куб.м.</t>
        </is>
      </c>
      <c r="BI144" s="292" t="n">
        <v>14</v>
      </c>
      <c r="BJ144" s="292" t="n">
        <v>10</v>
      </c>
      <c r="BK144" s="51" t="n">
        <v>28.39</v>
      </c>
      <c r="BL144" s="49" t="inlineStr">
        <is>
          <t>0100608649</t>
        </is>
      </c>
      <c r="BM144" s="49" t="inlineStr">
        <is>
          <t>Логистик Л7</t>
        </is>
      </c>
      <c r="BN144" s="51" t="n">
        <v>0</v>
      </c>
      <c r="BO144" s="51" t="n">
        <v>0</v>
      </c>
      <c r="BP144" s="51" t="n">
        <v>0</v>
      </c>
      <c r="BQ144" s="49" t="inlineStr">
        <is>
          <t>348115003</t>
        </is>
      </c>
      <c r="BR144" s="49" t="n"/>
      <c r="BS144" s="49" t="n"/>
      <c r="BT144" s="49" t="n"/>
      <c r="BU144" s="49" t="n"/>
      <c r="BV144" s="49" t="n"/>
      <c r="BW144" s="49" t="inlineStr">
        <is>
          <t>0338270168</t>
        </is>
      </c>
      <c r="BX144" s="292" t="n">
        <v>180</v>
      </c>
      <c r="BY144" s="292" t="n">
        <v>180</v>
      </c>
      <c r="BZ144" s="49" t="inlineStr">
        <is>
          <t>+</t>
        </is>
      </c>
    </row>
    <row r="145">
      <c r="B145" s="52" t="inlineStr">
        <is>
          <t>B874565/PDC/211</t>
        </is>
      </c>
      <c r="C145" s="52" t="inlineStr">
        <is>
          <t>0831169795</t>
        </is>
      </c>
      <c r="D145" s="52" t="inlineStr">
        <is>
          <t>0338270168</t>
        </is>
      </c>
      <c r="E145" s="52" t="inlineStr">
        <is>
          <t>BS277278/PDC</t>
        </is>
      </c>
      <c r="F145" s="53" t="inlineStr">
        <is>
          <t>PDC</t>
        </is>
      </c>
      <c r="G145" s="52" t="inlineStr">
        <is>
          <t>PDC</t>
        </is>
      </c>
      <c r="H145" s="52" t="n"/>
      <c r="I145" s="49" t="inlineStr">
        <is>
          <t>0004144186</t>
        </is>
      </c>
      <c r="J145" s="49" t="inlineStr">
        <is>
          <t>DIKSI Yug ZAO</t>
        </is>
      </c>
      <c r="K145" s="49" t="inlineStr">
        <is>
          <t>0004144186</t>
        </is>
      </c>
      <c r="L145" s="292" t="n">
        <v>0</v>
      </c>
      <c r="N145" s="49" t="inlineStr">
        <is>
          <t>Челябинск</t>
        </is>
      </c>
      <c r="O145" s="54" t="inlineStr">
        <is>
          <t>10000000</t>
        </is>
      </c>
      <c r="P145" s="49" t="inlineStr">
        <is>
          <t>Закрыт</t>
        </is>
      </c>
      <c r="Q145" s="292" t="n">
        <v>1</v>
      </c>
      <c r="R145" s="292" t="n">
        <v>211</v>
      </c>
      <c r="S145" s="55" t="inlineStr">
        <is>
          <t>N</t>
        </is>
      </c>
      <c r="T145" s="49" t="inlineStr">
        <is>
          <t>05.04.2019</t>
        </is>
      </c>
      <c r="U145" s="49" t="inlineStr">
        <is>
          <t>15:05</t>
        </is>
      </c>
      <c r="V145" s="49" t="inlineStr">
        <is>
          <t>Еремина</t>
        </is>
      </c>
      <c r="W145" s="292" t="n">
        <v>1</v>
      </c>
      <c r="X145" s="292" t="n">
        <v>0</v>
      </c>
      <c r="Y145" s="49" t="inlineStr">
        <is>
          <t>12266035</t>
        </is>
      </c>
      <c r="Z145" s="49" t="inlineStr">
        <is>
          <t>НАТС Конфета 30х50г</t>
        </is>
      </c>
      <c r="AA145" s="49" t="n"/>
      <c r="AB145" s="292" t="n">
        <v>180</v>
      </c>
      <c r="AC145" s="49" t="inlineStr">
        <is>
          <t>F40</t>
        </is>
      </c>
      <c r="AD145" s="292" t="n">
        <v>0</v>
      </c>
      <c r="AE145" s="292" t="n">
        <v>114</v>
      </c>
      <c r="AF145" s="292" t="n">
        <v>114</v>
      </c>
      <c r="AG145" s="292" t="n">
        <v>114</v>
      </c>
      <c r="AH145" s="292" t="n">
        <v>0</v>
      </c>
      <c r="AI145" s="292" t="n">
        <v>0</v>
      </c>
    </row>
  </sheetData>
  <mergeCells count="62">
    <mergeCell ref="L135:M135"/>
    <mergeCell ref="L95:M95"/>
    <mergeCell ref="L120:M120"/>
    <mergeCell ref="L91:M91"/>
    <mergeCell ref="L98:M98"/>
    <mergeCell ref="L131:M131"/>
    <mergeCell ref="L107:M107"/>
    <mergeCell ref="L125:M125"/>
    <mergeCell ref="L101:M101"/>
    <mergeCell ref="L103:M103"/>
    <mergeCell ref="L134:M134"/>
    <mergeCell ref="L112:M112"/>
    <mergeCell ref="L108:M108"/>
    <mergeCell ref="G1:J1"/>
    <mergeCell ref="L97:M97"/>
    <mergeCell ref="L140:M140"/>
    <mergeCell ref="L137:M137"/>
    <mergeCell ref="L116:M116"/>
    <mergeCell ref="L130:M130"/>
    <mergeCell ref="L106:M106"/>
    <mergeCell ref="L121:M121"/>
    <mergeCell ref="K1:O1"/>
    <mergeCell ref="L93:M93"/>
    <mergeCell ref="L133:M133"/>
    <mergeCell ref="L89:M89"/>
    <mergeCell ref="L127:M127"/>
    <mergeCell ref="L136:M136"/>
    <mergeCell ref="L118:M118"/>
    <mergeCell ref="L142:M142"/>
    <mergeCell ref="L132:M132"/>
    <mergeCell ref="L141:M141"/>
    <mergeCell ref="L117:M117"/>
    <mergeCell ref="L92:M92"/>
    <mergeCell ref="P1:S1"/>
    <mergeCell ref="L88:M88"/>
    <mergeCell ref="L126:M126"/>
    <mergeCell ref="L102:M102"/>
    <mergeCell ref="L104:M104"/>
    <mergeCell ref="L114:M114"/>
    <mergeCell ref="L129:M129"/>
    <mergeCell ref="L109:M109"/>
    <mergeCell ref="L123:M123"/>
    <mergeCell ref="L138:M138"/>
    <mergeCell ref="L119:M119"/>
    <mergeCell ref="L94:M94"/>
    <mergeCell ref="L122:M122"/>
    <mergeCell ref="C1:F1"/>
    <mergeCell ref="L128:M128"/>
    <mergeCell ref="L144:M144"/>
    <mergeCell ref="L113:M113"/>
    <mergeCell ref="L143:M143"/>
    <mergeCell ref="L100:M100"/>
    <mergeCell ref="L96:M96"/>
    <mergeCell ref="L90:M90"/>
    <mergeCell ref="L105:M105"/>
    <mergeCell ref="L99:M99"/>
    <mergeCell ref="L139:M139"/>
    <mergeCell ref="L115:M115"/>
    <mergeCell ref="L124:M124"/>
    <mergeCell ref="L111:M111"/>
    <mergeCell ref="L145:M145"/>
    <mergeCell ref="L110:M110"/>
  </mergeCells>
  <pageMargins left="0.7" right="0.7" top="0.75" bottom="0.75" header="0.3" footer="0.3"/>
  <pageSetup orientation="portrait" paperSize="9" horizontalDpi="4294967295" verticalDpi="429496729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P1755"/>
  <sheetViews>
    <sheetView zoomScaleNormal="100" workbookViewId="0">
      <pane ySplit="5" topLeftCell="A1662" activePane="bottomLeft" state="frozen"/>
      <selection pane="bottomLeft" activeCell="G1668" sqref="G1668"/>
    </sheetView>
  </sheetViews>
  <sheetFormatPr baseColWidth="8" defaultColWidth="9.1328125" defaultRowHeight="14.25"/>
  <cols>
    <col width="2.86328125" customWidth="1" style="303" min="1" max="1"/>
    <col width="10.265625" bestFit="1" customWidth="1" style="303" min="2" max="2"/>
    <col width="11" customWidth="1" style="303" min="3" max="6"/>
    <col width="9.1328125" customWidth="1" style="303" min="7" max="7"/>
    <col width="12.1328125" customWidth="1" style="303" min="8" max="8"/>
    <col width="17.3984375" customWidth="1" style="303" min="9" max="9"/>
    <col width="14" customWidth="1" style="303" min="10" max="10"/>
    <col width="12.73046875" customWidth="1" style="303" min="11" max="11"/>
    <col width="18.3984375" customWidth="1" style="303" min="12" max="12"/>
    <col width="14.59765625" customWidth="1" style="303" min="13" max="13"/>
    <col width="12.1328125" customWidth="1" style="303" min="14" max="15"/>
    <col width="32.73046875" customWidth="1" style="303" min="16" max="16"/>
    <col width="13.59765625" customWidth="1" style="303" min="17" max="17"/>
    <col width="8.73046875" customWidth="1" style="303" min="18" max="24"/>
  </cols>
  <sheetData>
    <row r="1" ht="16.15" customHeight="1" s="303" thickBot="1">
      <c r="A1" s="293" t="n"/>
      <c r="B1" s="7" t="n"/>
      <c r="C1" s="308" t="inlineStr">
        <is>
          <t>приход</t>
        </is>
      </c>
      <c r="D1" s="309" t="n"/>
      <c r="E1" s="309" t="n"/>
      <c r="F1" s="309" t="n"/>
      <c r="G1" s="309" t="n"/>
      <c r="H1" s="309" t="n"/>
      <c r="I1" s="304" t="inlineStr">
        <is>
          <t>Уход</t>
        </is>
      </c>
      <c r="J1" s="305" t="n"/>
      <c r="K1" s="305" t="n"/>
      <c r="L1" s="293" t="n"/>
      <c r="M1" s="293" t="n"/>
      <c r="N1" s="293" t="n"/>
      <c r="O1" s="293" t="n"/>
      <c r="P1" s="293" t="n"/>
      <c r="Q1" s="293" t="n"/>
      <c r="R1" s="302" t="inlineStr">
        <is>
          <t>приход Nespresso</t>
        </is>
      </c>
      <c r="V1" s="307" t="inlineStr">
        <is>
          <t>Уход Nespresso</t>
        </is>
      </c>
    </row>
    <row r="2" ht="78" customHeight="1" s="303" thickBot="1">
      <c r="A2" s="293" t="n"/>
      <c r="B2" s="68" t="inlineStr">
        <is>
          <t>Дата заполнения</t>
        </is>
      </c>
      <c r="C2" s="69" t="inlineStr">
        <is>
          <t>Аренда</t>
        </is>
      </c>
      <c r="D2" s="69" t="inlineStr">
        <is>
          <t>Возврат из сетей, партнёров</t>
        </is>
      </c>
      <c r="E2" s="69" t="inlineStr">
        <is>
          <t>Лом</t>
        </is>
      </c>
      <c r="F2" s="69" t="inlineStr">
        <is>
          <t>Пермь, Кинель</t>
        </is>
      </c>
      <c r="G2" s="69" t="inlineStr">
        <is>
          <t>возврат заказов</t>
        </is>
      </c>
      <c r="H2" s="69" t="inlineStr">
        <is>
          <t>трансферы</t>
        </is>
      </c>
      <c r="I2" s="70" t="inlineStr">
        <is>
          <t>отгружено поддонов клиентам с ГП</t>
        </is>
      </c>
      <c r="J2" s="70" t="inlineStr">
        <is>
          <t>утилизация продукции</t>
        </is>
      </c>
      <c r="K2" s="70" t="inlineStr">
        <is>
          <t>отправлено на фабрики/ДЦ</t>
        </is>
      </c>
      <c r="L2" s="58" t="inlineStr">
        <is>
          <t>продано некондиционных поддонов</t>
        </is>
      </c>
      <c r="M2" s="112" t="inlineStr">
        <is>
          <t>продано лома поддонов (расчетное)</t>
        </is>
      </c>
      <c r="N2" s="113" t="inlineStr">
        <is>
          <t>всего остаток</t>
        </is>
      </c>
      <c r="O2" s="114" t="inlineStr">
        <is>
          <t>остаток поддонов для пикинга</t>
        </is>
      </c>
      <c r="P2" s="114" t="inlineStr">
        <is>
          <t>Инвентаризация</t>
        </is>
      </c>
      <c r="Q2" s="114" t="inlineStr">
        <is>
          <t>Разница</t>
        </is>
      </c>
      <c r="R2" s="115" t="inlineStr">
        <is>
          <t>KCE</t>
        </is>
      </c>
      <c r="S2" s="91" t="inlineStr">
        <is>
          <t>Приход</t>
        </is>
      </c>
      <c r="T2" s="91" t="inlineStr">
        <is>
          <t>Сбер</t>
        </is>
      </c>
      <c r="U2" s="91" t="inlineStr">
        <is>
          <t>Пони</t>
        </is>
      </c>
      <c r="V2" s="90" t="inlineStr">
        <is>
          <t>KCE</t>
        </is>
      </c>
      <c r="W2" s="90" t="inlineStr">
        <is>
          <t>Сбер</t>
        </is>
      </c>
      <c r="X2" s="90" t="inlineStr">
        <is>
          <t>Пони</t>
        </is>
      </c>
    </row>
    <row r="3">
      <c r="A3" s="71" t="n"/>
      <c r="B3" s="72" t="n">
        <v>1</v>
      </c>
      <c r="C3" s="60" t="n">
        <v>2</v>
      </c>
      <c r="D3" s="60" t="n">
        <v>3</v>
      </c>
      <c r="E3" s="60" t="n">
        <v>3</v>
      </c>
      <c r="F3" s="60" t="n">
        <v>4</v>
      </c>
      <c r="G3" s="60" t="n">
        <v>5</v>
      </c>
      <c r="H3" s="60" t="n">
        <v>6</v>
      </c>
      <c r="I3" s="60" t="n">
        <v>7</v>
      </c>
      <c r="J3" s="60" t="n"/>
      <c r="K3" s="60" t="n">
        <v>22</v>
      </c>
      <c r="L3" s="60" t="n">
        <v>31</v>
      </c>
      <c r="M3" s="60" t="n">
        <v>33</v>
      </c>
      <c r="N3" s="60" t="n">
        <v>8</v>
      </c>
      <c r="O3" s="60" t="n">
        <v>9</v>
      </c>
      <c r="P3" s="60" t="n"/>
      <c r="Q3" s="60" t="n"/>
      <c r="R3" s="60" t="n">
        <v>11</v>
      </c>
      <c r="S3" s="60" t="n">
        <v>12</v>
      </c>
      <c r="T3" s="60" t="n">
        <v>12</v>
      </c>
      <c r="U3" s="60" t="n">
        <v>14</v>
      </c>
      <c r="V3" s="60" t="n">
        <v>15</v>
      </c>
      <c r="W3" s="60" t="n">
        <v>16</v>
      </c>
      <c r="X3" s="60" t="n">
        <v>17</v>
      </c>
    </row>
    <row r="4">
      <c r="A4" s="73" t="n"/>
      <c r="B4" s="73" t="inlineStr">
        <is>
          <t>ед.изм.</t>
        </is>
      </c>
      <c r="C4" s="59" t="inlineStr">
        <is>
          <t>штуки</t>
        </is>
      </c>
      <c r="D4" s="59" t="inlineStr">
        <is>
          <t>штуки</t>
        </is>
      </c>
      <c r="E4" s="59" t="inlineStr">
        <is>
          <t>штуки</t>
        </is>
      </c>
      <c r="F4" s="59" t="inlineStr">
        <is>
          <t>штуки</t>
        </is>
      </c>
      <c r="G4" s="59" t="inlineStr">
        <is>
          <t>штуки</t>
        </is>
      </c>
      <c r="H4" s="59" t="inlineStr">
        <is>
          <t>штуки</t>
        </is>
      </c>
      <c r="I4" s="59" t="inlineStr">
        <is>
          <t>штуки</t>
        </is>
      </c>
      <c r="J4" s="59" t="n"/>
      <c r="K4" s="59" t="inlineStr">
        <is>
          <t>штуки</t>
        </is>
      </c>
      <c r="L4" s="59" t="inlineStr">
        <is>
          <t>штуки</t>
        </is>
      </c>
      <c r="M4" s="59" t="inlineStr">
        <is>
          <t>штуки</t>
        </is>
      </c>
      <c r="N4" s="85" t="inlineStr">
        <is>
          <t>штуки</t>
        </is>
      </c>
      <c r="O4" s="85" t="inlineStr">
        <is>
          <t>штуки</t>
        </is>
      </c>
      <c r="P4" s="85" t="n"/>
      <c r="Q4" s="85" t="n"/>
      <c r="R4" s="85" t="inlineStr">
        <is>
          <t>штуки</t>
        </is>
      </c>
      <c r="S4" s="85" t="inlineStr">
        <is>
          <t>штуки</t>
        </is>
      </c>
      <c r="T4" s="85" t="inlineStr">
        <is>
          <t>штуки</t>
        </is>
      </c>
      <c r="U4" s="85" t="inlineStr">
        <is>
          <t>штуки</t>
        </is>
      </c>
      <c r="V4" s="85" t="inlineStr">
        <is>
          <t>штуки</t>
        </is>
      </c>
      <c r="W4" s="85" t="inlineStr">
        <is>
          <t>штуки</t>
        </is>
      </c>
      <c r="X4" s="85" t="inlineStr">
        <is>
          <t>штуки</t>
        </is>
      </c>
    </row>
    <row r="5" ht="23.25" customHeight="1" s="303">
      <c r="A5" s="73" t="n"/>
      <c r="B5" s="73" t="inlineStr">
        <is>
          <t>источник</t>
        </is>
      </c>
      <c r="C5" s="59" t="inlineStr">
        <is>
          <t>данные из акта сдачи в аренду</t>
        </is>
      </c>
      <c r="D5" s="59" t="inlineStr">
        <is>
          <t>данные из накладной</t>
        </is>
      </c>
      <c r="E5" s="59" t="n"/>
      <c r="F5" s="59" t="inlineStr">
        <is>
          <t>данные из трансфера</t>
        </is>
      </c>
      <c r="G5" s="59" t="inlineStr">
        <is>
          <t>Ст. Кладовщик</t>
        </is>
      </c>
      <c r="H5" s="116" t="inlineStr">
        <is>
          <t>из ЕМЕ</t>
        </is>
      </c>
      <c r="I5" s="116" t="inlineStr">
        <is>
          <t>из ЕМЕ</t>
        </is>
      </c>
      <c r="J5" s="59" t="n"/>
      <c r="K5" s="59" t="inlineStr">
        <is>
          <t>факт из ТТН</t>
        </is>
      </c>
      <c r="L5" s="59" t="inlineStr">
        <is>
          <t>факт из ТТН</t>
        </is>
      </c>
      <c r="M5" s="59" t="inlineStr">
        <is>
          <t>факт из ТТН кг</t>
        </is>
      </c>
      <c r="N5" s="85" t="inlineStr">
        <is>
          <t>формула</t>
        </is>
      </c>
      <c r="O5" s="85" t="inlineStr">
        <is>
          <t>ст. кладовщик</t>
        </is>
      </c>
      <c r="P5" s="85" t="n"/>
      <c r="Q5" s="85" t="n"/>
      <c r="R5" s="56" t="n"/>
      <c r="S5" s="56" t="n"/>
      <c r="T5" s="56" t="n"/>
      <c r="U5" s="56" t="n"/>
      <c r="V5" s="56" t="n"/>
      <c r="W5" s="56" t="n"/>
      <c r="X5" s="56" t="n"/>
    </row>
    <row r="6" ht="15.75" customHeight="1" s="303">
      <c r="A6" s="73" t="n"/>
      <c r="B6" s="75" t="n">
        <v>44273</v>
      </c>
      <c r="C6" s="76">
        <f>SUMIF(приход!A:A,B6&amp;$C$2,приход!J:J)</f>
        <v/>
      </c>
      <c r="D6" s="76" t="n">
        <v>0</v>
      </c>
      <c r="E6" s="76" t="n">
        <v>0</v>
      </c>
      <c r="F6" s="76" t="n"/>
      <c r="G6" s="76" t="n">
        <v>0</v>
      </c>
      <c r="H6" s="76" t="n">
        <v>0</v>
      </c>
      <c r="I6" s="76" t="n">
        <v>0</v>
      </c>
      <c r="J6" s="76" t="n">
        <v>0</v>
      </c>
      <c r="K6" s="76" t="n">
        <v>0</v>
      </c>
      <c r="L6" s="76" t="n">
        <v>0</v>
      </c>
      <c r="M6" s="76" t="n">
        <v>0</v>
      </c>
      <c r="N6" s="88">
        <f>C6+D6+F6+G6+H6-I6-J6-K6-L6-M6/15</f>
        <v/>
      </c>
      <c r="O6" s="88" t="n"/>
      <c r="P6" s="88" t="n"/>
      <c r="Q6" s="88" t="n"/>
      <c r="R6" s="56" t="n"/>
      <c r="S6" s="56" t="n"/>
      <c r="T6" s="56" t="n"/>
      <c r="U6" s="56" t="n"/>
      <c r="V6" s="56" t="n"/>
      <c r="W6" s="56" t="n"/>
      <c r="X6" s="56" t="n"/>
    </row>
    <row r="7" ht="15.75" customHeight="1" s="303">
      <c r="A7" s="73" t="n"/>
      <c r="B7" s="75" t="n">
        <v>44274</v>
      </c>
      <c r="C7" s="76">
        <f>SUMIF(приход!A:A,B7&amp;$C$2,приход!J:J)</f>
        <v/>
      </c>
      <c r="D7" s="76" t="n">
        <v>0</v>
      </c>
      <c r="E7" s="76" t="n">
        <v>0</v>
      </c>
      <c r="F7" s="76" t="n"/>
      <c r="G7" s="76" t="n">
        <v>0</v>
      </c>
      <c r="H7" s="76" t="n">
        <v>58</v>
      </c>
      <c r="I7" s="76" t="n">
        <v>0</v>
      </c>
      <c r="J7" s="76" t="n">
        <v>0</v>
      </c>
      <c r="K7" s="76" t="n">
        <v>0</v>
      </c>
      <c r="L7" s="76" t="n">
        <v>0</v>
      </c>
      <c r="M7" s="76" t="n">
        <v>0</v>
      </c>
      <c r="N7" s="88">
        <f>N6+C7+D7+F7+G7+H7-I7-J7-K7-L7-M7/15</f>
        <v/>
      </c>
      <c r="O7" s="88" t="n"/>
      <c r="P7" s="88" t="n"/>
      <c r="Q7" s="88" t="n"/>
      <c r="R7" s="56" t="n"/>
      <c r="S7" s="56" t="n"/>
      <c r="T7" s="56" t="n"/>
      <c r="U7" s="56" t="n"/>
      <c r="V7" s="56" t="n"/>
      <c r="W7" s="56" t="n"/>
      <c r="X7" s="56" t="n"/>
    </row>
    <row r="8" ht="15.75" customHeight="1" s="303">
      <c r="A8" s="73" t="n"/>
      <c r="B8" s="75" t="n">
        <v>44275</v>
      </c>
      <c r="C8" s="76">
        <f>SUMIF(приход!A:A,B8&amp;$C$2,приход!J:J)</f>
        <v/>
      </c>
      <c r="D8" s="76" t="n">
        <v>0</v>
      </c>
      <c r="E8" s="76" t="n">
        <v>0</v>
      </c>
      <c r="F8" s="129" t="n"/>
      <c r="G8" s="129" t="n">
        <v>0</v>
      </c>
      <c r="H8" s="129" t="n">
        <v>0</v>
      </c>
      <c r="I8" s="129" t="n">
        <v>0</v>
      </c>
      <c r="J8" s="129" t="n">
        <v>0</v>
      </c>
      <c r="K8" s="129" t="n">
        <v>0</v>
      </c>
      <c r="L8" s="124" t="n">
        <v>0</v>
      </c>
      <c r="M8" s="124" t="n">
        <v>0</v>
      </c>
      <c r="N8" s="125">
        <f>N7+C8+D8+F8+G8+H8-I8-J8-K8-L8-M8/15</f>
        <v/>
      </c>
      <c r="O8" s="125" t="n"/>
      <c r="P8" s="130" t="n"/>
      <c r="Q8" s="131" t="n"/>
      <c r="R8" s="56" t="n"/>
      <c r="S8" s="56" t="n"/>
      <c r="T8" s="56" t="n"/>
      <c r="U8" s="56" t="n"/>
      <c r="V8" s="56" t="n"/>
      <c r="W8" s="56" t="n"/>
      <c r="X8" s="56" t="n"/>
    </row>
    <row r="9">
      <c r="A9" s="73" t="n"/>
      <c r="B9" s="119" t="n">
        <v>44276</v>
      </c>
      <c r="C9" s="122">
        <f>SUMIF(приход!A:A,B9&amp;$C$2,приход!J:J)</f>
        <v/>
      </c>
      <c r="D9" s="121" t="n">
        <v>0</v>
      </c>
      <c r="E9" s="121" t="n">
        <v>0</v>
      </c>
      <c r="F9" s="126" t="n"/>
      <c r="G9" s="126" t="n">
        <v>0</v>
      </c>
      <c r="H9" s="126" t="n">
        <v>0</v>
      </c>
      <c r="I9" s="126" t="n">
        <v>0</v>
      </c>
      <c r="J9" s="126" t="n">
        <v>0</v>
      </c>
      <c r="K9" s="126" t="n">
        <v>0</v>
      </c>
      <c r="L9" s="122" t="n">
        <v>0</v>
      </c>
      <c r="M9" s="122" t="n">
        <v>0</v>
      </c>
      <c r="N9" s="123">
        <f>N8+C9+D9+F9+G9+H9-I9-J9-K9-L9-M9/15</f>
        <v/>
      </c>
      <c r="O9" s="123" t="n"/>
      <c r="P9" s="118" t="n"/>
      <c r="Q9" s="118" t="n"/>
      <c r="R9" s="56" t="n"/>
      <c r="S9" s="56" t="n"/>
      <c r="T9" s="56" t="n"/>
      <c r="U9" s="56" t="n"/>
      <c r="V9" s="56" t="n"/>
      <c r="W9" s="56" t="n"/>
      <c r="X9" s="56" t="n"/>
    </row>
    <row r="10">
      <c r="A10" s="74" t="n"/>
      <c r="B10" s="119" t="n">
        <v>44277</v>
      </c>
      <c r="C10" s="122">
        <f>SUMIF(приход!A:A,B10&amp;$C$2,приход!J:J)</f>
        <v/>
      </c>
      <c r="D10" s="121" t="n">
        <v>0</v>
      </c>
      <c r="E10" s="121" t="n">
        <v>0</v>
      </c>
      <c r="F10" s="126" t="n"/>
      <c r="G10" s="126" t="n">
        <v>0</v>
      </c>
      <c r="H10" s="126" t="n">
        <v>0</v>
      </c>
      <c r="I10" s="126" t="n">
        <v>0</v>
      </c>
      <c r="J10" s="126" t="n">
        <v>0</v>
      </c>
      <c r="K10" s="126" t="n">
        <v>0</v>
      </c>
      <c r="L10" s="122" t="n">
        <v>0</v>
      </c>
      <c r="M10" s="122" t="n">
        <v>0</v>
      </c>
      <c r="N10" s="123">
        <f>N9+C10+D10+F10+G10+H10-I10-J10-K10-L10-M10/15</f>
        <v/>
      </c>
      <c r="O10" s="123" t="n"/>
      <c r="P10" s="118" t="n"/>
      <c r="Q10" s="118" t="n"/>
      <c r="R10" s="56" t="n"/>
      <c r="S10" s="56" t="n"/>
      <c r="T10" s="56" t="n"/>
      <c r="U10" s="56" t="n"/>
      <c r="V10" s="56" t="n"/>
      <c r="W10" s="56" t="n"/>
      <c r="X10" s="56" t="n"/>
    </row>
    <row r="11">
      <c r="A11" s="87" t="n"/>
      <c r="B11" s="119" t="n">
        <v>44278</v>
      </c>
      <c r="C11" s="122">
        <f>SUMIF(приход!A:A,B11&amp;$C$2,приход!J:J)</f>
        <v/>
      </c>
      <c r="D11" s="121" t="n">
        <v>0</v>
      </c>
      <c r="E11" s="121" t="n">
        <v>0</v>
      </c>
      <c r="F11" s="126" t="n"/>
      <c r="G11" s="126" t="n">
        <v>0</v>
      </c>
      <c r="H11" s="126" t="n">
        <v>223</v>
      </c>
      <c r="I11" s="126" t="n">
        <v>0</v>
      </c>
      <c r="J11" s="126" t="n">
        <v>0</v>
      </c>
      <c r="K11" s="126" t="n">
        <v>0</v>
      </c>
      <c r="L11" s="122" t="n">
        <v>0</v>
      </c>
      <c r="M11" s="122" t="n">
        <v>0</v>
      </c>
      <c r="N11" s="123">
        <f>N10+C11+D11+F11+G11+H11-I11-J11-K11-L11-M11/15</f>
        <v/>
      </c>
      <c r="O11" s="123" t="n"/>
      <c r="P11" s="118" t="n"/>
      <c r="Q11" s="118" t="n"/>
      <c r="R11" s="56" t="n"/>
      <c r="S11" s="56" t="n"/>
      <c r="T11" s="56" t="n"/>
      <c r="U11" s="56" t="n"/>
      <c r="V11" s="56" t="n"/>
      <c r="W11" s="56" t="n"/>
      <c r="X11" s="56" t="n"/>
    </row>
    <row r="12">
      <c r="A12" s="87" t="n"/>
      <c r="B12" s="119" t="n">
        <v>44279</v>
      </c>
      <c r="C12" s="122">
        <f>SUMIF(приход!A:A,B12&amp;$C$2,приход!J:J)</f>
        <v/>
      </c>
      <c r="D12" s="121" t="n">
        <v>0</v>
      </c>
      <c r="E12" s="121" t="n">
        <v>0</v>
      </c>
      <c r="F12" s="126" t="n"/>
      <c r="G12" s="126" t="n">
        <v>0</v>
      </c>
      <c r="H12" s="126" t="n">
        <v>95</v>
      </c>
      <c r="I12" s="126" t="n">
        <v>0</v>
      </c>
      <c r="J12" s="126" t="n">
        <v>0</v>
      </c>
      <c r="K12" s="126" t="n">
        <v>0</v>
      </c>
      <c r="L12" s="122" t="n">
        <v>0</v>
      </c>
      <c r="M12" s="122" t="n">
        <v>0</v>
      </c>
      <c r="N12" s="123">
        <f>N11+C12+D12+F12+G12+H12-I12-J12-K12-L12-M12/15</f>
        <v/>
      </c>
      <c r="O12" s="123" t="n"/>
      <c r="P12" s="118" t="n"/>
      <c r="Q12" s="118" t="n"/>
      <c r="R12" s="56" t="n"/>
      <c r="S12" s="56" t="n"/>
      <c r="T12" s="56" t="n"/>
      <c r="U12" s="56" t="n"/>
      <c r="V12" s="56" t="n"/>
      <c r="W12" s="56" t="n"/>
      <c r="X12" s="56" t="n"/>
    </row>
    <row r="13">
      <c r="A13" s="87" t="n"/>
      <c r="B13" s="119" t="n">
        <v>44280</v>
      </c>
      <c r="C13" s="122">
        <f>SUMIF(приход!A:A,B13&amp;$C$2,приход!J:J)</f>
        <v/>
      </c>
      <c r="D13" s="121" t="n">
        <v>0</v>
      </c>
      <c r="E13" s="121" t="n">
        <v>0</v>
      </c>
      <c r="F13" s="126" t="n"/>
      <c r="G13" s="126" t="n">
        <v>0</v>
      </c>
      <c r="H13" s="126" t="n">
        <v>215</v>
      </c>
      <c r="I13" s="126" t="n">
        <v>0</v>
      </c>
      <c r="J13" s="126" t="n">
        <v>0</v>
      </c>
      <c r="K13" s="126" t="n">
        <v>0</v>
      </c>
      <c r="L13" s="122" t="n">
        <v>0</v>
      </c>
      <c r="M13" s="122" t="n">
        <v>0</v>
      </c>
      <c r="N13" s="123">
        <f>N12+C13+D13+F13+G13+H13-I13-J13-K13-L13-M13/15</f>
        <v/>
      </c>
      <c r="O13" s="123" t="n"/>
      <c r="P13" s="118" t="n"/>
      <c r="Q13" s="118" t="n"/>
      <c r="R13" s="56" t="n"/>
      <c r="S13" s="56" t="n"/>
      <c r="T13" s="56" t="n"/>
      <c r="U13" s="56" t="n"/>
      <c r="V13" s="56" t="n"/>
      <c r="W13" s="56" t="n"/>
      <c r="X13" s="56" t="n"/>
    </row>
    <row r="14">
      <c r="A14" s="87" t="n"/>
      <c r="B14" s="119" t="n">
        <v>44281</v>
      </c>
      <c r="C14" s="122">
        <f>SUMIF(приход!A:A,B14&amp;$C$2,приход!J:J)</f>
        <v/>
      </c>
      <c r="D14" s="121" t="n">
        <v>0</v>
      </c>
      <c r="E14" s="121" t="n">
        <v>0</v>
      </c>
      <c r="F14" s="126" t="n"/>
      <c r="G14" s="126" t="n">
        <v>0</v>
      </c>
      <c r="H14" s="126" t="n">
        <v>466</v>
      </c>
      <c r="I14" s="126" t="n">
        <v>0</v>
      </c>
      <c r="J14" s="126" t="n">
        <v>0</v>
      </c>
      <c r="K14" s="126" t="n">
        <v>0</v>
      </c>
      <c r="L14" s="122" t="n">
        <v>0</v>
      </c>
      <c r="M14" s="122" t="n">
        <v>0</v>
      </c>
      <c r="N14" s="123">
        <f>N13+C14+D14+F14+G14+H14-I14-J14-K14-L14-M14/15</f>
        <v/>
      </c>
      <c r="O14" s="123" t="n"/>
      <c r="P14" s="118" t="n"/>
      <c r="Q14" s="118" t="n"/>
      <c r="R14" s="56" t="n"/>
      <c r="S14" s="56" t="n"/>
      <c r="T14" s="56" t="n"/>
      <c r="U14" s="56" t="n"/>
      <c r="V14" s="56" t="n"/>
      <c r="W14" s="56" t="n"/>
      <c r="X14" s="56" t="n"/>
    </row>
    <row r="15">
      <c r="A15" s="87" t="n"/>
      <c r="B15" s="119" t="n">
        <v>44282</v>
      </c>
      <c r="C15" s="122">
        <f>SUMIF(приход!A:A,B15&amp;$C$2,приход!J:J)</f>
        <v/>
      </c>
      <c r="D15" s="121" t="n">
        <v>0</v>
      </c>
      <c r="E15" s="121" t="n">
        <v>0</v>
      </c>
      <c r="F15" s="126" t="n"/>
      <c r="G15" s="126" t="n">
        <v>0</v>
      </c>
      <c r="H15" s="126" t="n">
        <v>0</v>
      </c>
      <c r="I15" s="126" t="n">
        <v>0</v>
      </c>
      <c r="J15" s="126" t="n">
        <v>0</v>
      </c>
      <c r="K15" s="126" t="n">
        <v>0</v>
      </c>
      <c r="L15" s="122" t="n">
        <v>0</v>
      </c>
      <c r="M15" s="122" t="n">
        <v>0</v>
      </c>
      <c r="N15" s="123">
        <f>N14+C15+D15+F15+G15+H15-I15-J15-K15-L15-M15/15</f>
        <v/>
      </c>
      <c r="O15" s="123" t="n"/>
      <c r="P15" s="118" t="n"/>
      <c r="Q15" s="118" t="n"/>
      <c r="R15" s="56" t="n"/>
      <c r="S15" s="56" t="n"/>
      <c r="T15" s="56" t="n"/>
      <c r="U15" s="56" t="n"/>
      <c r="V15" s="56" t="n"/>
      <c r="W15" s="56" t="n"/>
      <c r="X15" s="56" t="n"/>
    </row>
    <row r="16">
      <c r="A16" s="87" t="n"/>
      <c r="B16" s="119" t="n">
        <v>44283</v>
      </c>
      <c r="C16" s="122">
        <f>SUMIF(приход!A:A,B16&amp;$C$2,приход!J:J)</f>
        <v/>
      </c>
      <c r="D16" s="121" t="n">
        <v>0</v>
      </c>
      <c r="E16" s="121" t="n">
        <v>0</v>
      </c>
      <c r="F16" s="126" t="n"/>
      <c r="G16" s="126" t="n">
        <v>0</v>
      </c>
      <c r="H16" s="126" t="n">
        <v>0</v>
      </c>
      <c r="I16" s="126" t="n">
        <v>0</v>
      </c>
      <c r="J16" s="126" t="n">
        <v>0</v>
      </c>
      <c r="K16" s="126" t="n">
        <v>0</v>
      </c>
      <c r="L16" s="122" t="n">
        <v>0</v>
      </c>
      <c r="M16" s="122" t="n">
        <v>0</v>
      </c>
      <c r="N16" s="123">
        <f>N15+C16+D16+F16+G16+H16-I16-J16-K16-L16-M16/15</f>
        <v/>
      </c>
      <c r="O16" s="123" t="n"/>
      <c r="P16" s="118" t="n"/>
      <c r="Q16" s="118" t="n"/>
      <c r="R16" s="56" t="n"/>
      <c r="S16" s="56" t="n"/>
      <c r="T16" s="56" t="n"/>
      <c r="U16" s="56" t="n"/>
      <c r="V16" s="56" t="n"/>
      <c r="W16" s="56" t="n"/>
      <c r="X16" s="56" t="n"/>
    </row>
    <row r="17">
      <c r="A17" s="87" t="n"/>
      <c r="B17" s="119" t="n">
        <v>44284</v>
      </c>
      <c r="C17" s="122">
        <f>SUMIF(приход!A:A,B17&amp;$C$2,приход!J:J)</f>
        <v/>
      </c>
      <c r="D17" s="121" t="n">
        <v>0</v>
      </c>
      <c r="E17" s="121" t="n">
        <v>0</v>
      </c>
      <c r="F17" s="126" t="n"/>
      <c r="G17" s="126" t="n">
        <v>0</v>
      </c>
      <c r="H17" s="126" t="n">
        <v>544</v>
      </c>
      <c r="I17" s="126" t="n">
        <v>0</v>
      </c>
      <c r="J17" s="126" t="n">
        <v>0</v>
      </c>
      <c r="K17" s="126" t="n">
        <v>0</v>
      </c>
      <c r="L17" s="122" t="n">
        <v>0</v>
      </c>
      <c r="M17" s="122" t="n">
        <v>0</v>
      </c>
      <c r="N17" s="123">
        <f>N16+C17+D17+F17+G17+H17-I17-J17-K17-L17-M17/15</f>
        <v/>
      </c>
      <c r="O17" s="123" t="n"/>
      <c r="P17" s="118" t="n"/>
      <c r="Q17" s="118" t="n"/>
      <c r="R17" s="56" t="n"/>
      <c r="S17" s="56" t="n"/>
      <c r="T17" s="56" t="n"/>
      <c r="U17" s="56" t="n"/>
      <c r="V17" s="56" t="n"/>
      <c r="W17" s="56" t="n"/>
      <c r="X17" s="56" t="n"/>
    </row>
    <row r="18">
      <c r="A18" s="87" t="n"/>
      <c r="B18" s="119" t="n">
        <v>44285</v>
      </c>
      <c r="C18" s="122">
        <f>SUMIF(приход!A:A,B18&amp;$C$2,приход!J:J)</f>
        <v/>
      </c>
      <c r="D18" s="121" t="n">
        <v>0</v>
      </c>
      <c r="E18" s="121" t="n">
        <v>0</v>
      </c>
      <c r="F18" s="126" t="n"/>
      <c r="G18" s="126" t="n">
        <v>0</v>
      </c>
      <c r="H18" s="126" t="n">
        <v>436</v>
      </c>
      <c r="I18" s="126" t="n">
        <v>0</v>
      </c>
      <c r="J18" s="126" t="n">
        <v>0</v>
      </c>
      <c r="K18" s="126" t="n">
        <v>0</v>
      </c>
      <c r="L18" s="122" t="n">
        <v>0</v>
      </c>
      <c r="M18" s="122" t="n">
        <v>0</v>
      </c>
      <c r="N18" s="123">
        <f>N17+C18+D18+F18+G18+H18-I18-J18-K18-L18-M18/15</f>
        <v/>
      </c>
      <c r="O18" s="123" t="n"/>
      <c r="P18" s="118" t="n"/>
      <c r="Q18" s="118" t="n"/>
      <c r="R18" s="56" t="n"/>
      <c r="S18" s="56" t="n"/>
      <c r="T18" s="56" t="n"/>
      <c r="U18" s="56" t="n"/>
      <c r="V18" s="56" t="n"/>
      <c r="W18" s="56" t="n"/>
      <c r="X18" s="56" t="n"/>
    </row>
    <row r="19">
      <c r="A19" s="87" t="n"/>
      <c r="B19" s="119" t="n">
        <v>44286</v>
      </c>
      <c r="C19" s="122">
        <f>SUMIF(приход!A:A,B19&amp;$C$2,приход!J:J)</f>
        <v/>
      </c>
      <c r="D19" s="121" t="n">
        <v>0</v>
      </c>
      <c r="E19" s="121" t="n">
        <v>0</v>
      </c>
      <c r="F19" s="126" t="n"/>
      <c r="G19" s="126" t="n">
        <v>0</v>
      </c>
      <c r="H19" s="126" t="n">
        <v>351</v>
      </c>
      <c r="I19" s="126" t="n">
        <v>33</v>
      </c>
      <c r="J19" s="126" t="n">
        <v>0</v>
      </c>
      <c r="K19" s="126" t="n">
        <v>0</v>
      </c>
      <c r="L19" s="122" t="n">
        <v>0</v>
      </c>
      <c r="M19" s="122" t="n">
        <v>0</v>
      </c>
      <c r="N19" s="123">
        <f>N18+C19+D19+F19+G19+H19-I19-J19-K19-L19-M19/15</f>
        <v/>
      </c>
      <c r="O19" s="123" t="n"/>
      <c r="P19" s="118" t="n"/>
      <c r="Q19" s="118" t="n"/>
      <c r="R19" s="56" t="n"/>
      <c r="S19" s="56" t="n"/>
      <c r="T19" s="56" t="n"/>
      <c r="U19" s="56" t="n"/>
      <c r="V19" s="56" t="n"/>
      <c r="W19" s="56" t="n"/>
      <c r="X19" s="56" t="n"/>
    </row>
    <row r="20">
      <c r="A20" s="87" t="n"/>
      <c r="B20" s="119" t="n">
        <v>44287</v>
      </c>
      <c r="C20" s="122">
        <f>SUMIF(приход!A:A,B20&amp;$C$2,приход!J:J)</f>
        <v/>
      </c>
      <c r="D20" s="121" t="n">
        <v>0</v>
      </c>
      <c r="E20" s="121" t="n">
        <v>0</v>
      </c>
      <c r="F20" s="126" t="n"/>
      <c r="G20" s="126" t="n">
        <v>0</v>
      </c>
      <c r="H20" s="126" t="n">
        <v>503</v>
      </c>
      <c r="I20" s="126" t="n">
        <v>0</v>
      </c>
      <c r="J20" s="126" t="n">
        <v>0</v>
      </c>
      <c r="K20" s="126" t="n">
        <v>0</v>
      </c>
      <c r="L20" s="122" t="n">
        <v>0</v>
      </c>
      <c r="M20" s="122" t="n">
        <v>0</v>
      </c>
      <c r="N20" s="123">
        <f>N19+C20+D20+F20+G20+H20-I20-J20-K20-L20-M20/15</f>
        <v/>
      </c>
      <c r="O20" s="123" t="n"/>
      <c r="P20" s="118" t="n"/>
      <c r="Q20" s="118" t="n"/>
      <c r="R20" s="56" t="n"/>
      <c r="S20" s="56" t="n"/>
      <c r="T20" s="56" t="n"/>
      <c r="U20" s="56" t="n"/>
      <c r="V20" s="56" t="n"/>
      <c r="W20" s="56" t="n"/>
      <c r="X20" s="56" t="n"/>
    </row>
    <row r="21" ht="15.75" customHeight="1" s="303">
      <c r="A21" s="293" t="n"/>
      <c r="B21" s="119" t="n">
        <v>44288</v>
      </c>
      <c r="C21" s="76">
        <f>SUMIF(приход!A:A,B21&amp;$C$2,приход!J:J)</f>
        <v/>
      </c>
      <c r="D21" s="76" t="n">
        <v>0</v>
      </c>
      <c r="E21" s="76" t="n">
        <v>0</v>
      </c>
      <c r="F21" s="129" t="n"/>
      <c r="G21" s="129" t="n">
        <v>0</v>
      </c>
      <c r="H21" s="129" t="n">
        <v>66</v>
      </c>
      <c r="I21" s="129" t="n">
        <v>0</v>
      </c>
      <c r="J21" s="129" t="n">
        <v>0</v>
      </c>
      <c r="K21" s="129" t="n">
        <v>0</v>
      </c>
      <c r="L21" s="124" t="n">
        <v>0</v>
      </c>
      <c r="M21" s="124" t="n">
        <v>0</v>
      </c>
      <c r="N21" s="125">
        <f>N20+C21+D21+F21+G21+H21-I21-J21-K21-L21-M21/15</f>
        <v/>
      </c>
      <c r="O21" s="125" t="n"/>
      <c r="P21" s="130" t="n"/>
      <c r="Q21" s="131" t="n"/>
      <c r="R21" s="56" t="n"/>
      <c r="S21" s="56" t="n"/>
      <c r="T21" s="56" t="n"/>
      <c r="U21" s="56" t="n"/>
      <c r="V21" s="56" t="n"/>
      <c r="W21" s="56" t="n"/>
      <c r="X21" s="56" t="n"/>
    </row>
    <row r="22" ht="15.75" customHeight="1" s="303">
      <c r="A22" s="293" t="n"/>
      <c r="B22" s="119" t="n">
        <v>44289</v>
      </c>
      <c r="C22" s="122">
        <f>SUMIF(приход!A:A,B22&amp;$C$2,приход!J:J)</f>
        <v/>
      </c>
      <c r="D22" s="121" t="n">
        <v>0</v>
      </c>
      <c r="E22" s="121" t="n">
        <v>0</v>
      </c>
      <c r="F22" s="126" t="n"/>
      <c r="G22" s="126" t="n">
        <v>0</v>
      </c>
      <c r="H22" s="126" t="n">
        <v>0</v>
      </c>
      <c r="I22" s="126" t="n">
        <v>0</v>
      </c>
      <c r="J22" s="126" t="n">
        <v>0</v>
      </c>
      <c r="K22" s="126" t="n">
        <v>0</v>
      </c>
      <c r="L22" s="122" t="n">
        <v>0</v>
      </c>
      <c r="M22" s="122" t="n">
        <v>0</v>
      </c>
      <c r="N22" s="123">
        <f>N21+C22+D22+F22+G22+H22-I22-J22-K22-L22-M22/15</f>
        <v/>
      </c>
      <c r="O22" s="123" t="n"/>
      <c r="P22" s="118" t="n"/>
      <c r="Q22" s="118" t="n"/>
      <c r="R22" s="89" t="n"/>
      <c r="S22" s="89" t="n"/>
      <c r="T22" s="56" t="n"/>
      <c r="U22" s="56" t="n"/>
      <c r="V22" s="56" t="n"/>
      <c r="W22" s="56" t="n"/>
      <c r="X22" s="56" t="n"/>
    </row>
    <row r="23" ht="15.75" customHeight="1" s="303">
      <c r="A23" s="293" t="n"/>
      <c r="B23" s="119" t="n">
        <v>44290</v>
      </c>
      <c r="C23" s="122">
        <f>SUMIF(приход!A:A,B23&amp;$C$2,приход!J:J)</f>
        <v/>
      </c>
      <c r="D23" s="121" t="n">
        <v>0</v>
      </c>
      <c r="E23" s="121" t="n">
        <v>0</v>
      </c>
      <c r="F23" s="126" t="n"/>
      <c r="G23" s="126" t="n">
        <v>0</v>
      </c>
      <c r="H23" s="126" t="n">
        <v>0</v>
      </c>
      <c r="I23" s="126" t="n">
        <v>0</v>
      </c>
      <c r="J23" s="126" t="n">
        <v>0</v>
      </c>
      <c r="K23" s="126" t="n">
        <v>0</v>
      </c>
      <c r="L23" s="122" t="n">
        <v>0</v>
      </c>
      <c r="M23" s="122" t="n">
        <v>0</v>
      </c>
      <c r="N23" s="123">
        <f>N22+C23+D23+F23+G23+H23-I23-J23-K23-L23-M23/15</f>
        <v/>
      </c>
      <c r="O23" s="123" t="n"/>
      <c r="P23" s="118" t="n"/>
      <c r="Q23" s="118" t="n"/>
      <c r="R23" s="56" t="n"/>
      <c r="S23" s="56" t="n"/>
      <c r="T23" s="56" t="n"/>
      <c r="U23" s="56" t="n"/>
      <c r="V23" s="56" t="n"/>
      <c r="W23" s="56" t="n"/>
      <c r="X23" s="56" t="n"/>
    </row>
    <row r="24" ht="15.75" customHeight="1" s="303">
      <c r="A24" s="293" t="n"/>
      <c r="B24" s="119" t="n">
        <v>44291</v>
      </c>
      <c r="C24" s="122">
        <f>SUMIF(приход!A:A,B24&amp;$C$2,приход!J:J)</f>
        <v/>
      </c>
      <c r="D24" s="121" t="n">
        <v>0</v>
      </c>
      <c r="E24" s="121" t="n">
        <v>0</v>
      </c>
      <c r="F24" s="126" t="n"/>
      <c r="G24" s="126" t="n">
        <v>0</v>
      </c>
      <c r="H24" s="126" t="n">
        <v>512</v>
      </c>
      <c r="I24" s="126" t="n">
        <v>0</v>
      </c>
      <c r="J24" s="126" t="n">
        <v>0</v>
      </c>
      <c r="K24" s="126" t="n">
        <v>0</v>
      </c>
      <c r="L24" s="122" t="n">
        <v>0</v>
      </c>
      <c r="M24" s="122" t="n">
        <v>0</v>
      </c>
      <c r="N24" s="123">
        <f>N23+C24+D24+F24+G24+H24-I24-J24-K24-L24-M24/15</f>
        <v/>
      </c>
      <c r="O24" s="123" t="n"/>
      <c r="P24" s="118" t="n"/>
      <c r="Q24" s="118" t="n"/>
      <c r="R24" s="56" t="n"/>
      <c r="S24" s="56" t="n"/>
      <c r="T24" s="56" t="n"/>
      <c r="U24" s="56" t="n"/>
      <c r="V24" s="56" t="n"/>
      <c r="W24" s="56" t="n"/>
      <c r="X24" s="56" t="n"/>
    </row>
    <row r="25" ht="15.75" customHeight="1" s="303">
      <c r="A25" s="36" t="n"/>
      <c r="B25" s="119" t="n">
        <v>44292</v>
      </c>
      <c r="C25" s="122">
        <f>SUMIF(приход!A:A,B25&amp;$C$2,приход!J:J)</f>
        <v/>
      </c>
      <c r="D25" s="121" t="n">
        <v>0</v>
      </c>
      <c r="E25" s="121" t="n">
        <v>0</v>
      </c>
      <c r="F25" s="126" t="n"/>
      <c r="G25" s="126" t="n">
        <v>1</v>
      </c>
      <c r="H25" s="126" t="n">
        <v>560</v>
      </c>
      <c r="I25" s="126" t="n">
        <v>0</v>
      </c>
      <c r="J25" s="126" t="n">
        <v>0</v>
      </c>
      <c r="K25" s="126" t="n">
        <v>0</v>
      </c>
      <c r="L25" s="122" t="n">
        <v>0</v>
      </c>
      <c r="M25" s="122" t="n">
        <v>0</v>
      </c>
      <c r="N25" s="123">
        <f>N24+C25+D25+F25+G25+H25-I25-J25-K25-L25-M25/15</f>
        <v/>
      </c>
      <c r="O25" s="123" t="n"/>
      <c r="P25" s="118" t="n"/>
      <c r="Q25" s="118" t="n"/>
      <c r="R25" s="56" t="n"/>
      <c r="S25" s="56" t="n"/>
      <c r="T25" s="56" t="n"/>
      <c r="U25" s="56" t="n"/>
      <c r="V25" s="56" t="n"/>
      <c r="W25" s="56" t="n"/>
      <c r="X25" s="56" t="n"/>
    </row>
    <row r="26" ht="15.75" customHeight="1" s="303">
      <c r="A26" s="293" t="n"/>
      <c r="B26" s="119" t="n">
        <v>44293</v>
      </c>
      <c r="C26" s="122">
        <f>SUMIF(приход!A:A,B26&amp;$C$2,приход!J:J)</f>
        <v/>
      </c>
      <c r="D26" s="121" t="n">
        <v>0</v>
      </c>
      <c r="E26" s="121" t="n">
        <v>0</v>
      </c>
      <c r="F26" s="126" t="n"/>
      <c r="G26" s="126" t="n">
        <v>0</v>
      </c>
      <c r="H26" s="126" t="n">
        <v>651</v>
      </c>
      <c r="I26" s="126" t="n">
        <v>27</v>
      </c>
      <c r="J26" s="126" t="n">
        <v>0</v>
      </c>
      <c r="K26" s="126" t="n">
        <v>0</v>
      </c>
      <c r="L26" s="122" t="n">
        <v>0</v>
      </c>
      <c r="M26" s="122" t="n">
        <v>0</v>
      </c>
      <c r="N26" s="123">
        <f>N25+C26+D26+F26+G26+H26-I26-J26-K26-L26-M26/15</f>
        <v/>
      </c>
      <c r="O26" s="123" t="n"/>
      <c r="P26" s="118" t="n"/>
      <c r="Q26" s="118" t="n"/>
      <c r="R26" s="56" t="n"/>
      <c r="S26" s="56" t="n"/>
      <c r="T26" s="56" t="n"/>
      <c r="U26" s="56" t="n"/>
      <c r="V26" s="56" t="n"/>
      <c r="W26" s="56" t="n"/>
      <c r="X26" s="56" t="n"/>
    </row>
    <row r="27" ht="15.75" customHeight="1" s="303">
      <c r="A27" s="293" t="n"/>
      <c r="B27" s="119" t="n">
        <v>44294</v>
      </c>
      <c r="C27" s="122">
        <f>SUMIF(приход!A:A,B27&amp;$C$2,приход!J:J)</f>
        <v/>
      </c>
      <c r="D27" s="121" t="n">
        <v>0</v>
      </c>
      <c r="E27" s="121" t="n">
        <v>0</v>
      </c>
      <c r="F27" s="126" t="n"/>
      <c r="G27" s="126" t="n">
        <v>0</v>
      </c>
      <c r="H27" s="126" t="n">
        <v>348</v>
      </c>
      <c r="I27" s="126" t="n">
        <v>0</v>
      </c>
      <c r="J27" s="126" t="n">
        <v>0</v>
      </c>
      <c r="K27" s="126" t="n">
        <v>0</v>
      </c>
      <c r="L27" s="122" t="n">
        <v>0</v>
      </c>
      <c r="M27" s="122" t="n">
        <v>0</v>
      </c>
      <c r="N27" s="123">
        <f>N26+C27+D27+F27+G27+H27-I27-J27-K27-L27-M27/15</f>
        <v/>
      </c>
      <c r="O27" s="123" t="n"/>
      <c r="P27" s="118" t="n"/>
      <c r="Q27" s="118" t="n"/>
      <c r="R27" s="56" t="n"/>
      <c r="S27" s="56" t="n"/>
      <c r="T27" s="56" t="n"/>
      <c r="U27" s="56" t="n"/>
      <c r="V27" s="56" t="n"/>
      <c r="W27" s="56" t="n"/>
      <c r="X27" s="56" t="n"/>
    </row>
    <row r="28" ht="15.75" customHeight="1" s="303">
      <c r="A28" s="293" t="n"/>
      <c r="B28" s="119" t="n">
        <v>44295</v>
      </c>
      <c r="C28" s="122">
        <f>SUMIF(приход!A:A,B28&amp;$C$2,приход!J:J)</f>
        <v/>
      </c>
      <c r="D28" s="121" t="n">
        <v>0</v>
      </c>
      <c r="E28" s="121" t="n">
        <v>0</v>
      </c>
      <c r="F28" s="126" t="n"/>
      <c r="G28" s="126" t="n">
        <v>1</v>
      </c>
      <c r="H28" s="126" t="n">
        <v>485</v>
      </c>
      <c r="I28" s="126" t="n">
        <v>297</v>
      </c>
      <c r="J28" s="126" t="n">
        <v>0</v>
      </c>
      <c r="K28" s="126" t="n">
        <v>0</v>
      </c>
      <c r="L28" s="122" t="n">
        <v>0</v>
      </c>
      <c r="M28" s="122" t="n">
        <v>0</v>
      </c>
      <c r="N28" s="123">
        <f>N27+C28+D28+F28+G28+H28-I28-J28-K28-L28-M28/15</f>
        <v/>
      </c>
      <c r="O28" s="123" t="n"/>
      <c r="P28" s="130" t="n"/>
      <c r="Q28" s="130" t="n"/>
      <c r="R28" s="56" t="n"/>
      <c r="S28" s="56" t="n"/>
      <c r="T28" s="56" t="n"/>
      <c r="U28" s="56" t="n"/>
      <c r="V28" s="56" t="n"/>
      <c r="W28" s="56" t="n"/>
      <c r="X28" s="56" t="n"/>
    </row>
    <row r="29" ht="15.75" customHeight="1" s="303">
      <c r="A29" s="293" t="n"/>
      <c r="B29" s="119" t="n">
        <v>44296</v>
      </c>
      <c r="C29" s="122">
        <f>SUMIF(приход!A:A,B29&amp;$C$2,приход!J:J)</f>
        <v/>
      </c>
      <c r="D29" s="121" t="n">
        <v>0</v>
      </c>
      <c r="E29" s="121" t="n">
        <v>0</v>
      </c>
      <c r="F29" s="126" t="n"/>
      <c r="G29" s="126" t="n">
        <v>0</v>
      </c>
      <c r="H29" s="126" t="n">
        <v>304</v>
      </c>
      <c r="I29" s="126" t="n">
        <v>349</v>
      </c>
      <c r="J29" s="126" t="n">
        <v>0</v>
      </c>
      <c r="K29" s="126" t="n">
        <v>0</v>
      </c>
      <c r="L29" s="122" t="n">
        <v>0</v>
      </c>
      <c r="M29" s="122" t="n">
        <v>0</v>
      </c>
      <c r="N29" s="123">
        <f>N28+C29+D29+F29+G29+H29-I29-J29-K29-L29-M29/15</f>
        <v/>
      </c>
      <c r="O29" s="123" t="n"/>
      <c r="P29" s="118" t="n"/>
      <c r="Q29" s="118" t="n"/>
      <c r="R29" s="56" t="n"/>
      <c r="S29" s="56" t="n"/>
      <c r="T29" s="56" t="n"/>
      <c r="U29" s="56" t="n"/>
      <c r="V29" s="56" t="n"/>
      <c r="W29" s="56" t="n"/>
      <c r="X29" s="56" t="n"/>
    </row>
    <row r="30" ht="15.75" customHeight="1" s="303">
      <c r="A30" s="293" t="n"/>
      <c r="B30" s="119" t="n">
        <v>44297</v>
      </c>
      <c r="C30" s="122">
        <f>SUMIF(приход!A:A,B30&amp;$C$2,приход!J:J)</f>
        <v/>
      </c>
      <c r="D30" s="121" t="n">
        <v>0</v>
      </c>
      <c r="E30" s="121" t="n">
        <v>0</v>
      </c>
      <c r="F30" s="126" t="n"/>
      <c r="G30" s="126" t="n">
        <v>0</v>
      </c>
      <c r="H30" s="126" t="n">
        <v>131</v>
      </c>
      <c r="I30" s="126" t="n">
        <v>162</v>
      </c>
      <c r="J30" s="126" t="n">
        <v>0</v>
      </c>
      <c r="K30" s="126" t="n">
        <v>0</v>
      </c>
      <c r="L30" s="122" t="n">
        <v>0</v>
      </c>
      <c r="M30" s="122" t="n">
        <v>0</v>
      </c>
      <c r="N30" s="123">
        <f>N29+C30+D30+F30+G30+H30-I30-J30-K30-L30-M30/15</f>
        <v/>
      </c>
      <c r="O30" s="123" t="n"/>
      <c r="P30" s="118" t="n"/>
      <c r="Q30" s="118" t="n"/>
      <c r="R30" s="56" t="n"/>
      <c r="S30" s="56" t="n"/>
      <c r="T30" s="56" t="n"/>
      <c r="U30" s="56" t="n"/>
      <c r="V30" s="56" t="n"/>
      <c r="W30" s="56" t="n"/>
      <c r="X30" s="56" t="n"/>
    </row>
    <row r="31" ht="15.75" customHeight="1" s="303">
      <c r="A31" s="293" t="n"/>
      <c r="B31" s="119" t="n">
        <v>44298</v>
      </c>
      <c r="C31" s="122">
        <f>SUMIF(приход!A:A,B31&amp;$C$2,приход!J:J)</f>
        <v/>
      </c>
      <c r="D31" s="121" t="n">
        <v>0</v>
      </c>
      <c r="E31" s="121" t="n">
        <v>0</v>
      </c>
      <c r="F31" s="126" t="n"/>
      <c r="G31" s="126" t="n">
        <v>2</v>
      </c>
      <c r="H31" s="126" t="n">
        <v>248</v>
      </c>
      <c r="I31" s="126" t="n">
        <v>96</v>
      </c>
      <c r="J31" s="126" t="n">
        <v>0</v>
      </c>
      <c r="K31" s="126" t="n">
        <v>0</v>
      </c>
      <c r="L31" s="122" t="n">
        <v>0</v>
      </c>
      <c r="M31" s="122" t="n">
        <v>0</v>
      </c>
      <c r="N31" s="123">
        <f>N30+C31+D31+F31+G31+H31-I31-J31-K31-L31-M31/15</f>
        <v/>
      </c>
      <c r="O31" s="123" t="n"/>
      <c r="P31" s="118" t="n"/>
      <c r="Q31" s="118" t="n"/>
      <c r="R31" s="56" t="n"/>
      <c r="S31" s="56" t="n"/>
      <c r="T31" s="56" t="n"/>
      <c r="U31" s="56" t="n"/>
      <c r="V31" s="56" t="n"/>
      <c r="W31" s="56" t="n"/>
      <c r="X31" s="56" t="n"/>
    </row>
    <row r="32" ht="15.75" customHeight="1" s="303">
      <c r="A32" s="293" t="n"/>
      <c r="B32" s="119" t="n">
        <v>44299</v>
      </c>
      <c r="C32" s="122">
        <f>SUMIF(приход!A:A,B32&amp;$C$2,приход!J:J)</f>
        <v/>
      </c>
      <c r="D32" s="121" t="n">
        <v>0</v>
      </c>
      <c r="E32" s="121" t="n">
        <v>0</v>
      </c>
      <c r="F32" s="126" t="n"/>
      <c r="G32" s="126" t="n">
        <v>0</v>
      </c>
      <c r="H32" s="126" t="n">
        <v>320</v>
      </c>
      <c r="I32" s="126" t="n">
        <v>364</v>
      </c>
      <c r="J32" s="126" t="n">
        <v>0</v>
      </c>
      <c r="K32" s="126" t="n">
        <v>0</v>
      </c>
      <c r="L32" s="122" t="n">
        <v>0</v>
      </c>
      <c r="M32" s="122" t="n">
        <v>0</v>
      </c>
      <c r="N32" s="123">
        <f>N31+C32+D32+F32+G32+H32-I32-J32-K32-L32-M32/15</f>
        <v/>
      </c>
      <c r="O32" s="123" t="n"/>
      <c r="P32" s="118" t="n"/>
      <c r="Q32" s="118" t="n"/>
      <c r="R32" s="56" t="n"/>
      <c r="S32" s="56" t="n"/>
      <c r="T32" s="56" t="n"/>
      <c r="U32" s="56" t="n"/>
      <c r="V32" s="56" t="n"/>
      <c r="W32" s="56" t="n"/>
      <c r="X32" s="56" t="n"/>
    </row>
    <row r="33" ht="15.75" customHeight="1" s="303">
      <c r="A33" s="293" t="n"/>
      <c r="B33" s="119" t="n">
        <v>44300</v>
      </c>
      <c r="C33" s="122">
        <f>SUMIF(приход!A:A,B33&amp;$C$2,приход!J:J)</f>
        <v/>
      </c>
      <c r="D33" s="121" t="n">
        <v>0</v>
      </c>
      <c r="E33" s="121" t="n">
        <v>0</v>
      </c>
      <c r="F33" s="126" t="n"/>
      <c r="G33" s="126" t="n">
        <v>0</v>
      </c>
      <c r="H33" s="126" t="n">
        <v>201</v>
      </c>
      <c r="I33" s="126" t="n">
        <v>245</v>
      </c>
      <c r="J33" s="126" t="n">
        <v>0</v>
      </c>
      <c r="K33" s="126" t="n">
        <v>0</v>
      </c>
      <c r="L33" s="122" t="n">
        <v>0</v>
      </c>
      <c r="M33" s="122" t="n">
        <v>0</v>
      </c>
      <c r="N33" s="123">
        <f>N32+C33+D33+F33+G33+H33-I33-J33-K33-L33-M33/15</f>
        <v/>
      </c>
      <c r="O33" s="123" t="n"/>
      <c r="P33" s="118" t="n"/>
      <c r="Q33" s="118" t="n"/>
      <c r="R33" s="56" t="n"/>
      <c r="S33" s="56" t="n"/>
      <c r="T33" s="56" t="n"/>
      <c r="U33" s="56" t="n"/>
      <c r="V33" s="56" t="n"/>
      <c r="W33" s="56" t="n"/>
      <c r="X33" s="56" t="n"/>
    </row>
    <row r="34" ht="15.75" customHeight="1" s="303">
      <c r="A34" s="293" t="n"/>
      <c r="B34" s="119" t="n">
        <v>44301</v>
      </c>
      <c r="C34" s="122">
        <f>SUMIF(приход!A:A,B34&amp;$C$2,приход!J:J)</f>
        <v/>
      </c>
      <c r="D34" s="121" t="n">
        <v>0</v>
      </c>
      <c r="E34" s="121" t="n">
        <v>0</v>
      </c>
      <c r="F34" s="126" t="n"/>
      <c r="G34" s="126" t="n">
        <v>0</v>
      </c>
      <c r="H34" s="126" t="n">
        <v>70</v>
      </c>
      <c r="I34" s="126" t="n">
        <v>0</v>
      </c>
      <c r="J34" s="126" t="n">
        <v>0</v>
      </c>
      <c r="K34" s="126" t="n">
        <v>0</v>
      </c>
      <c r="L34" s="122" t="n">
        <v>0</v>
      </c>
      <c r="M34" s="122" t="n">
        <v>0</v>
      </c>
      <c r="N34" s="123">
        <f>N33+C34+D34+F34+G34+H34-I34-J34-K34-L34-M34/15</f>
        <v/>
      </c>
      <c r="O34" s="123" t="n"/>
      <c r="P34" s="118" t="n"/>
      <c r="Q34" s="118" t="n"/>
      <c r="R34" s="56" t="n"/>
      <c r="S34" s="56" t="n"/>
      <c r="T34" s="56" t="n"/>
      <c r="U34" s="56" t="n"/>
      <c r="V34" s="56" t="n"/>
      <c r="W34" s="56" t="n"/>
      <c r="X34" s="56" t="n"/>
    </row>
    <row r="35" ht="15.75" customHeight="1" s="303">
      <c r="A35" s="293" t="n"/>
      <c r="B35" s="119" t="n">
        <v>44302</v>
      </c>
      <c r="C35" s="122">
        <f>SUMIF(приход!A:A,B35&amp;$C$2,приход!J:J)</f>
        <v/>
      </c>
      <c r="D35" s="76" t="n">
        <v>0</v>
      </c>
      <c r="E35" s="76" t="n">
        <v>0</v>
      </c>
      <c r="F35" s="126" t="n"/>
      <c r="G35" s="126" t="n">
        <v>0</v>
      </c>
      <c r="H35" s="126" t="n">
        <v>179</v>
      </c>
      <c r="I35" s="126" t="n">
        <v>420</v>
      </c>
      <c r="J35" s="126" t="n">
        <v>0</v>
      </c>
      <c r="K35" s="126" t="n">
        <v>0</v>
      </c>
      <c r="L35" s="122" t="n">
        <v>0</v>
      </c>
      <c r="M35" s="122" t="n">
        <v>0</v>
      </c>
      <c r="N35" s="123">
        <f>N34+C35+D35+F35+G35+H35-I35-J35-K35-L35-M35/15</f>
        <v/>
      </c>
      <c r="O35" s="123" t="n"/>
      <c r="P35" s="118" t="n"/>
      <c r="Q35" s="118" t="n"/>
      <c r="R35" s="56" t="n"/>
      <c r="S35" s="56" t="n"/>
      <c r="T35" s="56" t="n"/>
      <c r="U35" s="56" t="n"/>
      <c r="V35" s="56" t="n"/>
      <c r="W35" s="56" t="n"/>
      <c r="X35" s="56" t="n"/>
    </row>
    <row r="36" ht="15.75" customHeight="1" s="303">
      <c r="A36" s="293" t="n"/>
      <c r="B36" s="119" t="n">
        <v>44303</v>
      </c>
      <c r="C36" s="122">
        <f>SUMIF(приход!A:A,B36&amp;$C$2,приход!J:J)</f>
        <v/>
      </c>
      <c r="D36" s="76" t="n">
        <v>0</v>
      </c>
      <c r="E36" s="76" t="n">
        <v>0</v>
      </c>
      <c r="F36" s="126" t="n"/>
      <c r="G36" s="126" t="n">
        <v>0</v>
      </c>
      <c r="H36" s="126" t="n">
        <v>382</v>
      </c>
      <c r="I36" s="126" t="n">
        <v>121</v>
      </c>
      <c r="J36" s="126" t="n">
        <v>0</v>
      </c>
      <c r="K36" s="126" t="n">
        <v>0</v>
      </c>
      <c r="L36" s="122" t="n">
        <v>0</v>
      </c>
      <c r="M36" s="122" t="n">
        <v>0</v>
      </c>
      <c r="N36" s="123">
        <f>N35+C36+D36+F36+G36+H36-I36-J36-K36-L36-M36/15</f>
        <v/>
      </c>
      <c r="O36" s="123" t="n"/>
      <c r="P36" s="118" t="n"/>
      <c r="Q36" s="263" t="inlineStr">
        <is>
          <t>25.04.2024</t>
        </is>
      </c>
      <c r="R36" s="182" t="n"/>
      <c r="S36" s="182" t="n"/>
      <c r="T36" s="182" t="inlineStr">
        <is>
          <t>30.04.2024</t>
        </is>
      </c>
      <c r="U36" s="182" t="inlineStr">
        <is>
          <t>30.04.2024</t>
        </is>
      </c>
      <c r="V36" s="182" t="inlineStr">
        <is>
          <t>16:00</t>
        </is>
      </c>
      <c r="W36" s="182" t="inlineStr">
        <is>
          <t>0101075864</t>
        </is>
      </c>
      <c r="X36" s="182" t="inlineStr">
        <is>
          <t>СТС Логистикс Транспорт ООО</t>
        </is>
      </c>
      <c r="Y36" s="264" t="n"/>
      <c r="Z36" s="264" t="inlineStr">
        <is>
          <t>Tent-33</t>
        </is>
      </c>
      <c r="AA36" s="264" t="inlineStr">
        <is>
          <t>Автомобиль (тент) 33 пал., 20 тонн, 82 куб.м.</t>
        </is>
      </c>
      <c r="AB36" s="264" t="inlineStr">
        <is>
          <t>Россия</t>
        </is>
      </c>
      <c r="AC36" s="264" t="inlineStr">
        <is>
          <t>=&gt;</t>
        </is>
      </c>
      <c r="AD36" s="264" t="n"/>
      <c r="AE36" s="264" t="n"/>
      <c r="AF36" s="264" t="inlineStr">
        <is>
          <t>30.04.2024</t>
        </is>
      </c>
      <c r="AG36" s="264" t="inlineStr">
        <is>
          <t>09:52</t>
        </is>
      </c>
      <c r="AH36" s="264" t="inlineStr">
        <is>
          <t>30.04.2024</t>
        </is>
      </c>
      <c r="AI36" s="264" t="inlineStr">
        <is>
          <t>10:14</t>
        </is>
      </c>
      <c r="AJ36" s="264" t="inlineStr">
        <is>
          <t>30.04.2024</t>
        </is>
      </c>
      <c r="AK36" s="264" t="inlineStr">
        <is>
          <t>10:18</t>
        </is>
      </c>
      <c r="AL36" s="264" t="inlineStr">
        <is>
          <t>10:45</t>
        </is>
      </c>
      <c r="AM36" s="264" t="inlineStr">
        <is>
          <t>+79122428025</t>
        </is>
      </c>
      <c r="AN36" s="264" t="inlineStr">
        <is>
          <t>Е702НК96</t>
        </is>
      </c>
      <c r="AO36" s="264" t="inlineStr">
        <is>
          <t>64472310</t>
        </is>
      </c>
      <c r="AP36" s="265" t="n">
        <v>0</v>
      </c>
      <c r="AQ36" s="264" t="inlineStr">
        <is>
          <t>25.04.2024</t>
        </is>
      </c>
      <c r="AR36" s="264" t="n"/>
      <c r="AS36" s="264" t="n"/>
      <c r="AT36" s="264" t="n"/>
      <c r="AU36" s="264" t="inlineStr">
        <is>
          <t>ООО "Нестле Россия"</t>
        </is>
      </c>
      <c r="AV36" s="265" t="n">
        <v>1</v>
      </c>
      <c r="AW36" s="264" t="inlineStr">
        <is>
          <t>9</t>
        </is>
      </c>
      <c r="AX36" s="264" t="inlineStr">
        <is>
          <t>BSS0029406/EL7</t>
        </is>
      </c>
      <c r="AY36" s="264" t="inlineStr">
        <is>
          <t>Не принято</t>
        </is>
      </c>
      <c r="AZ36" s="264" t="inlineStr">
        <is>
          <t>40000000</t>
        </is>
      </c>
      <c r="BA36" s="264" t="inlineStr">
        <is>
          <t>0</t>
        </is>
      </c>
      <c r="BB36" s="264" t="inlineStr">
        <is>
          <t>1</t>
        </is>
      </c>
      <c r="BC36" s="264" t="inlineStr">
        <is>
          <t>8010103300</t>
        </is>
      </c>
      <c r="BD36" s="264" t="n"/>
      <c r="BE36" s="264" t="n"/>
      <c r="BF36" s="264" t="n"/>
      <c r="BG36" s="264" t="n"/>
      <c r="BH36" s="264" t="n"/>
      <c r="BI36" s="264" t="inlineStr">
        <is>
          <t>R101236207</t>
        </is>
      </c>
      <c r="BJ36" s="264" t="n"/>
      <c r="BK36" s="264" t="n"/>
      <c r="BL36" s="264" t="n"/>
      <c r="BM36" s="264" t="n"/>
      <c r="BN36" s="264" t="inlineStr">
        <is>
          <t>6511</t>
        </is>
      </c>
      <c r="BO36" s="264" t="inlineStr">
        <is>
          <t>187763</t>
        </is>
      </c>
      <c r="BP36" s="265" t="n">
        <v>31</v>
      </c>
    </row>
    <row r="37" ht="15.75" customHeight="1" s="303">
      <c r="A37" s="293" t="n"/>
      <c r="B37" s="230" t="inlineStr">
        <is>
          <t>R101236209</t>
        </is>
      </c>
      <c r="C37" s="231" t="inlineStr">
        <is>
          <t>BSS0029408/EL7</t>
        </is>
      </c>
      <c r="D37" s="231" t="inlineStr">
        <is>
          <t>8010101686</t>
        </is>
      </c>
      <c r="E37" s="76" t="n">
        <v>0</v>
      </c>
      <c r="F37" s="129" t="n"/>
      <c r="G37" s="129" t="n">
        <v>0</v>
      </c>
      <c r="H37" s="129" t="n">
        <v>52</v>
      </c>
      <c r="I37" s="129" t="n">
        <v>121</v>
      </c>
      <c r="J37" s="129" t="n">
        <v>0</v>
      </c>
      <c r="K37" s="129" t="n">
        <v>0</v>
      </c>
      <c r="L37" s="124" t="n">
        <v>0</v>
      </c>
      <c r="M37" s="124" t="n">
        <v>0</v>
      </c>
      <c r="N37" s="125">
        <f>N36+C37+D37+F37+G37+H37-I37-J37-K37-L37-M37/15</f>
        <v/>
      </c>
      <c r="O37" s="125" t="n"/>
      <c r="P37" s="130" t="n"/>
      <c r="Q37" s="131" t="n"/>
      <c r="R37" s="56" t="n"/>
      <c r="S37" s="56" t="n"/>
      <c r="T37" s="56" t="n"/>
      <c r="U37" s="56" t="n"/>
      <c r="V37" s="56" t="n"/>
      <c r="W37" s="56" t="n"/>
      <c r="X37" s="56" t="n"/>
    </row>
    <row r="38" ht="15.75" customHeight="1" s="303">
      <c r="A38" s="293" t="n"/>
      <c r="B38" s="119" t="n">
        <v>44305</v>
      </c>
      <c r="C38" s="122">
        <f>SUMIF(приход!A:A,B38&amp;$C$2,приход!J:J)</f>
        <v/>
      </c>
      <c r="D38" s="76" t="n">
        <v>0</v>
      </c>
      <c r="E38" s="76" t="n">
        <v>0</v>
      </c>
      <c r="F38" s="126" t="n"/>
      <c r="G38" s="126" t="n">
        <v>0</v>
      </c>
      <c r="H38" s="126" t="n">
        <v>102</v>
      </c>
      <c r="I38" s="126" t="n">
        <v>297</v>
      </c>
      <c r="J38" s="126" t="n">
        <v>0</v>
      </c>
      <c r="K38" s="126" t="n">
        <v>0</v>
      </c>
      <c r="L38" s="122" t="n">
        <v>0</v>
      </c>
      <c r="M38" s="122" t="n">
        <v>0</v>
      </c>
      <c r="N38" s="123">
        <f>N37+C38+D38+F38+G38+H38-I38-J38-K38-L38-M38/15</f>
        <v/>
      </c>
      <c r="O38" s="123" t="n"/>
      <c r="P38" s="118" t="n"/>
      <c r="Q38" s="118" t="n"/>
      <c r="R38" s="56" t="n"/>
      <c r="S38" s="56" t="n"/>
      <c r="T38" s="56" t="n"/>
      <c r="U38" s="56" t="n"/>
      <c r="V38" s="56" t="n"/>
      <c r="W38" s="56" t="n"/>
      <c r="X38" s="56" t="n"/>
    </row>
    <row r="39" ht="15.75" customHeight="1" s="303">
      <c r="A39" s="293" t="n"/>
      <c r="B39" s="119" t="n">
        <v>44306</v>
      </c>
      <c r="C39" s="122">
        <f>SUMIF(приход!A:A,B39&amp;$C$2,приход!J:J)</f>
        <v/>
      </c>
      <c r="D39" s="76" t="n">
        <v>0</v>
      </c>
      <c r="E39" s="76" t="n">
        <v>0</v>
      </c>
      <c r="F39" s="126" t="n"/>
      <c r="G39" s="126" t="n">
        <v>0</v>
      </c>
      <c r="H39" s="126" t="n">
        <v>404</v>
      </c>
      <c r="I39" s="126" t="n">
        <v>95</v>
      </c>
      <c r="J39" s="126" t="n">
        <v>0</v>
      </c>
      <c r="K39" s="126" t="n">
        <v>0</v>
      </c>
      <c r="L39" s="122" t="n">
        <v>0</v>
      </c>
      <c r="M39" s="122" t="n">
        <v>0</v>
      </c>
      <c r="N39" s="123">
        <f>N38+C39+D39+F39+G39+H39-I39-J39-K39-L39-M39/15</f>
        <v/>
      </c>
      <c r="O39" s="123" t="n"/>
      <c r="P39" s="118" t="n"/>
      <c r="Q39" s="118" t="n"/>
      <c r="R39" s="56" t="n"/>
      <c r="S39" s="56" t="n"/>
      <c r="T39" s="56" t="n"/>
      <c r="U39" s="56" t="n"/>
      <c r="V39" s="56" t="n"/>
      <c r="W39" s="56" t="n"/>
      <c r="X39" s="56" t="n"/>
    </row>
    <row r="40" ht="15.75" customHeight="1" s="303">
      <c r="A40" s="293" t="n"/>
      <c r="B40" s="119" t="n">
        <v>44307</v>
      </c>
      <c r="C40" s="122">
        <f>SUMIF(приход!A:A,B40&amp;$C$2,приход!J:J)</f>
        <v/>
      </c>
      <c r="D40" s="76" t="n">
        <v>0</v>
      </c>
      <c r="E40" s="76" t="n">
        <v>0</v>
      </c>
      <c r="F40" s="126" t="n"/>
      <c r="G40" s="126" t="n">
        <v>0</v>
      </c>
      <c r="H40" s="126" t="n">
        <v>0</v>
      </c>
      <c r="I40" s="126" t="n">
        <v>240</v>
      </c>
      <c r="J40" s="126" t="n">
        <v>0</v>
      </c>
      <c r="K40" s="126" t="n">
        <v>0</v>
      </c>
      <c r="L40" s="122" t="n">
        <v>0</v>
      </c>
      <c r="M40" s="122" t="n">
        <v>0</v>
      </c>
      <c r="N40" s="123">
        <f>N39+C40+D40+F40+G40+H40-I40-J40-K40-L40-M40/15</f>
        <v/>
      </c>
      <c r="O40" s="123" t="n"/>
      <c r="P40" s="118" t="n"/>
      <c r="Q40" s="118" t="n"/>
      <c r="R40" s="56" t="n"/>
      <c r="S40" s="56" t="n"/>
      <c r="T40" s="56" t="n"/>
      <c r="U40" s="56" t="n"/>
      <c r="V40" s="56" t="n"/>
      <c r="W40" s="182" t="inlineStr">
        <is>
          <t>0101075864</t>
        </is>
      </c>
      <c r="X40" s="182" t="inlineStr">
        <is>
          <t>СТС Логистикс Транспорт ООО</t>
        </is>
      </c>
      <c r="Y40" s="264" t="n"/>
      <c r="Z40" s="264" t="inlineStr">
        <is>
          <t>ins-33</t>
        </is>
      </c>
      <c r="AA40" s="264" t="inlineStr">
        <is>
          <t>Автомобиль (изотерма) 33 пал., 20 тонн, 82 куб.м.</t>
        </is>
      </c>
      <c r="AB40" s="264" t="inlineStr">
        <is>
          <t>Россия</t>
        </is>
      </c>
      <c r="AC40" s="264" t="inlineStr">
        <is>
          <t>=&gt;</t>
        </is>
      </c>
      <c r="AD40" s="264" t="n"/>
      <c r="AE40" s="264" t="n"/>
      <c r="AF40" s="264" t="inlineStr">
        <is>
          <t>01.05.2024</t>
        </is>
      </c>
      <c r="AG40" s="264" t="inlineStr">
        <is>
          <t>09:19</t>
        </is>
      </c>
      <c r="AH40" s="264" t="inlineStr">
        <is>
          <t>01.05.2024</t>
        </is>
      </c>
      <c r="AI40" s="264" t="inlineStr">
        <is>
          <t>10:13</t>
        </is>
      </c>
      <c r="AJ40" s="264" t="inlineStr">
        <is>
          <t>01.05.2024</t>
        </is>
      </c>
      <c r="AK40" s="264" t="inlineStr">
        <is>
          <t>10:16</t>
        </is>
      </c>
      <c r="AL40" s="264" t="inlineStr">
        <is>
          <t>10:50</t>
        </is>
      </c>
      <c r="AM40" s="264" t="inlineStr">
        <is>
          <t>+79049859121</t>
        </is>
      </c>
      <c r="AN40" s="264" t="inlineStr">
        <is>
          <t>С801ХР196</t>
        </is>
      </c>
      <c r="AO40" s="264" t="inlineStr">
        <is>
          <t>64472320</t>
        </is>
      </c>
      <c r="AP40" s="265" t="n">
        <v>0</v>
      </c>
      <c r="AQ40" s="264" t="inlineStr">
        <is>
          <t>24.04.2024</t>
        </is>
      </c>
      <c r="AR40" s="264" t="n"/>
      <c r="AS40" s="264" t="n"/>
      <c r="AT40" s="264" t="n"/>
      <c r="AU40" s="264" t="inlineStr">
        <is>
          <t>ООО "Нестле Россия"</t>
        </is>
      </c>
      <c r="AV40" s="265" t="n">
        <v>1</v>
      </c>
      <c r="AW40" s="264" t="inlineStr">
        <is>
          <t>9</t>
        </is>
      </c>
      <c r="AX40" s="264" t="inlineStr">
        <is>
          <t>BSS0029413/EL7</t>
        </is>
      </c>
      <c r="AY40" s="264" t="inlineStr">
        <is>
          <t>Не принято</t>
        </is>
      </c>
      <c r="AZ40" s="264" t="inlineStr">
        <is>
          <t>40000000</t>
        </is>
      </c>
      <c r="BA40" s="264" t="inlineStr">
        <is>
          <t>0</t>
        </is>
      </c>
      <c r="BB40" s="264" t="inlineStr">
        <is>
          <t>1</t>
        </is>
      </c>
      <c r="BC40" s="264" t="inlineStr">
        <is>
          <t>8010101146</t>
        </is>
      </c>
      <c r="BD40" s="264" t="n"/>
      <c r="BE40" s="264" t="n"/>
      <c r="BF40" s="264" t="n"/>
      <c r="BG40" s="264" t="n"/>
      <c r="BH40" s="264" t="n"/>
      <c r="BI40" s="264" t="inlineStr">
        <is>
          <t>R101236226</t>
        </is>
      </c>
      <c r="BJ40" s="264" t="n"/>
      <c r="BK40" s="264" t="n"/>
      <c r="BL40" s="264" t="n"/>
      <c r="BM40" s="264" t="n"/>
      <c r="BN40" s="264" t="inlineStr">
        <is>
          <t>6523</t>
        </is>
      </c>
      <c r="BO40" s="264" t="inlineStr">
        <is>
          <t>811525</t>
        </is>
      </c>
      <c r="BP40" s="265" t="n">
        <v>18</v>
      </c>
    </row>
    <row r="41" ht="15.75" customHeight="1" s="303">
      <c r="A41" s="293" t="n"/>
      <c r="B41" s="230" t="inlineStr">
        <is>
          <t>R101235591</t>
        </is>
      </c>
      <c r="C41" s="225" t="inlineStr">
        <is>
          <t>BSS0029414/EL7</t>
        </is>
      </c>
      <c r="D41" s="231" t="inlineStr">
        <is>
          <t>8010101335</t>
        </is>
      </c>
      <c r="E41" s="266" t="n">
        <v>22</v>
      </c>
      <c r="F41" s="306" t="inlineStr">
        <is>
          <t>Absolyut OOO</t>
        </is>
      </c>
      <c r="G41" s="296" t="n"/>
      <c r="H41" s="127" t="inlineStr">
        <is>
          <t>28.04.2024</t>
        </is>
      </c>
      <c r="I41" s="127" t="inlineStr">
        <is>
          <t>Екатеринбург Л7 ДЦ</t>
        </is>
      </c>
      <c r="J41" s="127" t="inlineStr">
        <is>
          <t>28.04.2024</t>
        </is>
      </c>
      <c r="K41" s="127" t="inlineStr">
        <is>
          <t>14:00</t>
        </is>
      </c>
      <c r="L41" s="225" t="inlineStr">
        <is>
          <t>Новоселов Дмитрий Владимирович</t>
        </is>
      </c>
      <c r="M41" s="225" t="n">
        <v>0</v>
      </c>
      <c r="N41" s="226" t="inlineStr">
        <is>
          <t>NRU</t>
        </is>
      </c>
      <c r="O41" s="226" t="inlineStr">
        <is>
          <t>28.04.2024</t>
        </is>
      </c>
      <c r="P41" s="263" t="inlineStr">
        <is>
          <t>17:19</t>
        </is>
      </c>
      <c r="Q41" s="263" t="inlineStr">
        <is>
          <t>26.04.2024</t>
        </is>
      </c>
      <c r="R41" s="182" t="n"/>
      <c r="S41" s="182" t="n"/>
      <c r="T41" s="182" t="inlineStr">
        <is>
          <t>28.04.2024</t>
        </is>
      </c>
      <c r="U41" s="182" t="inlineStr">
        <is>
          <t>29.04.2024</t>
        </is>
      </c>
      <c r="V41" s="182" t="inlineStr">
        <is>
          <t>06:30</t>
        </is>
      </c>
      <c r="W41" s="182" t="inlineStr">
        <is>
          <t>0100608649</t>
        </is>
      </c>
      <c r="X41" s="182" t="inlineStr">
        <is>
          <t>Логистик Л7</t>
        </is>
      </c>
      <c r="Y41" s="264" t="n"/>
      <c r="Z41" s="264" t="inlineStr">
        <is>
          <t>ref-33</t>
        </is>
      </c>
      <c r="AA41" s="264" t="inlineStr">
        <is>
          <t>Автомобиль (рефрижератор) 33 пал., 20 тонн, 82 куб.м.</t>
        </is>
      </c>
      <c r="AB41" s="264" t="inlineStr">
        <is>
          <t>Россия</t>
        </is>
      </c>
      <c r="AC41" s="264" t="inlineStr">
        <is>
          <t>=&gt;</t>
        </is>
      </c>
      <c r="AD41" s="264" t="n"/>
      <c r="AE41" s="264" t="n"/>
      <c r="AF41" s="264" t="inlineStr">
        <is>
          <t>28.04.2024</t>
        </is>
      </c>
      <c r="AG41" s="264" t="inlineStr">
        <is>
          <t>13:45</t>
        </is>
      </c>
      <c r="AH41" s="264" t="inlineStr">
        <is>
          <t>28.04.2024</t>
        </is>
      </c>
      <c r="AI41" s="264" t="inlineStr">
        <is>
          <t>15:52</t>
        </is>
      </c>
      <c r="AJ41" s="264" t="inlineStr">
        <is>
          <t>28.04.2024</t>
        </is>
      </c>
      <c r="AK41" s="264" t="inlineStr">
        <is>
          <t>16:23</t>
        </is>
      </c>
    </row>
    <row r="42" ht="15.75" customHeight="1" s="303">
      <c r="A42" s="293" t="n"/>
      <c r="B42" s="119" t="n">
        <v>44309</v>
      </c>
      <c r="C42" s="122">
        <f>SUMIF(приход!A:A,B42&amp;$C$2,приход!J:J)</f>
        <v/>
      </c>
      <c r="D42" s="76" t="n">
        <v>0</v>
      </c>
      <c r="E42" s="76" t="n">
        <v>0</v>
      </c>
      <c r="F42" s="127" t="n"/>
      <c r="G42" s="126" t="n">
        <v>0</v>
      </c>
      <c r="H42" s="127" t="inlineStr">
        <is>
          <t>63</t>
        </is>
      </c>
      <c r="I42" s="126" t="n">
        <v>564</v>
      </c>
      <c r="J42" s="126" t="n">
        <v>0</v>
      </c>
      <c r="K42" s="126" t="n">
        <v>0</v>
      </c>
      <c r="L42" s="122" t="n">
        <v>0</v>
      </c>
      <c r="M42" s="122" t="n">
        <v>0</v>
      </c>
      <c r="N42" s="123">
        <f>N41+C42+D42+F42+G42+H42-I42-J42-K42-L42-M42/15</f>
        <v/>
      </c>
      <c r="O42" s="123" t="n"/>
      <c r="P42" s="118" t="n"/>
      <c r="Q42" s="118" t="n"/>
      <c r="R42" s="56" t="n"/>
      <c r="S42" s="56" t="n"/>
      <c r="T42" s="56" t="n"/>
      <c r="U42" s="56" t="n"/>
      <c r="V42" s="56" t="n"/>
      <c r="W42" s="56" t="n"/>
      <c r="X42" s="56" t="n"/>
    </row>
    <row r="43" ht="15.75" customHeight="1" s="303">
      <c r="A43" s="293" t="n"/>
      <c r="B43" s="119" t="n">
        <v>44310</v>
      </c>
      <c r="C43" s="122">
        <f>SUMIF(приход!A:A,B43&amp;$C$2,приход!J:J)</f>
        <v/>
      </c>
      <c r="D43" s="76" t="n">
        <v>0</v>
      </c>
      <c r="E43" s="76" t="n">
        <v>0</v>
      </c>
      <c r="F43" s="127" t="n"/>
      <c r="G43" s="126" t="n">
        <v>0</v>
      </c>
      <c r="H43" s="127" t="inlineStr">
        <is>
          <t>267</t>
        </is>
      </c>
      <c r="I43" s="126" t="n">
        <v>59</v>
      </c>
      <c r="J43" s="126" t="n">
        <v>0</v>
      </c>
      <c r="K43" s="126" t="n">
        <v>0</v>
      </c>
      <c r="L43" s="122" t="n">
        <v>0</v>
      </c>
      <c r="M43" s="122" t="n">
        <v>0</v>
      </c>
      <c r="N43" s="123">
        <f>N42+C43+D43+F43+G43+H43-I43-J43-K43-L43-M43/15</f>
        <v/>
      </c>
      <c r="O43" s="123" t="n"/>
      <c r="P43" s="118" t="n"/>
      <c r="Q43" s="118" t="n"/>
      <c r="R43" s="56" t="n"/>
      <c r="S43" s="56" t="n"/>
      <c r="T43" s="56" t="n"/>
      <c r="U43" s="56" t="n"/>
      <c r="V43" s="56" t="n"/>
      <c r="W43" s="56" t="n"/>
      <c r="X43" s="56" t="n"/>
    </row>
    <row r="44" ht="15.75" customHeight="1" s="303">
      <c r="A44" s="293" t="n"/>
      <c r="B44" s="119" t="n">
        <v>44311</v>
      </c>
      <c r="C44" s="122">
        <f>SUMIF(приход!A:A,B44&amp;$C$2,приход!J:J)</f>
        <v/>
      </c>
      <c r="D44" s="76" t="n">
        <v>0</v>
      </c>
      <c r="E44" s="76" t="n">
        <v>0</v>
      </c>
      <c r="F44" s="127" t="n"/>
      <c r="G44" s="126" t="n">
        <v>0</v>
      </c>
      <c r="H44" s="127" t="inlineStr">
        <is>
          <t>344</t>
        </is>
      </c>
      <c r="I44" s="126" t="n">
        <v>151</v>
      </c>
      <c r="J44" s="126" t="n">
        <v>0</v>
      </c>
      <c r="K44" s="126" t="n">
        <v>0</v>
      </c>
      <c r="L44" s="122" t="n">
        <v>0</v>
      </c>
      <c r="M44" s="122" t="n">
        <v>0</v>
      </c>
      <c r="N44" s="123">
        <f>N43+C44+D44+F44+G44+H44-I44-J44-K44-L44-M44/15</f>
        <v/>
      </c>
      <c r="O44" s="123" t="n"/>
      <c r="P44" s="118" t="n"/>
      <c r="Q44" s="118" t="n"/>
      <c r="R44" s="56" t="n"/>
      <c r="S44" s="56" t="n"/>
      <c r="T44" s="56" t="n"/>
      <c r="U44" s="56" t="n"/>
      <c r="V44" s="56" t="n"/>
      <c r="W44" s="56" t="n"/>
      <c r="X44" s="56" t="n"/>
    </row>
    <row r="45" ht="15.75" customHeight="1" s="303">
      <c r="A45" s="293" t="n"/>
      <c r="B45" s="119" t="n">
        <v>44312</v>
      </c>
      <c r="C45" s="122">
        <f>SUMIF(приход!A:A,B45&amp;$C$2,приход!J:J)</f>
        <v/>
      </c>
      <c r="D45" s="76" t="n">
        <v>0</v>
      </c>
      <c r="E45" s="76" t="n">
        <v>0</v>
      </c>
      <c r="F45" s="127" t="n"/>
      <c r="G45" s="126" t="n">
        <v>0</v>
      </c>
      <c r="H45" s="127" t="inlineStr">
        <is>
          <t>369</t>
        </is>
      </c>
      <c r="I45" s="126" t="n">
        <v>235</v>
      </c>
      <c r="J45" s="126" t="n">
        <v>0</v>
      </c>
      <c r="K45" s="126" t="n">
        <v>0</v>
      </c>
      <c r="L45" s="122" t="n">
        <v>0</v>
      </c>
      <c r="M45" s="122" t="n">
        <v>0</v>
      </c>
      <c r="N45" s="123">
        <f>N44+C45+D45+F45+G45+H45-I45-J45-K45-L45-M45/15</f>
        <v/>
      </c>
      <c r="O45" s="123" t="n"/>
      <c r="P45" s="118" t="n"/>
      <c r="Q45" s="118" t="n"/>
      <c r="R45" s="56" t="n"/>
      <c r="S45" s="56" t="n"/>
      <c r="T45" s="56" t="n"/>
      <c r="U45" s="56" t="n"/>
      <c r="V45" s="56" t="n"/>
      <c r="W45" s="56" t="n"/>
      <c r="X45" s="56" t="n"/>
    </row>
    <row r="46" ht="15.75" customHeight="1" s="303">
      <c r="A46" s="293" t="n"/>
      <c r="B46" s="119" t="n">
        <v>44313</v>
      </c>
      <c r="C46" s="122">
        <f>SUMIF(приход!A:A,B46&amp;$C$2,приход!J:J)</f>
        <v/>
      </c>
      <c r="D46" s="76" t="n">
        <v>0</v>
      </c>
      <c r="E46" s="76" t="n">
        <v>0</v>
      </c>
      <c r="F46" s="127" t="n"/>
      <c r="G46" s="126" t="n">
        <v>0</v>
      </c>
      <c r="H46" s="127" t="inlineStr">
        <is>
          <t>490</t>
        </is>
      </c>
      <c r="I46" s="126" t="n">
        <v>160</v>
      </c>
      <c r="J46" s="126" t="n">
        <v>0</v>
      </c>
      <c r="K46" s="126" t="n">
        <v>0</v>
      </c>
      <c r="L46" s="122" t="n">
        <v>0</v>
      </c>
      <c r="M46" s="122" t="n">
        <v>0</v>
      </c>
      <c r="N46" s="123">
        <f>N45+C46+D46+F46+G46+H46-I46-J46-K46-L46-M46/15</f>
        <v/>
      </c>
      <c r="O46" s="123" t="n"/>
      <c r="P46" s="118" t="n"/>
      <c r="Q46" s="118" t="n"/>
      <c r="R46" s="56" t="n"/>
      <c r="S46" s="56" t="n"/>
      <c r="T46" s="56" t="n"/>
      <c r="U46" s="56" t="n"/>
      <c r="V46" s="56" t="n"/>
      <c r="W46" s="56" t="n"/>
      <c r="X46" s="56" t="n"/>
    </row>
    <row r="47" ht="15.75" customHeight="1" s="303">
      <c r="A47" s="293" t="n"/>
      <c r="B47" s="119" t="n">
        <v>44314</v>
      </c>
      <c r="C47" s="122">
        <f>SUMIF(приход!A:A,B47&amp;$C$2,приход!J:J)</f>
        <v/>
      </c>
      <c r="D47" s="76" t="n">
        <v>0</v>
      </c>
      <c r="E47" s="76" t="n">
        <v>0</v>
      </c>
      <c r="F47" s="127" t="inlineStr">
        <is>
          <t>сентябрь  2023 г.</t>
        </is>
      </c>
      <c r="G47" s="127" t="n">
        <v>0</v>
      </c>
      <c r="H47" s="127" t="inlineStr">
        <is>
          <t>432</t>
        </is>
      </c>
      <c r="I47" s="127" t="n">
        <v>123</v>
      </c>
      <c r="J47" s="127" t="n">
        <v>0</v>
      </c>
      <c r="K47" s="127" t="n">
        <v>0</v>
      </c>
      <c r="L47" s="225" t="inlineStr">
        <is>
          <t>07:17:31</t>
        </is>
      </c>
      <c r="M47" s="225" t="n">
        <v>0</v>
      </c>
      <c r="N47" s="226">
        <f>N46+C47+D47+F47+G47+H47-I47-J47-K47-L47-M47/15</f>
        <v/>
      </c>
      <c r="O47" s="227" t="n">
        <v>358</v>
      </c>
      <c r="P47" s="228" t="n">
        <v>0.828</v>
      </c>
      <c r="Q47" s="229" t="n">
        <v>2710</v>
      </c>
      <c r="R47" s="56" t="n"/>
      <c r="S47" s="56" t="n"/>
      <c r="T47" s="56" t="n"/>
      <c r="U47" s="56" t="n"/>
      <c r="V47" s="56" t="n"/>
      <c r="W47" s="56" t="n"/>
      <c r="X47" s="56" t="n"/>
    </row>
    <row r="48" ht="15.75" customHeight="1" s="303">
      <c r="A48" s="293" t="n"/>
      <c r="B48" s="230" t="inlineStr">
        <is>
          <t>8100432172</t>
        </is>
      </c>
      <c r="C48" s="225" t="inlineStr">
        <is>
          <t>B011319/EL7/2012</t>
        </is>
      </c>
      <c r="D48" s="231" t="inlineStr">
        <is>
          <t>Салимов Саидакбар</t>
        </is>
      </c>
      <c r="E48" s="231" t="n">
        <v>0</v>
      </c>
      <c r="F48" s="127" t="inlineStr">
        <is>
          <t>17.09.2023  08:14</t>
        </is>
      </c>
      <c r="G48" s="127" t="n">
        <v>0</v>
      </c>
      <c r="H48" s="127" t="inlineStr">
        <is>
          <t>155</t>
        </is>
      </c>
      <c r="I48" s="127" t="inlineStr">
        <is>
          <t>17.09.2023  09:11</t>
        </is>
      </c>
      <c r="J48" s="127" t="n">
        <v>0</v>
      </c>
      <c r="K48" s="127" t="n">
        <v>0</v>
      </c>
      <c r="L48" s="225" t="inlineStr">
        <is>
          <t>57:19</t>
        </is>
      </c>
      <c r="M48" s="225" t="n">
        <v>0</v>
      </c>
      <c r="N48" s="226">
        <f>N47+C48+D48+F48+G48+H48-I48-J48-K48-L48-M48/15</f>
        <v/>
      </c>
      <c r="O48" s="227" t="n">
        <v>11</v>
      </c>
      <c r="P48" s="232" t="n">
        <v>0</v>
      </c>
      <c r="Q48" s="233" t="n">
        <v>240</v>
      </c>
      <c r="R48" s="56" t="n"/>
      <c r="S48" s="56" t="n"/>
      <c r="T48" s="56" t="n"/>
      <c r="U48" s="56" t="n"/>
      <c r="V48" s="56" t="n"/>
      <c r="W48" s="56" t="n"/>
      <c r="X48" s="56" t="n"/>
    </row>
    <row r="49" ht="15.75" customHeight="1" s="303">
      <c r="A49" s="293" t="n"/>
      <c r="B49" s="230" t="inlineStr">
        <is>
          <t>8100201976</t>
        </is>
      </c>
      <c r="C49" s="225" t="inlineStr">
        <is>
          <t>B011319/EL7/2012</t>
        </is>
      </c>
      <c r="D49" s="231" t="inlineStr">
        <is>
          <t>Салимов Саидакбар</t>
        </is>
      </c>
      <c r="E49" s="231" t="n">
        <v>0</v>
      </c>
      <c r="F49" s="127" t="inlineStr">
        <is>
          <t>17.09.2023  08:48</t>
        </is>
      </c>
      <c r="G49" s="127" t="n">
        <v>0</v>
      </c>
      <c r="H49" s="127" t="inlineStr">
        <is>
          <t>145</t>
        </is>
      </c>
      <c r="I49" s="127" t="inlineStr">
        <is>
          <t>17.09.2023  08:48</t>
        </is>
      </c>
      <c r="J49" s="127" t="n">
        <v>0</v>
      </c>
      <c r="K49" s="127" t="n">
        <v>0</v>
      </c>
      <c r="L49" s="225" t="inlineStr">
        <is>
          <t>00:02</t>
        </is>
      </c>
      <c r="M49" s="225" t="n">
        <v>0</v>
      </c>
      <c r="N49" s="226">
        <f>N48+C49+D49+F49+G49+H49-I49-J49-K49-L49-M49/15</f>
        <v/>
      </c>
      <c r="O49" s="227" t="n">
        <v>1</v>
      </c>
      <c r="P49" s="228" t="n">
        <v>0</v>
      </c>
      <c r="Q49" s="234" t="n">
        <v>24</v>
      </c>
      <c r="R49" s="56" t="n"/>
      <c r="S49" s="56" t="n"/>
      <c r="T49" s="56" t="n"/>
      <c r="U49" s="56" t="n"/>
      <c r="V49" s="56" t="n"/>
      <c r="W49" s="56" t="n"/>
      <c r="X49" s="56" t="n"/>
    </row>
    <row r="50" ht="15.75" customHeight="1" s="303">
      <c r="A50" s="293" t="n"/>
      <c r="B50" s="230" t="inlineStr">
        <is>
          <t>8100326736</t>
        </is>
      </c>
      <c r="C50" s="225" t="inlineStr">
        <is>
          <t>B011319/EL7/2012</t>
        </is>
      </c>
      <c r="D50" s="231" t="inlineStr">
        <is>
          <t>Салимов Саидакбар</t>
        </is>
      </c>
      <c r="E50" s="231" t="n">
        <v>0</v>
      </c>
      <c r="F50" s="127" t="inlineStr">
        <is>
          <t>17.09.2023  08:51</t>
        </is>
      </c>
      <c r="G50" s="127" t="n">
        <v>0</v>
      </c>
      <c r="H50" s="127" t="inlineStr">
        <is>
          <t>360</t>
        </is>
      </c>
      <c r="I50" s="127" t="inlineStr">
        <is>
          <t>17.09.2023  09:01</t>
        </is>
      </c>
      <c r="J50" s="127" t="n">
        <v>0</v>
      </c>
      <c r="K50" s="127" t="n">
        <v>0</v>
      </c>
      <c r="L50" s="225" t="inlineStr">
        <is>
          <t>10:35</t>
        </is>
      </c>
      <c r="M50" s="225" t="n">
        <v>0</v>
      </c>
      <c r="N50" s="226">
        <f>P49+C50+D50+F50+G50+H50-I50-J50-K50-L50-M50/15</f>
        <v/>
      </c>
      <c r="O50" s="227" t="n">
        <v>6</v>
      </c>
      <c r="P50" s="228" t="n">
        <v>0</v>
      </c>
      <c r="Q50" s="229" t="n">
        <v>110</v>
      </c>
      <c r="R50" s="56" t="n"/>
      <c r="S50" s="56" t="n"/>
      <c r="T50" s="56" t="n"/>
      <c r="U50" s="56" t="n"/>
      <c r="V50" s="56" t="n"/>
      <c r="W50" s="56" t="n"/>
      <c r="X50" s="56" t="n"/>
    </row>
    <row r="51" ht="15.75" customHeight="1" s="303">
      <c r="A51" s="293" t="n"/>
      <c r="B51" s="230" t="inlineStr">
        <is>
          <t>8098747751</t>
        </is>
      </c>
      <c r="C51" s="225" t="inlineStr">
        <is>
          <t>B011325/EL7/2012</t>
        </is>
      </c>
      <c r="D51" s="231" t="inlineStr">
        <is>
          <t>Салимов Саидакбар</t>
        </is>
      </c>
      <c r="E51" s="231" t="n">
        <v>0</v>
      </c>
      <c r="F51" s="127" t="inlineStr">
        <is>
          <t>17.09.2023  09:23</t>
        </is>
      </c>
      <c r="G51" s="127" t="n">
        <v>0</v>
      </c>
      <c r="H51" s="127" t="inlineStr">
        <is>
          <t>458</t>
        </is>
      </c>
      <c r="I51" s="127" t="inlineStr">
        <is>
          <t>17.09.2023  09:36</t>
        </is>
      </c>
      <c r="J51" s="127" t="n">
        <v>0</v>
      </c>
      <c r="K51" s="127" t="n">
        <v>0</v>
      </c>
      <c r="L51" s="225" t="inlineStr">
        <is>
          <t>13:05</t>
        </is>
      </c>
      <c r="M51" s="225" t="n">
        <v>0</v>
      </c>
      <c r="N51" s="226">
        <f>N50+C51+D51+F51+G51+H51-I51-J51-K51-L51-M51/15</f>
        <v/>
      </c>
      <c r="O51" s="227" t="n">
        <v>6</v>
      </c>
      <c r="P51" s="228" t="n">
        <v>0</v>
      </c>
      <c r="Q51" s="229" t="n">
        <v>119</v>
      </c>
      <c r="R51" s="56" t="n"/>
      <c r="S51" s="56" t="n"/>
      <c r="T51" s="56" t="n"/>
      <c r="U51" s="56" t="n"/>
      <c r="V51" s="56" t="n"/>
      <c r="W51" s="56" t="n"/>
      <c r="X51" s="56" t="n"/>
    </row>
    <row r="52" ht="15.75" customHeight="1" s="303">
      <c r="A52" s="293" t="n"/>
      <c r="B52" s="230" t="inlineStr">
        <is>
          <t>8100362340</t>
        </is>
      </c>
      <c r="C52" s="225" t="inlineStr">
        <is>
          <t>B011320/EL7/2012</t>
        </is>
      </c>
      <c r="D52" s="231" t="inlineStr">
        <is>
          <t>Салимов Саидакбар</t>
        </is>
      </c>
      <c r="E52" s="231" t="n">
        <v>0</v>
      </c>
      <c r="F52" s="127" t="inlineStr">
        <is>
          <t>17.09.2023  09:40</t>
        </is>
      </c>
      <c r="G52" s="127" t="n">
        <v>0</v>
      </c>
      <c r="H52" s="127" t="inlineStr">
        <is>
          <t>185</t>
        </is>
      </c>
      <c r="I52" s="127" t="inlineStr">
        <is>
          <t>17.09.2023  10:15</t>
        </is>
      </c>
      <c r="J52" s="127" t="n">
        <v>0</v>
      </c>
      <c r="K52" s="127" t="n">
        <v>0</v>
      </c>
      <c r="L52" s="225" t="inlineStr">
        <is>
          <t>34:08</t>
        </is>
      </c>
      <c r="M52" s="225" t="n">
        <v>0</v>
      </c>
      <c r="N52" s="226">
        <f>N51+C52+D52+F52+G52+H52-I52-J52-K52-L52-M52/15</f>
        <v/>
      </c>
      <c r="O52" s="227" t="n">
        <v>12</v>
      </c>
      <c r="P52" s="228" t="n">
        <v>0</v>
      </c>
      <c r="Q52" s="229" t="n">
        <v>341</v>
      </c>
      <c r="R52" s="56" t="n"/>
      <c r="S52" s="56" t="n"/>
      <c r="T52" s="56" t="n"/>
      <c r="U52" s="56" t="n"/>
      <c r="V52" s="56" t="n"/>
      <c r="W52" s="56" t="n"/>
      <c r="X52" s="56" t="n"/>
    </row>
    <row r="53" ht="15.75" customHeight="1" s="303">
      <c r="B53" s="230" t="inlineStr">
        <is>
          <t>8100184270</t>
        </is>
      </c>
      <c r="C53" s="225" t="inlineStr">
        <is>
          <t>B011330/EL7/2012</t>
        </is>
      </c>
      <c r="D53" s="231" t="inlineStr">
        <is>
          <t>Салимов Саидакбар</t>
        </is>
      </c>
      <c r="E53" s="231" t="n">
        <v>0</v>
      </c>
      <c r="F53" s="127" t="inlineStr">
        <is>
          <t>17.09.2023  10:19</t>
        </is>
      </c>
      <c r="G53" s="127" t="n">
        <v>0</v>
      </c>
      <c r="H53" s="127" t="inlineStr">
        <is>
          <t>448</t>
        </is>
      </c>
      <c r="I53" s="127" t="inlineStr">
        <is>
          <t>17.09.2023  11:24</t>
        </is>
      </c>
      <c r="J53" s="127" t="n">
        <v>0</v>
      </c>
      <c r="K53" s="127" t="n">
        <v>0</v>
      </c>
      <c r="L53" s="225" t="inlineStr">
        <is>
          <t>01:04:31</t>
        </is>
      </c>
      <c r="M53" s="225" t="n">
        <v>0</v>
      </c>
      <c r="N53" s="226">
        <f>N52+C53+D53+F53+G53+H53-I53-J53-K53-L53-M53/15</f>
        <v/>
      </c>
      <c r="O53" s="227" t="n">
        <v>20</v>
      </c>
      <c r="P53" s="228" t="n">
        <v>0</v>
      </c>
      <c r="Q53" s="229" t="n">
        <v>77</v>
      </c>
      <c r="R53" s="56" t="n"/>
      <c r="S53" s="56" t="n"/>
      <c r="T53" s="56" t="n"/>
      <c r="U53" s="56" t="n"/>
      <c r="V53" s="56" t="n"/>
      <c r="W53" s="56" t="n"/>
      <c r="X53" s="56" t="n"/>
    </row>
    <row r="54" ht="15.75" customHeight="1" s="303">
      <c r="B54" s="230" t="inlineStr">
        <is>
          <t>8100244978</t>
        </is>
      </c>
      <c r="C54" s="231" t="inlineStr">
        <is>
          <t>B011330/EL7/2012</t>
        </is>
      </c>
      <c r="D54" s="231" t="inlineStr">
        <is>
          <t>Салимов Саидакбар</t>
        </is>
      </c>
      <c r="E54" s="231" t="n">
        <v>0</v>
      </c>
      <c r="F54" s="128" t="inlineStr">
        <is>
          <t>17.09.2023  11:29</t>
        </is>
      </c>
      <c r="G54" s="128">
        <f>48+51</f>
        <v/>
      </c>
      <c r="H54" s="128" t="n">
        <v>346</v>
      </c>
      <c r="I54" s="128" t="inlineStr">
        <is>
          <t>17.09.2023  11:30</t>
        </is>
      </c>
      <c r="J54" s="128" t="n">
        <v>0</v>
      </c>
      <c r="K54" s="128" t="n">
        <v>0</v>
      </c>
      <c r="L54" s="235" t="inlineStr">
        <is>
          <t>00:44</t>
        </is>
      </c>
      <c r="M54" s="235" t="n">
        <v>0</v>
      </c>
      <c r="N54" s="236">
        <f>N53+C54+D54+F54+G54+H54-I54-J54-K54-L54-M54/15</f>
        <v/>
      </c>
      <c r="O54" s="237" t="n">
        <v>1</v>
      </c>
      <c r="P54" s="232" t="n">
        <v>0</v>
      </c>
      <c r="Q54" s="238" t="n">
        <v>4</v>
      </c>
      <c r="R54" s="56" t="n"/>
      <c r="S54" s="56" t="n"/>
      <c r="T54" s="56" t="n"/>
      <c r="U54" s="56" t="n"/>
      <c r="V54" s="56" t="n"/>
      <c r="W54" s="56" t="n"/>
      <c r="X54" s="56" t="n"/>
    </row>
    <row r="55" ht="15.75" customHeight="1" s="303">
      <c r="B55" s="230" t="inlineStr">
        <is>
          <t>0845741029</t>
        </is>
      </c>
      <c r="C55" s="225" t="inlineStr">
        <is>
          <t>B011328/EL7/648</t>
        </is>
      </c>
      <c r="D55" s="231" t="inlineStr">
        <is>
          <t>Салимов Саидакбар</t>
        </is>
      </c>
      <c r="E55" s="231" t="n">
        <v>0</v>
      </c>
      <c r="F55" s="127" t="inlineStr">
        <is>
          <t>17.09.2023  11:36</t>
        </is>
      </c>
      <c r="G55" s="127" t="n">
        <v>0</v>
      </c>
      <c r="H55" s="127" t="n">
        <v>319</v>
      </c>
      <c r="I55" s="127" t="inlineStr">
        <is>
          <t>17.09.2023  11:36</t>
        </is>
      </c>
      <c r="J55" s="127" t="n">
        <v>0</v>
      </c>
      <c r="K55" s="127" t="n">
        <v>0</v>
      </c>
      <c r="L55" s="225" t="inlineStr">
        <is>
          <t>00:03</t>
        </is>
      </c>
      <c r="M55" s="225" t="n">
        <v>0</v>
      </c>
      <c r="N55" s="226">
        <f>N54+C55+D55+F55+G55+H55-I55-J55-K55-L55-M55/15</f>
        <v/>
      </c>
      <c r="O55" s="227" t="n">
        <v>1</v>
      </c>
      <c r="P55" s="228" t="n">
        <v>0.828</v>
      </c>
      <c r="Q55" s="229" t="n">
        <v>39</v>
      </c>
      <c r="R55" s="56" t="n"/>
      <c r="S55" s="56" t="n"/>
      <c r="T55" s="56" t="n"/>
      <c r="U55" s="56" t="n"/>
      <c r="V55" s="56" t="n"/>
      <c r="W55" s="56" t="n"/>
      <c r="X55" s="56" t="n"/>
    </row>
    <row r="56" ht="15.75" customHeight="1" s="303">
      <c r="B56" s="230" t="inlineStr">
        <is>
          <t>0845741030</t>
        </is>
      </c>
      <c r="C56" s="225" t="inlineStr">
        <is>
          <t>B011328/EL7/648</t>
        </is>
      </c>
      <c r="D56" s="231" t="inlineStr">
        <is>
          <t>Салимов Саидакбар</t>
        </is>
      </c>
      <c r="E56" s="231" t="n">
        <v>0</v>
      </c>
      <c r="F56" s="127" t="inlineStr">
        <is>
          <t>17.09.2023  11:38</t>
        </is>
      </c>
      <c r="G56" s="127" t="n">
        <v>0</v>
      </c>
      <c r="H56" s="127" t="n">
        <v>315</v>
      </c>
      <c r="I56" s="127" t="inlineStr">
        <is>
          <t>17.09.2023  11:38</t>
        </is>
      </c>
      <c r="J56" s="127" t="n">
        <v>0</v>
      </c>
      <c r="K56" s="127" t="n">
        <v>0</v>
      </c>
      <c r="L56" s="225" t="inlineStr">
        <is>
          <t>00:12</t>
        </is>
      </c>
      <c r="M56" s="225" t="n">
        <v>0</v>
      </c>
      <c r="N56" s="226">
        <f>N55+C56+D56+F56+G56+H56-I56-J56-K56-L56-M56/15</f>
        <v/>
      </c>
      <c r="O56" s="227" t="n">
        <v>1</v>
      </c>
      <c r="P56" s="228" t="n">
        <v>0</v>
      </c>
      <c r="Q56" s="229" t="n">
        <v>4</v>
      </c>
      <c r="R56" s="56" t="n"/>
      <c r="S56" s="56" t="n"/>
      <c r="T56" s="56" t="n"/>
      <c r="U56" s="56" t="n"/>
      <c r="V56" s="56" t="n"/>
      <c r="W56" s="56" t="n"/>
      <c r="X56" s="56" t="n"/>
    </row>
    <row r="57" ht="15.75" customHeight="1" s="303">
      <c r="B57" s="230" t="inlineStr">
        <is>
          <t>0845766611</t>
        </is>
      </c>
      <c r="C57" s="225" t="inlineStr">
        <is>
          <t>B011329/EL7/648</t>
        </is>
      </c>
      <c r="D57" s="231" t="inlineStr">
        <is>
          <t>Салимов Саидакбар</t>
        </is>
      </c>
      <c r="E57" s="231" t="n">
        <v>0</v>
      </c>
      <c r="F57" s="127" t="inlineStr">
        <is>
          <t>17.09.2023  11:41</t>
        </is>
      </c>
      <c r="G57" s="127" t="n">
        <v>0</v>
      </c>
      <c r="H57" s="127" t="n">
        <v>271</v>
      </c>
      <c r="I57" s="127" t="inlineStr">
        <is>
          <t>17.09.2023  11:41</t>
        </is>
      </c>
      <c r="J57" s="127" t="n">
        <v>0</v>
      </c>
      <c r="K57" s="127" t="n">
        <v>0</v>
      </c>
      <c r="L57" s="225" t="inlineStr">
        <is>
          <t>00:16</t>
        </is>
      </c>
      <c r="M57" s="225" t="n">
        <v>0</v>
      </c>
      <c r="N57" s="226">
        <f>N56+C57+D57+F57+G57+H57-I57-J57-K57-L57-M57/15</f>
        <v/>
      </c>
      <c r="O57" s="227" t="n">
        <v>1</v>
      </c>
      <c r="P57" s="228" t="n">
        <v>0</v>
      </c>
      <c r="Q57" s="229" t="n">
        <v>13</v>
      </c>
      <c r="R57" s="56" t="n"/>
      <c r="S57" s="56" t="n"/>
      <c r="T57" s="56" t="n"/>
      <c r="U57" s="56" t="n"/>
      <c r="V57" s="56" t="n"/>
      <c r="W57" s="56" t="n"/>
      <c r="X57" s="56" t="n"/>
    </row>
    <row r="58" ht="15.75" customHeight="1" s="303">
      <c r="B58" s="230" t="inlineStr">
        <is>
          <t>8100289750</t>
        </is>
      </c>
      <c r="C58" s="225" t="inlineStr">
        <is>
          <t>B011322/EL7/2012</t>
        </is>
      </c>
      <c r="D58" s="231" t="inlineStr">
        <is>
          <t>Салимов Саидакбар</t>
        </is>
      </c>
      <c r="E58" s="231" t="n">
        <v>0</v>
      </c>
      <c r="F58" s="127" t="inlineStr">
        <is>
          <t>17.09.2023  11:51</t>
        </is>
      </c>
      <c r="G58" s="127" t="n">
        <v>0</v>
      </c>
      <c r="H58" s="127" t="n">
        <v>376</v>
      </c>
      <c r="I58" s="127" t="inlineStr">
        <is>
          <t>17.09.2023  12:25</t>
        </is>
      </c>
      <c r="J58" s="127" t="n">
        <v>0</v>
      </c>
      <c r="K58" s="127" t="n">
        <v>0</v>
      </c>
      <c r="L58" s="225" t="inlineStr">
        <is>
          <t>34:24</t>
        </is>
      </c>
      <c r="M58" s="225" t="n">
        <v>0</v>
      </c>
      <c r="N58" s="226">
        <f>N57+C58+D58+F58+G58+H58-I58-J58-K58-L58-M58/15</f>
        <v/>
      </c>
      <c r="O58" s="227" t="n">
        <v>8</v>
      </c>
      <c r="P58" s="228" t="n">
        <v>0</v>
      </c>
      <c r="Q58" s="229" t="n">
        <v>249</v>
      </c>
      <c r="R58" s="56" t="n"/>
      <c r="S58" s="56" t="n"/>
      <c r="T58" s="56" t="n"/>
      <c r="U58" s="56" t="n"/>
      <c r="V58" s="56" t="n"/>
      <c r="W58" s="56" t="n"/>
      <c r="X58" s="56" t="n"/>
    </row>
    <row r="59" ht="15.75" customHeight="1" s="303">
      <c r="B59" s="230" t="inlineStr">
        <is>
          <t>8099536069</t>
        </is>
      </c>
      <c r="C59" s="225" t="inlineStr">
        <is>
          <t>B011322/EL7/2012</t>
        </is>
      </c>
      <c r="D59" s="231" t="inlineStr">
        <is>
          <t>Салимов Саидакбар</t>
        </is>
      </c>
      <c r="E59" s="231" t="n">
        <v>0</v>
      </c>
      <c r="F59" s="127" t="inlineStr">
        <is>
          <t>17.09.2023  12:36</t>
        </is>
      </c>
      <c r="G59" s="127" t="n">
        <v>0</v>
      </c>
      <c r="H59" s="127" t="n">
        <v>493</v>
      </c>
      <c r="I59" s="127" t="inlineStr">
        <is>
          <t>17.09.2023  12:57</t>
        </is>
      </c>
      <c r="J59" s="127" t="n">
        <v>0</v>
      </c>
      <c r="K59" s="127" t="n">
        <v>0</v>
      </c>
      <c r="L59" s="225" t="inlineStr">
        <is>
          <t>21:32</t>
        </is>
      </c>
      <c r="M59" s="225" t="n">
        <v>0</v>
      </c>
      <c r="N59" s="226">
        <f>N58+C59+D59+F59+G59+H59-I59-J59-K59-L59-M59/15</f>
        <v/>
      </c>
      <c r="O59" s="227" t="n">
        <v>5</v>
      </c>
      <c r="P59" s="228" t="n">
        <v>0</v>
      </c>
      <c r="Q59" s="229" t="n">
        <v>162</v>
      </c>
      <c r="R59" s="56" t="n"/>
      <c r="S59" s="56" t="n"/>
      <c r="T59" s="56" t="n"/>
      <c r="U59" s="56" t="n"/>
      <c r="V59" s="56" t="n"/>
      <c r="W59" s="56" t="n"/>
      <c r="X59" s="56" t="n"/>
    </row>
    <row r="60" ht="15.75" customHeight="1" s="303">
      <c r="B60" s="230" t="inlineStr">
        <is>
          <t>8100467537</t>
        </is>
      </c>
      <c r="C60" s="225" t="inlineStr">
        <is>
          <t>B011327/EL7/2012</t>
        </is>
      </c>
      <c r="D60" s="231" t="inlineStr">
        <is>
          <t>Салимов Саидакбар</t>
        </is>
      </c>
      <c r="E60" s="231" t="n">
        <v>0</v>
      </c>
      <c r="F60" s="127" t="inlineStr">
        <is>
          <t>17.09.2023  14:25</t>
        </is>
      </c>
      <c r="G60" s="127" t="n">
        <v>0</v>
      </c>
      <c r="H60" s="127" t="n">
        <v>517</v>
      </c>
      <c r="I60" s="127" t="inlineStr">
        <is>
          <t>17.09.2023  14:36</t>
        </is>
      </c>
      <c r="J60" s="127" t="n">
        <v>0</v>
      </c>
      <c r="K60" s="127" t="n">
        <v>0</v>
      </c>
      <c r="L60" s="225" t="inlineStr">
        <is>
          <t>11:04</t>
        </is>
      </c>
      <c r="M60" s="225" t="n">
        <v>0</v>
      </c>
      <c r="N60" s="226">
        <f>N59+C60+D60+F60+G60+H60-I60-J60-K60-L60-M60/15</f>
        <v/>
      </c>
      <c r="O60" s="227" t="n">
        <v>18</v>
      </c>
      <c r="P60" s="228" t="n">
        <v>0</v>
      </c>
      <c r="Q60" s="229" t="n">
        <v>22</v>
      </c>
      <c r="R60" s="56" t="n"/>
      <c r="S60" s="56" t="n"/>
      <c r="T60" s="56" t="n"/>
      <c r="U60" s="56" t="n"/>
      <c r="V60" s="56" t="n"/>
      <c r="W60" s="56" t="n"/>
      <c r="X60" s="56" t="n"/>
    </row>
    <row r="61" ht="15.75" customHeight="1" s="303">
      <c r="B61" s="230" t="inlineStr">
        <is>
          <t>8100481221</t>
        </is>
      </c>
      <c r="C61" s="225" t="inlineStr">
        <is>
          <t>B011327/EL7/2012</t>
        </is>
      </c>
      <c r="D61" s="231" t="inlineStr">
        <is>
          <t>Салимов Саидакбар</t>
        </is>
      </c>
      <c r="E61" s="231" t="n">
        <v>0</v>
      </c>
      <c r="F61" s="127" t="inlineStr">
        <is>
          <t>17.09.2023  14:41</t>
        </is>
      </c>
      <c r="G61" s="127" t="n">
        <v>0</v>
      </c>
      <c r="H61" s="127" t="n">
        <v>241</v>
      </c>
      <c r="I61" s="127" t="inlineStr">
        <is>
          <t>17.09.2023  15:09</t>
        </is>
      </c>
      <c r="J61" s="127" t="n">
        <v>0</v>
      </c>
      <c r="K61" s="127" t="n">
        <v>0</v>
      </c>
      <c r="L61" s="225" t="inlineStr">
        <is>
          <t>27:53</t>
        </is>
      </c>
      <c r="M61" s="225" t="n">
        <v>0</v>
      </c>
      <c r="N61" s="226">
        <f>N60+C61+D61+F61+G61+H61-I61-J61-K61-L61-M61/15</f>
        <v/>
      </c>
      <c r="O61" s="227" t="n">
        <v>48</v>
      </c>
      <c r="P61" s="228" t="n">
        <v>0</v>
      </c>
      <c r="Q61" s="229" t="n">
        <v>59</v>
      </c>
      <c r="R61" s="56" t="n"/>
      <c r="S61" s="56" t="n"/>
      <c r="T61" s="56" t="n"/>
      <c r="U61" s="56" t="n"/>
      <c r="V61" s="56" t="n"/>
      <c r="W61" s="56" t="n"/>
      <c r="X61" s="56" t="n"/>
    </row>
    <row r="62" ht="15.75" customHeight="1" s="303">
      <c r="B62" s="230" t="inlineStr">
        <is>
          <t>8100481223</t>
        </is>
      </c>
      <c r="C62" s="225" t="inlineStr">
        <is>
          <t>B011327/EL7/2012</t>
        </is>
      </c>
      <c r="D62" s="231" t="inlineStr">
        <is>
          <t>Салимов Саидакбар</t>
        </is>
      </c>
      <c r="E62" s="231" t="n">
        <v>0</v>
      </c>
      <c r="F62" s="127" t="inlineStr">
        <is>
          <t>17.09.2023  15:33</t>
        </is>
      </c>
      <c r="G62" s="127" t="n">
        <v>0</v>
      </c>
      <c r="H62" s="127" t="n">
        <v>464</v>
      </c>
      <c r="I62" s="127" t="inlineStr">
        <is>
          <t>17.09.2023  15:52</t>
        </is>
      </c>
      <c r="J62" s="127" t="n">
        <v>0</v>
      </c>
      <c r="K62" s="127" t="n">
        <v>0</v>
      </c>
      <c r="L62" s="225" t="inlineStr">
        <is>
          <t>18:52</t>
        </is>
      </c>
      <c r="M62" s="225" t="n">
        <v>0</v>
      </c>
      <c r="N62" s="226">
        <f>N61+C62+D62+F62+G62+H62-I62-J62-K62-L62-M62/15</f>
        <v/>
      </c>
      <c r="O62" s="227" t="n">
        <v>33</v>
      </c>
      <c r="P62" s="228" t="n">
        <v>0</v>
      </c>
      <c r="Q62" s="229" t="n">
        <v>41</v>
      </c>
      <c r="R62" s="56" t="n"/>
      <c r="S62" s="56" t="n"/>
      <c r="T62" s="56" t="n"/>
      <c r="U62" s="56" t="n"/>
      <c r="V62" s="56" t="n"/>
      <c r="W62" s="56" t="n"/>
      <c r="X62" s="56" t="n"/>
    </row>
    <row r="63" ht="15.75" customHeight="1" s="303">
      <c r="B63" s="230" t="inlineStr">
        <is>
          <t>8100481235</t>
        </is>
      </c>
      <c r="C63" s="225" t="inlineStr">
        <is>
          <t>B011327/EL7/2012</t>
        </is>
      </c>
      <c r="D63" s="231" t="inlineStr">
        <is>
          <t>Салимов Саидакбар</t>
        </is>
      </c>
      <c r="E63" s="231" t="n">
        <v>0</v>
      </c>
      <c r="F63" s="127" t="inlineStr">
        <is>
          <t>17.09.2023  15:59</t>
        </is>
      </c>
      <c r="G63" s="127" t="n">
        <v>0</v>
      </c>
      <c r="H63" s="127" t="n">
        <v>71</v>
      </c>
      <c r="I63" s="127" t="inlineStr">
        <is>
          <t>17.09.2023  16:21</t>
        </is>
      </c>
      <c r="J63" s="127" t="n">
        <v>0</v>
      </c>
      <c r="K63" s="127" t="n">
        <v>0</v>
      </c>
      <c r="L63" s="225" t="inlineStr">
        <is>
          <t>21:44</t>
        </is>
      </c>
      <c r="M63" s="225" t="n">
        <v>0</v>
      </c>
      <c r="N63" s="226">
        <f>N62+C63+D63+F63+G63+H63-I63-J63-K63-L63-M63/15</f>
        <v/>
      </c>
      <c r="O63" s="227" t="n">
        <v>43</v>
      </c>
      <c r="P63" s="228" t="n">
        <v>0</v>
      </c>
      <c r="Q63" s="229" t="n">
        <v>57</v>
      </c>
      <c r="R63" s="56" t="n"/>
      <c r="S63" s="56" t="n"/>
      <c r="T63" s="56" t="n"/>
      <c r="U63" s="56" t="n"/>
      <c r="V63" s="56" t="n"/>
      <c r="W63" s="56" t="n"/>
      <c r="X63" s="56" t="n"/>
    </row>
    <row r="64" ht="15.75" customHeight="1" s="303">
      <c r="B64" s="230" t="inlineStr">
        <is>
          <t>8100290825</t>
        </is>
      </c>
      <c r="C64" s="225" t="inlineStr">
        <is>
          <t>B011337/EL7/2012</t>
        </is>
      </c>
      <c r="D64" s="231" t="inlineStr">
        <is>
          <t>Салимов Саидакбар</t>
        </is>
      </c>
      <c r="E64" s="231" t="n">
        <v>0</v>
      </c>
      <c r="F64" s="127" t="inlineStr">
        <is>
          <t>17.09.2023  16:26</t>
        </is>
      </c>
      <c r="G64" s="127" t="n">
        <v>0</v>
      </c>
      <c r="H64" s="127" t="n">
        <v>71</v>
      </c>
      <c r="I64" s="127" t="inlineStr">
        <is>
          <t>17.09.2023  16:34</t>
        </is>
      </c>
      <c r="J64" s="127" t="n">
        <v>0</v>
      </c>
      <c r="K64" s="127" t="n">
        <v>0</v>
      </c>
      <c r="L64" s="225" t="inlineStr">
        <is>
          <t>08:10</t>
        </is>
      </c>
      <c r="M64" s="225" t="n">
        <v>0</v>
      </c>
      <c r="N64" s="226">
        <f>N63+C64+D64+F64+G64+H64-I64-J64-K64-L64-M64/15</f>
        <v/>
      </c>
      <c r="O64" s="227" t="n">
        <v>6</v>
      </c>
      <c r="P64" s="228" t="n">
        <v>0</v>
      </c>
      <c r="Q64" s="229" t="n">
        <v>522</v>
      </c>
      <c r="R64" s="56" t="n"/>
      <c r="S64" s="56" t="n"/>
      <c r="T64" s="56" t="n"/>
      <c r="U64" s="56" t="n"/>
      <c r="V64" s="56" t="n"/>
      <c r="W64" s="56" t="n"/>
      <c r="X64" s="56" t="n"/>
    </row>
    <row r="65" ht="15.75" customHeight="1" s="303">
      <c r="B65" s="230" t="inlineStr">
        <is>
          <t>8100290826</t>
        </is>
      </c>
      <c r="C65" s="225" t="inlineStr">
        <is>
          <t>B011337/EL7/2012</t>
        </is>
      </c>
      <c r="D65" s="231" t="inlineStr">
        <is>
          <t>Салимов Саидакбар</t>
        </is>
      </c>
      <c r="E65" s="231" t="n">
        <v>0</v>
      </c>
      <c r="F65" s="127" t="inlineStr">
        <is>
          <t>17.09.2023  16:48</t>
        </is>
      </c>
      <c r="G65" s="127" t="n">
        <v>0</v>
      </c>
      <c r="H65" s="127" t="n">
        <v>341</v>
      </c>
      <c r="I65" s="127" t="inlineStr">
        <is>
          <t>17.09.2023  16:57</t>
        </is>
      </c>
      <c r="J65" s="127" t="n">
        <v>0</v>
      </c>
      <c r="K65" s="127" t="n">
        <v>0</v>
      </c>
      <c r="L65" s="225" t="inlineStr">
        <is>
          <t>09:11</t>
        </is>
      </c>
      <c r="M65" s="225" t="n">
        <v>0</v>
      </c>
      <c r="N65" s="226">
        <f>N64+C65+D65+F65+G65+H65-I65-J65-K65-L65-M65/15</f>
        <v/>
      </c>
      <c r="O65" s="227" t="n">
        <v>8</v>
      </c>
      <c r="P65" s="228" t="n">
        <v>0</v>
      </c>
      <c r="Q65" s="229" t="n">
        <v>404</v>
      </c>
      <c r="R65" s="56" t="n"/>
      <c r="S65" s="56" t="n"/>
      <c r="T65" s="56" t="n"/>
      <c r="U65" s="56" t="n"/>
      <c r="V65" s="56" t="n"/>
      <c r="W65" s="56" t="n"/>
      <c r="X65" s="56" t="n"/>
    </row>
    <row r="66" ht="15.75" customHeight="1" s="303">
      <c r="B66" s="230" t="inlineStr">
        <is>
          <t>8100481208</t>
        </is>
      </c>
      <c r="C66" s="225" t="inlineStr">
        <is>
          <t>B011327/EL7/2012</t>
        </is>
      </c>
      <c r="D66" s="231" t="inlineStr">
        <is>
          <t>Салимов Саидакбар</t>
        </is>
      </c>
      <c r="E66" s="231" t="n">
        <v>0</v>
      </c>
      <c r="F66" s="127" t="inlineStr">
        <is>
          <t>17.09.2023  17:11</t>
        </is>
      </c>
      <c r="G66" s="127" t="n">
        <v>0</v>
      </c>
      <c r="H66" s="127" t="n">
        <v>259</v>
      </c>
      <c r="I66" s="127" t="inlineStr">
        <is>
          <t>17.09.2023  17:43</t>
        </is>
      </c>
      <c r="J66" s="127" t="n">
        <v>0</v>
      </c>
      <c r="K66" s="127" t="n">
        <v>0</v>
      </c>
      <c r="L66" s="225" t="inlineStr">
        <is>
          <t>32:28</t>
        </is>
      </c>
      <c r="M66" s="225" t="n">
        <v>0</v>
      </c>
      <c r="N66" s="226">
        <f>N65+C66+D66+F66+G66+H66-I66-J66-K66-L66-M66/15</f>
        <v/>
      </c>
      <c r="O66" s="227" t="n">
        <v>54</v>
      </c>
      <c r="P66" s="228" t="n">
        <v>0</v>
      </c>
      <c r="Q66" s="229" t="n">
        <v>69</v>
      </c>
      <c r="R66" s="56" t="n"/>
      <c r="S66" s="56" t="n"/>
      <c r="T66" s="56" t="n"/>
      <c r="U66" s="56" t="n"/>
      <c r="V66" s="56" t="n"/>
      <c r="W66" s="56" t="n"/>
      <c r="X66" s="56" t="n"/>
    </row>
    <row r="67" ht="15.75" customHeight="1" s="303">
      <c r="B67" s="239" t="inlineStr">
        <is>
          <t>8100481233</t>
        </is>
      </c>
      <c r="C67" s="231" t="inlineStr">
        <is>
          <t>B011327/EL7/2012</t>
        </is>
      </c>
      <c r="D67" s="231" t="inlineStr">
        <is>
          <t>Салимов Саидакбар</t>
        </is>
      </c>
      <c r="E67" s="231" t="n">
        <v>0</v>
      </c>
      <c r="F67" s="231" t="inlineStr">
        <is>
          <t>17.09.2023  17:50</t>
        </is>
      </c>
      <c r="G67" s="231" t="n">
        <v>0</v>
      </c>
      <c r="H67" s="231" t="n">
        <v>282</v>
      </c>
      <c r="I67" s="231" t="inlineStr">
        <is>
          <t>17.09.2023  18:42</t>
        </is>
      </c>
      <c r="J67" s="231" t="n">
        <v>0</v>
      </c>
      <c r="K67" s="231" t="n">
        <v>0</v>
      </c>
      <c r="L67" s="231" t="inlineStr">
        <is>
          <t>52:13</t>
        </is>
      </c>
      <c r="M67" s="231" t="n">
        <v>0</v>
      </c>
      <c r="N67" s="240">
        <f>N66+C67+D67+F67+G67+H67-I67-J67-K67-L67-M67/15</f>
        <v/>
      </c>
      <c r="O67" s="241" t="n">
        <v>49</v>
      </c>
      <c r="P67" s="242" t="n">
        <v>0</v>
      </c>
      <c r="Q67" s="243" t="n">
        <v>125</v>
      </c>
      <c r="R67" s="56" t="n"/>
      <c r="S67" s="56" t="n"/>
      <c r="T67" s="56" t="n"/>
      <c r="U67" s="56" t="n"/>
      <c r="V67" s="56" t="n"/>
      <c r="W67" s="56" t="n"/>
      <c r="X67" s="56" t="n"/>
    </row>
    <row r="68" ht="15.75" customHeight="1" s="303">
      <c r="B68" s="230" t="inlineStr">
        <is>
          <t>8100481246</t>
        </is>
      </c>
      <c r="C68" s="231" t="inlineStr">
        <is>
          <t>B011327/EL7/2012</t>
        </is>
      </c>
      <c r="D68" s="231" t="inlineStr">
        <is>
          <t>Салимов Саидакбар</t>
        </is>
      </c>
      <c r="E68" s="231" t="n">
        <v>0</v>
      </c>
      <c r="F68" s="231" t="inlineStr">
        <is>
          <t>17.09.2023  18:47</t>
        </is>
      </c>
      <c r="G68" s="231" t="n">
        <v>0</v>
      </c>
      <c r="H68" s="231" t="n">
        <v>362</v>
      </c>
      <c r="I68" s="231" t="inlineStr">
        <is>
          <t>17.09.2023  19:06</t>
        </is>
      </c>
      <c r="J68" s="231" t="n">
        <v>0</v>
      </c>
      <c r="K68" s="231" t="n">
        <v>0</v>
      </c>
      <c r="L68" s="231" t="inlineStr">
        <is>
          <t>19:05</t>
        </is>
      </c>
      <c r="M68" s="231" t="n">
        <v>0</v>
      </c>
      <c r="N68" s="240">
        <f>N67+C68+D68+F68+G68+H68-I68-J68-K68-L68-M68/15</f>
        <v/>
      </c>
      <c r="O68" s="241" t="n">
        <v>26</v>
      </c>
      <c r="P68" s="228" t="n">
        <v>0</v>
      </c>
      <c r="Q68" s="244" t="n">
        <v>29</v>
      </c>
      <c r="R68" s="56" t="n"/>
      <c r="S68" s="56" t="n"/>
      <c r="T68" s="56" t="n"/>
      <c r="U68" s="56" t="n"/>
      <c r="V68" s="56" t="n"/>
      <c r="W68" s="56" t="n"/>
      <c r="X68" s="56" t="n"/>
    </row>
    <row r="69" ht="18.75" customHeight="1" s="303">
      <c r="B69" s="230" t="inlineStr">
        <is>
          <t>Шералиев Расулжон</t>
        </is>
      </c>
      <c r="C69" s="231">
        <f>SUMIF(приход!A:A,B69&amp;$C$2,приход!J:J)</f>
        <v/>
      </c>
      <c r="D69" s="231" t="n">
        <v>0</v>
      </c>
      <c r="E69" s="231" t="n">
        <v>0</v>
      </c>
      <c r="F69" s="231" t="inlineStr">
        <is>
          <t>сентябрь  2023 г.</t>
        </is>
      </c>
      <c r="G69" s="231" t="n">
        <v>0</v>
      </c>
      <c r="H69" s="231" t="n">
        <v>744</v>
      </c>
      <c r="I69" s="231" t="n">
        <v>509</v>
      </c>
      <c r="J69" s="231" t="n">
        <v>0</v>
      </c>
      <c r="K69" s="231" t="n">
        <v>0</v>
      </c>
      <c r="L69" s="231" t="inlineStr">
        <is>
          <t>07:16:56</t>
        </is>
      </c>
      <c r="M69" s="231" t="n">
        <v>0</v>
      </c>
      <c r="N69" s="240">
        <f>N68+C69+D69+F69+G69+H69-I69-J69-K69-L69-M69/15</f>
        <v/>
      </c>
      <c r="O69" s="241" t="n">
        <v>444</v>
      </c>
      <c r="P69" s="228" t="n">
        <v>0.542</v>
      </c>
      <c r="Q69" s="244" t="n">
        <v>3116</v>
      </c>
      <c r="R69" s="56" t="n"/>
      <c r="S69" s="56" t="n"/>
      <c r="T69" s="56" t="n"/>
      <c r="U69" s="56" t="n"/>
      <c r="V69" s="56" t="n"/>
      <c r="W69" s="56" t="n"/>
      <c r="X69" s="56" t="n"/>
    </row>
    <row r="70" ht="15.75" customHeight="1" s="303">
      <c r="B70" s="230" t="inlineStr">
        <is>
          <t>8100432172</t>
        </is>
      </c>
      <c r="C70" s="231" t="inlineStr">
        <is>
          <t>B011319/EL7/2012</t>
        </is>
      </c>
      <c r="D70" s="231" t="inlineStr">
        <is>
          <t>Шералиев Расулжон</t>
        </is>
      </c>
      <c r="E70" s="231" t="n">
        <v>0</v>
      </c>
      <c r="F70" s="231" t="inlineStr">
        <is>
          <t>17.09.2023  08:15</t>
        </is>
      </c>
      <c r="G70" s="231" t="n">
        <v>0</v>
      </c>
      <c r="H70" s="231" t="n">
        <v>483</v>
      </c>
      <c r="I70" s="231" t="inlineStr">
        <is>
          <t>17.09.2023  08:38</t>
        </is>
      </c>
      <c r="J70" s="231" t="n">
        <v>0</v>
      </c>
      <c r="K70" s="231" t="n">
        <v>0</v>
      </c>
      <c r="L70" s="231" t="inlineStr">
        <is>
          <t>22:52</t>
        </is>
      </c>
      <c r="M70" s="231" t="n">
        <v>0</v>
      </c>
      <c r="N70" s="240">
        <f>N69+C70+D70+F70+G70+H70-I70-J70-K70-L70-M70/15</f>
        <v/>
      </c>
      <c r="O70" s="241" t="n">
        <v>14</v>
      </c>
      <c r="P70" s="228" t="n">
        <v>0</v>
      </c>
      <c r="Q70" s="244" t="n">
        <v>201</v>
      </c>
      <c r="R70" s="56" t="n"/>
      <c r="S70" s="56" t="n"/>
      <c r="T70" s="56" t="n"/>
      <c r="U70" s="56" t="n"/>
      <c r="V70" s="56" t="n"/>
      <c r="W70" s="56" t="n"/>
      <c r="X70" s="56" t="n"/>
    </row>
    <row r="71" ht="15.75" customHeight="1" s="303">
      <c r="B71" s="230" t="inlineStr">
        <is>
          <t>8100432176</t>
        </is>
      </c>
      <c r="C71" s="231" t="inlineStr">
        <is>
          <t>B011319/EL7/2012</t>
        </is>
      </c>
      <c r="D71" s="231" t="inlineStr">
        <is>
          <t>Шералиев Расулжон</t>
        </is>
      </c>
      <c r="E71" s="231" t="n">
        <v>0</v>
      </c>
      <c r="F71" s="231" t="inlineStr">
        <is>
          <t>17.09.2023  08:48</t>
        </is>
      </c>
      <c r="G71" s="231" t="n">
        <v>0</v>
      </c>
      <c r="H71" s="231" t="n">
        <v>160</v>
      </c>
      <c r="I71" s="231" t="inlineStr">
        <is>
          <t>17.09.2023  09:25</t>
        </is>
      </c>
      <c r="J71" s="231" t="n">
        <v>0</v>
      </c>
      <c r="K71" s="231" t="n">
        <v>0</v>
      </c>
      <c r="L71" s="231" t="inlineStr">
        <is>
          <t>36:59</t>
        </is>
      </c>
      <c r="M71" s="231" t="n">
        <v>0</v>
      </c>
      <c r="N71" s="240">
        <f>N70+C71+D71+F71+G71+H71-I71-J71-K71-L71-M71/15</f>
        <v/>
      </c>
      <c r="O71" s="241" t="n">
        <v>15</v>
      </c>
      <c r="P71" s="228" t="n">
        <v>0</v>
      </c>
      <c r="Q71" s="244" t="n">
        <v>480</v>
      </c>
      <c r="R71" s="56" t="n"/>
      <c r="S71" s="56" t="n"/>
      <c r="T71" s="56" t="n"/>
      <c r="U71" s="56" t="n"/>
      <c r="V71" s="56" t="n"/>
      <c r="W71" s="56" t="n"/>
      <c r="X71" s="56" t="n"/>
    </row>
    <row r="72" ht="15.75" customHeight="1" s="303">
      <c r="B72" s="230" t="inlineStr">
        <is>
          <t>8100380216</t>
        </is>
      </c>
      <c r="C72" s="231" t="inlineStr">
        <is>
          <t>B011318/EL7/2012</t>
        </is>
      </c>
      <c r="D72" s="231" t="inlineStr">
        <is>
          <t>Шералиев Расулжон</t>
        </is>
      </c>
      <c r="E72" s="231" t="n">
        <v>0</v>
      </c>
      <c r="F72" s="231" t="inlineStr">
        <is>
          <t>17.09.2023  09:33</t>
        </is>
      </c>
      <c r="G72" s="231" t="n">
        <v>0</v>
      </c>
      <c r="H72" s="231" t="n">
        <v>664</v>
      </c>
      <c r="I72" s="231" t="inlineStr">
        <is>
          <t>17.09.2023  09:35</t>
        </is>
      </c>
      <c r="J72" s="231" t="n">
        <v>0</v>
      </c>
      <c r="K72" s="231" t="n">
        <v>0</v>
      </c>
      <c r="L72" s="231" t="inlineStr">
        <is>
          <t>01:41</t>
        </is>
      </c>
      <c r="M72" s="231" t="n">
        <v>0</v>
      </c>
      <c r="N72" s="240">
        <f>N71+C72+D72+F72+G72+H72-I72-J72-K72-L72-M72/15</f>
        <v/>
      </c>
      <c r="O72" s="241" t="n">
        <v>2</v>
      </c>
      <c r="P72" s="228" t="n">
        <v>0</v>
      </c>
      <c r="Q72" s="244" t="n">
        <v>31</v>
      </c>
      <c r="R72" s="56" t="n"/>
      <c r="S72" s="56" t="n"/>
      <c r="T72" s="56" t="n"/>
      <c r="U72" s="56" t="n"/>
      <c r="V72" s="56" t="n"/>
      <c r="W72" s="56" t="n"/>
      <c r="X72" s="56" t="n"/>
    </row>
    <row r="73" ht="15.75" customHeight="1" s="303">
      <c r="B73" s="230" t="inlineStr">
        <is>
          <t>8100326735</t>
        </is>
      </c>
      <c r="C73" s="231" t="inlineStr">
        <is>
          <t>B011318/EL7/2012</t>
        </is>
      </c>
      <c r="D73" s="231" t="inlineStr">
        <is>
          <t>Шералиев Расулжон</t>
        </is>
      </c>
      <c r="E73" s="231" t="n">
        <v>0</v>
      </c>
      <c r="F73" s="231" t="inlineStr">
        <is>
          <t>17.09.2023  09:39</t>
        </is>
      </c>
      <c r="G73" s="231" t="n">
        <v>0</v>
      </c>
      <c r="H73" s="231" t="n">
        <v>447</v>
      </c>
      <c r="I73" s="231" t="inlineStr">
        <is>
          <t>17.09.2023  09:39</t>
        </is>
      </c>
      <c r="J73" s="231" t="n">
        <v>0</v>
      </c>
      <c r="K73" s="231" t="n">
        <v>0</v>
      </c>
      <c r="L73" s="231" t="inlineStr">
        <is>
          <t>00:04</t>
        </is>
      </c>
      <c r="M73" s="231" t="n">
        <v>0</v>
      </c>
      <c r="N73" s="240">
        <f>N72+C73+D73+F73+G73+H73-I73-J73-K73-L73-M73/15</f>
        <v/>
      </c>
      <c r="O73" s="241" t="n">
        <v>1</v>
      </c>
      <c r="P73" s="228" t="n">
        <v>0</v>
      </c>
      <c r="Q73" s="244" t="n">
        <v>59</v>
      </c>
      <c r="R73" s="56" t="n"/>
      <c r="S73" s="56" t="n"/>
      <c r="T73" s="56" t="n"/>
      <c r="U73" s="56" t="n"/>
      <c r="V73" s="56" t="n"/>
      <c r="W73" s="56" t="n"/>
      <c r="X73" s="56" t="n"/>
    </row>
    <row r="74" ht="15.75" customHeight="1" s="303">
      <c r="B74" s="230" t="inlineStr">
        <is>
          <t>8100326740</t>
        </is>
      </c>
      <c r="C74" s="231" t="inlineStr">
        <is>
          <t>B011318/EL7/2012</t>
        </is>
      </c>
      <c r="D74" s="231" t="inlineStr">
        <is>
          <t>Шералиев Расулжон</t>
        </is>
      </c>
      <c r="E74" s="231" t="n">
        <v>0</v>
      </c>
      <c r="F74" s="231" t="inlineStr">
        <is>
          <t>17.09.2023  09:42</t>
        </is>
      </c>
      <c r="G74" s="231" t="n">
        <v>0</v>
      </c>
      <c r="H74" s="231" t="n">
        <v>342</v>
      </c>
      <c r="I74" s="231" t="inlineStr">
        <is>
          <t>17.09.2023  09:43</t>
        </is>
      </c>
      <c r="J74" s="231" t="n">
        <v>0</v>
      </c>
      <c r="K74" s="231" t="n">
        <v>0</v>
      </c>
      <c r="L74" s="231" t="inlineStr">
        <is>
          <t>00:42</t>
        </is>
      </c>
      <c r="M74" s="231" t="n">
        <v>0</v>
      </c>
      <c r="N74" s="240">
        <f>N73+C74+D74+F74+G74+H74-I74-J74-K74-L74-M74/15</f>
        <v/>
      </c>
      <c r="O74" s="241" t="n">
        <v>2</v>
      </c>
      <c r="P74" s="228" t="n">
        <v>0</v>
      </c>
      <c r="Q74" s="244" t="n">
        <v>58</v>
      </c>
      <c r="R74" s="56" t="n"/>
      <c r="S74" s="56" t="n"/>
      <c r="T74" s="56" t="n"/>
      <c r="U74" s="56" t="n"/>
      <c r="V74" s="56" t="n"/>
      <c r="W74" s="56" t="n"/>
      <c r="X74" s="56" t="n"/>
    </row>
    <row r="75" ht="15.75" customHeight="1" s="303">
      <c r="B75" s="230" t="inlineStr">
        <is>
          <t>8100326741</t>
        </is>
      </c>
      <c r="C75" s="231" t="inlineStr">
        <is>
          <t>B011318/EL7/2012</t>
        </is>
      </c>
      <c r="D75" s="231" t="inlineStr">
        <is>
          <t>Шералиев Расулжон</t>
        </is>
      </c>
      <c r="E75" s="231" t="n">
        <v>0</v>
      </c>
      <c r="F75" s="231" t="inlineStr">
        <is>
          <t>17.09.2023  09:57</t>
        </is>
      </c>
      <c r="G75" s="231" t="n">
        <v>0</v>
      </c>
      <c r="H75" s="231" t="n">
        <v>506</v>
      </c>
      <c r="I75" s="231" t="inlineStr">
        <is>
          <t>17.09.2023  10:07</t>
        </is>
      </c>
      <c r="J75" s="231" t="n">
        <v>0</v>
      </c>
      <c r="K75" s="231" t="n">
        <v>0</v>
      </c>
      <c r="L75" s="231" t="inlineStr">
        <is>
          <t>10:00</t>
        </is>
      </c>
      <c r="M75" s="231" t="n">
        <v>0</v>
      </c>
      <c r="N75" s="240">
        <f>N74+C75+D75+F75+G75+H75-I75-J75-K75-L75-M75/15</f>
        <v/>
      </c>
      <c r="O75" s="241" t="n">
        <v>3</v>
      </c>
      <c r="P75" s="228" t="n">
        <v>0</v>
      </c>
      <c r="Q75" s="244" t="n">
        <v>163</v>
      </c>
      <c r="R75" s="56" t="n"/>
      <c r="S75" s="56" t="n"/>
      <c r="T75" s="56" t="n"/>
      <c r="U75" s="56" t="n"/>
      <c r="V75" s="56" t="n"/>
      <c r="W75" s="56" t="n"/>
      <c r="X75" s="56" t="n"/>
    </row>
    <row r="76" ht="15.75" customHeight="1" s="303">
      <c r="B76" s="230" t="inlineStr">
        <is>
          <t>8100326728</t>
        </is>
      </c>
      <c r="C76" s="231" t="inlineStr">
        <is>
          <t>B011318/EL7/2012</t>
        </is>
      </c>
      <c r="D76" s="231" t="inlineStr">
        <is>
          <t>Шералиев Расулжон</t>
        </is>
      </c>
      <c r="E76" s="231" t="n">
        <v>0</v>
      </c>
      <c r="F76" s="231" t="inlineStr">
        <is>
          <t>17.09.2023  10:10</t>
        </is>
      </c>
      <c r="G76" s="231" t="n">
        <v>0</v>
      </c>
      <c r="H76" s="231" t="n">
        <v>393</v>
      </c>
      <c r="I76" s="231" t="inlineStr">
        <is>
          <t>17.09.2023  10:11</t>
        </is>
      </c>
      <c r="J76" s="231" t="n">
        <v>0</v>
      </c>
      <c r="K76" s="231" t="n">
        <v>0</v>
      </c>
      <c r="L76" s="231" t="inlineStr">
        <is>
          <t>00:30</t>
        </is>
      </c>
      <c r="M76" s="231" t="n">
        <v>0</v>
      </c>
      <c r="N76" s="240">
        <f>N75+C76+D76+F76+G76+H76-I76-J76-K76-L76-M76/15</f>
        <v/>
      </c>
      <c r="O76" s="241" t="n">
        <v>2</v>
      </c>
      <c r="P76" s="228" t="n">
        <v>0</v>
      </c>
      <c r="Q76" s="244" t="n">
        <v>44</v>
      </c>
      <c r="R76" s="56" t="n"/>
      <c r="S76" s="56" t="n"/>
      <c r="T76" s="56" t="n"/>
      <c r="U76" s="56" t="n"/>
      <c r="V76" s="56" t="n"/>
      <c r="W76" s="56" t="n"/>
      <c r="X76" s="56" t="n"/>
    </row>
    <row r="77" ht="15.75" customHeight="1" s="303">
      <c r="B77" s="230" t="inlineStr">
        <is>
          <t>8100184266</t>
        </is>
      </c>
      <c r="C77" s="231" t="inlineStr">
        <is>
          <t>B011330/EL7/2012</t>
        </is>
      </c>
      <c r="D77" s="231" t="inlineStr">
        <is>
          <t>Шералиев Расулжон</t>
        </is>
      </c>
      <c r="E77" s="231" t="n">
        <v>0</v>
      </c>
      <c r="F77" s="231" t="inlineStr">
        <is>
          <t>17.09.2023  10:17</t>
        </is>
      </c>
      <c r="G77" s="231" t="n">
        <v>0</v>
      </c>
      <c r="H77" s="231" t="n">
        <v>420</v>
      </c>
      <c r="I77" s="231" t="inlineStr">
        <is>
          <t>17.09.2023  11:44</t>
        </is>
      </c>
      <c r="J77" s="231" t="n">
        <v>0</v>
      </c>
      <c r="K77" s="231" t="n">
        <v>0</v>
      </c>
      <c r="L77" s="231" t="inlineStr">
        <is>
          <t>01:26:28</t>
        </is>
      </c>
      <c r="M77" s="231" t="n">
        <v>0</v>
      </c>
      <c r="N77" s="240">
        <f>N76+C77+D77+F77+G77+H77-I77-J77-K77-L77-M77/15</f>
        <v/>
      </c>
      <c r="O77" s="241" t="n">
        <v>49</v>
      </c>
      <c r="P77" s="228" t="n">
        <v>0</v>
      </c>
      <c r="Q77" s="244" t="n">
        <v>213</v>
      </c>
      <c r="R77" s="56" t="n"/>
      <c r="S77" s="56" t="n"/>
      <c r="T77" s="56" t="n"/>
      <c r="U77" s="56" t="n"/>
      <c r="V77" s="56" t="n"/>
      <c r="W77" s="56" t="n"/>
      <c r="X77" s="56" t="n"/>
    </row>
    <row r="78" ht="15.75" customHeight="1" s="303">
      <c r="B78" s="230" t="inlineStr">
        <is>
          <t>8100289747</t>
        </is>
      </c>
      <c r="C78" s="231" t="inlineStr">
        <is>
          <t>B011322/EL7/2012</t>
        </is>
      </c>
      <c r="D78" s="231" t="inlineStr">
        <is>
          <t>Шералиев Расулжон</t>
        </is>
      </c>
      <c r="E78" s="231" t="n">
        <v>0</v>
      </c>
      <c r="F78" s="231" t="inlineStr">
        <is>
          <t>17.09.2023  11:48</t>
        </is>
      </c>
      <c r="G78" s="231" t="n">
        <v>0</v>
      </c>
      <c r="H78" s="231" t="n">
        <v>393</v>
      </c>
      <c r="I78" s="231" t="inlineStr">
        <is>
          <t>17.09.2023  12:21</t>
        </is>
      </c>
      <c r="J78" s="231" t="n">
        <v>0</v>
      </c>
      <c r="K78" s="231" t="n">
        <v>0</v>
      </c>
      <c r="L78" s="231" t="inlineStr">
        <is>
          <t>32:57</t>
        </is>
      </c>
      <c r="M78" s="231" t="n">
        <v>0</v>
      </c>
      <c r="N78" s="240">
        <f>N77+C78+D78+F78+G78+H78-I78-J78-K78-L78-M78/15</f>
        <v/>
      </c>
      <c r="O78" s="241" t="n">
        <v>8</v>
      </c>
      <c r="P78" s="228" t="n">
        <v>0</v>
      </c>
      <c r="Q78" s="244" t="n">
        <v>317</v>
      </c>
      <c r="R78" s="56" t="n"/>
      <c r="S78" s="56" t="n"/>
      <c r="T78" s="56" t="n"/>
      <c r="U78" s="56" t="n"/>
      <c r="V78" s="56" t="n"/>
      <c r="W78" s="56" t="n"/>
      <c r="X78" s="56" t="n"/>
    </row>
    <row r="79" ht="15.75" customHeight="1" s="303">
      <c r="B79" s="230" t="inlineStr">
        <is>
          <t>8100289738</t>
        </is>
      </c>
      <c r="C79" s="231" t="inlineStr">
        <is>
          <t>B011322/EL7/2012</t>
        </is>
      </c>
      <c r="D79" s="231" t="inlineStr">
        <is>
          <t>Шералиев Расулжон</t>
        </is>
      </c>
      <c r="E79" s="231" t="n">
        <v>0</v>
      </c>
      <c r="F79" s="231" t="inlineStr">
        <is>
          <t>17.09.2023  12:26</t>
        </is>
      </c>
      <c r="G79" s="231" t="n">
        <v>0</v>
      </c>
      <c r="H79" s="231" t="n">
        <v>367</v>
      </c>
      <c r="I79" s="231" t="inlineStr">
        <is>
          <t>17.09.2023  12:26</t>
        </is>
      </c>
      <c r="J79" s="231" t="n">
        <v>0</v>
      </c>
      <c r="K79" s="231" t="n">
        <v>0</v>
      </c>
      <c r="L79" s="231" t="inlineStr">
        <is>
          <t>00:08</t>
        </is>
      </c>
      <c r="M79" s="231" t="n">
        <v>0</v>
      </c>
      <c r="N79" s="240">
        <f>N78+C79+D79+F79+G79+H79-I79-J79-K79-L79-M79/15</f>
        <v/>
      </c>
      <c r="O79" s="241" t="n">
        <v>1</v>
      </c>
      <c r="P79" s="228" t="n">
        <v>0</v>
      </c>
      <c r="Q79" s="244" t="n">
        <v>14</v>
      </c>
      <c r="R79" s="56" t="n"/>
      <c r="S79" s="56" t="n"/>
      <c r="T79" s="56" t="n"/>
      <c r="U79" s="56" t="n"/>
      <c r="V79" s="56" t="n"/>
      <c r="W79" s="56" t="n"/>
      <c r="X79" s="56" t="n"/>
    </row>
    <row r="80" ht="15.75" customHeight="1" s="303">
      <c r="B80" s="230" t="inlineStr">
        <is>
          <t>8100289741</t>
        </is>
      </c>
      <c r="C80" s="231" t="inlineStr">
        <is>
          <t>B011322/EL7/2012</t>
        </is>
      </c>
      <c r="D80" s="231" t="inlineStr">
        <is>
          <t>Шералиев Расулжон</t>
        </is>
      </c>
      <c r="E80" s="231" t="n">
        <v>0</v>
      </c>
      <c r="F80" s="231" t="inlineStr">
        <is>
          <t>17.09.2023  12:31</t>
        </is>
      </c>
      <c r="G80" s="231" t="n">
        <v>0</v>
      </c>
      <c r="H80" s="231" t="n">
        <v>248</v>
      </c>
      <c r="I80" s="231" t="inlineStr">
        <is>
          <t>17.09.2023  12:33</t>
        </is>
      </c>
      <c r="J80" s="231" t="n">
        <v>0</v>
      </c>
      <c r="K80" s="231" t="n">
        <v>0</v>
      </c>
      <c r="L80" s="231" t="inlineStr">
        <is>
          <t>01:54</t>
        </is>
      </c>
      <c r="M80" s="231" t="n">
        <v>0</v>
      </c>
      <c r="N80" s="240">
        <f>N79+C80+D80+F80+G80+H80-I80-J80-K80-L80-M80/15</f>
        <v/>
      </c>
      <c r="O80" s="241" t="n">
        <v>2</v>
      </c>
      <c r="P80" s="228" t="n">
        <v>0</v>
      </c>
      <c r="Q80" s="245" t="n">
        <v>72</v>
      </c>
      <c r="R80" s="56" t="n"/>
      <c r="S80" s="56" t="n"/>
      <c r="T80" s="56" t="n"/>
      <c r="U80" s="56" t="n"/>
      <c r="V80" s="56" t="n"/>
      <c r="W80" s="56" t="n"/>
      <c r="X80" s="56" t="n"/>
    </row>
    <row r="81" ht="15.75" customHeight="1" s="303">
      <c r="B81" s="230" t="inlineStr">
        <is>
          <t>8100289742</t>
        </is>
      </c>
      <c r="C81" s="231" t="inlineStr">
        <is>
          <t>B011322/EL7/2012</t>
        </is>
      </c>
      <c r="D81" s="231" t="inlineStr">
        <is>
          <t>Шералиев Расулжон</t>
        </is>
      </c>
      <c r="E81" s="231" t="n">
        <v>0</v>
      </c>
      <c r="F81" s="231" t="inlineStr">
        <is>
          <t>17.09.2023  12:34</t>
        </is>
      </c>
      <c r="G81" s="231" t="n">
        <v>0</v>
      </c>
      <c r="H81" s="231" t="n">
        <v>344</v>
      </c>
      <c r="I81" s="231" t="inlineStr">
        <is>
          <t>17.09.2023  12:35</t>
        </is>
      </c>
      <c r="J81" s="231" t="n">
        <v>0</v>
      </c>
      <c r="K81" s="231" t="n">
        <v>0</v>
      </c>
      <c r="L81" s="231" t="inlineStr">
        <is>
          <t>01:07</t>
        </is>
      </c>
      <c r="M81" s="231" t="n">
        <v>0</v>
      </c>
      <c r="N81" s="240">
        <f>P80+C81+D81+F81+G81+H81-I81-J81-K81-L81-M81/15</f>
        <v/>
      </c>
      <c r="O81" s="241" t="n">
        <v>2</v>
      </c>
      <c r="P81" s="228" t="n">
        <v>0</v>
      </c>
      <c r="Q81" s="244" t="n">
        <v>192</v>
      </c>
      <c r="R81" s="56" t="n"/>
      <c r="S81" s="56" t="n"/>
      <c r="T81" s="56" t="n"/>
      <c r="U81" s="56" t="n"/>
      <c r="V81" s="56" t="n"/>
      <c r="W81" s="56" t="n"/>
      <c r="X81" s="56" t="n"/>
    </row>
    <row r="82" ht="15.75" customHeight="1" s="303">
      <c r="B82" s="230" t="inlineStr">
        <is>
          <t>8100289743</t>
        </is>
      </c>
      <c r="C82" s="231" t="inlineStr">
        <is>
          <t>B011322/EL7/2012</t>
        </is>
      </c>
      <c r="D82" s="231" t="inlineStr">
        <is>
          <t>Шералиев Расулжон</t>
        </is>
      </c>
      <c r="E82" s="231" t="n">
        <v>0</v>
      </c>
      <c r="F82" s="231" t="inlineStr">
        <is>
          <t>17.09.2023  12:41</t>
        </is>
      </c>
      <c r="G82" s="231" t="n">
        <v>0</v>
      </c>
      <c r="H82" s="231" t="n">
        <v>185</v>
      </c>
      <c r="I82" s="231" t="inlineStr">
        <is>
          <t>17.09.2023  12:45</t>
        </is>
      </c>
      <c r="J82" s="231" t="n">
        <v>0</v>
      </c>
      <c r="K82" s="231" t="n">
        <v>0</v>
      </c>
      <c r="L82" s="231" t="inlineStr">
        <is>
          <t>03:14</t>
        </is>
      </c>
      <c r="M82" s="231" t="n">
        <v>0</v>
      </c>
      <c r="N82" s="240">
        <f>N81+C82+D82+F82+G82+H82-I82-J82-K82-L82-M82/15</f>
        <v/>
      </c>
      <c r="O82" s="241" t="n">
        <v>2</v>
      </c>
      <c r="P82" s="228" t="n">
        <v>0</v>
      </c>
      <c r="Q82" s="244" t="n">
        <v>17</v>
      </c>
      <c r="R82" s="56" t="n"/>
      <c r="S82" s="56" t="n"/>
      <c r="T82" s="56" t="n"/>
      <c r="U82" s="56" t="n"/>
      <c r="V82" s="56" t="n"/>
      <c r="W82" s="56" t="n"/>
      <c r="X82" s="56" t="n"/>
    </row>
    <row r="83" ht="15.75" customHeight="1" s="303">
      <c r="B83" s="230" t="inlineStr">
        <is>
          <t>8100326730</t>
        </is>
      </c>
      <c r="C83" s="231" t="inlineStr">
        <is>
          <t>B011335/EL7/2012</t>
        </is>
      </c>
      <c r="D83" s="231" t="inlineStr">
        <is>
          <t>Шералиев Расулжон</t>
        </is>
      </c>
      <c r="E83" s="231" t="n">
        <v>0</v>
      </c>
      <c r="F83" s="231" t="inlineStr">
        <is>
          <t>17.09.2023  12:51</t>
        </is>
      </c>
      <c r="G83" s="231" t="n">
        <v>0</v>
      </c>
      <c r="H83" s="231" t="n">
        <v>355</v>
      </c>
      <c r="I83" s="231" t="inlineStr">
        <is>
          <t>17.09.2023  13:12</t>
        </is>
      </c>
      <c r="J83" s="231" t="n">
        <v>0</v>
      </c>
      <c r="K83" s="231" t="n">
        <v>0</v>
      </c>
      <c r="L83" s="231" t="inlineStr">
        <is>
          <t>20:54</t>
        </is>
      </c>
      <c r="M83" s="231" t="n">
        <v>0</v>
      </c>
      <c r="N83" s="240">
        <f>N82+C83+D83+F83+G83+H83-I83-J83-K83-L83-M83/15</f>
        <v/>
      </c>
      <c r="O83" s="241" t="n">
        <v>5</v>
      </c>
      <c r="P83" s="228" t="n">
        <v>0</v>
      </c>
      <c r="Q83" s="244" t="n">
        <v>355</v>
      </c>
      <c r="R83" s="56" t="n"/>
      <c r="S83" s="56" t="n"/>
      <c r="T83" s="56" t="n"/>
      <c r="U83" s="56" t="n"/>
      <c r="V83" s="56" t="n"/>
      <c r="W83" s="56" t="n"/>
      <c r="X83" s="56" t="n"/>
    </row>
    <row r="84" ht="15.75" customHeight="1" s="303">
      <c r="B84" s="230" t="inlineStr">
        <is>
          <t>8100481215</t>
        </is>
      </c>
      <c r="C84" s="231" t="inlineStr">
        <is>
          <t>B011327/EL7/2012</t>
        </is>
      </c>
      <c r="D84" s="231" t="inlineStr">
        <is>
          <t>Шералиев Расулжон</t>
        </is>
      </c>
      <c r="E84" s="231" t="n">
        <v>0</v>
      </c>
      <c r="F84" s="231" t="inlineStr">
        <is>
          <t>17.09.2023  13:18</t>
        </is>
      </c>
      <c r="G84" s="231" t="n">
        <v>0</v>
      </c>
      <c r="H84" s="231" t="n">
        <v>283</v>
      </c>
      <c r="I84" s="231" t="inlineStr">
        <is>
          <t>17.09.2023  13:40</t>
        </is>
      </c>
      <c r="J84" s="231" t="n">
        <v>0</v>
      </c>
      <c r="K84" s="231" t="n">
        <v>0</v>
      </c>
      <c r="L84" s="231" t="inlineStr">
        <is>
          <t>21:51</t>
        </is>
      </c>
      <c r="M84" s="231" t="n">
        <v>0</v>
      </c>
      <c r="N84" s="240">
        <f>N83+C84+D84+F84+G84+H84-I84-J84-K84-L84-M84/15</f>
        <v/>
      </c>
      <c r="O84" s="241" t="n">
        <v>45</v>
      </c>
      <c r="P84" s="228" t="n">
        <v>0</v>
      </c>
      <c r="Q84" s="244" t="n">
        <v>148</v>
      </c>
      <c r="R84" s="56" t="n"/>
      <c r="S84" s="56" t="n"/>
      <c r="T84" s="56" t="n"/>
      <c r="U84" s="56" t="n"/>
      <c r="V84" s="56" t="n"/>
      <c r="W84" s="56" t="n"/>
      <c r="X84" s="56" t="n"/>
    </row>
    <row r="85" ht="15.75" customHeight="1" s="303">
      <c r="B85" s="230" t="inlineStr">
        <is>
          <t>8100481241</t>
        </is>
      </c>
      <c r="C85" s="231" t="inlineStr">
        <is>
          <t>B011327/EL7/2012</t>
        </is>
      </c>
      <c r="D85" s="231" t="inlineStr">
        <is>
          <t>Шералиев Расулжон</t>
        </is>
      </c>
      <c r="E85" s="231" t="n">
        <v>0</v>
      </c>
      <c r="F85" s="231" t="inlineStr">
        <is>
          <t>17.09.2023  13:45</t>
        </is>
      </c>
      <c r="G85" s="231" t="n">
        <v>0</v>
      </c>
      <c r="H85" s="231" t="n">
        <v>468</v>
      </c>
      <c r="I85" s="231" t="inlineStr">
        <is>
          <t>17.09.2023  14:10</t>
        </is>
      </c>
      <c r="J85" s="231" t="n">
        <v>0</v>
      </c>
      <c r="K85" s="231" t="n">
        <v>0</v>
      </c>
      <c r="L85" s="231" t="inlineStr">
        <is>
          <t>25:34</t>
        </is>
      </c>
      <c r="M85" s="231" t="n">
        <v>0</v>
      </c>
      <c r="N85" s="240">
        <f>N84+C85+D85+F85+G85+H85-I85-J85-K85-L85-M85/15</f>
        <v/>
      </c>
      <c r="O85" s="241" t="n">
        <v>57</v>
      </c>
      <c r="P85" s="228" t="n">
        <v>0</v>
      </c>
      <c r="Q85" s="244" t="n">
        <v>86</v>
      </c>
      <c r="R85" s="56" t="n"/>
      <c r="S85" s="56" t="n"/>
      <c r="T85" s="56" t="n"/>
      <c r="U85" s="56" t="n"/>
      <c r="V85" s="56" t="n"/>
      <c r="W85" s="56" t="n"/>
      <c r="X85" s="56" t="n"/>
    </row>
    <row r="86" ht="15.75" customHeight="1" s="303">
      <c r="B86" s="230" t="inlineStr">
        <is>
          <t>8100481218</t>
        </is>
      </c>
      <c r="C86" s="231" t="inlineStr">
        <is>
          <t>B011327/EL7/2012</t>
        </is>
      </c>
      <c r="D86" s="231" t="inlineStr">
        <is>
          <t>Шералиев Расулжон</t>
        </is>
      </c>
      <c r="E86" s="231" t="n">
        <v>0</v>
      </c>
      <c r="F86" s="231" t="inlineStr">
        <is>
          <t>17.09.2023  15:53</t>
        </is>
      </c>
      <c r="G86" s="231" t="n">
        <v>0</v>
      </c>
      <c r="H86" s="231" t="n">
        <v>150</v>
      </c>
      <c r="I86" s="231" t="inlineStr">
        <is>
          <t>17.09.2023  16:25</t>
        </is>
      </c>
      <c r="J86" s="231" t="n">
        <v>0</v>
      </c>
      <c r="K86" s="231" t="n">
        <v>0</v>
      </c>
      <c r="L86" s="231" t="inlineStr">
        <is>
          <t>31:44</t>
        </is>
      </c>
      <c r="M86" s="231" t="n">
        <v>0</v>
      </c>
      <c r="N86" s="240">
        <f>N85+C86+D86+F86+G86+H86-I86-J86-K86-L86-M86/15</f>
        <v/>
      </c>
      <c r="O86" s="241" t="n">
        <v>52</v>
      </c>
      <c r="P86" s="228" t="n">
        <v>0</v>
      </c>
      <c r="Q86" s="117" t="n"/>
      <c r="R86" s="56" t="n"/>
      <c r="S86" s="56" t="n"/>
      <c r="T86" s="56" t="n"/>
      <c r="U86" s="56" t="n"/>
      <c r="V86" s="56" t="n"/>
      <c r="W86" s="56" t="n"/>
      <c r="X86" s="56" t="n"/>
    </row>
    <row r="87" ht="15.75" customHeight="1" s="303">
      <c r="B87" s="119" t="n">
        <v>44354</v>
      </c>
      <c r="C87" s="76">
        <f>SUMIF(приход!A:A,B87&amp;$C$2,приход!J:J)</f>
        <v/>
      </c>
      <c r="D87" s="76" t="n">
        <v>0</v>
      </c>
      <c r="E87" s="76" t="n">
        <v>0</v>
      </c>
      <c r="F87" s="76" t="n">
        <v>0</v>
      </c>
      <c r="G87" s="76" t="n">
        <v>0</v>
      </c>
      <c r="H87" s="76" t="n">
        <v>124</v>
      </c>
      <c r="I87" s="76" t="n">
        <v>253</v>
      </c>
      <c r="J87" s="76" t="n">
        <v>0</v>
      </c>
      <c r="K87" s="76" t="n">
        <v>0</v>
      </c>
      <c r="L87" s="76" t="n">
        <v>0</v>
      </c>
      <c r="M87" s="76" t="n">
        <v>0</v>
      </c>
      <c r="N87" s="88">
        <f>N86+C87+D87+F87+G87+H87-I87-J87-K87-L87-M87/15</f>
        <v/>
      </c>
      <c r="O87" s="88" t="n"/>
      <c r="P87" s="118" t="n"/>
      <c r="Q87" s="117" t="n"/>
      <c r="R87" s="56" t="n"/>
      <c r="S87" s="56" t="n"/>
      <c r="T87" s="56" t="n"/>
      <c r="U87" s="56" t="n"/>
      <c r="V87" s="56" t="n"/>
      <c r="W87" s="56" t="n"/>
      <c r="X87" s="56" t="n"/>
    </row>
    <row r="88" ht="15.75" customHeight="1" s="303">
      <c r="B88" s="119" t="n">
        <v>44355</v>
      </c>
      <c r="C88" s="76">
        <f>SUMIF(приход!A:A,B88&amp;$C$2,приход!J:J)</f>
        <v/>
      </c>
      <c r="D88" s="76" t="n">
        <v>0</v>
      </c>
      <c r="E88" s="76" t="n">
        <v>0</v>
      </c>
      <c r="F88" s="76" t="n">
        <v>0</v>
      </c>
      <c r="G88" s="76" t="n">
        <v>0</v>
      </c>
      <c r="H88" s="76" t="n">
        <v>381</v>
      </c>
      <c r="I88" s="76" t="n">
        <v>205</v>
      </c>
      <c r="J88" s="76" t="n">
        <v>0</v>
      </c>
      <c r="K88" s="76" t="n">
        <v>0</v>
      </c>
      <c r="L88" s="76" t="n">
        <v>0</v>
      </c>
      <c r="M88" s="76" t="n">
        <v>0</v>
      </c>
      <c r="N88" s="88">
        <f>N87+C88+D88+F88+G88+H88-I88-J88-K88-L88-M88/15</f>
        <v/>
      </c>
      <c r="O88" s="88" t="n"/>
      <c r="P88" s="118" t="n"/>
      <c r="Q88" s="117" t="n"/>
      <c r="R88" s="56" t="n"/>
      <c r="S88" s="56" t="n"/>
      <c r="T88" s="56" t="n"/>
      <c r="U88" s="56" t="n"/>
      <c r="V88" s="56" t="n"/>
      <c r="W88" s="56" t="n"/>
      <c r="X88" s="56" t="n"/>
    </row>
    <row r="89" ht="15.75" customHeight="1" s="303">
      <c r="B89" s="230" t="inlineStr">
        <is>
          <t>8100481191</t>
        </is>
      </c>
      <c r="C89" s="231" t="inlineStr">
        <is>
          <t>B011327/EL7/2012</t>
        </is>
      </c>
      <c r="D89" s="231" t="inlineStr">
        <is>
          <t>Шералиев Расулжон</t>
        </is>
      </c>
      <c r="E89" s="231" t="n">
        <v>0</v>
      </c>
      <c r="F89" s="231" t="inlineStr">
        <is>
          <t>17.09.2023  18:00</t>
        </is>
      </c>
      <c r="G89" s="231" t="n">
        <v>0</v>
      </c>
      <c r="H89" s="231" t="n">
        <v>293</v>
      </c>
      <c r="I89" s="231" t="inlineStr">
        <is>
          <t>17.09.2023  18:11</t>
        </is>
      </c>
      <c r="J89" s="231" t="n">
        <v>0</v>
      </c>
      <c r="K89" s="231" t="n">
        <v>0</v>
      </c>
      <c r="L89" s="231" t="inlineStr">
        <is>
          <t>10:03</t>
        </is>
      </c>
      <c r="M89" s="231" t="n">
        <v>0</v>
      </c>
      <c r="N89" s="240">
        <f>N88+C89+D89+F89+G89+H89-I89-J89-K89-L89-M89/15</f>
        <v/>
      </c>
      <c r="O89" s="241" t="n">
        <v>23</v>
      </c>
      <c r="P89" s="228" t="n">
        <v>0</v>
      </c>
      <c r="Q89" s="244" t="n">
        <v>24</v>
      </c>
      <c r="R89" s="56" t="n"/>
      <c r="S89" s="56" t="n"/>
      <c r="T89" s="56" t="n"/>
      <c r="U89" s="56" t="n"/>
      <c r="V89" s="56" t="n"/>
      <c r="W89" s="56" t="n"/>
      <c r="X89" s="56" t="n"/>
    </row>
    <row r="90" ht="15.75" customHeight="1" s="303">
      <c r="B90" s="230" t="inlineStr">
        <is>
          <t>8100481224</t>
        </is>
      </c>
      <c r="C90" s="231" t="inlineStr">
        <is>
          <t>B011327/EL7/2012</t>
        </is>
      </c>
      <c r="D90" s="231" t="inlineStr">
        <is>
          <t>Шералиев Расулжон</t>
        </is>
      </c>
      <c r="E90" s="231" t="n">
        <v>0</v>
      </c>
      <c r="F90" s="231" t="inlineStr">
        <is>
          <t>17.09.2023  18:16</t>
        </is>
      </c>
      <c r="G90" s="231" t="n">
        <v>0</v>
      </c>
      <c r="H90" s="231" t="n">
        <v>90</v>
      </c>
      <c r="I90" s="231" t="inlineStr">
        <is>
          <t>17.09.2023  18:31</t>
        </is>
      </c>
      <c r="J90" s="231" t="n">
        <v>0</v>
      </c>
      <c r="K90" s="231" t="n">
        <v>0</v>
      </c>
      <c r="L90" s="231" t="inlineStr">
        <is>
          <t>15:05</t>
        </is>
      </c>
      <c r="M90" s="231" t="n">
        <v>0</v>
      </c>
      <c r="N90" s="240">
        <f>N89+C90+D90+F90+G90+H90-I90-J90-K90-L90-M90/15</f>
        <v/>
      </c>
      <c r="O90" s="241" t="n">
        <v>29</v>
      </c>
      <c r="P90" s="228" t="n">
        <v>0</v>
      </c>
      <c r="Q90" s="244" t="n">
        <v>31</v>
      </c>
      <c r="R90" s="56" t="n"/>
      <c r="S90" s="56" t="n"/>
      <c r="T90" s="56" t="n"/>
      <c r="U90" s="56" t="n"/>
      <c r="V90" s="56" t="n"/>
      <c r="W90" s="56" t="n"/>
      <c r="X90" s="56" t="n"/>
    </row>
    <row r="91" ht="15.75" customHeight="1" s="303">
      <c r="B91" s="230" t="inlineStr">
        <is>
          <t>8100481243</t>
        </is>
      </c>
      <c r="C91" s="231" t="inlineStr">
        <is>
          <t>B011327/EL7/2012</t>
        </is>
      </c>
      <c r="D91" s="231" t="inlineStr">
        <is>
          <t>Шералиев Расулжон</t>
        </is>
      </c>
      <c r="E91" s="231" t="n">
        <v>0</v>
      </c>
      <c r="F91" s="231" t="inlineStr">
        <is>
          <t>17.09.2023  18:36</t>
        </is>
      </c>
      <c r="G91" s="231" t="n">
        <v>0</v>
      </c>
      <c r="H91" s="231" t="n">
        <v>87</v>
      </c>
      <c r="I91" s="231" t="inlineStr">
        <is>
          <t>17.09.2023  18:55</t>
        </is>
      </c>
      <c r="J91" s="231" t="n">
        <v>0</v>
      </c>
      <c r="K91" s="231" t="n">
        <v>0</v>
      </c>
      <c r="L91" s="231" t="inlineStr">
        <is>
          <t>19:11</t>
        </is>
      </c>
      <c r="M91" s="231" t="n">
        <v>0</v>
      </c>
      <c r="N91" s="240">
        <f>N90+C91+D91+F91+G91+H91-I91-J91-K91-L91-M91/15</f>
        <v/>
      </c>
      <c r="O91" s="241" t="n">
        <v>24</v>
      </c>
      <c r="P91" s="228" t="n">
        <v>0</v>
      </c>
      <c r="Q91" s="244" t="n">
        <v>30</v>
      </c>
      <c r="R91" s="56" t="n"/>
      <c r="S91" s="56" t="n"/>
      <c r="T91" s="56" t="n"/>
      <c r="U91" s="56" t="n"/>
      <c r="V91" s="56" t="n"/>
      <c r="W91" s="56" t="n"/>
      <c r="X91" s="56" t="n"/>
    </row>
    <row r="92" ht="15.75" customHeight="1" s="303">
      <c r="B92" s="239" t="inlineStr">
        <is>
          <t>8100481200</t>
        </is>
      </c>
      <c r="C92" s="231" t="inlineStr">
        <is>
          <t>B011327/EL7/2012</t>
        </is>
      </c>
      <c r="D92" s="231" t="inlineStr">
        <is>
          <t>Шералиев Расулжон</t>
        </is>
      </c>
      <c r="E92" s="231" t="n">
        <v>0</v>
      </c>
      <c r="F92" s="231" t="inlineStr">
        <is>
          <t>17.09.2023  19:09</t>
        </is>
      </c>
      <c r="G92" s="231" t="n">
        <v>0</v>
      </c>
      <c r="H92" s="231" t="n">
        <v>136</v>
      </c>
      <c r="I92" s="231" t="inlineStr">
        <is>
          <t>17.09.2023  19:34</t>
        </is>
      </c>
      <c r="J92" s="231" t="n">
        <v>0</v>
      </c>
      <c r="K92" s="231" t="n">
        <v>0</v>
      </c>
      <c r="L92" s="231" t="inlineStr">
        <is>
          <t>25:30</t>
        </is>
      </c>
      <c r="M92" s="231" t="n">
        <v>0</v>
      </c>
      <c r="N92" s="240">
        <f>N91+C92+D92+F92+G92+H92-I92-J92-K92-L92-M92/15</f>
        <v/>
      </c>
      <c r="O92" s="241" t="n">
        <v>23</v>
      </c>
      <c r="P92" s="246" t="n">
        <v>0.378</v>
      </c>
      <c r="Q92" s="241" t="n">
        <v>40</v>
      </c>
      <c r="R92" s="56" t="n"/>
      <c r="S92" s="56" t="n"/>
      <c r="T92" s="56" t="n"/>
      <c r="U92" s="56" t="n"/>
      <c r="V92" s="56" t="n"/>
      <c r="W92" s="56" t="n"/>
      <c r="X92" s="56" t="n"/>
    </row>
    <row r="93" ht="15.75" customHeight="1" s="303">
      <c r="B93" s="75" t="n">
        <v>44360</v>
      </c>
      <c r="C93" s="76">
        <f>SUMIF(приход!A:A,B93&amp;$C$2,приход!J:J)</f>
        <v/>
      </c>
      <c r="D93" s="76" t="n">
        <v>0</v>
      </c>
      <c r="E93" s="76" t="n">
        <v>0</v>
      </c>
      <c r="F93" s="76" t="n">
        <v>0</v>
      </c>
      <c r="G93" s="76" t="n">
        <v>0</v>
      </c>
      <c r="H93" s="76" t="n">
        <v>195</v>
      </c>
      <c r="I93" s="76" t="n">
        <v>160</v>
      </c>
      <c r="J93" s="76" t="n">
        <v>0</v>
      </c>
      <c r="K93" s="76" t="n">
        <v>0</v>
      </c>
      <c r="L93" s="76" t="n">
        <v>0</v>
      </c>
      <c r="M93" s="76" t="n">
        <v>0</v>
      </c>
      <c r="N93" s="88">
        <f>N92+C93+D93+F93+G93+H93-I93-J93-K93-L93-M93/15</f>
        <v/>
      </c>
      <c r="O93" s="88" t="n"/>
      <c r="P93" s="88" t="n"/>
      <c r="Q93" s="88" t="n"/>
      <c r="R93" s="56" t="n"/>
      <c r="S93" s="56" t="n"/>
      <c r="T93" s="56" t="n"/>
      <c r="U93" s="56" t="n"/>
      <c r="V93" s="56" t="n"/>
      <c r="W93" s="56" t="n"/>
      <c r="X93" s="56" t="n"/>
    </row>
    <row r="94" ht="15.75" customHeight="1" s="303">
      <c r="B94" s="75" t="n">
        <v>44361</v>
      </c>
      <c r="C94" s="76">
        <f>SUMIF(приход!A:A,B94&amp;$C$2,приход!J:J)</f>
        <v/>
      </c>
      <c r="D94" s="76" t="n">
        <v>0</v>
      </c>
      <c r="E94" s="76" t="n">
        <v>0</v>
      </c>
      <c r="F94" s="76" t="n">
        <v>0</v>
      </c>
      <c r="G94" s="76" t="n">
        <v>0</v>
      </c>
      <c r="H94" s="76" t="n">
        <v>337</v>
      </c>
      <c r="I94" s="76" t="n">
        <v>305</v>
      </c>
      <c r="J94" s="76" t="n">
        <v>0</v>
      </c>
      <c r="K94" s="76" t="n">
        <v>0</v>
      </c>
      <c r="L94" s="76" t="n">
        <v>0</v>
      </c>
      <c r="M94" s="76" t="n">
        <v>0</v>
      </c>
      <c r="N94" s="88">
        <f>N93+C94+D94+F94+G94+H94-I94-J94-K94-L94-M94/15</f>
        <v/>
      </c>
      <c r="O94" s="88" t="n"/>
      <c r="P94" s="88" t="n"/>
      <c r="Q94" s="88" t="n"/>
      <c r="R94" s="56" t="n"/>
      <c r="S94" s="56" t="n"/>
      <c r="T94" s="56" t="n"/>
      <c r="U94" s="56" t="n"/>
      <c r="V94" s="56" t="n"/>
      <c r="W94" s="56" t="n"/>
      <c r="X94" s="56" t="n"/>
    </row>
    <row r="95" ht="15.75" customHeight="1" s="303">
      <c r="B95" s="75" t="n">
        <v>44362</v>
      </c>
      <c r="C95" s="76">
        <f>SUMIF(приход!A:A,B95&amp;$C$2,приход!J:J)</f>
        <v/>
      </c>
      <c r="D95" s="76" t="n">
        <v>0</v>
      </c>
      <c r="E95" s="76" t="n">
        <v>0</v>
      </c>
      <c r="F95" s="76" t="n">
        <v>0</v>
      </c>
      <c r="G95" s="76" t="n">
        <v>0</v>
      </c>
      <c r="H95" s="76" t="n">
        <v>258</v>
      </c>
      <c r="I95" s="76" t="n">
        <v>283</v>
      </c>
      <c r="J95" s="76" t="n">
        <v>0</v>
      </c>
      <c r="K95" s="76" t="n">
        <v>0</v>
      </c>
      <c r="L95" s="76" t="n">
        <v>0</v>
      </c>
      <c r="M95" s="76" t="n">
        <v>0</v>
      </c>
      <c r="N95" s="88">
        <f>N94+C95+D95+F95+G95+H95-I95-J95-K95-L95-M95/15</f>
        <v/>
      </c>
      <c r="O95" s="88" t="n"/>
      <c r="P95" s="88" t="n"/>
      <c r="Q95" s="88" t="n"/>
      <c r="R95" s="56" t="n"/>
      <c r="S95" s="56" t="n"/>
      <c r="T95" s="56" t="n"/>
      <c r="U95" s="56" t="n"/>
      <c r="V95" s="56" t="n"/>
      <c r="W95" s="56" t="n"/>
      <c r="X95" s="56" t="n"/>
    </row>
    <row r="96" ht="15.75" customHeight="1" s="303">
      <c r="B96" s="75" t="n">
        <v>44363</v>
      </c>
      <c r="C96" s="76">
        <f>SUMIF(приход!A:A,B96&amp;$C$2,приход!J:J)</f>
        <v/>
      </c>
      <c r="D96" s="76" t="n">
        <v>0</v>
      </c>
      <c r="E96" s="76" t="n">
        <v>0</v>
      </c>
      <c r="F96" s="76" t="n">
        <v>600</v>
      </c>
      <c r="G96" s="76" t="n">
        <v>0</v>
      </c>
      <c r="H96" s="76" t="n">
        <v>282</v>
      </c>
      <c r="I96" s="76" t="n">
        <v>420</v>
      </c>
      <c r="J96" s="76" t="n">
        <v>0</v>
      </c>
      <c r="K96" s="76" t="n">
        <v>0</v>
      </c>
      <c r="L96" s="76" t="n">
        <v>0</v>
      </c>
      <c r="M96" s="76" t="n">
        <v>0</v>
      </c>
      <c r="N96" s="88">
        <f>N95+C96+D96+F96+G96+H96-I96-J96-K96-L96-M96/15</f>
        <v/>
      </c>
      <c r="O96" s="88" t="n"/>
      <c r="P96" s="88" t="n"/>
      <c r="Q96" s="88" t="n"/>
      <c r="R96" s="56" t="n"/>
      <c r="S96" s="56" t="n"/>
      <c r="T96" s="56" t="n"/>
      <c r="U96" s="56" t="n"/>
      <c r="V96" s="56" t="n"/>
      <c r="W96" s="56" t="n"/>
      <c r="X96" s="56" t="n"/>
    </row>
    <row r="97" ht="15.75" customHeight="1" s="303">
      <c r="B97" s="75" t="n">
        <v>44364</v>
      </c>
      <c r="C97" s="76">
        <f>SUMIF(приход!A:A,B97&amp;$C$2,приход!J:J)</f>
        <v/>
      </c>
      <c r="D97" s="76" t="n">
        <v>0</v>
      </c>
      <c r="E97" s="76" t="n">
        <v>0</v>
      </c>
      <c r="F97" s="76" t="n">
        <v>0</v>
      </c>
      <c r="G97" s="76" t="n">
        <v>0</v>
      </c>
      <c r="H97" s="76" t="n">
        <v>290</v>
      </c>
      <c r="I97" s="76" t="n">
        <v>644</v>
      </c>
      <c r="J97" s="76" t="n">
        <v>0</v>
      </c>
      <c r="K97" s="76" t="n">
        <v>0</v>
      </c>
      <c r="L97" s="76" t="n">
        <v>0</v>
      </c>
      <c r="M97" s="76" t="n">
        <v>0</v>
      </c>
      <c r="N97" s="88">
        <f>N96+C97+D97+F97+G97+H97-I97-J97-K97-L97-M97/15</f>
        <v/>
      </c>
      <c r="O97" s="88" t="n"/>
      <c r="P97" s="88" t="n"/>
      <c r="Q97" s="88" t="n"/>
      <c r="R97" s="56" t="n"/>
      <c r="S97" s="56" t="n"/>
      <c r="T97" s="56" t="n"/>
      <c r="U97" s="56" t="n"/>
      <c r="V97" s="56" t="n"/>
      <c r="W97" s="56" t="n"/>
      <c r="X97" s="56" t="n"/>
    </row>
    <row r="98" ht="15.75" customHeight="1" s="303">
      <c r="B98" s="75" t="n">
        <v>44365</v>
      </c>
      <c r="C98" s="76">
        <f>SUMIF(приход!A:A,B98&amp;$C$2,приход!J:J)</f>
        <v/>
      </c>
      <c r="D98" s="76" t="n">
        <v>0</v>
      </c>
      <c r="E98" s="76" t="n">
        <v>0</v>
      </c>
      <c r="F98" s="76" t="n">
        <v>0</v>
      </c>
      <c r="G98" s="76" t="n">
        <v>0</v>
      </c>
      <c r="H98" s="76" t="n">
        <v>177</v>
      </c>
      <c r="I98" s="76" t="n">
        <v>502</v>
      </c>
      <c r="J98" s="76" t="n">
        <v>0</v>
      </c>
      <c r="K98" s="76" t="n">
        <v>0</v>
      </c>
      <c r="L98" s="76" t="n">
        <v>0</v>
      </c>
      <c r="M98" s="76" t="n">
        <v>0</v>
      </c>
      <c r="N98" s="88">
        <f>N97+C98+D98+F98+G98+H98-I98-J98-K98-L98-M98/15</f>
        <v/>
      </c>
      <c r="O98" s="88" t="n"/>
      <c r="P98" s="88" t="n"/>
      <c r="Q98" s="88" t="n"/>
      <c r="R98" s="56" t="n"/>
      <c r="S98" s="56" t="n"/>
      <c r="T98" s="56" t="n"/>
      <c r="U98" s="56" t="n"/>
      <c r="V98" s="56" t="n"/>
      <c r="W98" s="56" t="n"/>
      <c r="X98" s="56" t="n"/>
    </row>
    <row r="99" ht="15.75" customHeight="1" s="303">
      <c r="B99" s="75" t="n">
        <v>44366</v>
      </c>
      <c r="C99" s="76">
        <f>SUMIF(приход!A:A,B99&amp;$C$2,приход!J:J)</f>
        <v/>
      </c>
      <c r="D99" s="76" t="n">
        <v>0</v>
      </c>
      <c r="E99" s="76" t="n">
        <v>0</v>
      </c>
      <c r="F99" s="76" t="n">
        <v>0</v>
      </c>
      <c r="G99" s="76" t="n">
        <v>0</v>
      </c>
      <c r="H99" s="76" t="n">
        <v>282</v>
      </c>
      <c r="I99" s="76" t="n">
        <v>599</v>
      </c>
      <c r="J99" s="76" t="n">
        <v>0</v>
      </c>
      <c r="K99" s="76" t="n">
        <v>0</v>
      </c>
      <c r="L99" s="76" t="n">
        <v>0</v>
      </c>
      <c r="M99" s="76" t="n">
        <v>0</v>
      </c>
      <c r="N99" s="88">
        <f>N98+C99+D99+F99+G99+H99-I99-J99-K99-L99-M99/15</f>
        <v/>
      </c>
      <c r="O99" s="88" t="n"/>
      <c r="P99" s="88" t="n"/>
      <c r="Q99" s="88" t="n"/>
      <c r="R99" s="56" t="n"/>
      <c r="S99" s="56" t="n"/>
      <c r="T99" s="56" t="n"/>
      <c r="U99" s="56" t="n"/>
      <c r="V99" s="56" t="n"/>
      <c r="W99" s="56" t="n"/>
      <c r="X99" s="56" t="n"/>
    </row>
    <row r="100" ht="15.75" customHeight="1" s="303">
      <c r="B100" s="75" t="n">
        <v>44367</v>
      </c>
      <c r="C100" s="76">
        <f>SUMIF(приход!A:A,B100&amp;$C$2,приход!J:J)</f>
        <v/>
      </c>
      <c r="D100" s="76" t="n">
        <v>0</v>
      </c>
      <c r="E100" s="76" t="n">
        <v>0</v>
      </c>
      <c r="F100" s="76" t="n">
        <v>0</v>
      </c>
      <c r="G100" s="76" t="n">
        <v>0</v>
      </c>
      <c r="H100" s="76" t="n">
        <v>325</v>
      </c>
      <c r="I100" s="76" t="n">
        <v>659</v>
      </c>
      <c r="J100" s="76" t="n">
        <v>0</v>
      </c>
      <c r="K100" s="76" t="n">
        <v>0</v>
      </c>
      <c r="L100" s="76" t="n">
        <v>0</v>
      </c>
      <c r="M100" s="76" t="n">
        <v>0</v>
      </c>
      <c r="N100" s="88">
        <f>N99+C100+D100+F100+G100+H100-I100-J100-K100-L100-M100/15</f>
        <v/>
      </c>
      <c r="O100" s="88" t="n"/>
      <c r="P100" s="88" t="n"/>
      <c r="Q100" s="88" t="n"/>
      <c r="R100" s="56" t="n"/>
      <c r="S100" s="56" t="n"/>
      <c r="T100" s="56" t="n"/>
      <c r="U100" s="56" t="n"/>
      <c r="V100" s="56" t="n"/>
      <c r="W100" s="56" t="n"/>
      <c r="X100" s="56" t="n"/>
    </row>
    <row r="101" ht="15.75" customHeight="1" s="303">
      <c r="B101" s="75" t="n">
        <v>44368</v>
      </c>
      <c r="C101" s="76">
        <f>SUMIF(приход!A:A,B101&amp;$C$2,приход!J:J)</f>
        <v/>
      </c>
      <c r="D101" s="76" t="n">
        <v>0</v>
      </c>
      <c r="E101" s="76" t="n">
        <v>0</v>
      </c>
      <c r="F101" s="76" t="n">
        <v>0</v>
      </c>
      <c r="G101" s="76" t="n">
        <v>0</v>
      </c>
      <c r="H101" s="76" t="n">
        <v>505</v>
      </c>
      <c r="I101" s="76" t="n">
        <v>341</v>
      </c>
      <c r="J101" s="76" t="n">
        <v>0</v>
      </c>
      <c r="K101" s="76" t="n">
        <v>0</v>
      </c>
      <c r="L101" s="76" t="n">
        <v>0</v>
      </c>
      <c r="M101" s="76" t="n">
        <v>0</v>
      </c>
      <c r="N101" s="88">
        <f>N100+C101+D101+F101+G101+H101-I101-J101-K101-L101-M101/15</f>
        <v/>
      </c>
      <c r="O101" s="88" t="n"/>
      <c r="P101" s="88" t="n"/>
      <c r="Q101" s="88" t="n"/>
      <c r="R101" s="56" t="n"/>
      <c r="S101" s="56" t="n"/>
      <c r="T101" s="56" t="n"/>
      <c r="U101" s="56" t="n"/>
      <c r="V101" s="56" t="n"/>
      <c r="W101" s="56" t="n"/>
      <c r="X101" s="56" t="n"/>
    </row>
    <row r="102" ht="15.75" customHeight="1" s="303">
      <c r="B102" s="75" t="n">
        <v>44369</v>
      </c>
      <c r="C102" s="76">
        <f>SUMIF(приход!A:A,B102&amp;$C$2,приход!J:J)</f>
        <v/>
      </c>
      <c r="D102" s="76" t="n">
        <v>0</v>
      </c>
      <c r="E102" s="76" t="n">
        <v>0</v>
      </c>
      <c r="F102" s="76" t="n">
        <v>0</v>
      </c>
      <c r="G102" s="76" t="n">
        <v>0</v>
      </c>
      <c r="H102" s="76" t="n">
        <v>227</v>
      </c>
      <c r="I102" s="76" t="n">
        <v>651</v>
      </c>
      <c r="J102" s="76" t="n">
        <v>0</v>
      </c>
      <c r="K102" s="76" t="n">
        <v>0</v>
      </c>
      <c r="L102" s="76" t="n">
        <v>0</v>
      </c>
      <c r="M102" s="76" t="n">
        <v>0</v>
      </c>
      <c r="N102" s="88">
        <f>N101+C102+D102+F102+G102+H102-I102-J102-K102-L102-M102/15</f>
        <v/>
      </c>
      <c r="O102" s="88" t="n"/>
      <c r="P102" s="88" t="n"/>
      <c r="Q102" s="88" t="n"/>
      <c r="R102" s="56" t="n"/>
      <c r="S102" s="56" t="n"/>
      <c r="T102" s="56" t="n"/>
      <c r="U102" s="56" t="n"/>
      <c r="V102" s="56" t="n"/>
      <c r="W102" s="56" t="n"/>
      <c r="X102" s="56" t="n"/>
    </row>
    <row r="103" ht="15.75" customHeight="1" s="303">
      <c r="B103" s="75" t="n">
        <v>44370</v>
      </c>
      <c r="C103" s="76">
        <f>SUMIF(приход!A:A,B103&amp;$C$2,приход!J:J)</f>
        <v/>
      </c>
      <c r="D103" s="76" t="n">
        <v>0</v>
      </c>
      <c r="E103" s="76" t="n">
        <v>0</v>
      </c>
      <c r="F103" s="76" t="n">
        <v>0</v>
      </c>
      <c r="G103" s="76" t="n">
        <v>0</v>
      </c>
      <c r="H103" s="76" t="n">
        <v>378</v>
      </c>
      <c r="I103" s="76" t="n">
        <v>476</v>
      </c>
      <c r="J103" s="76" t="n">
        <v>0</v>
      </c>
      <c r="K103" s="76" t="n">
        <v>0</v>
      </c>
      <c r="L103" s="76" t="n">
        <v>0</v>
      </c>
      <c r="M103" s="76" t="n">
        <v>0</v>
      </c>
      <c r="N103" s="88">
        <f>N102+C103+D103+F103+G103+H103-I103-J103-K103-L103-M103/15</f>
        <v/>
      </c>
      <c r="O103" s="88" t="n"/>
      <c r="P103" s="88" t="n"/>
      <c r="Q103" s="88" t="n"/>
      <c r="R103" s="56" t="n"/>
      <c r="S103" s="56" t="n"/>
      <c r="T103" s="56" t="n"/>
      <c r="U103" s="56" t="n"/>
      <c r="V103" s="56" t="n"/>
      <c r="W103" s="56" t="n"/>
      <c r="X103" s="56" t="n"/>
    </row>
    <row r="104" ht="15.75" customHeight="1" s="303">
      <c r="B104" s="75" t="n">
        <v>44371</v>
      </c>
      <c r="C104" s="76">
        <f>SUMIF(приход!A:A,B104&amp;$C$2,приход!J:J)</f>
        <v/>
      </c>
      <c r="D104" s="76" t="n">
        <v>0</v>
      </c>
      <c r="E104" s="76" t="n">
        <v>0</v>
      </c>
      <c r="F104" s="76" t="n">
        <v>0</v>
      </c>
      <c r="G104" s="76" t="n">
        <v>0</v>
      </c>
      <c r="H104" s="76" t="n">
        <v>554</v>
      </c>
      <c r="I104" s="76" t="n">
        <v>507</v>
      </c>
      <c r="J104" s="76" t="n">
        <v>0</v>
      </c>
      <c r="K104" s="76" t="n">
        <v>0</v>
      </c>
      <c r="L104" s="76" t="n">
        <v>0</v>
      </c>
      <c r="M104" s="76" t="n">
        <v>0</v>
      </c>
      <c r="N104" s="88">
        <f>N103+C104+D104+F104+G104+H104-I104-J104-K104-L104-M104/15</f>
        <v/>
      </c>
      <c r="O104" s="88" t="n"/>
      <c r="P104" s="88" t="n"/>
      <c r="Q104" s="88" t="n"/>
      <c r="R104" s="56" t="n"/>
      <c r="S104" s="56" t="n"/>
      <c r="T104" s="56" t="n"/>
      <c r="U104" s="56" t="n"/>
      <c r="V104" s="56" t="n"/>
      <c r="W104" s="56" t="n"/>
      <c r="X104" s="56" t="n"/>
    </row>
    <row r="105" ht="15.75" customHeight="1" s="303">
      <c r="B105" s="75" t="n">
        <v>44372</v>
      </c>
      <c r="C105" s="76">
        <f>SUMIF(приход!A:A,B105&amp;$C$2,приход!J:J)</f>
        <v/>
      </c>
      <c r="D105" s="76" t="n">
        <v>0</v>
      </c>
      <c r="E105" s="76" t="n">
        <v>0</v>
      </c>
      <c r="F105" s="76" t="n">
        <v>600</v>
      </c>
      <c r="G105" s="76" t="n">
        <v>0</v>
      </c>
      <c r="H105" s="76" t="n">
        <v>373</v>
      </c>
      <c r="I105" s="76" t="n">
        <v>515</v>
      </c>
      <c r="J105" s="76" t="n">
        <v>0</v>
      </c>
      <c r="K105" s="76" t="n">
        <v>0</v>
      </c>
      <c r="L105" s="76" t="n">
        <v>0</v>
      </c>
      <c r="M105" s="76" t="n">
        <v>0</v>
      </c>
      <c r="N105" s="88">
        <f>N104+C105+D105+F105+G105+H105-I105-J105-K105-L105-M105/15</f>
        <v/>
      </c>
      <c r="O105" s="88" t="n"/>
      <c r="P105" s="88" t="n"/>
      <c r="Q105" s="88" t="n"/>
      <c r="R105" s="56" t="n"/>
      <c r="S105" s="56" t="n"/>
      <c r="T105" s="56" t="n"/>
      <c r="U105" s="56" t="n"/>
      <c r="V105" s="56" t="n"/>
      <c r="W105" s="56" t="n"/>
      <c r="X105" s="56" t="n"/>
    </row>
    <row r="106" ht="15.75" customHeight="1" s="303">
      <c r="B106" s="75" t="n">
        <v>44373</v>
      </c>
      <c r="C106" s="76">
        <f>SUMIF(приход!A:A,B106&amp;$C$2,приход!J:J)</f>
        <v/>
      </c>
      <c r="D106" s="76" t="n">
        <v>0</v>
      </c>
      <c r="E106" s="76" t="n">
        <v>0</v>
      </c>
      <c r="F106" s="76" t="n">
        <v>0</v>
      </c>
      <c r="G106" s="76" t="n">
        <v>0</v>
      </c>
      <c r="H106" s="76" t="n">
        <v>230</v>
      </c>
      <c r="I106" s="76" t="n">
        <v>636</v>
      </c>
      <c r="J106" s="76" t="n">
        <v>0</v>
      </c>
      <c r="K106" s="76" t="n">
        <v>0</v>
      </c>
      <c r="L106" s="76" t="n">
        <v>0</v>
      </c>
      <c r="M106" s="76" t="n">
        <v>0</v>
      </c>
      <c r="N106" s="88">
        <f>N105+C106+D106+F106+G106+H106-I106-J106-K106-L106-M106/15</f>
        <v/>
      </c>
      <c r="O106" s="88" t="n"/>
      <c r="P106" s="88" t="n"/>
      <c r="Q106" s="88" t="n"/>
      <c r="R106" s="56" t="n"/>
      <c r="S106" s="56" t="n"/>
      <c r="T106" s="56" t="n"/>
      <c r="U106" s="56" t="n"/>
      <c r="V106" s="56" t="n"/>
      <c r="W106" s="56" t="n"/>
      <c r="X106" s="56" t="n"/>
    </row>
    <row r="107" ht="15.75" customHeight="1" s="303">
      <c r="B107" s="75" t="n">
        <v>44374</v>
      </c>
      <c r="C107" s="76">
        <f>SUMIF(приход!A:A,B107&amp;$C$2,приход!J:J)</f>
        <v/>
      </c>
      <c r="D107" s="76" t="n">
        <v>0</v>
      </c>
      <c r="E107" s="76" t="n">
        <v>0</v>
      </c>
      <c r="F107" s="76" t="n">
        <v>0</v>
      </c>
      <c r="G107" s="76" t="n">
        <v>0</v>
      </c>
      <c r="H107" s="76" t="n">
        <v>388</v>
      </c>
      <c r="I107" s="76" t="n">
        <v>190</v>
      </c>
      <c r="J107" s="76" t="n">
        <v>0</v>
      </c>
      <c r="K107" s="76" t="n">
        <v>0</v>
      </c>
      <c r="L107" s="76" t="n">
        <v>0</v>
      </c>
      <c r="M107" s="76" t="n">
        <v>0</v>
      </c>
      <c r="N107" s="88">
        <f>N106+C107+D107+F107+G107+H107-I107-J107-K107-L107-M107/15</f>
        <v/>
      </c>
      <c r="O107" s="88" t="n"/>
      <c r="P107" s="88" t="n"/>
      <c r="Q107" s="88" t="n"/>
      <c r="R107" s="56" t="n"/>
      <c r="S107" s="56" t="n"/>
      <c r="T107" s="56" t="n"/>
      <c r="U107" s="56" t="n"/>
      <c r="V107" s="56" t="n"/>
      <c r="W107" s="56" t="n"/>
      <c r="X107" s="56" t="n"/>
    </row>
    <row r="108" ht="15.75" customHeight="1" s="303">
      <c r="B108" s="75" t="n">
        <v>44375</v>
      </c>
      <c r="C108" s="76">
        <f>SUMIF(приход!A:A,B108&amp;$C$2,приход!J:J)</f>
        <v/>
      </c>
      <c r="D108" s="76" t="n">
        <v>0</v>
      </c>
      <c r="E108" s="76" t="n">
        <v>0</v>
      </c>
      <c r="F108" s="76" t="n">
        <v>0</v>
      </c>
      <c r="G108" s="76" t="n">
        <v>0</v>
      </c>
      <c r="H108" s="76" t="n">
        <v>376</v>
      </c>
      <c r="I108" s="76" t="n">
        <v>396</v>
      </c>
      <c r="J108" s="76" t="n">
        <v>0</v>
      </c>
      <c r="K108" s="76" t="n">
        <v>0</v>
      </c>
      <c r="L108" s="76" t="n">
        <v>0</v>
      </c>
      <c r="M108" s="76" t="n">
        <v>0</v>
      </c>
      <c r="N108" s="88">
        <f>N107+C108+D108+F108+G108+H108-I108-J108-K108-L108-M108/15</f>
        <v/>
      </c>
      <c r="O108" s="88" t="n"/>
      <c r="P108" s="88" t="n"/>
      <c r="Q108" s="88" t="n"/>
      <c r="R108" s="56" t="n"/>
      <c r="S108" s="56" t="n"/>
      <c r="T108" s="56" t="n"/>
      <c r="U108" s="56" t="n"/>
      <c r="V108" s="56" t="n"/>
      <c r="W108" s="56" t="n"/>
      <c r="X108" s="56" t="n"/>
    </row>
    <row r="109" ht="16.15" customHeight="1" s="303" thickBot="1">
      <c r="B109" s="75" t="n">
        <v>44376</v>
      </c>
      <c r="C109" s="76">
        <f>SUMIF(приход!A:A,B109&amp;$C$2,приход!J:J)</f>
        <v/>
      </c>
      <c r="D109" s="76" t="n">
        <v>0</v>
      </c>
      <c r="E109" s="76" t="n">
        <v>0</v>
      </c>
      <c r="F109" s="76" t="n">
        <v>0</v>
      </c>
      <c r="G109" s="76" t="n">
        <v>0</v>
      </c>
      <c r="H109" s="76" t="n">
        <v>187</v>
      </c>
      <c r="I109" s="76" t="n">
        <v>378</v>
      </c>
      <c r="J109" s="76" t="n">
        <v>0</v>
      </c>
      <c r="K109" s="76" t="n">
        <v>0</v>
      </c>
      <c r="L109" s="76" t="n">
        <v>0</v>
      </c>
      <c r="M109" s="76" t="n">
        <v>0</v>
      </c>
      <c r="N109" s="88">
        <f>N108+C109+D109+F109+G109+H109-I109-J109-K109-L109-M109/15</f>
        <v/>
      </c>
      <c r="O109" s="88" t="n"/>
      <c r="P109" s="100" t="n"/>
      <c r="Q109" s="88" t="n"/>
      <c r="R109" s="56" t="n"/>
      <c r="S109" s="56" t="n"/>
      <c r="T109" s="56" t="n"/>
      <c r="U109" s="56" t="n"/>
      <c r="V109" s="56" t="n"/>
      <c r="W109" s="56" t="n"/>
      <c r="X109" s="56" t="n"/>
    </row>
    <row r="110" ht="16.15" customHeight="1" s="303" thickBot="1">
      <c r="B110" s="75" t="n">
        <v>44377</v>
      </c>
      <c r="C110" s="76">
        <f>SUMIF(приход!A:A,B110&amp;$C$2,приход!J:J)</f>
        <v/>
      </c>
      <c r="D110" s="76" t="n">
        <v>0</v>
      </c>
      <c r="E110" s="76" t="n">
        <v>0</v>
      </c>
      <c r="F110" s="76" t="n">
        <v>0</v>
      </c>
      <c r="G110" s="76" t="n">
        <v>0</v>
      </c>
      <c r="H110" s="76" t="n">
        <v>213</v>
      </c>
      <c r="I110" s="76" t="n">
        <v>1193</v>
      </c>
      <c r="J110" s="76" t="n">
        <v>0</v>
      </c>
      <c r="K110" s="76" t="n">
        <v>0</v>
      </c>
      <c r="L110" s="76" t="n">
        <v>0</v>
      </c>
      <c r="M110" s="76" t="n">
        <v>0</v>
      </c>
      <c r="N110" s="88">
        <f>N109+C110+D110+F110+G110+H110-I110-J110-K110-L110-M110/15</f>
        <v/>
      </c>
      <c r="O110" s="88" t="n"/>
      <c r="P110" s="102" t="n">
        <v>14706</v>
      </c>
      <c r="Q110" s="99">
        <f>P110/N110</f>
        <v/>
      </c>
      <c r="R110" s="56" t="n"/>
      <c r="S110" s="56" t="n"/>
      <c r="T110" s="56" t="n"/>
      <c r="U110" s="56" t="n"/>
      <c r="V110" s="56" t="n"/>
      <c r="W110" s="56" t="n"/>
      <c r="X110" s="56" t="n"/>
    </row>
    <row r="111" ht="15.75" customHeight="1" s="303">
      <c r="B111" s="75" t="n">
        <v>44378</v>
      </c>
      <c r="C111" s="76">
        <f>SUMIF(приход!A:A,B111&amp;$C$2,приход!J:J)</f>
        <v/>
      </c>
      <c r="D111" s="76" t="n">
        <v>0</v>
      </c>
      <c r="E111" s="76" t="n">
        <v>0</v>
      </c>
      <c r="F111" s="76" t="n">
        <v>0</v>
      </c>
      <c r="G111" s="76" t="n">
        <v>0</v>
      </c>
      <c r="H111" s="76" t="n">
        <v>239</v>
      </c>
      <c r="I111" s="76" t="n">
        <v>245</v>
      </c>
      <c r="J111" s="76" t="n">
        <v>0</v>
      </c>
      <c r="K111" s="76" t="n">
        <v>0</v>
      </c>
      <c r="L111" s="76" t="n">
        <v>0</v>
      </c>
      <c r="M111" s="76" t="n">
        <v>0</v>
      </c>
      <c r="N111" s="88">
        <f>P110+C111+D111+F111+G111+H111-I111-J111-K111-L111-M111/15</f>
        <v/>
      </c>
      <c r="O111" s="88" t="n"/>
      <c r="P111" s="101" t="n"/>
      <c r="Q111" s="88" t="n"/>
      <c r="R111" s="56" t="n"/>
      <c r="S111" s="56" t="n"/>
      <c r="T111" s="56" t="n"/>
      <c r="U111" s="56" t="n"/>
      <c r="V111" s="56" t="n"/>
      <c r="W111" s="56" t="n"/>
      <c r="X111" s="56" t="n"/>
    </row>
    <row r="112" ht="15.75" customHeight="1" s="303">
      <c r="B112" s="75" t="n">
        <v>44379</v>
      </c>
      <c r="C112" s="76">
        <f>SUMIF(приход!A:A,B112&amp;$C$2,приход!J:J)</f>
        <v/>
      </c>
      <c r="D112" s="76" t="n">
        <v>0</v>
      </c>
      <c r="E112" s="76" t="n">
        <v>0</v>
      </c>
      <c r="F112" s="76" t="n">
        <v>0</v>
      </c>
      <c r="G112" s="76" t="n">
        <v>0</v>
      </c>
      <c r="H112" s="76" t="n">
        <v>163</v>
      </c>
      <c r="I112" s="76" t="n">
        <v>525</v>
      </c>
      <c r="J112" s="76" t="n">
        <v>0</v>
      </c>
      <c r="K112" s="76" t="n">
        <v>0</v>
      </c>
      <c r="L112" s="76" t="n">
        <v>0</v>
      </c>
      <c r="M112" s="76" t="n">
        <v>0</v>
      </c>
      <c r="N112" s="88">
        <f>N111+C112+D112+F112+G112+H112-I112-J112-K112-L112-M112/15</f>
        <v/>
      </c>
      <c r="O112" s="88" t="n"/>
      <c r="P112" s="88" t="n"/>
      <c r="Q112" s="88" t="n"/>
      <c r="R112" s="56" t="n"/>
      <c r="S112" s="56" t="n"/>
      <c r="T112" s="56" t="n"/>
      <c r="U112" s="56" t="n"/>
      <c r="V112" s="56" t="n"/>
      <c r="W112" s="56" t="n"/>
      <c r="X112" s="56" t="n"/>
    </row>
    <row r="113" ht="15.75" customHeight="1" s="303">
      <c r="B113" s="75" t="n">
        <v>44380</v>
      </c>
      <c r="C113" s="76">
        <f>SUMIF(приход!A:A,B113&amp;$C$2,приход!J:J)</f>
        <v/>
      </c>
      <c r="D113" s="76" t="n">
        <v>0</v>
      </c>
      <c r="E113" s="76" t="n">
        <v>0</v>
      </c>
      <c r="F113" s="76" t="n">
        <v>0</v>
      </c>
      <c r="G113" s="76" t="n">
        <v>0</v>
      </c>
      <c r="H113" s="76" t="n">
        <v>306</v>
      </c>
      <c r="I113" s="76" t="n">
        <v>402</v>
      </c>
      <c r="J113" s="76" t="n">
        <v>0</v>
      </c>
      <c r="K113" s="76" t="n">
        <v>0</v>
      </c>
      <c r="L113" s="76" t="n">
        <v>0</v>
      </c>
      <c r="M113" s="76" t="n">
        <v>0</v>
      </c>
      <c r="N113" s="88">
        <f>N112+C113+D113+F113+G113+H113-I113-J113-K113-L113-M113/15</f>
        <v/>
      </c>
      <c r="O113" s="88" t="n"/>
      <c r="P113" s="88" t="n"/>
      <c r="Q113" s="88" t="n"/>
      <c r="R113" s="56" t="n"/>
      <c r="S113" s="56" t="n"/>
      <c r="T113" s="56" t="n"/>
      <c r="U113" s="56" t="n"/>
      <c r="V113" s="56" t="n"/>
      <c r="W113" s="56" t="n"/>
      <c r="X113" s="56" t="n"/>
    </row>
    <row r="114" ht="15.75" customHeight="1" s="303">
      <c r="B114" s="75" t="n">
        <v>44381</v>
      </c>
      <c r="C114" s="76">
        <f>SUMIF(приход!A:A,B114&amp;$C$2,приход!J:J)</f>
        <v/>
      </c>
      <c r="D114" s="76" t="n">
        <v>0</v>
      </c>
      <c r="E114" s="76" t="n">
        <v>0</v>
      </c>
      <c r="F114" s="76" t="n">
        <v>0</v>
      </c>
      <c r="G114" s="76" t="n">
        <v>0</v>
      </c>
      <c r="H114" s="76" t="n">
        <v>408</v>
      </c>
      <c r="I114" s="76" t="n">
        <v>288</v>
      </c>
      <c r="J114" s="76" t="n">
        <v>0</v>
      </c>
      <c r="K114" s="76" t="n">
        <v>0</v>
      </c>
      <c r="L114" s="76" t="n">
        <v>0</v>
      </c>
      <c r="M114" s="76" t="n">
        <v>0</v>
      </c>
      <c r="N114" s="88">
        <f>N113+C114+D114+F114+G114+H114-I114-J114-K114-L114-M114/15</f>
        <v/>
      </c>
      <c r="O114" s="88" t="n"/>
      <c r="P114" s="88" t="n"/>
      <c r="Q114" s="88" t="n"/>
      <c r="R114" s="56" t="n"/>
      <c r="S114" s="56" t="n"/>
      <c r="T114" s="56" t="n"/>
      <c r="U114" s="56" t="n"/>
      <c r="V114" s="56" t="n"/>
      <c r="W114" s="56" t="n"/>
      <c r="X114" s="56" t="n"/>
    </row>
    <row r="115" ht="15.75" customHeight="1" s="303">
      <c r="B115" s="75" t="n">
        <v>44382</v>
      </c>
      <c r="C115" s="76">
        <f>SUMIF(приход!A:A,B115&amp;$C$2,приход!J:J)</f>
        <v/>
      </c>
      <c r="D115" s="76" t="n">
        <v>0</v>
      </c>
      <c r="E115" s="76" t="n">
        <v>0</v>
      </c>
      <c r="F115" s="76" t="n">
        <v>0</v>
      </c>
      <c r="G115" s="76" t="n">
        <v>0</v>
      </c>
      <c r="H115" s="76" t="n">
        <v>248</v>
      </c>
      <c r="I115" s="76" t="n">
        <v>329</v>
      </c>
      <c r="J115" s="76" t="n">
        <v>0</v>
      </c>
      <c r="K115" s="76" t="n">
        <v>0</v>
      </c>
      <c r="L115" s="76" t="n">
        <v>0</v>
      </c>
      <c r="M115" s="76" t="n">
        <v>0</v>
      </c>
      <c r="N115" s="88">
        <f>N114+C115+D115+F115+G115+H115-I115-J115-K115-L115-M115/15</f>
        <v/>
      </c>
      <c r="O115" s="88" t="n"/>
      <c r="P115" s="88" t="n"/>
      <c r="Q115" s="88" t="n"/>
      <c r="R115" s="56" t="n"/>
      <c r="S115" s="56" t="n"/>
      <c r="T115" s="56" t="n"/>
      <c r="U115" s="56" t="n"/>
      <c r="V115" s="56" t="n"/>
      <c r="W115" s="56" t="n"/>
      <c r="X115" s="56" t="n"/>
    </row>
    <row r="116" ht="15.75" customHeight="1" s="303">
      <c r="B116" s="75" t="n">
        <v>44383</v>
      </c>
      <c r="C116" s="76">
        <f>SUMIF(приход!A:A,B116&amp;$C$2,приход!J:J)</f>
        <v/>
      </c>
      <c r="D116" s="76" t="n">
        <v>0</v>
      </c>
      <c r="E116" s="76" t="n">
        <v>0</v>
      </c>
      <c r="F116" s="76" t="n">
        <v>0</v>
      </c>
      <c r="G116" s="76" t="n">
        <v>0</v>
      </c>
      <c r="H116" s="76" t="n">
        <v>576</v>
      </c>
      <c r="I116" s="76" t="n">
        <v>481</v>
      </c>
      <c r="J116" s="76" t="n">
        <v>0</v>
      </c>
      <c r="K116" s="76" t="n">
        <v>0</v>
      </c>
      <c r="L116" s="76" t="n">
        <v>0</v>
      </c>
      <c r="M116" s="76" t="n">
        <v>0</v>
      </c>
      <c r="N116" s="88">
        <f>N115+C116+D116+F116+G116+H116-I116-J116-K116-L116-M116/15</f>
        <v/>
      </c>
      <c r="O116" s="88" t="n"/>
      <c r="P116" s="88" t="n"/>
      <c r="Q116" s="88" t="n"/>
      <c r="R116" s="56" t="n"/>
      <c r="S116" s="56" t="n"/>
      <c r="T116" s="56" t="n"/>
      <c r="U116" s="56" t="n"/>
      <c r="V116" s="56" t="n"/>
      <c r="W116" s="56" t="n"/>
      <c r="X116" s="56" t="n"/>
    </row>
    <row r="117" ht="15.75" customHeight="1" s="303">
      <c r="B117" s="75" t="n">
        <v>44384</v>
      </c>
      <c r="C117" s="76">
        <f>SUMIF(приход!A:A,B117&amp;$C$2,приход!J:J)</f>
        <v/>
      </c>
      <c r="D117" s="76" t="n">
        <v>0</v>
      </c>
      <c r="E117" s="76" t="n">
        <v>0</v>
      </c>
      <c r="F117" s="76" t="n">
        <v>0</v>
      </c>
      <c r="G117" s="76" t="n">
        <v>0</v>
      </c>
      <c r="H117" s="76" t="n">
        <v>154</v>
      </c>
      <c r="I117" s="76" t="n">
        <v>303</v>
      </c>
      <c r="J117" s="76" t="n">
        <v>0</v>
      </c>
      <c r="K117" s="76" t="n">
        <v>0</v>
      </c>
      <c r="L117" s="76" t="n">
        <v>0</v>
      </c>
      <c r="M117" s="76" t="n">
        <v>0</v>
      </c>
      <c r="N117" s="88">
        <f>N116+C117+D117+F117+G117+H117-I117-J117-K117-L117-M117/15+R117+S117+T117+U117-V117-W117-X117</f>
        <v/>
      </c>
      <c r="O117" s="88" t="n"/>
      <c r="P117" s="88" t="n"/>
      <c r="Q117" s="88" t="n"/>
      <c r="R117" s="92" t="n">
        <v>0</v>
      </c>
      <c r="S117" s="92" t="n">
        <v>2</v>
      </c>
      <c r="T117" s="92" t="n">
        <v>0</v>
      </c>
      <c r="U117" s="92" t="n">
        <v>0</v>
      </c>
      <c r="V117" s="92" t="n">
        <v>0</v>
      </c>
      <c r="W117" s="92" t="n">
        <v>0</v>
      </c>
      <c r="X117" s="92" t="n">
        <v>0</v>
      </c>
    </row>
    <row r="118" ht="15.75" customHeight="1" s="303">
      <c r="B118" s="75" t="n">
        <v>44385</v>
      </c>
      <c r="C118" s="76">
        <f>SUMIF(приход!A:A,B118&amp;$C$2,приход!J:J)</f>
        <v/>
      </c>
      <c r="D118" s="76" t="n">
        <v>0</v>
      </c>
      <c r="E118" s="76" t="n">
        <v>0</v>
      </c>
      <c r="F118" s="76" t="n">
        <v>600</v>
      </c>
      <c r="G118" s="76" t="n">
        <v>0</v>
      </c>
      <c r="H118" s="76" t="n">
        <v>514</v>
      </c>
      <c r="I118" s="76" t="n">
        <v>254</v>
      </c>
      <c r="J118" s="76" t="n">
        <v>0</v>
      </c>
      <c r="K118" s="76" t="n">
        <v>0</v>
      </c>
      <c r="L118" s="76" t="n">
        <v>0</v>
      </c>
      <c r="M118" s="76" t="n">
        <v>0</v>
      </c>
      <c r="N118" s="88">
        <f>N117+C118+D118+F118+G118+H118-I118-J118-K118-L118-M118/15+R118+S118+T118+U118-V118-W118-X118</f>
        <v/>
      </c>
      <c r="O118" s="88" t="n"/>
      <c r="P118" s="88" t="n"/>
      <c r="Q118" s="88" t="n"/>
      <c r="R118" s="92" t="n">
        <v>0</v>
      </c>
      <c r="S118" s="92" t="n">
        <v>0</v>
      </c>
      <c r="T118" s="92" t="n">
        <v>0</v>
      </c>
      <c r="U118" s="92" t="n">
        <v>0</v>
      </c>
      <c r="V118" s="92" t="n">
        <v>0</v>
      </c>
      <c r="W118" s="92" t="n">
        <v>0</v>
      </c>
      <c r="X118" s="92" t="n">
        <v>0</v>
      </c>
    </row>
    <row r="119" ht="15.75" customHeight="1" s="303">
      <c r="B119" s="75" t="n">
        <v>44386</v>
      </c>
      <c r="C119" s="76">
        <f>SUMIF(приход!A:A,B119&amp;$C$2,приход!J:J)</f>
        <v/>
      </c>
      <c r="D119" s="76" t="n">
        <v>0</v>
      </c>
      <c r="E119" s="76" t="n">
        <v>0</v>
      </c>
      <c r="F119" s="76" t="n">
        <v>0</v>
      </c>
      <c r="G119" s="76" t="n">
        <v>0</v>
      </c>
      <c r="H119" s="76" t="n">
        <v>256</v>
      </c>
      <c r="I119" s="76" t="n">
        <v>353</v>
      </c>
      <c r="J119" s="76" t="n">
        <v>0</v>
      </c>
      <c r="K119" s="76" t="n">
        <v>0</v>
      </c>
      <c r="L119" s="76" t="n">
        <v>0</v>
      </c>
      <c r="M119" s="76" t="n">
        <v>0</v>
      </c>
      <c r="N119" s="88">
        <f>N118+C119+D119+F119+G119+H119-I119-J119-K119-L119-M119/15+R119+S119+T119+U119-V119-W119-X119</f>
        <v/>
      </c>
      <c r="O119" s="88" t="n"/>
      <c r="P119" s="88" t="n"/>
      <c r="Q119" s="88" t="n"/>
      <c r="R119" s="92" t="n">
        <v>0</v>
      </c>
      <c r="S119" s="92" t="n">
        <v>0</v>
      </c>
      <c r="T119" s="92" t="n">
        <v>0</v>
      </c>
      <c r="U119" s="92" t="n">
        <v>0</v>
      </c>
      <c r="V119" s="92" t="n">
        <v>0</v>
      </c>
      <c r="W119" s="92" t="n">
        <v>0</v>
      </c>
      <c r="X119" s="92" t="n">
        <v>0</v>
      </c>
    </row>
    <row r="120" ht="15.75" customHeight="1" s="303">
      <c r="B120" s="75" t="n">
        <v>44387</v>
      </c>
      <c r="C120" s="76">
        <f>SUMIF(приход!A:A,B120&amp;$C$2,приход!J:J)</f>
        <v/>
      </c>
      <c r="D120" s="76" t="n">
        <v>0</v>
      </c>
      <c r="E120" s="76" t="n">
        <v>0</v>
      </c>
      <c r="F120" s="76" t="n">
        <v>0</v>
      </c>
      <c r="G120" s="76" t="n">
        <v>0</v>
      </c>
      <c r="H120" s="76" t="n">
        <v>328</v>
      </c>
      <c r="I120" s="76" t="n">
        <v>574</v>
      </c>
      <c r="J120" s="76" t="n">
        <v>0</v>
      </c>
      <c r="K120" s="76" t="n">
        <v>0</v>
      </c>
      <c r="L120" s="76" t="n">
        <v>0</v>
      </c>
      <c r="M120" s="76" t="n">
        <v>0</v>
      </c>
      <c r="N120" s="88">
        <f>N119+C120+D120+F120+G120+H120-I120-J120-K120-L120-M120/15+R120+S120+T120+U120-V120-W120-X120</f>
        <v/>
      </c>
      <c r="O120" s="88" t="n"/>
      <c r="P120" s="88" t="n"/>
      <c r="Q120" s="88" t="n"/>
      <c r="R120" s="92" t="n">
        <v>0</v>
      </c>
      <c r="S120" s="92" t="n">
        <v>0</v>
      </c>
      <c r="T120" s="92" t="n">
        <v>0</v>
      </c>
      <c r="U120" s="92" t="n">
        <v>0</v>
      </c>
      <c r="V120" s="92" t="n">
        <v>0</v>
      </c>
      <c r="W120" s="92" t="n">
        <v>0</v>
      </c>
      <c r="X120" s="92" t="n">
        <v>0</v>
      </c>
    </row>
    <row r="121" ht="15.75" customHeight="1" s="303">
      <c r="B121" s="75" t="n">
        <v>44388</v>
      </c>
      <c r="C121" s="76">
        <f>SUMIF(приход!A:A,B121&amp;$C$2,приход!J:J)</f>
        <v/>
      </c>
      <c r="D121" s="76" t="n">
        <v>0</v>
      </c>
      <c r="E121" s="76" t="n">
        <v>0</v>
      </c>
      <c r="F121" s="76" t="n">
        <v>0</v>
      </c>
      <c r="G121" s="76" t="n">
        <v>0</v>
      </c>
      <c r="H121" s="76" t="n">
        <v>420</v>
      </c>
      <c r="I121" s="76" t="n">
        <v>288</v>
      </c>
      <c r="J121" s="76" t="n">
        <v>0</v>
      </c>
      <c r="K121" s="76" t="n">
        <v>0</v>
      </c>
      <c r="L121" s="76" t="n">
        <v>0</v>
      </c>
      <c r="M121" s="76" t="n">
        <v>0</v>
      </c>
      <c r="N121" s="88">
        <f>N120+C121+D121+F121+G121+H121-I121-J121-K121-L121-M121/15+R121+S121+T121+U121-V121-W121-X121</f>
        <v/>
      </c>
      <c r="O121" s="88" t="n"/>
      <c r="P121" s="88" t="n"/>
      <c r="Q121" s="88" t="n"/>
      <c r="R121" s="92" t="n">
        <v>0</v>
      </c>
      <c r="S121" s="92" t="n">
        <v>0</v>
      </c>
      <c r="T121" s="92" t="n">
        <v>0</v>
      </c>
      <c r="U121" s="92" t="n">
        <v>0</v>
      </c>
      <c r="V121" s="92" t="n">
        <v>0</v>
      </c>
      <c r="W121" s="92" t="n">
        <v>0</v>
      </c>
      <c r="X121" s="92" t="n">
        <v>0</v>
      </c>
    </row>
    <row r="122" ht="15.75" customHeight="1" s="303">
      <c r="B122" s="75" t="n">
        <v>44389</v>
      </c>
      <c r="C122" s="76">
        <f>SUMIF(приход!A:A,B122&amp;$C$2,приход!J:J)</f>
        <v/>
      </c>
      <c r="D122" s="76" t="n">
        <v>0</v>
      </c>
      <c r="E122" s="76" t="n">
        <v>0</v>
      </c>
      <c r="F122" s="76" t="n">
        <v>0</v>
      </c>
      <c r="G122" s="76" t="n">
        <v>0</v>
      </c>
      <c r="H122" s="76" t="n">
        <v>307</v>
      </c>
      <c r="I122" s="76" t="n">
        <v>435</v>
      </c>
      <c r="J122" s="76" t="n">
        <v>0</v>
      </c>
      <c r="K122" s="76" t="n">
        <v>0</v>
      </c>
      <c r="L122" s="76" t="n">
        <v>0</v>
      </c>
      <c r="M122" s="76" t="n">
        <v>0</v>
      </c>
      <c r="N122" s="88">
        <f>N121+C122+D122+F122+G122+H122-I122-J122-K122-L122-M122/15+R122+S122+T122+U122-V122-W122-X122</f>
        <v/>
      </c>
      <c r="O122" s="88" t="n"/>
      <c r="P122" s="88" t="n"/>
      <c r="Q122" s="88" t="n"/>
      <c r="R122" s="92" t="n">
        <v>0</v>
      </c>
      <c r="S122" s="92" t="n">
        <v>0</v>
      </c>
      <c r="T122" s="92" t="n">
        <v>0</v>
      </c>
      <c r="U122" s="92" t="n">
        <v>0</v>
      </c>
      <c r="V122" s="92" t="n">
        <v>0</v>
      </c>
      <c r="W122" s="92" t="n">
        <v>0</v>
      </c>
      <c r="X122" s="92" t="n">
        <v>0</v>
      </c>
    </row>
    <row r="123" ht="15.75" customHeight="1" s="303">
      <c r="B123" s="75" t="n">
        <v>44390</v>
      </c>
      <c r="C123" s="76">
        <f>SUMIF(приход!A:A,B123&amp;$C$2,приход!J:J)</f>
        <v/>
      </c>
      <c r="D123" s="76" t="n">
        <v>0</v>
      </c>
      <c r="E123" s="76" t="n">
        <v>0</v>
      </c>
      <c r="F123" s="76" t="n">
        <v>0</v>
      </c>
      <c r="G123" s="76" t="n">
        <v>27</v>
      </c>
      <c r="H123" s="76" t="n">
        <v>374</v>
      </c>
      <c r="I123" s="76" t="n">
        <v>448</v>
      </c>
      <c r="J123" s="76" t="n">
        <v>0</v>
      </c>
      <c r="K123" s="76" t="n">
        <v>0</v>
      </c>
      <c r="L123" s="76" t="n">
        <v>0</v>
      </c>
      <c r="M123" s="76" t="n">
        <v>0</v>
      </c>
      <c r="N123" s="88">
        <f>N122+C123+D123+F123+G123+H123-I123-J123-K123-L123-M123/15+R123+S123+T123+U123-V123-W123-X123</f>
        <v/>
      </c>
      <c r="O123" s="88" t="n"/>
      <c r="P123" s="88" t="n"/>
      <c r="Q123" s="88" t="n"/>
      <c r="R123" s="92" t="n">
        <v>0</v>
      </c>
      <c r="S123" s="92" t="n">
        <v>0</v>
      </c>
      <c r="T123" s="92" t="n">
        <v>0</v>
      </c>
      <c r="U123" s="92" t="n">
        <v>0</v>
      </c>
      <c r="V123" s="92" t="n">
        <v>0</v>
      </c>
      <c r="W123" s="92" t="n">
        <v>0</v>
      </c>
      <c r="X123" s="92" t="n">
        <v>0</v>
      </c>
    </row>
    <row r="124" ht="15.75" customHeight="1" s="303">
      <c r="B124" s="75" t="n">
        <v>44391</v>
      </c>
      <c r="C124" s="76">
        <f>SUMIF(приход!A:A,B124&amp;$C$2,приход!J:J)</f>
        <v/>
      </c>
      <c r="D124" s="76" t="n">
        <v>0</v>
      </c>
      <c r="E124" s="76" t="n">
        <v>0</v>
      </c>
      <c r="F124" s="76" t="n">
        <v>0</v>
      </c>
      <c r="G124" s="76" t="n">
        <v>0</v>
      </c>
      <c r="H124" s="76" t="n">
        <v>349</v>
      </c>
      <c r="I124" s="76" t="n">
        <v>422</v>
      </c>
      <c r="J124" s="76" t="n">
        <v>0</v>
      </c>
      <c r="K124" s="76" t="n">
        <v>0</v>
      </c>
      <c r="L124" s="76" t="n">
        <v>0</v>
      </c>
      <c r="M124" s="76" t="n">
        <v>0</v>
      </c>
      <c r="N124" s="88">
        <f>N123+C124+D124+F124+G124+H124-I124-J124-K124-L124-M124/15+R124+S124+T124+U124-V124-W124-X124</f>
        <v/>
      </c>
      <c r="O124" s="88" t="n"/>
      <c r="P124" s="88" t="n"/>
      <c r="Q124" s="88" t="n"/>
      <c r="R124" s="92" t="n">
        <v>0</v>
      </c>
      <c r="S124" s="92" t="n">
        <v>0</v>
      </c>
      <c r="T124" s="92" t="n">
        <v>0</v>
      </c>
      <c r="U124" s="92" t="n">
        <v>0</v>
      </c>
      <c r="V124" s="92" t="n">
        <v>0</v>
      </c>
      <c r="W124" s="92" t="n">
        <v>0</v>
      </c>
      <c r="X124" s="92" t="n">
        <v>0</v>
      </c>
    </row>
    <row r="125" ht="15.75" customHeight="1" s="303">
      <c r="B125" s="75" t="n">
        <v>44392</v>
      </c>
      <c r="C125" s="76">
        <f>SUMIF(приход!A:A,B125&amp;$C$2,приход!J:J)</f>
        <v/>
      </c>
      <c r="D125" s="76" t="n">
        <v>0</v>
      </c>
      <c r="E125" s="76" t="n">
        <v>0</v>
      </c>
      <c r="F125" s="76" t="n">
        <v>0</v>
      </c>
      <c r="G125" s="76" t="n">
        <v>0</v>
      </c>
      <c r="H125" s="76" t="n">
        <v>611</v>
      </c>
      <c r="I125" s="76" t="n">
        <v>700</v>
      </c>
      <c r="J125" s="76" t="n">
        <v>0</v>
      </c>
      <c r="K125" s="76" t="n">
        <v>0</v>
      </c>
      <c r="L125" s="76" t="n">
        <v>0</v>
      </c>
      <c r="M125" s="76" t="n">
        <v>0</v>
      </c>
      <c r="N125" s="88">
        <f>N124+C125+D125+F125+G125+H125-I125-J125-K125-L125-M125/15+R125+S125+T125+U125-V125-W125-X125</f>
        <v/>
      </c>
      <c r="O125" s="88" t="n"/>
      <c r="P125" s="88" t="n"/>
      <c r="Q125" s="88" t="n"/>
      <c r="R125" s="92" t="n">
        <v>0</v>
      </c>
      <c r="S125" s="92" t="n">
        <v>0</v>
      </c>
      <c r="T125" s="92" t="n">
        <v>0</v>
      </c>
      <c r="U125" s="92" t="n">
        <v>0</v>
      </c>
      <c r="V125" s="92" t="n">
        <v>0</v>
      </c>
      <c r="W125" s="92" t="n">
        <v>0</v>
      </c>
      <c r="X125" s="92" t="n">
        <v>0</v>
      </c>
    </row>
    <row r="126" ht="15.75" customHeight="1" s="303">
      <c r="B126" s="75" t="n">
        <v>44393</v>
      </c>
      <c r="C126" s="76">
        <f>SUMIF(приход!A:A,B126&amp;$C$2,приход!J:J)</f>
        <v/>
      </c>
      <c r="D126" s="76" t="n">
        <v>0</v>
      </c>
      <c r="E126" s="76" t="n">
        <v>0</v>
      </c>
      <c r="F126" s="76" t="n">
        <v>0</v>
      </c>
      <c r="G126" s="76" t="n">
        <v>0</v>
      </c>
      <c r="H126" s="76" t="n">
        <v>499</v>
      </c>
      <c r="I126" s="76" t="n">
        <v>733</v>
      </c>
      <c r="J126" s="76" t="n">
        <v>0</v>
      </c>
      <c r="K126" s="76" t="n">
        <v>0</v>
      </c>
      <c r="L126" s="76" t="n">
        <v>0</v>
      </c>
      <c r="M126" s="76" t="n">
        <v>0</v>
      </c>
      <c r="N126" s="88">
        <f>N125+C126+D126+F126+G126+H126-I126-J126-K126-L126-M126/15+R126+S126+T126+U126-V126-W126-X126</f>
        <v/>
      </c>
      <c r="O126" s="88" t="n"/>
      <c r="P126" s="88" t="n"/>
      <c r="Q126" s="88" t="n"/>
      <c r="R126" s="92" t="n">
        <v>0</v>
      </c>
      <c r="S126" s="92" t="n">
        <v>0</v>
      </c>
      <c r="T126" s="92" t="n">
        <v>0</v>
      </c>
      <c r="U126" s="92" t="n">
        <v>0</v>
      </c>
      <c r="V126" s="92" t="n">
        <v>0</v>
      </c>
      <c r="W126" s="92" t="n">
        <v>0</v>
      </c>
      <c r="X126" s="92" t="n">
        <v>0</v>
      </c>
    </row>
    <row r="127" ht="15.75" customHeight="1" s="303">
      <c r="B127" s="75" t="n">
        <v>44394</v>
      </c>
      <c r="C127" s="76">
        <f>SUMIF(приход!A:A,B127&amp;$C$2,приход!J:J)</f>
        <v/>
      </c>
      <c r="D127" s="76" t="n">
        <v>0</v>
      </c>
      <c r="E127" s="76" t="n">
        <v>0</v>
      </c>
      <c r="F127" s="76" t="n">
        <v>0</v>
      </c>
      <c r="G127" s="76" t="n">
        <v>0</v>
      </c>
      <c r="H127" s="76" t="n">
        <v>231</v>
      </c>
      <c r="I127" s="76" t="n">
        <v>677</v>
      </c>
      <c r="J127" s="76" t="n">
        <v>0</v>
      </c>
      <c r="K127" s="76" t="n">
        <v>0</v>
      </c>
      <c r="L127" s="76" t="n">
        <v>0</v>
      </c>
      <c r="M127" s="76" t="n">
        <v>0</v>
      </c>
      <c r="N127" s="88">
        <f>N126+C127+D127+F127+G127+H127-I127-J127-K127-L127-M127/15+R127+S127+T127+U127-V127-W127-X127</f>
        <v/>
      </c>
      <c r="O127" s="88" t="n"/>
      <c r="P127" s="88" t="n"/>
      <c r="Q127" s="88" t="n"/>
      <c r="R127" s="92" t="n">
        <v>0</v>
      </c>
      <c r="S127" s="92" t="n">
        <v>0</v>
      </c>
      <c r="T127" s="92" t="n">
        <v>0</v>
      </c>
      <c r="U127" s="92" t="n">
        <v>0</v>
      </c>
      <c r="V127" s="92" t="n">
        <v>0</v>
      </c>
      <c r="W127" s="92" t="n">
        <v>0</v>
      </c>
      <c r="X127" s="92" t="n">
        <v>0</v>
      </c>
    </row>
    <row r="128" ht="15.75" customHeight="1" s="303">
      <c r="B128" s="75" t="n">
        <v>44395</v>
      </c>
      <c r="C128" s="76">
        <f>SUMIF(приход!A:A,B128&amp;$C$2,приход!J:J)</f>
        <v/>
      </c>
      <c r="D128" s="76" t="n">
        <v>0</v>
      </c>
      <c r="E128" s="76" t="n">
        <v>0</v>
      </c>
      <c r="F128" s="76" t="n">
        <v>0</v>
      </c>
      <c r="G128" s="76" t="n">
        <v>0</v>
      </c>
      <c r="H128" s="76" t="n">
        <v>325</v>
      </c>
      <c r="I128" s="76" t="n">
        <v>143</v>
      </c>
      <c r="J128" s="76" t="n">
        <v>0</v>
      </c>
      <c r="K128" s="76" t="n">
        <v>0</v>
      </c>
      <c r="L128" s="76" t="n">
        <v>0</v>
      </c>
      <c r="M128" s="76" t="n">
        <v>0</v>
      </c>
      <c r="N128" s="88">
        <f>N127+C128+D128+F128+G128+H128-I128-J128-K128-L128-M128/15+R128+S128+T128+U128-V128-W128-X128</f>
        <v/>
      </c>
      <c r="O128" s="88" t="n"/>
      <c r="P128" s="88" t="n"/>
      <c r="Q128" s="88" t="n"/>
      <c r="R128" s="92" t="n">
        <v>0</v>
      </c>
      <c r="S128" s="92" t="n">
        <v>0</v>
      </c>
      <c r="T128" s="92" t="n">
        <v>0</v>
      </c>
      <c r="U128" s="92" t="n">
        <v>0</v>
      </c>
      <c r="V128" s="92" t="n">
        <v>0</v>
      </c>
      <c r="W128" s="92" t="n">
        <v>0</v>
      </c>
      <c r="X128" s="92" t="n">
        <v>0</v>
      </c>
    </row>
    <row r="129" ht="15.75" customHeight="1" s="303">
      <c r="B129" s="75" t="n">
        <v>44396</v>
      </c>
      <c r="C129" s="76">
        <f>SUMIF(приход!A:A,B129&amp;$C$2,приход!J:J)</f>
        <v/>
      </c>
      <c r="D129" s="76" t="n">
        <v>0</v>
      </c>
      <c r="E129" s="76" t="n">
        <v>0</v>
      </c>
      <c r="F129" s="76" t="n">
        <v>0</v>
      </c>
      <c r="G129" s="76" t="n">
        <v>0</v>
      </c>
      <c r="H129" s="76" t="n">
        <v>450</v>
      </c>
      <c r="I129" s="76" t="n">
        <v>122</v>
      </c>
      <c r="J129" s="76" t="n">
        <v>0</v>
      </c>
      <c r="K129" s="76" t="n">
        <v>0</v>
      </c>
      <c r="L129" s="76" t="n">
        <v>0</v>
      </c>
      <c r="M129" s="76" t="n">
        <v>0</v>
      </c>
      <c r="N129" s="88">
        <f>N128+C129+D129+F129+G129+H129-I129-J129-K129-L129-M129/15+R129+S129+T129+U129-V129-W129-X129</f>
        <v/>
      </c>
      <c r="O129" s="88" t="n"/>
      <c r="P129" s="88" t="n"/>
      <c r="Q129" s="88" t="n"/>
      <c r="R129" s="92" t="n">
        <v>0</v>
      </c>
      <c r="S129" s="92" t="n">
        <v>0</v>
      </c>
      <c r="T129" s="92" t="n">
        <v>0</v>
      </c>
      <c r="U129" s="92" t="n">
        <v>0</v>
      </c>
      <c r="V129" s="92" t="n">
        <v>0</v>
      </c>
      <c r="W129" s="92" t="n">
        <v>0</v>
      </c>
      <c r="X129" s="92" t="n">
        <v>0</v>
      </c>
    </row>
    <row r="130" ht="15.75" customHeight="1" s="303">
      <c r="B130" s="75" t="n">
        <v>44397</v>
      </c>
      <c r="C130" s="76">
        <f>SUMIF(приход!A:A,B130&amp;$C$2,приход!J:J)</f>
        <v/>
      </c>
      <c r="D130" s="76" t="n">
        <v>0</v>
      </c>
      <c r="E130" s="76" t="n">
        <v>0</v>
      </c>
      <c r="F130" s="76" t="n">
        <v>350</v>
      </c>
      <c r="G130" s="76" t="n">
        <v>0</v>
      </c>
      <c r="H130" s="76" t="n">
        <v>226</v>
      </c>
      <c r="I130" s="76" t="n">
        <v>718</v>
      </c>
      <c r="J130" s="76" t="n">
        <v>0</v>
      </c>
      <c r="K130" s="76" t="n">
        <v>0</v>
      </c>
      <c r="L130" s="76" t="n">
        <v>0</v>
      </c>
      <c r="M130" s="76" t="n">
        <v>0</v>
      </c>
      <c r="N130" s="88">
        <f>N129+C130+D130+F130+G130+H130-I130-J130-K130-L130-M130/15+R130+S130+T130+U130-V130-W130-X130</f>
        <v/>
      </c>
      <c r="O130" s="88" t="n"/>
      <c r="P130" s="88" t="n"/>
      <c r="Q130" s="88" t="n"/>
      <c r="R130" s="92" t="n">
        <v>0</v>
      </c>
      <c r="S130" s="92" t="n">
        <v>0</v>
      </c>
      <c r="T130" s="92" t="n">
        <v>0</v>
      </c>
      <c r="U130" s="92" t="n">
        <v>0</v>
      </c>
      <c r="V130" s="92" t="n">
        <v>0</v>
      </c>
      <c r="W130" s="92" t="n">
        <v>0</v>
      </c>
      <c r="X130" s="92" t="n">
        <v>0</v>
      </c>
    </row>
    <row r="131" ht="15.75" customHeight="1" s="303">
      <c r="B131" s="75" t="n">
        <v>44398</v>
      </c>
      <c r="C131" s="76">
        <f>SUMIF(приход!A:A,B131&amp;$C$2,приход!J:J)</f>
        <v/>
      </c>
      <c r="D131" s="76" t="n">
        <v>0</v>
      </c>
      <c r="E131" s="76" t="n">
        <v>0</v>
      </c>
      <c r="F131" s="76" t="n">
        <v>0</v>
      </c>
      <c r="G131" s="76" t="n">
        <v>0</v>
      </c>
      <c r="H131" s="76" t="n">
        <v>361</v>
      </c>
      <c r="I131" s="76" t="n">
        <v>589</v>
      </c>
      <c r="J131" s="76" t="n">
        <v>0</v>
      </c>
      <c r="K131" s="76" t="n">
        <v>0</v>
      </c>
      <c r="L131" s="76" t="n">
        <v>0</v>
      </c>
      <c r="M131" s="76" t="n">
        <v>0</v>
      </c>
      <c r="N131" s="88">
        <f>N130+C131+D131+F131+G131+H131-I131-J131-K131-L131-M131/15+R131+S131+T131+U131-V131-W131-X131</f>
        <v/>
      </c>
      <c r="O131" s="88" t="n"/>
      <c r="P131" s="88" t="n"/>
      <c r="Q131" s="88" t="n"/>
      <c r="R131" s="92" t="n">
        <v>0</v>
      </c>
      <c r="S131" s="92" t="n">
        <v>0</v>
      </c>
      <c r="T131" s="92" t="n">
        <v>0</v>
      </c>
      <c r="U131" s="92" t="n">
        <v>0</v>
      </c>
      <c r="V131" s="92" t="n">
        <v>0</v>
      </c>
      <c r="W131" s="92" t="n">
        <v>0</v>
      </c>
      <c r="X131" s="92" t="n">
        <v>0</v>
      </c>
    </row>
    <row r="132" ht="15.75" customHeight="1" s="303">
      <c r="B132" s="75" t="n">
        <v>44399</v>
      </c>
      <c r="C132" s="76">
        <f>SUMIF(приход!A:A,B132&amp;$C$2,приход!J:J)</f>
        <v/>
      </c>
      <c r="D132" s="76" t="n">
        <v>0</v>
      </c>
      <c r="E132" s="76" t="n">
        <v>0</v>
      </c>
      <c r="F132" s="76" t="n">
        <v>0</v>
      </c>
      <c r="G132" s="76" t="n">
        <v>0</v>
      </c>
      <c r="H132" s="76" t="n">
        <v>350</v>
      </c>
      <c r="I132" s="76" t="n">
        <v>342</v>
      </c>
      <c r="J132" s="76" t="n">
        <v>0</v>
      </c>
      <c r="K132" s="76" t="n">
        <v>0</v>
      </c>
      <c r="L132" s="76" t="n">
        <v>0</v>
      </c>
      <c r="M132" s="76" t="n">
        <v>0</v>
      </c>
      <c r="N132" s="88">
        <f>N131+C132+D132+F132+G132+H132-I132-J132-K132-L132-M132/15+R132+S132+T132+U132-V132-W132-X132</f>
        <v/>
      </c>
      <c r="O132" s="88" t="n"/>
      <c r="P132" s="88" t="n"/>
      <c r="Q132" s="88" t="n"/>
      <c r="R132" s="92" t="n">
        <v>0</v>
      </c>
      <c r="S132" s="92" t="n">
        <v>26</v>
      </c>
      <c r="T132" s="92" t="n">
        <v>0</v>
      </c>
      <c r="U132" s="92" t="n">
        <v>0</v>
      </c>
      <c r="V132" s="92" t="n">
        <v>0</v>
      </c>
      <c r="W132" s="92" t="n">
        <v>0</v>
      </c>
      <c r="X132" s="92" t="n">
        <v>0</v>
      </c>
    </row>
    <row r="133" ht="15.75" customHeight="1" s="303">
      <c r="B133" s="75" t="n">
        <v>44400</v>
      </c>
      <c r="C133" s="76">
        <f>SUMIF(приход!A:A,B133&amp;$C$2,приход!J:J)</f>
        <v/>
      </c>
      <c r="D133" s="76" t="n">
        <v>0</v>
      </c>
      <c r="E133" s="76" t="n">
        <v>0</v>
      </c>
      <c r="F133" s="76" t="n">
        <v>600</v>
      </c>
      <c r="G133" s="76" t="n">
        <v>0</v>
      </c>
      <c r="H133" s="76" t="n">
        <v>400</v>
      </c>
      <c r="I133" s="76" t="n">
        <v>487</v>
      </c>
      <c r="J133" s="76" t="n">
        <v>0</v>
      </c>
      <c r="K133" s="76" t="n">
        <v>0</v>
      </c>
      <c r="L133" s="76" t="n">
        <v>0</v>
      </c>
      <c r="M133" s="76" t="n">
        <v>0</v>
      </c>
      <c r="N133" s="88">
        <f>N132+C133+D133+F133+G133+H133-I133-J133-K133-L133-M133/15+R133+S133+T133+U133-V133-W133-X133</f>
        <v/>
      </c>
      <c r="O133" s="88" t="n"/>
      <c r="P133" s="88" t="n"/>
      <c r="Q133" s="88" t="n"/>
      <c r="R133" s="92" t="n">
        <v>0</v>
      </c>
      <c r="S133" s="92" t="n">
        <v>0</v>
      </c>
      <c r="T133" s="92" t="n">
        <v>0</v>
      </c>
      <c r="U133" s="92" t="n">
        <v>0</v>
      </c>
      <c r="V133" s="92" t="n">
        <v>0</v>
      </c>
      <c r="W133" s="92" t="n">
        <v>0</v>
      </c>
      <c r="X133" s="92" t="n">
        <v>0</v>
      </c>
    </row>
    <row r="134" ht="15.75" customHeight="1" s="303">
      <c r="B134" s="75" t="n">
        <v>44401</v>
      </c>
      <c r="C134" s="76">
        <f>SUMIF(приход!A:A,B134&amp;$C$2,приход!J:J)</f>
        <v/>
      </c>
      <c r="D134" s="76" t="n">
        <v>0</v>
      </c>
      <c r="E134" s="76" t="n">
        <v>0</v>
      </c>
      <c r="F134" s="76" t="n">
        <v>0</v>
      </c>
      <c r="G134" s="76" t="n">
        <v>0</v>
      </c>
      <c r="H134" s="76" t="n">
        <v>171</v>
      </c>
      <c r="I134" s="76" t="n">
        <v>748</v>
      </c>
      <c r="J134" s="76" t="n">
        <v>0</v>
      </c>
      <c r="K134" s="76" t="n">
        <v>0</v>
      </c>
      <c r="L134" s="76" t="n">
        <v>0</v>
      </c>
      <c r="M134" s="76" t="n">
        <v>0</v>
      </c>
      <c r="N134" s="88">
        <f>N133+C134+D134+F134+G134+H134-I134-J134-K134-L134-M134/15+R134+S134+T134+U134-V134-W134-X134</f>
        <v/>
      </c>
      <c r="O134" s="88" t="n"/>
      <c r="P134" s="88" t="n"/>
      <c r="Q134" s="88" t="n"/>
      <c r="R134" s="92" t="n">
        <v>0</v>
      </c>
      <c r="S134" s="92" t="n">
        <v>0</v>
      </c>
      <c r="T134" s="92" t="n">
        <v>0</v>
      </c>
      <c r="U134" s="92" t="n">
        <v>0</v>
      </c>
      <c r="V134" s="92" t="n">
        <v>0</v>
      </c>
      <c r="W134" s="92" t="n">
        <v>0</v>
      </c>
      <c r="X134" s="92" t="n">
        <v>0</v>
      </c>
    </row>
    <row r="135" ht="15.75" customHeight="1" s="303">
      <c r="B135" s="75" t="n">
        <v>44402</v>
      </c>
      <c r="C135" s="76">
        <f>SUMIF(приход!A:A,B135&amp;$C$2,приход!J:J)</f>
        <v/>
      </c>
      <c r="D135" s="76" t="n">
        <v>0</v>
      </c>
      <c r="E135" s="76" t="n">
        <v>0</v>
      </c>
      <c r="F135" s="76" t="n">
        <v>0</v>
      </c>
      <c r="G135" s="76" t="n">
        <v>0</v>
      </c>
      <c r="H135" s="76" t="n">
        <v>587</v>
      </c>
      <c r="I135" s="76" t="n">
        <v>648</v>
      </c>
      <c r="J135" s="76" t="n">
        <v>0</v>
      </c>
      <c r="K135" s="76" t="n">
        <v>0</v>
      </c>
      <c r="L135" s="76" t="n">
        <v>0</v>
      </c>
      <c r="M135" s="76" t="n">
        <v>0</v>
      </c>
      <c r="N135" s="88">
        <f>N134+C135+D135+F135+G135+H135-I135-J135-K135-L135-M135/15+R135+S135+T135+U135-V135-W135-X135</f>
        <v/>
      </c>
      <c r="O135" s="88" t="n"/>
      <c r="P135" s="88" t="n"/>
      <c r="Q135" s="88" t="n"/>
      <c r="R135" s="92" t="n">
        <v>0</v>
      </c>
      <c r="S135" s="92" t="n">
        <v>0</v>
      </c>
      <c r="T135" s="92" t="n">
        <v>0</v>
      </c>
      <c r="U135" s="92" t="n">
        <v>0</v>
      </c>
      <c r="V135" s="92" t="n">
        <v>0</v>
      </c>
      <c r="W135" s="92" t="n">
        <v>2</v>
      </c>
      <c r="X135" s="92" t="n">
        <v>0</v>
      </c>
    </row>
    <row r="136" ht="15.75" customHeight="1" s="303">
      <c r="B136" s="75" t="n">
        <v>44403</v>
      </c>
      <c r="C136" s="76">
        <f>SUMIF(приход!A:A,B136&amp;$C$2,приход!J:J)</f>
        <v/>
      </c>
      <c r="D136" s="76" t="n">
        <v>0</v>
      </c>
      <c r="E136" s="76" t="n">
        <v>0</v>
      </c>
      <c r="F136" s="76" t="n">
        <v>0</v>
      </c>
      <c r="G136" s="76" t="n">
        <v>0</v>
      </c>
      <c r="H136" s="76" t="n">
        <v>856</v>
      </c>
      <c r="I136" s="76" t="n">
        <v>308</v>
      </c>
      <c r="J136" s="76" t="n">
        <v>0</v>
      </c>
      <c r="K136" s="76" t="n">
        <v>0</v>
      </c>
      <c r="L136" s="76" t="n">
        <v>0</v>
      </c>
      <c r="M136" s="76" t="n">
        <v>0</v>
      </c>
      <c r="N136" s="88">
        <f>N135+C136+D136+F136+G136+H136-I136-J136-K136-L136-M136/15+R136+S136+T136+U136-V136-W136-X136</f>
        <v/>
      </c>
      <c r="O136" s="88" t="n"/>
      <c r="P136" s="88" t="n"/>
      <c r="Q136" s="88" t="n"/>
      <c r="R136" s="92" t="n">
        <v>0</v>
      </c>
      <c r="S136" s="92" t="n">
        <v>0</v>
      </c>
      <c r="T136" s="92" t="n">
        <v>0</v>
      </c>
      <c r="U136" s="92" t="n">
        <v>0</v>
      </c>
      <c r="V136" s="92" t="n">
        <v>0</v>
      </c>
      <c r="W136" s="92" t="n">
        <v>0</v>
      </c>
      <c r="X136" s="92" t="n">
        <v>0</v>
      </c>
    </row>
    <row r="137" ht="15.75" customHeight="1" s="303">
      <c r="B137" s="75" t="n">
        <v>44404</v>
      </c>
      <c r="C137" s="76">
        <f>SUMIF(приход!A:A,B137&amp;$C$2,приход!J:J)</f>
        <v/>
      </c>
      <c r="D137" s="76" t="n">
        <v>0</v>
      </c>
      <c r="E137" s="76" t="n">
        <v>0</v>
      </c>
      <c r="F137" s="76" t="n">
        <v>0</v>
      </c>
      <c r="G137" s="76" t="n">
        <v>0</v>
      </c>
      <c r="H137" s="76" t="n">
        <v>334</v>
      </c>
      <c r="I137" s="76" t="n">
        <v>445</v>
      </c>
      <c r="J137" s="76" t="n">
        <v>0</v>
      </c>
      <c r="K137" s="76" t="n">
        <v>0</v>
      </c>
      <c r="L137" s="76" t="n">
        <v>0</v>
      </c>
      <c r="M137" s="76" t="n">
        <v>0</v>
      </c>
      <c r="N137" s="88">
        <f>N136+C137+D137+F137+G137+H137-I137-J137-K137-L137-M137/15+R137+S137+T137+U137-V137-W137-X137</f>
        <v/>
      </c>
      <c r="O137" s="88" t="n"/>
      <c r="P137" s="88" t="n"/>
      <c r="Q137" s="88" t="n"/>
      <c r="R137" s="92" t="n">
        <v>0</v>
      </c>
      <c r="S137" s="92" t="n">
        <v>0</v>
      </c>
      <c r="T137" s="92" t="n">
        <v>0</v>
      </c>
      <c r="U137" s="92" t="n">
        <v>0</v>
      </c>
      <c r="V137" s="92" t="n">
        <v>0</v>
      </c>
      <c r="W137" s="92" t="n">
        <v>0</v>
      </c>
      <c r="X137" s="92" t="n">
        <v>0</v>
      </c>
    </row>
    <row r="138" ht="15.75" customHeight="1" s="303">
      <c r="B138" s="75" t="n">
        <v>44405</v>
      </c>
      <c r="C138" s="76">
        <f>SUMIF(приход!A:A,B138&amp;$C$2,приход!J:J)</f>
        <v/>
      </c>
      <c r="D138" s="76" t="n">
        <v>0</v>
      </c>
      <c r="E138" s="76" t="n">
        <v>0</v>
      </c>
      <c r="F138" s="76" t="n">
        <v>600</v>
      </c>
      <c r="G138" s="76" t="n">
        <v>0</v>
      </c>
      <c r="H138" s="76" t="n">
        <v>542</v>
      </c>
      <c r="I138" s="76" t="n">
        <v>495</v>
      </c>
      <c r="J138" s="76" t="n">
        <v>0</v>
      </c>
      <c r="K138" s="76" t="n">
        <v>0</v>
      </c>
      <c r="L138" s="76" t="n">
        <v>0</v>
      </c>
      <c r="M138" s="76" t="n">
        <v>0</v>
      </c>
      <c r="N138" s="88">
        <f>N137+C138+D138+F138+G138+H138-I138-J138-K138-L138-M138/15+R138+S138+T138+U138-V138-W138-X138</f>
        <v/>
      </c>
      <c r="O138" s="88" t="n"/>
      <c r="P138" s="88" t="n"/>
      <c r="Q138" s="88" t="n"/>
      <c r="R138" s="92" t="n">
        <v>0</v>
      </c>
      <c r="S138" s="92" t="n">
        <v>0</v>
      </c>
      <c r="T138" s="92" t="n">
        <v>0</v>
      </c>
      <c r="U138" s="92" t="n">
        <v>0</v>
      </c>
      <c r="V138" s="92" t="n">
        <v>0</v>
      </c>
      <c r="W138" s="92" t="n">
        <v>0</v>
      </c>
      <c r="X138" s="92" t="n">
        <v>0</v>
      </c>
    </row>
    <row r="139" ht="15.75" customHeight="1" s="303">
      <c r="B139" s="75" t="n">
        <v>44406</v>
      </c>
      <c r="C139" s="76">
        <f>SUMIF(приход!A:A,B139&amp;$C$2,приход!J:J)</f>
        <v/>
      </c>
      <c r="D139" s="76" t="n">
        <v>0</v>
      </c>
      <c r="E139" s="76" t="n">
        <v>0</v>
      </c>
      <c r="F139" s="76" t="n">
        <v>0</v>
      </c>
      <c r="G139" s="76" t="n">
        <v>0</v>
      </c>
      <c r="H139" s="76" t="n">
        <v>581</v>
      </c>
      <c r="I139" s="76">
        <f>581+200</f>
        <v/>
      </c>
      <c r="J139" s="76" t="n">
        <v>0</v>
      </c>
      <c r="K139" s="76" t="n">
        <v>0</v>
      </c>
      <c r="L139" s="76" t="n">
        <v>0</v>
      </c>
      <c r="M139" s="76" t="n">
        <v>0</v>
      </c>
      <c r="N139" s="88">
        <f>N138+C139+D139+F139+G139+H139-I139-J139-K139-L139-M139/15+R139+S139+T139+U139-V139-W139-X139</f>
        <v/>
      </c>
      <c r="O139" s="88" t="n"/>
      <c r="P139" s="88" t="n"/>
      <c r="Q139" s="88" t="n"/>
      <c r="R139" s="92" t="n">
        <v>0</v>
      </c>
      <c r="S139" s="92" t="n">
        <v>0</v>
      </c>
      <c r="T139" s="92" t="n">
        <v>0</v>
      </c>
      <c r="U139" s="92" t="n">
        <v>0</v>
      </c>
      <c r="V139" s="92" t="n">
        <v>0</v>
      </c>
      <c r="W139" s="92" t="n">
        <v>0</v>
      </c>
      <c r="X139" s="92" t="n">
        <v>0</v>
      </c>
    </row>
    <row r="140" ht="15.75" customHeight="1" s="303">
      <c r="B140" s="75" t="n">
        <v>44407</v>
      </c>
      <c r="C140" s="76">
        <f>SUMIF(приход!A:A,B140&amp;$C$2,приход!J:J)</f>
        <v/>
      </c>
      <c r="D140" s="76" t="n">
        <v>0</v>
      </c>
      <c r="E140" s="76" t="n">
        <v>0</v>
      </c>
      <c r="F140" s="76" t="n">
        <v>0</v>
      </c>
      <c r="G140" s="76" t="n">
        <v>0</v>
      </c>
      <c r="H140" s="76" t="n">
        <v>567</v>
      </c>
      <c r="I140" s="76" t="n">
        <v>584</v>
      </c>
      <c r="J140" s="76" t="n">
        <v>0</v>
      </c>
      <c r="K140" s="76" t="n">
        <v>0</v>
      </c>
      <c r="L140" s="76" t="n">
        <v>0</v>
      </c>
      <c r="M140" s="76" t="n">
        <v>0</v>
      </c>
      <c r="N140" s="88">
        <f>N139+C140+D140+F140+G140+H140-I140-J140-K140-L140-M140/15+R140+S140+T140+U140-V140-W140-X140</f>
        <v/>
      </c>
      <c r="O140" s="88" t="n"/>
      <c r="P140" s="88" t="n"/>
      <c r="Q140" s="88" t="n"/>
      <c r="R140" s="92" t="n">
        <v>0</v>
      </c>
      <c r="S140" s="92" t="n">
        <v>32</v>
      </c>
      <c r="T140" s="92" t="n">
        <v>0</v>
      </c>
      <c r="U140" s="92" t="n">
        <v>0</v>
      </c>
      <c r="V140" s="92" t="n">
        <v>0</v>
      </c>
      <c r="W140" s="92" t="n">
        <v>0</v>
      </c>
      <c r="X140" s="92" t="n">
        <v>0</v>
      </c>
    </row>
    <row r="141" ht="15.75" customHeight="1" s="303">
      <c r="B141" s="75" t="n">
        <v>44408</v>
      </c>
      <c r="C141" s="76">
        <f>SUMIF(приход!A:A,B141&amp;$C$2,приход!J:J)</f>
        <v/>
      </c>
      <c r="D141" s="76" t="n">
        <v>0</v>
      </c>
      <c r="E141" s="76" t="n">
        <v>0</v>
      </c>
      <c r="F141" s="76" t="n">
        <v>600</v>
      </c>
      <c r="G141" s="76" t="n">
        <v>0</v>
      </c>
      <c r="H141" s="76" t="n">
        <v>345</v>
      </c>
      <c r="I141" s="76" t="n">
        <v>922</v>
      </c>
      <c r="J141" s="76" t="n">
        <v>0</v>
      </c>
      <c r="K141" s="76" t="n">
        <v>0</v>
      </c>
      <c r="L141" s="76" t="n">
        <v>0</v>
      </c>
      <c r="M141" s="76" t="n">
        <v>0</v>
      </c>
      <c r="N141" s="88">
        <f>N140+C141+D141+F141+G141+H141-I141-J141-K141-L141-M141/15+R141+S141+T141+U141-V141-W141-X141</f>
        <v/>
      </c>
      <c r="O141" s="88" t="n"/>
      <c r="P141" s="88" t="n"/>
      <c r="Q141" s="88" t="n"/>
      <c r="R141" s="92" t="n">
        <v>0</v>
      </c>
      <c r="S141" s="92" t="n">
        <v>0</v>
      </c>
      <c r="T141" s="92" t="n">
        <v>0</v>
      </c>
      <c r="U141" s="92" t="n">
        <v>0</v>
      </c>
      <c r="V141" s="92" t="n">
        <v>0</v>
      </c>
      <c r="W141" s="92" t="n">
        <v>0</v>
      </c>
      <c r="X141" s="92" t="n">
        <v>0</v>
      </c>
    </row>
    <row r="142" ht="16.15" customHeight="1" s="303" thickBot="1">
      <c r="B142" s="75" t="n">
        <v>44409</v>
      </c>
      <c r="C142" s="76">
        <f>SUMIF(приход!A:A,B142&amp;$C$2,приход!J:J)</f>
        <v/>
      </c>
      <c r="D142" s="76" t="n">
        <v>0</v>
      </c>
      <c r="E142" s="76" t="n">
        <v>0</v>
      </c>
      <c r="F142" s="76" t="n">
        <v>0</v>
      </c>
      <c r="G142" s="76" t="n">
        <v>0</v>
      </c>
      <c r="H142" s="76" t="n">
        <v>453</v>
      </c>
      <c r="I142" s="76" t="n">
        <v>219</v>
      </c>
      <c r="J142" s="76" t="n">
        <v>0</v>
      </c>
      <c r="K142" s="76" t="n">
        <v>0</v>
      </c>
      <c r="L142" s="76" t="n">
        <v>0</v>
      </c>
      <c r="M142" s="76" t="n">
        <v>0</v>
      </c>
      <c r="N142" s="88">
        <f>N141+C142+D142+F142+G142+H142-I142-J142-K142-L142-M142/15+R142+S142+T142+U142-V142-W142-X142</f>
        <v/>
      </c>
      <c r="O142" s="88" t="n"/>
      <c r="P142" s="100" t="n"/>
      <c r="Q142" s="88" t="n"/>
      <c r="R142" s="92" t="n">
        <v>0</v>
      </c>
      <c r="S142" s="92" t="n">
        <v>0</v>
      </c>
      <c r="T142" s="92" t="n">
        <v>0</v>
      </c>
      <c r="U142" s="92" t="n">
        <v>0</v>
      </c>
      <c r="V142" s="92" t="n">
        <v>0</v>
      </c>
      <c r="W142" s="92" t="n">
        <v>0</v>
      </c>
      <c r="X142" s="92" t="n">
        <v>0</v>
      </c>
    </row>
    <row r="143" ht="16.15" customHeight="1" s="303" thickBot="1">
      <c r="B143" s="75" t="n">
        <v>44410</v>
      </c>
      <c r="C143" s="76">
        <f>SUMIF(приход!A:A,B143&amp;$C$2,приход!J:J)</f>
        <v/>
      </c>
      <c r="D143" s="76" t="n">
        <v>0</v>
      </c>
      <c r="E143" s="76" t="n">
        <v>0</v>
      </c>
      <c r="F143" s="76" t="n">
        <v>0</v>
      </c>
      <c r="G143" s="76" t="n">
        <v>0</v>
      </c>
      <c r="H143" s="76" t="n">
        <v>259</v>
      </c>
      <c r="I143" s="76" t="n">
        <v>369</v>
      </c>
      <c r="J143" s="76" t="n">
        <v>0</v>
      </c>
      <c r="K143" s="76" t="n">
        <v>0</v>
      </c>
      <c r="L143" s="76" t="n">
        <v>0</v>
      </c>
      <c r="M143" s="76" t="n">
        <v>0</v>
      </c>
      <c r="N143" s="88">
        <f>N142+C143+D143+F143+G143+H143-I143-J143-K143-L143-M143/15+R143+S143+T143+U143-V143-W143-X143</f>
        <v/>
      </c>
      <c r="O143" s="88" t="n"/>
      <c r="P143" s="102" t="n">
        <v>17338</v>
      </c>
      <c r="Q143" s="99">
        <f>P143/N143</f>
        <v/>
      </c>
      <c r="R143" s="92" t="n">
        <v>0</v>
      </c>
      <c r="S143" s="92" t="n">
        <v>0</v>
      </c>
      <c r="T143" s="92" t="n">
        <v>0</v>
      </c>
      <c r="U143" s="92" t="n">
        <v>0</v>
      </c>
      <c r="V143" s="92" t="n">
        <v>0</v>
      </c>
      <c r="W143" s="92" t="n">
        <v>0</v>
      </c>
      <c r="X143" s="92" t="n">
        <v>0</v>
      </c>
    </row>
    <row r="144" ht="15.75" customHeight="1" s="303">
      <c r="B144" s="75" t="n">
        <v>44411</v>
      </c>
      <c r="C144" s="76">
        <f>SUMIF(приход!A:A,B144&amp;$C$2,приход!J:J)</f>
        <v/>
      </c>
      <c r="D144" s="76" t="n">
        <v>0</v>
      </c>
      <c r="E144" s="76" t="n">
        <v>0</v>
      </c>
      <c r="F144" s="76" t="n">
        <v>0</v>
      </c>
      <c r="G144" s="76" t="n">
        <v>0</v>
      </c>
      <c r="H144" s="76" t="n">
        <v>207</v>
      </c>
      <c r="I144" s="76" t="n">
        <v>512</v>
      </c>
      <c r="J144" s="76" t="n">
        <v>0</v>
      </c>
      <c r="K144" s="76" t="n">
        <v>0</v>
      </c>
      <c r="L144" s="76" t="n">
        <v>0</v>
      </c>
      <c r="M144" s="76" t="n">
        <v>0</v>
      </c>
      <c r="N144" s="88">
        <f>P143+C144+D144+F144+G144+H144-I144-J144-K144-L144-M144/15+R144+S144+T144+U144-V144-W144-X144</f>
        <v/>
      </c>
      <c r="O144" s="88" t="n"/>
      <c r="P144" s="101" t="n"/>
      <c r="Q144" s="88" t="n"/>
      <c r="R144" s="92" t="n">
        <v>0</v>
      </c>
      <c r="S144" s="92" t="n">
        <v>0</v>
      </c>
      <c r="T144" s="92" t="n">
        <v>0</v>
      </c>
      <c r="U144" s="92" t="n">
        <v>0</v>
      </c>
      <c r="V144" s="92" t="n">
        <v>0</v>
      </c>
      <c r="W144" s="92" t="n">
        <v>2</v>
      </c>
      <c r="X144" s="92" t="n">
        <v>0</v>
      </c>
    </row>
    <row r="145" ht="15.75" customHeight="1" s="303">
      <c r="B145" s="75" t="n">
        <v>44412</v>
      </c>
      <c r="C145" s="76">
        <f>SUMIF(приход!A:A,B145&amp;$C$2,приход!J:J)</f>
        <v/>
      </c>
      <c r="D145" s="76" t="n">
        <v>0</v>
      </c>
      <c r="E145" s="76" t="n">
        <v>0</v>
      </c>
      <c r="F145" s="76" t="n">
        <v>600</v>
      </c>
      <c r="G145" s="76" t="n">
        <v>24</v>
      </c>
      <c r="H145" s="76" t="n">
        <v>394</v>
      </c>
      <c r="I145" s="76" t="n">
        <v>473</v>
      </c>
      <c r="J145" s="76" t="n">
        <v>0</v>
      </c>
      <c r="K145" s="76" t="n">
        <v>0</v>
      </c>
      <c r="L145" s="76" t="n">
        <v>0</v>
      </c>
      <c r="M145" s="76" t="n">
        <v>0</v>
      </c>
      <c r="N145" s="88">
        <f>N144+C145+D145+F145+G145+H145-I145-J145-K145-L145-M145/15+R145+S145+T145+U145-V145-W145-X145</f>
        <v/>
      </c>
      <c r="O145" s="88" t="n"/>
      <c r="P145" s="88" t="n"/>
      <c r="Q145" s="88" t="n"/>
      <c r="R145" s="92" t="n">
        <v>0</v>
      </c>
      <c r="S145" s="92" t="n">
        <v>0</v>
      </c>
      <c r="T145" s="92" t="n">
        <v>0</v>
      </c>
      <c r="U145" s="92" t="n">
        <v>0</v>
      </c>
      <c r="V145" s="92" t="n">
        <v>0</v>
      </c>
      <c r="W145" s="92" t="n">
        <v>0</v>
      </c>
      <c r="X145" s="92" t="n">
        <v>0</v>
      </c>
    </row>
    <row r="146" ht="15.75" customHeight="1" s="303">
      <c r="B146" s="75" t="n">
        <v>44413</v>
      </c>
      <c r="C146" s="76">
        <f>SUMIF(приход!A:A,B146&amp;$C$2,приход!J:J)</f>
        <v/>
      </c>
      <c r="D146" s="76" t="n">
        <v>0</v>
      </c>
      <c r="E146" s="76" t="n">
        <v>0</v>
      </c>
      <c r="F146" s="76" t="n">
        <v>0</v>
      </c>
      <c r="G146" s="76" t="n">
        <v>0</v>
      </c>
      <c r="H146" s="76" t="n">
        <v>383</v>
      </c>
      <c r="I146" s="76" t="n">
        <v>533</v>
      </c>
      <c r="J146" s="76" t="n">
        <v>0</v>
      </c>
      <c r="K146" s="76" t="n">
        <v>0</v>
      </c>
      <c r="L146" s="76" t="n">
        <v>0</v>
      </c>
      <c r="M146" s="76" t="n">
        <v>0</v>
      </c>
      <c r="N146" s="88">
        <f>N145+C146+D146+F146+G146+H146-I146-J146-K146-L146-M146/15+R146+S146+T146+U146-V146-W146-X146</f>
        <v/>
      </c>
      <c r="O146" s="88" t="n"/>
      <c r="P146" s="88" t="n"/>
      <c r="Q146" s="88" t="n"/>
      <c r="R146" s="92" t="n">
        <v>0</v>
      </c>
      <c r="S146" s="92" t="n">
        <v>0</v>
      </c>
      <c r="T146" s="92" t="n">
        <v>0</v>
      </c>
      <c r="U146" s="92" t="n">
        <v>0</v>
      </c>
      <c r="V146" s="92" t="n">
        <v>0</v>
      </c>
      <c r="W146" s="92" t="n">
        <v>0</v>
      </c>
      <c r="X146" s="92" t="n">
        <v>0</v>
      </c>
    </row>
    <row r="147" ht="15.75" customHeight="1" s="303">
      <c r="B147" s="75" t="n">
        <v>44414</v>
      </c>
      <c r="C147" s="76">
        <f>SUMIF(приход!A:A,B147&amp;$C$2,приход!J:J)</f>
        <v/>
      </c>
      <c r="D147" s="76" t="n">
        <v>0</v>
      </c>
      <c r="E147" s="76" t="n">
        <v>0</v>
      </c>
      <c r="F147" s="76" t="n">
        <v>0</v>
      </c>
      <c r="G147" s="76" t="n">
        <v>0</v>
      </c>
      <c r="H147" s="76" t="n">
        <v>498</v>
      </c>
      <c r="I147" s="76" t="n">
        <v>228</v>
      </c>
      <c r="J147" s="76" t="n">
        <v>0</v>
      </c>
      <c r="K147" s="76" t="n">
        <v>0</v>
      </c>
      <c r="L147" s="76" t="n">
        <v>0</v>
      </c>
      <c r="M147" s="76" t="n">
        <v>0</v>
      </c>
      <c r="N147" s="88">
        <f>N146+C147+D147+F147+G147+H147-I147-J147-K147-L147-M147/15+R147+S147+T147+U147-V147-W147-X147</f>
        <v/>
      </c>
      <c r="O147" s="88" t="n"/>
      <c r="P147" s="88" t="n"/>
      <c r="Q147" s="88" t="n"/>
      <c r="R147" s="92" t="n">
        <v>0</v>
      </c>
      <c r="S147" s="92" t="n">
        <v>3</v>
      </c>
      <c r="T147" s="92" t="n">
        <v>0</v>
      </c>
      <c r="U147" s="92" t="n">
        <v>0</v>
      </c>
      <c r="V147" s="92" t="n">
        <v>0</v>
      </c>
      <c r="W147" s="92" t="n">
        <v>0</v>
      </c>
      <c r="X147" s="92" t="n">
        <v>0</v>
      </c>
    </row>
    <row r="148" ht="15.75" customHeight="1" s="303">
      <c r="B148" s="75" t="n">
        <v>44415</v>
      </c>
      <c r="C148" s="76">
        <f>SUMIF(приход!A:A,B148&amp;$C$2,приход!J:J)</f>
        <v/>
      </c>
      <c r="D148" s="76" t="n">
        <v>0</v>
      </c>
      <c r="E148" s="76" t="n">
        <v>0</v>
      </c>
      <c r="F148" s="76" t="n">
        <v>0</v>
      </c>
      <c r="G148" s="76" t="n">
        <v>0</v>
      </c>
      <c r="H148" s="76" t="n">
        <v>512</v>
      </c>
      <c r="I148" s="76" t="n">
        <v>862</v>
      </c>
      <c r="J148" s="76" t="n">
        <v>0</v>
      </c>
      <c r="K148" s="76" t="n">
        <v>0</v>
      </c>
      <c r="L148" s="76" t="n">
        <v>0</v>
      </c>
      <c r="M148" s="76" t="n">
        <v>0</v>
      </c>
      <c r="N148" s="88">
        <f>N147+C148+D148+F148+G148+H148-I148-J148-K148-L148-M148/15+R148+S148+T148+U148-V148-W148-X148</f>
        <v/>
      </c>
      <c r="O148" s="88" t="n"/>
      <c r="P148" s="88" t="n"/>
      <c r="Q148" s="88" t="n"/>
      <c r="R148" s="92" t="n">
        <v>0</v>
      </c>
      <c r="S148" s="92" t="n">
        <v>0</v>
      </c>
      <c r="T148" s="92" t="n">
        <v>0</v>
      </c>
      <c r="U148" s="92" t="n">
        <v>0</v>
      </c>
      <c r="V148" s="92" t="n">
        <v>0</v>
      </c>
      <c r="W148" s="92" t="n">
        <v>0</v>
      </c>
      <c r="X148" s="92" t="n">
        <v>0</v>
      </c>
    </row>
    <row r="149" ht="15.75" customHeight="1" s="303">
      <c r="B149" s="75" t="n">
        <v>44416</v>
      </c>
      <c r="C149" s="76">
        <f>SUMIF(приход!A:A,B149&amp;$C$2,приход!J:J)</f>
        <v/>
      </c>
      <c r="D149" s="76" t="n">
        <v>0</v>
      </c>
      <c r="E149" s="76" t="n">
        <v>0</v>
      </c>
      <c r="F149" s="76" t="n">
        <v>0</v>
      </c>
      <c r="G149" s="76" t="n">
        <v>0</v>
      </c>
      <c r="H149" s="76" t="n">
        <v>581</v>
      </c>
      <c r="I149" s="76" t="n">
        <v>200</v>
      </c>
      <c r="J149" s="76" t="n">
        <v>0</v>
      </c>
      <c r="K149" s="76" t="n">
        <v>0</v>
      </c>
      <c r="L149" s="76" t="n">
        <v>0</v>
      </c>
      <c r="M149" s="76" t="n">
        <v>0</v>
      </c>
      <c r="N149" s="88">
        <f>N148+C149+D149+F149+G149+H149-I149-J149-K149-L149-M149/15+R149+S149+T149+U149-V149-W149-X149</f>
        <v/>
      </c>
      <c r="O149" s="88" t="n"/>
      <c r="P149" s="88" t="n"/>
      <c r="Q149" s="88" t="n"/>
      <c r="R149" s="92" t="n">
        <v>0</v>
      </c>
      <c r="S149" s="92" t="n">
        <v>0</v>
      </c>
      <c r="T149" s="92" t="n">
        <v>0</v>
      </c>
      <c r="U149" s="92" t="n">
        <v>0</v>
      </c>
      <c r="V149" s="92" t="n">
        <v>0</v>
      </c>
      <c r="W149" s="92" t="n">
        <v>0</v>
      </c>
      <c r="X149" s="92" t="n">
        <v>0</v>
      </c>
    </row>
    <row r="150" ht="15.75" customHeight="1" s="303">
      <c r="B150" s="75" t="n">
        <v>44417</v>
      </c>
      <c r="C150" s="76">
        <f>SUMIF(приход!A:A,B150&amp;$C$2,приход!J:J)</f>
        <v/>
      </c>
      <c r="D150" s="76" t="n">
        <v>0</v>
      </c>
      <c r="E150" s="76" t="n">
        <v>0</v>
      </c>
      <c r="F150" s="76" t="n">
        <v>588</v>
      </c>
      <c r="G150" s="76" t="n">
        <v>0</v>
      </c>
      <c r="H150" s="76" t="n">
        <v>374</v>
      </c>
      <c r="I150" s="76" t="n">
        <v>467</v>
      </c>
      <c r="J150" s="76" t="n">
        <v>0</v>
      </c>
      <c r="K150" s="76" t="n">
        <v>0</v>
      </c>
      <c r="L150" s="76" t="n">
        <v>0</v>
      </c>
      <c r="M150" s="76" t="n">
        <v>0</v>
      </c>
      <c r="N150" s="88">
        <f>N149+C150+D150+F150+G150+H150-I150-J150-K150-L150-M150/15+R150+S150+T150+U150-V150-W150-X150</f>
        <v/>
      </c>
      <c r="O150" s="88" t="n"/>
      <c r="P150" s="88" t="n"/>
      <c r="Q150" s="88" t="n"/>
      <c r="R150" s="92" t="n">
        <v>0</v>
      </c>
      <c r="S150" s="92" t="n">
        <v>0</v>
      </c>
      <c r="T150" s="92" t="n">
        <v>0</v>
      </c>
      <c r="U150" s="92" t="n">
        <v>0</v>
      </c>
      <c r="V150" s="92" t="n">
        <v>0</v>
      </c>
      <c r="W150" s="92" t="n">
        <v>0</v>
      </c>
      <c r="X150" s="92" t="n">
        <v>0</v>
      </c>
    </row>
    <row r="151" ht="15.75" customHeight="1" s="303">
      <c r="B151" s="75" t="n">
        <v>44418</v>
      </c>
      <c r="C151" s="76">
        <f>SUMIF(приход!A:A,B151&amp;$C$2,приход!J:J)</f>
        <v/>
      </c>
      <c r="D151" s="76" t="n">
        <v>0</v>
      </c>
      <c r="E151" s="76" t="n">
        <v>0</v>
      </c>
      <c r="F151" s="76" t="n">
        <v>600</v>
      </c>
      <c r="G151" s="76" t="n">
        <v>0</v>
      </c>
      <c r="H151" s="76" t="n">
        <v>486</v>
      </c>
      <c r="I151" s="76" t="n">
        <v>589</v>
      </c>
      <c r="J151" s="76" t="n">
        <v>0</v>
      </c>
      <c r="K151" s="76" t="n">
        <v>0</v>
      </c>
      <c r="L151" s="76" t="n">
        <v>0</v>
      </c>
      <c r="M151" s="76" t="n">
        <v>0</v>
      </c>
      <c r="N151" s="88">
        <f>N150+C151+D151+F151+G151+H151-I151-J151-K151-L151-M151/15+R151+S151+T151+U151-V151-W151-X151</f>
        <v/>
      </c>
      <c r="O151" s="88" t="n"/>
      <c r="P151" s="88" t="n"/>
      <c r="Q151" s="88" t="n"/>
      <c r="R151" s="92" t="n">
        <v>0</v>
      </c>
      <c r="S151" s="92" t="n">
        <v>0</v>
      </c>
      <c r="T151" s="92" t="n">
        <v>0</v>
      </c>
      <c r="U151" s="92" t="n">
        <v>0</v>
      </c>
      <c r="V151" s="92" t="n">
        <v>0</v>
      </c>
      <c r="W151" s="92" t="n">
        <v>3</v>
      </c>
      <c r="X151" s="92" t="n">
        <v>0</v>
      </c>
    </row>
    <row r="152" ht="15.75" customHeight="1" s="303">
      <c r="B152" s="75" t="n">
        <v>44419</v>
      </c>
      <c r="C152" s="76">
        <f>SUMIF(приход!A:A,B152&amp;$C$2,приход!J:J)</f>
        <v/>
      </c>
      <c r="D152" s="76" t="n">
        <v>0</v>
      </c>
      <c r="E152" s="76" t="n">
        <v>0</v>
      </c>
      <c r="F152" s="76" t="n">
        <v>0</v>
      </c>
      <c r="G152" s="76" t="n">
        <v>0</v>
      </c>
      <c r="H152" s="76" t="n">
        <v>284</v>
      </c>
      <c r="I152" s="76" t="n">
        <v>402</v>
      </c>
      <c r="J152" s="76" t="n">
        <v>0</v>
      </c>
      <c r="K152" s="76" t="n">
        <v>0</v>
      </c>
      <c r="L152" s="76" t="n">
        <v>0</v>
      </c>
      <c r="M152" s="76" t="n">
        <v>0</v>
      </c>
      <c r="N152" s="88">
        <f>N151+C152+D152+F152+G152+H152-I152-J152-K152-L152-M152/15+R152+S152+T152+U152-V152-W152-X152</f>
        <v/>
      </c>
      <c r="O152" s="88" t="n"/>
      <c r="P152" s="88" t="n"/>
      <c r="Q152" s="88" t="n"/>
      <c r="R152" s="92" t="n">
        <v>0</v>
      </c>
      <c r="S152" s="92" t="n">
        <v>0</v>
      </c>
      <c r="T152" s="92" t="n">
        <v>0</v>
      </c>
      <c r="U152" s="92" t="n">
        <v>0</v>
      </c>
      <c r="V152" s="92" t="n">
        <v>0</v>
      </c>
      <c r="W152" s="92" t="n">
        <v>0</v>
      </c>
      <c r="X152" s="92" t="n">
        <v>0</v>
      </c>
    </row>
    <row r="153" ht="15.75" customHeight="1" s="303">
      <c r="B153" s="75" t="n">
        <v>44420</v>
      </c>
      <c r="C153" s="76">
        <f>SUMIF(приход!A:A,B153&amp;$C$2,приход!J:J)</f>
        <v/>
      </c>
      <c r="D153" s="76" t="n">
        <v>0</v>
      </c>
      <c r="E153" s="76" t="n">
        <v>0</v>
      </c>
      <c r="F153" s="76" t="n">
        <v>0</v>
      </c>
      <c r="G153" s="76" t="n">
        <v>0</v>
      </c>
      <c r="H153" s="76" t="n">
        <v>249</v>
      </c>
      <c r="I153" s="76" t="n">
        <v>769</v>
      </c>
      <c r="J153" s="76" t="n">
        <v>0</v>
      </c>
      <c r="K153" s="76" t="n">
        <v>0</v>
      </c>
      <c r="L153" s="76" t="n">
        <v>0</v>
      </c>
      <c r="M153" s="76" t="n">
        <v>0</v>
      </c>
      <c r="N153" s="88">
        <f>N152+C153+D153+F153+G153+H153-I153-J153-K153-L153-M153/15+R153+S153+T153+U153-V153-W153-X153</f>
        <v/>
      </c>
      <c r="O153" s="88" t="n"/>
      <c r="P153" s="88" t="n"/>
      <c r="Q153" s="88" t="n"/>
      <c r="R153" s="92" t="n">
        <v>0</v>
      </c>
      <c r="S153" s="92" t="n">
        <v>0</v>
      </c>
      <c r="T153" s="92" t="n">
        <v>0</v>
      </c>
      <c r="U153" s="92" t="n">
        <v>0</v>
      </c>
      <c r="V153" s="92" t="n">
        <v>0</v>
      </c>
      <c r="W153" s="92" t="n">
        <v>0</v>
      </c>
      <c r="X153" s="92" t="n">
        <v>0</v>
      </c>
    </row>
    <row r="154" ht="15.75" customHeight="1" s="303">
      <c r="B154" s="75" t="n">
        <v>44421</v>
      </c>
      <c r="C154" s="76">
        <f>SUMIF(приход!A:A,B154&amp;$C$2,приход!J:J)</f>
        <v/>
      </c>
      <c r="D154" s="76" t="n">
        <v>0</v>
      </c>
      <c r="E154" s="76" t="n">
        <v>0</v>
      </c>
      <c r="F154" s="76" t="n">
        <v>600</v>
      </c>
      <c r="G154" s="76" t="n">
        <v>0</v>
      </c>
      <c r="H154" s="76" t="n">
        <v>197</v>
      </c>
      <c r="I154" s="76" t="n">
        <v>830</v>
      </c>
      <c r="J154" s="76" t="n">
        <v>0</v>
      </c>
      <c r="K154" s="76" t="n">
        <v>0</v>
      </c>
      <c r="L154" s="76" t="n">
        <v>0</v>
      </c>
      <c r="M154" s="76" t="n">
        <v>0</v>
      </c>
      <c r="N154" s="88">
        <f>N153+C154+D154+F154+G154+H154-I154-J154-K154-L154-M154/15+R154+S154+T154+U154-V154-W154-X154</f>
        <v/>
      </c>
      <c r="O154" s="88" t="n"/>
      <c r="P154" s="88" t="n"/>
      <c r="Q154" s="88" t="n"/>
      <c r="R154" s="92" t="n">
        <v>0</v>
      </c>
      <c r="S154" s="92" t="n">
        <v>2</v>
      </c>
      <c r="T154" s="92" t="n">
        <v>0</v>
      </c>
      <c r="U154" s="92" t="n">
        <v>0</v>
      </c>
      <c r="V154" s="92" t="n">
        <v>0</v>
      </c>
      <c r="W154" s="92" t="n">
        <v>0</v>
      </c>
      <c r="X154" s="92" t="n">
        <v>0</v>
      </c>
    </row>
    <row r="155" ht="15.75" customHeight="1" s="303">
      <c r="B155" s="75" t="n">
        <v>44422</v>
      </c>
      <c r="C155" s="76">
        <f>SUMIF(приход!A:A,B155&amp;$C$2,приход!J:J)</f>
        <v/>
      </c>
      <c r="D155" s="76" t="n">
        <v>0</v>
      </c>
      <c r="E155" s="76" t="n">
        <v>0</v>
      </c>
      <c r="F155" s="76" t="n">
        <v>0</v>
      </c>
      <c r="G155" s="76" t="n">
        <v>0</v>
      </c>
      <c r="H155" s="76" t="n">
        <v>379</v>
      </c>
      <c r="I155" s="76" t="n">
        <v>1046</v>
      </c>
      <c r="J155" s="76" t="n">
        <v>0</v>
      </c>
      <c r="K155" s="76" t="n">
        <v>0</v>
      </c>
      <c r="L155" s="76" t="n">
        <v>0</v>
      </c>
      <c r="M155" s="76" t="n">
        <v>0</v>
      </c>
      <c r="N155" s="88">
        <f>N154+C155+D155+F155+G155+H155-I155-J155-K155-L155-M155/15+R155+S155+T155+U155-V155-W155-X155</f>
        <v/>
      </c>
      <c r="O155" s="88" t="n"/>
      <c r="P155" s="88" t="n"/>
      <c r="Q155" s="88" t="n"/>
      <c r="R155" s="92" t="n">
        <v>0</v>
      </c>
      <c r="S155" s="92" t="n">
        <v>0</v>
      </c>
      <c r="T155" s="92" t="n">
        <v>0</v>
      </c>
      <c r="U155" s="92" t="n">
        <v>0</v>
      </c>
      <c r="V155" s="92" t="n">
        <v>0</v>
      </c>
      <c r="W155" s="92" t="n">
        <v>0</v>
      </c>
      <c r="X155" s="92" t="n">
        <v>0</v>
      </c>
    </row>
    <row r="156" ht="15.75" customHeight="1" s="303">
      <c r="B156" s="75" t="n">
        <v>44423</v>
      </c>
      <c r="C156" s="76">
        <f>SUMIF(приход!A:A,B156&amp;$C$2,приход!J:J)</f>
        <v/>
      </c>
      <c r="D156" s="76" t="n">
        <v>0</v>
      </c>
      <c r="E156" s="76" t="n">
        <v>0</v>
      </c>
      <c r="F156" s="76" t="n">
        <v>0</v>
      </c>
      <c r="G156" s="76" t="n">
        <v>0</v>
      </c>
      <c r="H156" s="76" t="n">
        <v>399</v>
      </c>
      <c r="I156" s="76" t="n">
        <v>458</v>
      </c>
      <c r="J156" s="76" t="n">
        <v>0</v>
      </c>
      <c r="K156" s="76" t="n">
        <v>0</v>
      </c>
      <c r="L156" s="76" t="n">
        <v>0</v>
      </c>
      <c r="M156" s="76" t="n">
        <v>0</v>
      </c>
      <c r="N156" s="88">
        <f>N155+C156+D156+F156+G156+H156-I156-J156-K156-L156-M156/15+R156+S156+T156+U156-V156-W156-X156</f>
        <v/>
      </c>
      <c r="O156" s="88" t="n"/>
      <c r="P156" s="88" t="n"/>
      <c r="Q156" s="88" t="n"/>
      <c r="R156" s="92" t="n">
        <v>0</v>
      </c>
      <c r="S156" s="92" t="n">
        <v>0</v>
      </c>
      <c r="T156" s="92" t="n">
        <v>0</v>
      </c>
      <c r="U156" s="92" t="n">
        <v>0</v>
      </c>
      <c r="V156" s="92" t="n">
        <v>0</v>
      </c>
      <c r="W156" s="92" t="n">
        <v>0</v>
      </c>
      <c r="X156" s="92" t="n">
        <v>0</v>
      </c>
    </row>
    <row r="157" ht="15.75" customHeight="1" s="303">
      <c r="B157" s="75" t="n">
        <v>44424</v>
      </c>
      <c r="C157" s="76">
        <f>SUMIF(приход!A:A,B157&amp;$C$2,приход!J:J)</f>
        <v/>
      </c>
      <c r="D157" s="76" t="n">
        <v>0</v>
      </c>
      <c r="E157" s="76" t="n">
        <v>0</v>
      </c>
      <c r="F157" s="76" t="n">
        <v>0</v>
      </c>
      <c r="G157" s="76" t="n">
        <v>0</v>
      </c>
      <c r="H157" s="76" t="n">
        <v>493</v>
      </c>
      <c r="I157" s="76" t="n">
        <v>332</v>
      </c>
      <c r="J157" s="76" t="n">
        <v>0</v>
      </c>
      <c r="K157" s="76" t="n">
        <v>0</v>
      </c>
      <c r="L157" s="76" t="n">
        <v>0</v>
      </c>
      <c r="M157" s="76" t="n">
        <v>0</v>
      </c>
      <c r="N157" s="88">
        <f>N156+C157+D157+F157+G157+H157-I157-J157-K157-L157-M157/15+R157+S157+T157+U157-V157-W157-X157</f>
        <v/>
      </c>
      <c r="O157" s="88" t="n"/>
      <c r="P157" s="88" t="n"/>
      <c r="Q157" s="88" t="n"/>
      <c r="R157" s="92" t="n">
        <v>0</v>
      </c>
      <c r="S157" s="92" t="n">
        <v>0</v>
      </c>
      <c r="T157" s="92" t="n">
        <v>0</v>
      </c>
      <c r="U157" s="92" t="n">
        <v>0</v>
      </c>
      <c r="V157" s="92" t="n">
        <v>0</v>
      </c>
      <c r="W157" s="92" t="n">
        <v>0</v>
      </c>
      <c r="X157" s="92" t="n">
        <v>0</v>
      </c>
    </row>
    <row r="158" ht="15.75" customHeight="1" s="303">
      <c r="B158" s="75" t="n">
        <v>44425</v>
      </c>
      <c r="C158" s="76">
        <f>SUMIF(приход!A:A,B158&amp;$C$2,приход!J:J)</f>
        <v/>
      </c>
      <c r="D158" s="76" t="n">
        <v>0</v>
      </c>
      <c r="E158" s="76" t="n">
        <v>0</v>
      </c>
      <c r="F158" s="76" t="n">
        <v>700</v>
      </c>
      <c r="G158" s="76" t="n">
        <v>0</v>
      </c>
      <c r="H158" s="76" t="n">
        <v>330</v>
      </c>
      <c r="I158" s="76" t="n">
        <v>537</v>
      </c>
      <c r="J158" s="76" t="n">
        <v>0</v>
      </c>
      <c r="K158" s="76" t="n">
        <v>0</v>
      </c>
      <c r="L158" s="76" t="n">
        <v>0</v>
      </c>
      <c r="M158" s="76" t="n">
        <v>0</v>
      </c>
      <c r="N158" s="88">
        <f>N157+C158+D158+F158+G158+H158-I158-J158-K158-L158-M158/15+R158+S158+T158+U158-V158-W158-X158</f>
        <v/>
      </c>
      <c r="O158" s="88" t="n"/>
      <c r="P158" s="88" t="n"/>
      <c r="Q158" s="88" t="n"/>
      <c r="R158" s="92" t="n">
        <v>0</v>
      </c>
      <c r="S158" s="92" t="n">
        <v>14</v>
      </c>
      <c r="T158" s="92" t="n">
        <v>0</v>
      </c>
      <c r="U158" s="92" t="n">
        <v>0</v>
      </c>
      <c r="V158" s="92" t="n">
        <v>0</v>
      </c>
      <c r="W158" s="92" t="n">
        <v>0</v>
      </c>
      <c r="X158" s="92" t="n">
        <v>0</v>
      </c>
    </row>
    <row r="159" ht="15.75" customHeight="1" s="303">
      <c r="B159" s="75" t="n">
        <v>44426</v>
      </c>
      <c r="C159" s="76">
        <f>SUMIF(приход!A:A,B159&amp;$C$2,приход!J:J)</f>
        <v/>
      </c>
      <c r="D159" s="76" t="n">
        <v>0</v>
      </c>
      <c r="E159" s="76" t="n">
        <v>0</v>
      </c>
      <c r="F159" s="76" t="n">
        <v>0</v>
      </c>
      <c r="G159" s="76" t="n">
        <v>0</v>
      </c>
      <c r="H159" s="76" t="n">
        <v>769</v>
      </c>
      <c r="I159" s="76" t="n">
        <v>434</v>
      </c>
      <c r="J159" s="76" t="n">
        <v>0</v>
      </c>
      <c r="K159" s="76" t="n">
        <v>0</v>
      </c>
      <c r="L159" s="76" t="n">
        <v>0</v>
      </c>
      <c r="M159" s="76" t="n">
        <v>0</v>
      </c>
      <c r="N159" s="88">
        <f>N158+C159+D159+F159+G159+H159-I159-J159-K159-L159-M159/15+R159+S159+T159+U159-V159-W159-X159</f>
        <v/>
      </c>
      <c r="O159" s="88" t="n"/>
      <c r="P159" s="88" t="n"/>
      <c r="Q159" s="88" t="n"/>
      <c r="R159" s="92" t="n">
        <v>0</v>
      </c>
      <c r="S159" s="92" t="n">
        <v>0</v>
      </c>
      <c r="T159" s="92" t="n">
        <v>0</v>
      </c>
      <c r="U159" s="92" t="n">
        <v>0</v>
      </c>
      <c r="V159" s="92" t="n">
        <v>0</v>
      </c>
      <c r="W159" s="92" t="n">
        <v>2</v>
      </c>
      <c r="X159" s="92" t="n">
        <v>0</v>
      </c>
    </row>
    <row r="160" ht="15.75" customHeight="1" s="303">
      <c r="B160" s="75" t="n">
        <v>44427</v>
      </c>
      <c r="C160" s="76">
        <f>SUMIF(приход!A:A,B160&amp;$C$2,приход!J:J)</f>
        <v/>
      </c>
      <c r="D160" s="76" t="n">
        <v>0</v>
      </c>
      <c r="E160" s="76" t="n">
        <v>0</v>
      </c>
      <c r="F160" s="76" t="n">
        <v>0</v>
      </c>
      <c r="G160" s="76" t="n">
        <v>0</v>
      </c>
      <c r="H160" s="76" t="n">
        <v>472</v>
      </c>
      <c r="I160" s="76" t="n">
        <v>593</v>
      </c>
      <c r="J160" s="76" t="n">
        <v>0</v>
      </c>
      <c r="K160" s="76" t="n">
        <v>0</v>
      </c>
      <c r="L160" s="76" t="n">
        <v>0</v>
      </c>
      <c r="M160" s="76" t="n">
        <v>0</v>
      </c>
      <c r="N160" s="88">
        <f>N159+C160+D160+F160+G160+H160-I160-J160-K160-L160-M160/15+R160+S160+T160+U160-V160-W160-X160</f>
        <v/>
      </c>
      <c r="O160" s="88" t="n"/>
      <c r="P160" s="88" t="n"/>
      <c r="Q160" s="88" t="n"/>
      <c r="R160" s="92" t="n">
        <v>0</v>
      </c>
      <c r="S160" s="92" t="n">
        <v>0</v>
      </c>
      <c r="T160" s="92" t="n">
        <v>0</v>
      </c>
      <c r="U160" s="92" t="n">
        <v>0</v>
      </c>
      <c r="V160" s="92" t="n">
        <v>0</v>
      </c>
      <c r="W160" s="92" t="n">
        <v>0</v>
      </c>
      <c r="X160" s="92" t="n">
        <v>0</v>
      </c>
    </row>
    <row r="161" ht="15.75" customHeight="1" s="303">
      <c r="B161" s="75" t="n">
        <v>44428</v>
      </c>
      <c r="C161" s="76">
        <f>SUMIF(приход!A:A,B161&amp;$C$2,приход!J:J)</f>
        <v/>
      </c>
      <c r="D161" s="76" t="n">
        <v>0</v>
      </c>
      <c r="E161" s="76" t="n">
        <v>0</v>
      </c>
      <c r="F161" s="76" t="n">
        <v>0</v>
      </c>
      <c r="G161" s="76" t="n">
        <v>0</v>
      </c>
      <c r="H161" s="76" t="n">
        <v>371</v>
      </c>
      <c r="I161" s="76" t="n">
        <v>530</v>
      </c>
      <c r="J161" s="76" t="n">
        <v>0</v>
      </c>
      <c r="K161" s="76" t="n">
        <v>0</v>
      </c>
      <c r="L161" s="76" t="n">
        <v>0</v>
      </c>
      <c r="M161" s="76" t="n">
        <v>0</v>
      </c>
      <c r="N161" s="88">
        <f>N160+C161+D161+F161+G161+H161-I161-J161-K161-L161-M161/15+R161+S161+T161+U161-V161-W161-X161</f>
        <v/>
      </c>
      <c r="O161" s="88" t="n"/>
      <c r="P161" s="88" t="n"/>
      <c r="Q161" s="88" t="n"/>
      <c r="R161" s="92" t="n">
        <v>0</v>
      </c>
      <c r="S161" s="92" t="n">
        <v>0</v>
      </c>
      <c r="T161" s="92" t="n">
        <v>0</v>
      </c>
      <c r="U161" s="92" t="n">
        <v>0</v>
      </c>
      <c r="V161" s="92" t="n">
        <v>0</v>
      </c>
      <c r="W161" s="92" t="n">
        <v>0</v>
      </c>
      <c r="X161" s="92" t="n">
        <v>0</v>
      </c>
    </row>
    <row r="162" ht="15.75" customHeight="1" s="303">
      <c r="B162" s="75" t="n">
        <v>44429</v>
      </c>
      <c r="C162" s="76">
        <f>SUMIF(приход!A:A,B162&amp;$C$2,приход!J:J)</f>
        <v/>
      </c>
      <c r="D162" s="76" t="n">
        <v>0</v>
      </c>
      <c r="E162" s="76" t="n">
        <v>0</v>
      </c>
      <c r="F162" s="76" t="n">
        <v>600</v>
      </c>
      <c r="G162" s="76" t="n">
        <v>0</v>
      </c>
      <c r="H162" s="76" t="n">
        <v>263</v>
      </c>
      <c r="I162" s="76" t="n">
        <v>973</v>
      </c>
      <c r="J162" s="76" t="n">
        <v>0</v>
      </c>
      <c r="K162" s="76" t="n">
        <v>0</v>
      </c>
      <c r="L162" s="76" t="n">
        <v>0</v>
      </c>
      <c r="M162" s="76" t="n">
        <v>0</v>
      </c>
      <c r="N162" s="88">
        <f>N161+C162+D162+F162+G162+H162-I162-J162-K162-L162-M162/15+R162+S162+T162+U162-V162-W162-X162</f>
        <v/>
      </c>
      <c r="O162" s="88" t="n"/>
      <c r="P162" s="88" t="n"/>
      <c r="Q162" s="88" t="n"/>
      <c r="R162" s="92" t="n">
        <v>0</v>
      </c>
      <c r="S162" s="92" t="n">
        <v>0</v>
      </c>
      <c r="T162" s="92" t="n">
        <v>0</v>
      </c>
      <c r="U162" s="92" t="n">
        <v>0</v>
      </c>
      <c r="V162" s="92" t="n">
        <v>0</v>
      </c>
      <c r="W162" s="92" t="n">
        <v>0</v>
      </c>
      <c r="X162" s="92" t="n">
        <v>0</v>
      </c>
    </row>
    <row r="163" ht="15.75" customHeight="1" s="303">
      <c r="B163" s="75" t="n">
        <v>44430</v>
      </c>
      <c r="C163" s="76">
        <f>SUMIF(приход!A:A,B163&amp;$C$2,приход!J:J)</f>
        <v/>
      </c>
      <c r="D163" s="76" t="n">
        <v>0</v>
      </c>
      <c r="E163" s="76" t="n">
        <v>0</v>
      </c>
      <c r="F163" s="76" t="n">
        <v>0</v>
      </c>
      <c r="G163" s="76" t="n">
        <v>0</v>
      </c>
      <c r="H163" s="76" t="n">
        <v>506</v>
      </c>
      <c r="I163" s="76" t="n">
        <v>114</v>
      </c>
      <c r="J163" s="76" t="n">
        <v>0</v>
      </c>
      <c r="K163" s="76" t="n">
        <v>0</v>
      </c>
      <c r="L163" s="76" t="n">
        <v>0</v>
      </c>
      <c r="M163" s="76" t="n">
        <v>0</v>
      </c>
      <c r="N163" s="88">
        <f>N162+C163+D163+F163+G163+H163-I163-J163-K163-L163-M163/15+R163+S163+T163+U163-V163-W163-X163</f>
        <v/>
      </c>
      <c r="O163" s="88" t="n"/>
      <c r="P163" s="88" t="n"/>
      <c r="Q163" s="88" t="n"/>
      <c r="R163" s="92" t="n">
        <v>0</v>
      </c>
      <c r="S163" s="92" t="n">
        <v>0</v>
      </c>
      <c r="T163" s="92" t="n">
        <v>0</v>
      </c>
      <c r="U163" s="92" t="n">
        <v>0</v>
      </c>
      <c r="V163" s="92" t="n">
        <v>0</v>
      </c>
      <c r="W163" s="92" t="n">
        <v>0</v>
      </c>
      <c r="X163" s="92" t="n">
        <v>0</v>
      </c>
    </row>
    <row r="164" ht="15.75" customHeight="1" s="303">
      <c r="B164" s="75" t="n">
        <v>44431</v>
      </c>
      <c r="C164" s="76">
        <f>SUMIF(приход!A:A,B164&amp;$C$2,приход!J:J)</f>
        <v/>
      </c>
      <c r="D164" s="76" t="n">
        <v>0</v>
      </c>
      <c r="E164" s="76" t="n">
        <v>0</v>
      </c>
      <c r="F164" s="76" t="n">
        <v>0</v>
      </c>
      <c r="G164" s="76" t="n">
        <v>0</v>
      </c>
      <c r="H164" s="76" t="n">
        <v>418</v>
      </c>
      <c r="I164" s="76" t="n">
        <v>363</v>
      </c>
      <c r="J164" s="76" t="n">
        <v>0</v>
      </c>
      <c r="K164" s="76" t="n">
        <v>0</v>
      </c>
      <c r="L164" s="76" t="n">
        <v>0</v>
      </c>
      <c r="M164" s="76" t="n">
        <v>0</v>
      </c>
      <c r="N164" s="88">
        <f>N163+C164+D164+F164+G164+H164-I164-J164-K164-L164-M164/15+R164+S164+T164+U164-V164-W164-X164</f>
        <v/>
      </c>
      <c r="O164" s="88" t="n"/>
      <c r="P164" s="88" t="n"/>
      <c r="Q164" s="88" t="n"/>
      <c r="R164" s="92" t="n">
        <v>0</v>
      </c>
      <c r="S164" s="92" t="n">
        <v>0</v>
      </c>
      <c r="T164" s="92" t="n">
        <v>0</v>
      </c>
      <c r="U164" s="92" t="n">
        <v>0</v>
      </c>
      <c r="V164" s="92" t="n">
        <v>0</v>
      </c>
      <c r="W164" s="92" t="n">
        <v>0</v>
      </c>
      <c r="X164" s="92" t="n">
        <v>0</v>
      </c>
    </row>
    <row r="165" ht="15.75" customHeight="1" s="303">
      <c r="B165" s="75" t="n">
        <v>44432</v>
      </c>
      <c r="C165" s="76">
        <f>SUMIF(приход!A:A,B165&amp;$C$2,приход!J:J)</f>
        <v/>
      </c>
      <c r="D165" s="76" t="n">
        <v>0</v>
      </c>
      <c r="E165" s="76" t="n">
        <v>0</v>
      </c>
      <c r="F165" s="76" t="n">
        <v>0</v>
      </c>
      <c r="G165" s="76" t="n">
        <v>0</v>
      </c>
      <c r="H165" s="76" t="n">
        <v>389</v>
      </c>
      <c r="I165" s="76" t="n">
        <v>425</v>
      </c>
      <c r="J165" s="76" t="n">
        <v>0</v>
      </c>
      <c r="K165" s="76" t="n">
        <v>0</v>
      </c>
      <c r="L165" s="76" t="n">
        <v>0</v>
      </c>
      <c r="M165" s="76" t="n">
        <v>0</v>
      </c>
      <c r="N165" s="88">
        <f>N164+C165+D165+F165+G165+H165-I165-J165-K165-L165-M165/15+R165+S165+T165+U165-V165-W165-X165</f>
        <v/>
      </c>
      <c r="O165" s="88" t="n"/>
      <c r="P165" s="88" t="n"/>
      <c r="Q165" s="88" t="n"/>
      <c r="R165" s="92" t="n">
        <v>0</v>
      </c>
      <c r="S165" s="92" t="n">
        <v>12</v>
      </c>
      <c r="T165" s="92" t="n">
        <v>0</v>
      </c>
      <c r="U165" s="92" t="n">
        <v>0</v>
      </c>
      <c r="V165" s="92" t="n">
        <v>0</v>
      </c>
      <c r="W165" s="92" t="n">
        <v>0</v>
      </c>
      <c r="X165" s="92" t="n">
        <v>0</v>
      </c>
    </row>
    <row r="166" ht="15.75" customHeight="1" s="303">
      <c r="B166" s="75" t="n">
        <v>44433</v>
      </c>
      <c r="C166" s="76">
        <f>SUMIF(приход!A:A,B166&amp;$C$2,приход!J:J)</f>
        <v/>
      </c>
      <c r="D166" s="76" t="n">
        <v>0</v>
      </c>
      <c r="E166" s="76" t="n">
        <v>0</v>
      </c>
      <c r="F166" s="76" t="n">
        <v>0</v>
      </c>
      <c r="G166" s="76" t="n">
        <v>0</v>
      </c>
      <c r="H166" s="76" t="n">
        <v>345</v>
      </c>
      <c r="I166" s="76" t="n">
        <v>602</v>
      </c>
      <c r="J166" s="76" t="n">
        <v>0</v>
      </c>
      <c r="K166" s="76" t="n">
        <v>0</v>
      </c>
      <c r="L166" s="76" t="n">
        <v>0</v>
      </c>
      <c r="M166" s="76" t="n">
        <v>0</v>
      </c>
      <c r="N166" s="88">
        <f>N165+C166+D166+F166+G166+H166-I166-J166-K166-L166-M166/15+R166+S166+T166+U166-V166-W166-X166</f>
        <v/>
      </c>
      <c r="O166" s="88" t="n"/>
      <c r="P166" s="88" t="n"/>
      <c r="Q166" s="88" t="n"/>
      <c r="R166" s="92" t="n">
        <v>0</v>
      </c>
      <c r="S166" s="92" t="n">
        <v>0</v>
      </c>
      <c r="T166" s="92" t="n">
        <v>0</v>
      </c>
      <c r="U166" s="92" t="n">
        <v>0</v>
      </c>
      <c r="V166" s="92" t="n">
        <v>0</v>
      </c>
      <c r="W166" s="92" t="n">
        <v>0</v>
      </c>
      <c r="X166" s="92" t="n">
        <v>0</v>
      </c>
    </row>
    <row r="167" ht="15.75" customHeight="1" s="303">
      <c r="B167" s="75" t="n">
        <v>44434</v>
      </c>
      <c r="C167" s="76">
        <f>SUMIF(приход!A:A,B167&amp;$C$2,приход!J:J)</f>
        <v/>
      </c>
      <c r="D167" s="76" t="n">
        <v>0</v>
      </c>
      <c r="E167" s="76" t="n">
        <v>0</v>
      </c>
      <c r="F167" s="76" t="n">
        <v>0</v>
      </c>
      <c r="G167" s="76" t="n">
        <v>0</v>
      </c>
      <c r="H167" s="76" t="n">
        <v>345</v>
      </c>
      <c r="I167" s="76" t="n">
        <v>520</v>
      </c>
      <c r="J167" s="76" t="n">
        <v>0</v>
      </c>
      <c r="K167" s="76" t="n">
        <v>0</v>
      </c>
      <c r="L167" s="76" t="n">
        <v>0</v>
      </c>
      <c r="M167" s="76" t="n">
        <v>0</v>
      </c>
      <c r="N167" s="88">
        <f>N166+C167+D167+F167+G167+H167-I167-J167-K167-L167-M167/15+R167+S167+T167+U167-V167-W167-X167</f>
        <v/>
      </c>
      <c r="O167" s="88" t="n"/>
      <c r="P167" s="88" t="n"/>
      <c r="Q167" s="88" t="n"/>
      <c r="R167" s="92" t="n">
        <v>0</v>
      </c>
      <c r="S167" s="92" t="n">
        <v>0</v>
      </c>
      <c r="T167" s="92" t="n">
        <v>0</v>
      </c>
      <c r="U167" s="92" t="n">
        <v>0</v>
      </c>
      <c r="V167" s="92" t="n">
        <v>0</v>
      </c>
      <c r="W167" s="92" t="n">
        <v>2</v>
      </c>
      <c r="X167" s="92" t="n">
        <v>0</v>
      </c>
    </row>
    <row r="168" ht="15.75" customHeight="1" s="303">
      <c r="B168" s="75" t="n">
        <v>44435</v>
      </c>
      <c r="C168" s="76">
        <f>SUMIF(приход!A:A,B168&amp;$C$2,приход!J:J)</f>
        <v/>
      </c>
      <c r="D168" s="76" t="n">
        <v>0</v>
      </c>
      <c r="E168" s="76" t="n">
        <v>0</v>
      </c>
      <c r="F168" s="76" t="n">
        <v>0</v>
      </c>
      <c r="G168" s="76" t="n">
        <v>0</v>
      </c>
      <c r="H168" s="76" t="n">
        <v>362</v>
      </c>
      <c r="I168" s="76" t="n">
        <v>501</v>
      </c>
      <c r="J168" s="76" t="n">
        <v>0</v>
      </c>
      <c r="K168" s="76" t="n">
        <v>0</v>
      </c>
      <c r="L168" s="76" t="n">
        <v>0</v>
      </c>
      <c r="M168" s="76" t="n">
        <v>0</v>
      </c>
      <c r="N168" s="88">
        <f>N167+C168+D168+F168+G168+H168-I168-J168-K168-L168-M168/15+R168+S168+T168+U168-V168-W168-X168</f>
        <v/>
      </c>
      <c r="O168" s="88" t="n"/>
      <c r="P168" s="88" t="n"/>
      <c r="Q168" s="88" t="n"/>
      <c r="R168" s="92" t="n">
        <v>0</v>
      </c>
      <c r="S168" s="92" t="n">
        <v>0</v>
      </c>
      <c r="T168" s="92" t="n">
        <v>0</v>
      </c>
      <c r="U168" s="92" t="n">
        <v>0</v>
      </c>
      <c r="V168" s="92" t="n">
        <v>0</v>
      </c>
      <c r="W168" s="92" t="n">
        <v>0</v>
      </c>
      <c r="X168" s="92" t="n">
        <v>0</v>
      </c>
    </row>
    <row r="169" ht="15.75" customHeight="1" s="303">
      <c r="B169" s="75" t="n">
        <v>44436</v>
      </c>
      <c r="C169" s="76">
        <f>SUMIF(приход!A:A,B169&amp;$C$2,приход!J:J)</f>
        <v/>
      </c>
      <c r="D169" s="76" t="n">
        <v>0</v>
      </c>
      <c r="E169" s="76" t="n">
        <v>0</v>
      </c>
      <c r="F169" s="76" t="n">
        <v>600</v>
      </c>
      <c r="G169" s="76" t="n">
        <v>0</v>
      </c>
      <c r="H169" s="76" t="n">
        <v>325</v>
      </c>
      <c r="I169" s="76" t="n">
        <v>860</v>
      </c>
      <c r="J169" s="76" t="n">
        <v>0</v>
      </c>
      <c r="K169" s="76" t="n">
        <v>0</v>
      </c>
      <c r="L169" s="76" t="n">
        <v>0</v>
      </c>
      <c r="M169" s="76" t="n">
        <v>0</v>
      </c>
      <c r="N169" s="88">
        <f>N168+C169+D169+F169+G169+H169-I169-J169-K169-L169-M169/15+R169+S169+T169+U169-V169-W169-X169</f>
        <v/>
      </c>
      <c r="O169" s="88" t="n"/>
      <c r="P169" s="88" t="n"/>
      <c r="Q169" s="88" t="n"/>
      <c r="R169" s="92" t="n">
        <v>0</v>
      </c>
      <c r="S169" s="92" t="n">
        <v>0</v>
      </c>
      <c r="T169" s="92" t="n">
        <v>0</v>
      </c>
      <c r="U169" s="92" t="n">
        <v>0</v>
      </c>
      <c r="V169" s="92" t="n">
        <v>0</v>
      </c>
      <c r="W169" s="92" t="n">
        <v>0</v>
      </c>
      <c r="X169" s="92" t="n">
        <v>0</v>
      </c>
    </row>
    <row r="170" ht="15.75" customHeight="1" s="303">
      <c r="B170" s="75" t="n">
        <v>44437</v>
      </c>
      <c r="C170" s="76">
        <f>SUMIF(приход!A:A,B170&amp;$C$2,приход!J:J)</f>
        <v/>
      </c>
      <c r="D170" s="76" t="n">
        <v>0</v>
      </c>
      <c r="E170" s="76" t="n">
        <v>0</v>
      </c>
      <c r="F170" s="76" t="n">
        <v>0</v>
      </c>
      <c r="G170" s="76" t="n">
        <v>0</v>
      </c>
      <c r="H170" s="76" t="n">
        <v>94</v>
      </c>
      <c r="I170" s="76" t="n">
        <v>527</v>
      </c>
      <c r="J170" s="76" t="n">
        <v>0</v>
      </c>
      <c r="K170" s="76" t="n">
        <v>0</v>
      </c>
      <c r="L170" s="76" t="n">
        <v>0</v>
      </c>
      <c r="M170" s="76" t="n">
        <v>0</v>
      </c>
      <c r="N170" s="88">
        <f>N169+C170+D170+F170+G170+H170-I170-J170-K170-L170-M170/15+R170+S170+T170+U170-V170-W170-X170</f>
        <v/>
      </c>
      <c r="O170" s="88" t="n"/>
      <c r="P170" s="88" t="n"/>
      <c r="Q170" s="88" t="n"/>
      <c r="R170" s="92" t="n">
        <v>0</v>
      </c>
      <c r="S170" s="92" t="n">
        <v>0</v>
      </c>
      <c r="T170" s="92" t="n">
        <v>0</v>
      </c>
      <c r="U170" s="92" t="n">
        <v>0</v>
      </c>
      <c r="V170" s="92" t="n">
        <v>0</v>
      </c>
      <c r="W170" s="92" t="n">
        <v>0</v>
      </c>
      <c r="X170" s="92" t="n">
        <v>0</v>
      </c>
    </row>
    <row r="171" ht="16.15" customHeight="1" s="303" thickBot="1">
      <c r="B171" s="75" t="n">
        <v>44438</v>
      </c>
      <c r="C171" s="76">
        <f>SUMIF(приход!A:A,B171&amp;$C$2,приход!J:J)</f>
        <v/>
      </c>
      <c r="D171" s="76" t="n">
        <v>0</v>
      </c>
      <c r="E171" s="76" t="n">
        <v>0</v>
      </c>
      <c r="F171" s="76" t="n">
        <v>0</v>
      </c>
      <c r="G171" s="76" t="n">
        <v>0</v>
      </c>
      <c r="H171" s="76" t="n">
        <v>127</v>
      </c>
      <c r="I171" s="76" t="n">
        <v>518</v>
      </c>
      <c r="J171" s="76" t="n">
        <v>0</v>
      </c>
      <c r="K171" s="76" t="n">
        <v>0</v>
      </c>
      <c r="L171" s="76" t="n">
        <v>0</v>
      </c>
      <c r="M171" s="76" t="n">
        <v>0</v>
      </c>
      <c r="N171" s="88">
        <f>N170+C171+D171+F171+G171+H171-I171-J171-K171-L171-M171/15+R171+S171+T171+U171-V171-W171-X171</f>
        <v/>
      </c>
      <c r="O171" s="88" t="n"/>
      <c r="P171" s="100" t="n"/>
      <c r="Q171" s="88" t="n"/>
      <c r="R171" s="92" t="n">
        <v>0</v>
      </c>
      <c r="S171" s="92" t="n">
        <v>0</v>
      </c>
      <c r="T171" s="92" t="n">
        <v>0</v>
      </c>
      <c r="U171" s="92" t="n">
        <v>0</v>
      </c>
      <c r="V171" s="92" t="n">
        <v>0</v>
      </c>
      <c r="W171" s="92" t="n">
        <v>0</v>
      </c>
      <c r="X171" s="92" t="n">
        <v>0</v>
      </c>
    </row>
    <row r="172" ht="16.15" customHeight="1" s="303" thickBot="1">
      <c r="B172" s="75" t="n">
        <v>44439</v>
      </c>
      <c r="C172" s="76">
        <f>SUMIF(приход!A:A,B172&amp;$C$2,приход!J:J)</f>
        <v/>
      </c>
      <c r="D172" s="76" t="n">
        <v>0</v>
      </c>
      <c r="E172" s="76" t="n">
        <v>0</v>
      </c>
      <c r="F172" s="76" t="n">
        <v>0</v>
      </c>
      <c r="G172" s="76" t="n">
        <v>0</v>
      </c>
      <c r="H172" s="76" t="n">
        <v>221</v>
      </c>
      <c r="I172" s="76" t="n">
        <v>434</v>
      </c>
      <c r="J172" s="76" t="n">
        <v>0</v>
      </c>
      <c r="K172" s="76" t="n">
        <v>0</v>
      </c>
      <c r="L172" s="76" t="n">
        <v>0</v>
      </c>
      <c r="M172" s="76" t="n">
        <v>0</v>
      </c>
      <c r="N172" s="88">
        <f>N171+C172+D172+F172+G172+H172-I172-J172-K172-L172-M172/15+R172+S172+T172+U172-V172-W172-X172</f>
        <v/>
      </c>
      <c r="O172" s="88" t="n"/>
      <c r="P172" s="102" t="n">
        <v>18073</v>
      </c>
      <c r="Q172" s="99">
        <f>P172/N172</f>
        <v/>
      </c>
      <c r="R172" s="92" t="n">
        <v>0</v>
      </c>
      <c r="S172" s="92" t="n">
        <v>14</v>
      </c>
      <c r="T172" s="92" t="n">
        <v>0</v>
      </c>
      <c r="U172" s="92" t="n">
        <v>0</v>
      </c>
      <c r="V172" s="92" t="n">
        <v>0</v>
      </c>
      <c r="W172" s="92" t="n">
        <v>0</v>
      </c>
      <c r="X172" s="92" t="n">
        <v>0</v>
      </c>
    </row>
    <row r="173" ht="15.75" customHeight="1" s="303">
      <c r="B173" s="75" t="n">
        <v>44440</v>
      </c>
      <c r="C173" s="76">
        <f>SUMIF(приход!A:A,B173&amp;$C$2,приход!J:J)</f>
        <v/>
      </c>
      <c r="D173" s="76" t="n">
        <v>0</v>
      </c>
      <c r="E173" s="76" t="n">
        <v>0</v>
      </c>
      <c r="F173" s="76" t="n">
        <v>0</v>
      </c>
      <c r="G173" s="76" t="n">
        <v>0</v>
      </c>
      <c r="H173" s="76" t="n">
        <v>302</v>
      </c>
      <c r="I173" s="76" t="n">
        <v>357</v>
      </c>
      <c r="J173" s="76" t="n">
        <v>0</v>
      </c>
      <c r="K173" s="76" t="n">
        <v>0</v>
      </c>
      <c r="L173" s="76" t="n">
        <v>0</v>
      </c>
      <c r="M173" s="76" t="n">
        <v>0</v>
      </c>
      <c r="N173" s="88">
        <f>P172+C173+D173+F173+G173+H173-I173-J173-K173-L173-M173/15+R173+S173+T173+U173-V173-W173-X173</f>
        <v/>
      </c>
      <c r="O173" s="88" t="n"/>
      <c r="P173" s="101" t="n"/>
      <c r="Q173" s="88" t="n"/>
      <c r="R173" s="92" t="n">
        <v>0</v>
      </c>
      <c r="S173" s="92" t="n">
        <v>30</v>
      </c>
      <c r="T173" s="92" t="n">
        <v>0</v>
      </c>
      <c r="U173" s="92" t="n">
        <v>0</v>
      </c>
      <c r="V173" s="92" t="n">
        <v>0</v>
      </c>
      <c r="W173" s="92" t="n">
        <v>0</v>
      </c>
      <c r="X173" s="92" t="n">
        <v>0</v>
      </c>
    </row>
    <row r="174" ht="15.75" customHeight="1" s="303">
      <c r="B174" s="75" t="n">
        <v>44441</v>
      </c>
      <c r="C174" s="76">
        <f>SUMIF(приход!A:A,B174&amp;$C$2,приход!J:J)</f>
        <v/>
      </c>
      <c r="D174" s="76" t="n">
        <v>0</v>
      </c>
      <c r="E174" s="76" t="n">
        <v>0</v>
      </c>
      <c r="F174" s="76" t="n">
        <v>0</v>
      </c>
      <c r="G174" s="76" t="n">
        <v>0</v>
      </c>
      <c r="H174" s="76" t="n">
        <v>633</v>
      </c>
      <c r="I174" s="76" t="n">
        <v>885</v>
      </c>
      <c r="J174" s="76" t="n">
        <v>0</v>
      </c>
      <c r="K174" s="76" t="n">
        <v>0</v>
      </c>
      <c r="L174" s="76" t="n">
        <v>0</v>
      </c>
      <c r="M174" s="76" t="n">
        <v>0</v>
      </c>
      <c r="N174" s="88">
        <f>N173+C174+D174+F174+G174+H174-I174-J174-K174-L174-M174/15+R174+S174+T174+U174-V174-W174-X174</f>
        <v/>
      </c>
      <c r="O174" s="88" t="n"/>
      <c r="P174" s="88" t="n"/>
      <c r="Q174" s="88" t="n"/>
      <c r="R174" s="92" t="n">
        <v>0</v>
      </c>
      <c r="S174" s="92" t="n">
        <v>0</v>
      </c>
      <c r="T174" s="92" t="n">
        <v>0</v>
      </c>
      <c r="U174" s="92" t="n">
        <v>0</v>
      </c>
      <c r="V174" s="92" t="n">
        <v>0</v>
      </c>
      <c r="W174" s="92" t="n">
        <v>0</v>
      </c>
      <c r="X174" s="92" t="n">
        <v>0</v>
      </c>
    </row>
    <row r="175" ht="15.75" customHeight="1" s="303">
      <c r="B175" s="75" t="n">
        <v>44442</v>
      </c>
      <c r="C175" s="76">
        <f>SUMIF(приход!A:A,B175&amp;$C$2,приход!J:J)</f>
        <v/>
      </c>
      <c r="D175" s="76" t="n">
        <v>0</v>
      </c>
      <c r="E175" s="76" t="n">
        <v>0</v>
      </c>
      <c r="F175" s="76" t="n">
        <v>600</v>
      </c>
      <c r="G175" s="76" t="n">
        <v>0</v>
      </c>
      <c r="H175" s="76" t="n">
        <v>428</v>
      </c>
      <c r="I175" s="76" t="n">
        <v>498</v>
      </c>
      <c r="J175" s="76" t="n">
        <v>0</v>
      </c>
      <c r="K175" s="76" t="n">
        <v>0</v>
      </c>
      <c r="L175" s="76" t="n">
        <v>0</v>
      </c>
      <c r="M175" s="76" t="n">
        <v>0</v>
      </c>
      <c r="N175" s="88">
        <f>N174+C175+D175+F175+G175+H175-I175-J175-K175-L175-M175/15+R175+S175+T175+U175-V175-W175-X175</f>
        <v/>
      </c>
      <c r="O175" s="88" t="n"/>
      <c r="P175" s="88" t="n"/>
      <c r="Q175" s="88" t="n"/>
      <c r="R175" s="92" t="n">
        <v>0</v>
      </c>
      <c r="S175" s="92" t="n">
        <v>0</v>
      </c>
      <c r="T175" s="92" t="n">
        <v>0</v>
      </c>
      <c r="U175" s="92" t="n">
        <v>0</v>
      </c>
      <c r="V175" s="92" t="n">
        <v>0</v>
      </c>
      <c r="W175" s="92" t="n">
        <v>0</v>
      </c>
      <c r="X175" s="92" t="n">
        <v>0</v>
      </c>
    </row>
    <row r="176" ht="15.75" customHeight="1" s="303">
      <c r="B176" s="75" t="n">
        <v>44443</v>
      </c>
      <c r="C176" s="76">
        <f>SUMIF(приход!A:A,B176&amp;$C$2,приход!J:J)</f>
        <v/>
      </c>
      <c r="D176" s="76" t="n">
        <v>0</v>
      </c>
      <c r="E176" s="76" t="n">
        <v>0</v>
      </c>
      <c r="F176" s="76" t="n">
        <v>0</v>
      </c>
      <c r="G176" s="76" t="n">
        <v>0</v>
      </c>
      <c r="H176" s="76" t="n">
        <v>441</v>
      </c>
      <c r="I176" s="76" t="n">
        <v>457</v>
      </c>
      <c r="J176" s="76" t="n">
        <v>0</v>
      </c>
      <c r="K176" s="76" t="n">
        <v>0</v>
      </c>
      <c r="L176" s="76" t="n">
        <v>0</v>
      </c>
      <c r="M176" s="76" t="n">
        <v>0</v>
      </c>
      <c r="N176" s="88">
        <f>N175+C176+D176+F176+G176+H176-I176-J176-K176-L176-M176/15+R176+S176+T176+U176-V176-W176-X176</f>
        <v/>
      </c>
      <c r="O176" s="88" t="n"/>
      <c r="P176" s="88" t="n"/>
      <c r="Q176" s="88" t="n"/>
      <c r="R176" s="92" t="n">
        <v>0</v>
      </c>
      <c r="S176" s="92" t="n">
        <v>0</v>
      </c>
      <c r="T176" s="92" t="n">
        <v>0</v>
      </c>
      <c r="U176" s="92" t="n">
        <v>0</v>
      </c>
      <c r="V176" s="92" t="n">
        <v>0</v>
      </c>
      <c r="W176" s="92" t="n">
        <v>0</v>
      </c>
      <c r="X176" s="92" t="n">
        <v>0</v>
      </c>
    </row>
    <row r="177" ht="15.75" customHeight="1" s="303">
      <c r="B177" s="75" t="n">
        <v>44444</v>
      </c>
      <c r="C177" s="76">
        <f>SUMIF(приход!A:A,B177&amp;$C$2,приход!J:J)</f>
        <v/>
      </c>
      <c r="D177" s="76" t="n">
        <v>0</v>
      </c>
      <c r="E177" s="76" t="n">
        <v>0</v>
      </c>
      <c r="F177" s="76" t="n">
        <v>0</v>
      </c>
      <c r="G177" s="76" t="n">
        <v>0</v>
      </c>
      <c r="H177" s="76" t="n">
        <v>410</v>
      </c>
      <c r="I177" s="76" t="n">
        <v>254</v>
      </c>
      <c r="J177" s="76" t="n">
        <v>0</v>
      </c>
      <c r="K177" s="76" t="n">
        <v>0</v>
      </c>
      <c r="L177" s="76" t="n">
        <v>0</v>
      </c>
      <c r="M177" s="76" t="n">
        <v>0</v>
      </c>
      <c r="N177" s="88">
        <f>N176+C177+D177+F177+G177+H177-I177-J177-K177-L177-M177/15+R177+S177+T177+U177-V177-W177-X177</f>
        <v/>
      </c>
      <c r="O177" s="88" t="n"/>
      <c r="P177" s="88" t="n"/>
      <c r="Q177" s="88" t="n"/>
      <c r="R177" s="92" t="n">
        <v>0</v>
      </c>
      <c r="S177" s="92" t="n">
        <v>0</v>
      </c>
      <c r="T177" s="92" t="n">
        <v>0</v>
      </c>
      <c r="U177" s="92" t="n">
        <v>0</v>
      </c>
      <c r="V177" s="92" t="n">
        <v>0</v>
      </c>
      <c r="W177" s="92" t="n">
        <v>0</v>
      </c>
      <c r="X177" s="92" t="n">
        <v>0</v>
      </c>
    </row>
    <row r="178" ht="15.75" customHeight="1" s="303">
      <c r="B178" s="75" t="n">
        <v>44445</v>
      </c>
      <c r="C178" s="76">
        <f>SUMIF(приход!A:A,B178&amp;$C$2,приход!J:J)</f>
        <v/>
      </c>
      <c r="D178" s="76" t="n">
        <v>0</v>
      </c>
      <c r="E178" s="76" t="n">
        <v>0</v>
      </c>
      <c r="F178" s="76" t="n">
        <v>0</v>
      </c>
      <c r="G178" s="76" t="n">
        <v>0</v>
      </c>
      <c r="H178" s="76" t="n">
        <v>451</v>
      </c>
      <c r="I178" s="76" t="n">
        <v>744</v>
      </c>
      <c r="J178" s="76" t="n">
        <v>0</v>
      </c>
      <c r="K178" s="76" t="n">
        <v>0</v>
      </c>
      <c r="L178" s="76" t="n">
        <v>0</v>
      </c>
      <c r="M178" s="76" t="n">
        <v>0</v>
      </c>
      <c r="N178" s="88">
        <f>N177+C178+D178+F178+G178+H178-I178-J178-K178-L178-M178/15+R178+S178+T178+U178-V178-W178-X178</f>
        <v/>
      </c>
      <c r="O178" s="88" t="n"/>
      <c r="P178" s="88" t="n"/>
      <c r="Q178" s="88" t="n"/>
      <c r="R178" s="92" t="n">
        <v>0</v>
      </c>
      <c r="S178" s="92" t="n">
        <v>0</v>
      </c>
      <c r="T178" s="92" t="n">
        <v>0</v>
      </c>
      <c r="U178" s="92" t="n">
        <v>0</v>
      </c>
      <c r="V178" s="92" t="n">
        <v>0</v>
      </c>
      <c r="W178" s="92" t="n">
        <v>0</v>
      </c>
      <c r="X178" s="92" t="n">
        <v>0</v>
      </c>
    </row>
    <row r="179" ht="15.75" customHeight="1" s="303">
      <c r="B179" s="75" t="n">
        <v>44446</v>
      </c>
      <c r="C179" s="76">
        <f>SUMIF(приход!A:A,B179&amp;$C$2,приход!J:J)</f>
        <v/>
      </c>
      <c r="D179" s="76" t="n">
        <v>0</v>
      </c>
      <c r="E179" s="76" t="n">
        <v>0</v>
      </c>
      <c r="F179" s="76" t="n">
        <v>0</v>
      </c>
      <c r="G179" s="76" t="n">
        <v>0</v>
      </c>
      <c r="H179" s="76" t="n">
        <v>335</v>
      </c>
      <c r="I179" s="76" t="n">
        <v>468</v>
      </c>
      <c r="J179" s="76" t="n">
        <v>0</v>
      </c>
      <c r="K179" s="76" t="n">
        <v>0</v>
      </c>
      <c r="L179" s="76" t="n">
        <v>0</v>
      </c>
      <c r="M179" s="76" t="n">
        <v>0</v>
      </c>
      <c r="N179" s="88">
        <f>N178+C179+D179+F179+G179+H179-I179-J179-K179-L179-M179/15+R179+S179+T179+U179-V179-W179-X179</f>
        <v/>
      </c>
      <c r="O179" s="88" t="n"/>
      <c r="P179" s="88" t="n"/>
      <c r="Q179" s="88" t="n"/>
      <c r="R179" s="92" t="n">
        <v>0</v>
      </c>
      <c r="S179" s="92" t="n">
        <v>0</v>
      </c>
      <c r="T179" s="92" t="n">
        <v>0</v>
      </c>
      <c r="U179" s="92" t="n">
        <v>0</v>
      </c>
      <c r="V179" s="92" t="n">
        <v>0</v>
      </c>
      <c r="W179" s="92" t="n">
        <v>0</v>
      </c>
      <c r="X179" s="92" t="n">
        <v>0</v>
      </c>
    </row>
    <row r="180" ht="15.75" customHeight="1" s="303">
      <c r="B180" s="75" t="n">
        <v>44447</v>
      </c>
      <c r="C180" s="76">
        <f>SUMIF(приход!A:A,B180&amp;$C$2,приход!J:J)</f>
        <v/>
      </c>
      <c r="D180" s="76" t="n">
        <v>0</v>
      </c>
      <c r="E180" s="76" t="n">
        <v>0</v>
      </c>
      <c r="F180" s="76" t="n">
        <v>0</v>
      </c>
      <c r="G180" s="76" t="n">
        <v>0</v>
      </c>
      <c r="H180" s="76" t="n">
        <v>599</v>
      </c>
      <c r="I180" s="76" t="n">
        <v>564</v>
      </c>
      <c r="J180" s="76" t="n">
        <v>0</v>
      </c>
      <c r="K180" s="76" t="n">
        <v>0</v>
      </c>
      <c r="L180" s="76" t="n">
        <v>0</v>
      </c>
      <c r="M180" s="76" t="n">
        <v>0</v>
      </c>
      <c r="N180" s="88">
        <f>N179+C180+D180+F180+G180+H180-I180-J180-K180-L180-M180/15+R180+S180+T180+U180-V180-W180-X180</f>
        <v/>
      </c>
      <c r="O180" s="88" t="n"/>
      <c r="P180" s="88" t="n"/>
      <c r="Q180" s="88" t="n"/>
      <c r="R180" s="92" t="n">
        <v>0</v>
      </c>
      <c r="S180" s="92" t="n">
        <v>0</v>
      </c>
      <c r="T180" s="92" t="n">
        <v>0</v>
      </c>
      <c r="U180" s="92" t="n">
        <v>0</v>
      </c>
      <c r="V180" s="92" t="n">
        <v>0</v>
      </c>
      <c r="W180" s="92" t="n">
        <v>3</v>
      </c>
      <c r="X180" s="92" t="n">
        <v>0</v>
      </c>
    </row>
    <row r="181" ht="15.75" customHeight="1" s="303">
      <c r="B181" s="75" t="n">
        <v>44448</v>
      </c>
      <c r="C181" s="76">
        <f>SUMIF(приход!A:A,B181&amp;$C$2,приход!J:J)</f>
        <v/>
      </c>
      <c r="D181" s="76" t="n">
        <v>0</v>
      </c>
      <c r="E181" s="76" t="n">
        <v>0</v>
      </c>
      <c r="F181" s="76" t="n">
        <v>0</v>
      </c>
      <c r="G181" s="76" t="n">
        <v>0</v>
      </c>
      <c r="H181" s="76" t="n">
        <v>624</v>
      </c>
      <c r="I181" s="76" t="n">
        <v>552</v>
      </c>
      <c r="J181" s="76" t="n">
        <v>0</v>
      </c>
      <c r="K181" s="76" t="n">
        <v>0</v>
      </c>
      <c r="L181" s="76" t="n">
        <v>0</v>
      </c>
      <c r="M181" s="76" t="n">
        <v>0</v>
      </c>
      <c r="N181" s="88">
        <f>N180+C181+D181+F181+G181+H181-I181-J181-K181-L181-M181/15+R181+S181+T181+U181-V181-W181-X181</f>
        <v/>
      </c>
      <c r="O181" s="88" t="n"/>
      <c r="P181" s="88" t="n"/>
      <c r="Q181" s="88" t="n"/>
      <c r="R181" s="92" t="n">
        <v>0</v>
      </c>
      <c r="S181" s="92" t="n">
        <v>0</v>
      </c>
      <c r="T181" s="92" t="n">
        <v>0</v>
      </c>
      <c r="U181" s="92" t="n">
        <v>0</v>
      </c>
      <c r="V181" s="92" t="n">
        <v>0</v>
      </c>
      <c r="W181" s="92" t="n">
        <v>0</v>
      </c>
      <c r="X181" s="92" t="n">
        <v>0</v>
      </c>
    </row>
    <row r="182" ht="15.75" customHeight="1" s="303">
      <c r="B182" s="75" t="n">
        <v>44449</v>
      </c>
      <c r="C182" s="76">
        <f>SUMIF(приход!A:A,B182&amp;$C$2,приход!J:J)</f>
        <v/>
      </c>
      <c r="D182" s="76" t="n">
        <v>0</v>
      </c>
      <c r="E182" s="76" t="n">
        <v>0</v>
      </c>
      <c r="F182" s="76" t="n">
        <v>0</v>
      </c>
      <c r="G182" s="76" t="n">
        <v>0</v>
      </c>
      <c r="H182" s="76" t="n">
        <v>407</v>
      </c>
      <c r="I182" s="76" t="n">
        <v>811</v>
      </c>
      <c r="J182" s="76" t="n">
        <v>0</v>
      </c>
      <c r="K182" s="76" t="n">
        <v>0</v>
      </c>
      <c r="L182" s="76" t="n">
        <v>0</v>
      </c>
      <c r="M182" s="76" t="n">
        <v>0</v>
      </c>
      <c r="N182" s="88">
        <f>N181+C182+D182+F182+G182+H182-I182-J182-K182-L182-M182/15+R182+S182+T182+U182-V182-W182-X182</f>
        <v/>
      </c>
      <c r="O182" s="88" t="n"/>
      <c r="P182" s="88" t="n"/>
      <c r="Q182" s="88" t="n"/>
      <c r="R182" s="92" t="n">
        <v>0</v>
      </c>
      <c r="S182" s="92" t="n">
        <v>0</v>
      </c>
      <c r="T182" s="92" t="n">
        <v>0</v>
      </c>
      <c r="U182" s="92" t="n">
        <v>0</v>
      </c>
      <c r="V182" s="92" t="n">
        <v>0</v>
      </c>
      <c r="W182" s="92" t="n">
        <v>0</v>
      </c>
      <c r="X182" s="92" t="n">
        <v>0</v>
      </c>
    </row>
    <row r="183" ht="15.75" customHeight="1" s="303">
      <c r="B183" s="75" t="n">
        <v>44450</v>
      </c>
      <c r="C183" s="76">
        <f>SUMIF(приход!A:A,B183&amp;$C$2,приход!J:J)</f>
        <v/>
      </c>
      <c r="D183" s="76" t="n">
        <v>0</v>
      </c>
      <c r="E183" s="76" t="n">
        <v>0</v>
      </c>
      <c r="F183" s="76" t="n">
        <v>600</v>
      </c>
      <c r="G183" s="76" t="n">
        <v>0</v>
      </c>
      <c r="H183" s="76" t="n">
        <v>498</v>
      </c>
      <c r="I183" s="76" t="n">
        <v>656</v>
      </c>
      <c r="J183" s="76" t="n">
        <v>0</v>
      </c>
      <c r="K183" s="76" t="n">
        <v>0</v>
      </c>
      <c r="L183" s="76" t="n">
        <v>0</v>
      </c>
      <c r="M183" s="76" t="n">
        <v>0</v>
      </c>
      <c r="N183" s="88">
        <f>N182+C183+D183+F183+G183+H183-I183-J183-K183-L183-M183/15+R183+S183+T183+U183-V183-W183-X183</f>
        <v/>
      </c>
      <c r="O183" s="88" t="n"/>
      <c r="P183" s="88" t="n"/>
      <c r="Q183" s="88" t="n"/>
      <c r="R183" s="92" t="n">
        <v>0</v>
      </c>
      <c r="S183" s="92" t="n">
        <v>0</v>
      </c>
      <c r="T183" s="92" t="n">
        <v>0</v>
      </c>
      <c r="U183" s="92" t="n">
        <v>0</v>
      </c>
      <c r="V183" s="92" t="n">
        <v>0</v>
      </c>
      <c r="W183" s="92" t="n">
        <v>0</v>
      </c>
      <c r="X183" s="92" t="n">
        <v>0</v>
      </c>
    </row>
    <row r="184" ht="15.75" customHeight="1" s="303">
      <c r="B184" s="75" t="n">
        <v>44451</v>
      </c>
      <c r="C184" s="76">
        <f>SUMIF(приход!A:A,B184&amp;$C$2,приход!J:J)</f>
        <v/>
      </c>
      <c r="D184" s="76" t="n">
        <v>0</v>
      </c>
      <c r="E184" s="76" t="n">
        <v>0</v>
      </c>
      <c r="F184" s="76" t="n">
        <v>0</v>
      </c>
      <c r="G184" s="76" t="n">
        <v>0</v>
      </c>
      <c r="H184" s="76" t="n">
        <v>643</v>
      </c>
      <c r="I184" s="76" t="n">
        <v>386</v>
      </c>
      <c r="J184" s="76" t="n">
        <v>0</v>
      </c>
      <c r="K184" s="76" t="n">
        <v>0</v>
      </c>
      <c r="L184" s="76" t="n">
        <v>0</v>
      </c>
      <c r="M184" s="76" t="n">
        <v>0</v>
      </c>
      <c r="N184" s="88">
        <f>N183+C184+D184+F184+G184+H184-I184-J184-K184-L184-M184/15+R184+S184+T184+U184-V184-W184-X184</f>
        <v/>
      </c>
      <c r="O184" s="88" t="n"/>
      <c r="P184" s="88" t="n"/>
      <c r="Q184" s="88" t="n"/>
      <c r="R184" s="92" t="n">
        <v>0</v>
      </c>
      <c r="S184" s="92" t="n">
        <v>0</v>
      </c>
      <c r="T184" s="92" t="n">
        <v>0</v>
      </c>
      <c r="U184" s="92" t="n">
        <v>0</v>
      </c>
      <c r="V184" s="92" t="n">
        <v>0</v>
      </c>
      <c r="W184" s="92" t="n">
        <v>0</v>
      </c>
      <c r="X184" s="92" t="n">
        <v>0</v>
      </c>
    </row>
    <row r="185" ht="15.75" customHeight="1" s="303">
      <c r="B185" s="75" t="n">
        <v>44452</v>
      </c>
      <c r="C185" s="76">
        <f>SUMIF(приход!A:A,B185&amp;$C$2,приход!J:J)</f>
        <v/>
      </c>
      <c r="D185" s="76" t="n">
        <v>0</v>
      </c>
      <c r="E185" s="76" t="n">
        <v>0</v>
      </c>
      <c r="F185" s="76" t="n">
        <v>0</v>
      </c>
      <c r="G185" s="76" t="n">
        <v>0</v>
      </c>
      <c r="H185" s="76" t="n">
        <v>309</v>
      </c>
      <c r="I185" s="76" t="n">
        <v>506</v>
      </c>
      <c r="J185" s="76" t="n">
        <v>0</v>
      </c>
      <c r="K185" s="76" t="n">
        <v>0</v>
      </c>
      <c r="L185" s="76" t="n">
        <v>0</v>
      </c>
      <c r="M185" s="76" t="n">
        <v>0</v>
      </c>
      <c r="N185" s="88">
        <f>N184+C185+D185+F185+G185+H185-I185-J185-K185-L185-M185/15+R185+S185+T185+U185-V185-W185-X185</f>
        <v/>
      </c>
      <c r="O185" s="88" t="n"/>
      <c r="P185" s="88" t="n"/>
      <c r="Q185" s="88" t="n"/>
      <c r="R185" s="92" t="n">
        <v>0</v>
      </c>
      <c r="S185" s="92" t="n">
        <v>0</v>
      </c>
      <c r="T185" s="92" t="n">
        <v>0</v>
      </c>
      <c r="U185" s="92" t="n">
        <v>0</v>
      </c>
      <c r="V185" s="92" t="n">
        <v>0</v>
      </c>
      <c r="W185" s="92" t="n">
        <v>0</v>
      </c>
      <c r="X185" s="92" t="n">
        <v>0</v>
      </c>
    </row>
    <row r="186" ht="15.75" customHeight="1" s="303">
      <c r="B186" s="75" t="n">
        <v>44453</v>
      </c>
      <c r="C186" s="76">
        <f>SUMIF(приход!A:A,B186&amp;$C$2,приход!J:J)</f>
        <v/>
      </c>
      <c r="D186" s="76" t="n">
        <v>0</v>
      </c>
      <c r="E186" s="76" t="n">
        <v>0</v>
      </c>
      <c r="F186" s="76" t="n">
        <v>0</v>
      </c>
      <c r="G186" s="76" t="n">
        <v>0</v>
      </c>
      <c r="H186" s="76" t="n">
        <v>579</v>
      </c>
      <c r="I186" s="76" t="n">
        <v>411</v>
      </c>
      <c r="J186" s="76" t="n">
        <v>0</v>
      </c>
      <c r="K186" s="76" t="n">
        <v>0</v>
      </c>
      <c r="L186" s="76" t="n">
        <v>0</v>
      </c>
      <c r="M186" s="76" t="n">
        <v>0</v>
      </c>
      <c r="N186" s="88">
        <f>N185+C186+D186+F186+G186+H186-I186-J186-K186-L186-M186/15+R186+S186+T186+U186-V186-W186-X186</f>
        <v/>
      </c>
      <c r="O186" s="88" t="n"/>
      <c r="P186" s="88" t="n"/>
      <c r="Q186" s="88" t="n"/>
      <c r="R186" s="92" t="n">
        <v>0</v>
      </c>
      <c r="S186" s="92" t="n">
        <v>0</v>
      </c>
      <c r="T186" s="92" t="n">
        <v>0</v>
      </c>
      <c r="U186" s="92" t="n">
        <v>0</v>
      </c>
      <c r="V186" s="92" t="n">
        <v>0</v>
      </c>
      <c r="W186" s="92" t="n">
        <v>0</v>
      </c>
      <c r="X186" s="92" t="n">
        <v>0</v>
      </c>
    </row>
    <row r="187" ht="15.75" customHeight="1" s="303">
      <c r="B187" s="75" t="n">
        <v>44454</v>
      </c>
      <c r="C187" s="76">
        <f>SUMIF(приход!A:A,B187&amp;$C$2,приход!J:J)</f>
        <v/>
      </c>
      <c r="D187" s="76" t="n">
        <v>0</v>
      </c>
      <c r="E187" s="76" t="n">
        <v>0</v>
      </c>
      <c r="F187" s="76" t="n">
        <v>600</v>
      </c>
      <c r="G187" s="76" t="n">
        <v>0</v>
      </c>
      <c r="H187" s="76" t="n">
        <v>506</v>
      </c>
      <c r="I187" s="76" t="n">
        <v>655</v>
      </c>
      <c r="J187" s="76" t="n">
        <v>0</v>
      </c>
      <c r="K187" s="76" t="n">
        <v>0</v>
      </c>
      <c r="L187" s="76" t="n">
        <v>0</v>
      </c>
      <c r="M187" s="76" t="n">
        <v>0</v>
      </c>
      <c r="N187" s="88">
        <f>N186+C187+D187+F187+G187+H187-I187-J187-K187-L187-M187/15+R187+S187+T187+U187-V187-W187-X187</f>
        <v/>
      </c>
      <c r="O187" s="88" t="n"/>
      <c r="P187" s="88" t="n"/>
      <c r="Q187" s="88" t="n"/>
      <c r="R187" s="92" t="n">
        <v>0</v>
      </c>
      <c r="S187" s="92" t="n">
        <v>24</v>
      </c>
      <c r="T187" s="92" t="n">
        <v>0</v>
      </c>
      <c r="U187" s="92" t="n">
        <v>0</v>
      </c>
      <c r="V187" s="92" t="n">
        <v>0</v>
      </c>
      <c r="W187" s="92" t="n">
        <v>3</v>
      </c>
      <c r="X187" s="92" t="n">
        <v>0</v>
      </c>
    </row>
    <row r="188" ht="15.75" customHeight="1" s="303">
      <c r="B188" s="75" t="n">
        <v>44455</v>
      </c>
      <c r="C188" s="76">
        <f>SUMIF(приход!A:A,B188&amp;$C$2,приход!J:J)</f>
        <v/>
      </c>
      <c r="D188" s="76" t="n">
        <v>0</v>
      </c>
      <c r="E188" s="76" t="n">
        <v>0</v>
      </c>
      <c r="F188" s="76" t="n">
        <v>0</v>
      </c>
      <c r="G188" s="76" t="n">
        <v>0</v>
      </c>
      <c r="H188" s="76" t="n">
        <v>385</v>
      </c>
      <c r="I188" s="76" t="n">
        <v>645</v>
      </c>
      <c r="J188" s="76" t="n">
        <v>0</v>
      </c>
      <c r="K188" s="76" t="n">
        <v>0</v>
      </c>
      <c r="L188" s="76" t="n">
        <v>0</v>
      </c>
      <c r="M188" s="76" t="n">
        <v>0</v>
      </c>
      <c r="N188" s="88">
        <f>N187+C188+D188+F188+G188+H188-I188-J188-K188-L188-M188/15+R188+S188+T188+U188-V188-W188-X188</f>
        <v/>
      </c>
      <c r="O188" s="88" t="n"/>
      <c r="P188" s="88" t="n"/>
      <c r="Q188" s="88" t="n"/>
      <c r="R188" s="92" t="n">
        <v>0</v>
      </c>
      <c r="S188" s="92" t="n">
        <v>0</v>
      </c>
      <c r="T188" s="92" t="n">
        <v>0</v>
      </c>
      <c r="U188" s="92" t="n">
        <v>0</v>
      </c>
      <c r="V188" s="92" t="n">
        <v>0</v>
      </c>
      <c r="W188" s="92" t="n">
        <v>0</v>
      </c>
      <c r="X188" s="92" t="n">
        <v>0</v>
      </c>
    </row>
    <row r="189" ht="15.75" customHeight="1" s="303">
      <c r="B189" s="75" t="n">
        <v>44456</v>
      </c>
      <c r="C189" s="76">
        <f>SUMIF(приход!A:A,B189&amp;$C$2,приход!J:J)</f>
        <v/>
      </c>
      <c r="D189" s="76" t="n">
        <v>0</v>
      </c>
      <c r="E189" s="76" t="n">
        <v>0</v>
      </c>
      <c r="F189" s="76" t="n">
        <v>0</v>
      </c>
      <c r="G189" s="76" t="n">
        <v>0</v>
      </c>
      <c r="H189" s="76" t="n">
        <v>368</v>
      </c>
      <c r="I189" s="76" t="n">
        <v>671</v>
      </c>
      <c r="J189" s="76" t="n">
        <v>0</v>
      </c>
      <c r="K189" s="76" t="n">
        <v>0</v>
      </c>
      <c r="L189" s="76" t="n">
        <v>0</v>
      </c>
      <c r="M189" s="76" t="n">
        <v>0</v>
      </c>
      <c r="N189" s="88">
        <f>N188+C189+D189+F189+G189+H189-I189-J189-K189-L189-M189/15+R189+S189+T189+U189-V189-W189-X189</f>
        <v/>
      </c>
      <c r="O189" s="88" t="n"/>
      <c r="P189" s="88" t="n"/>
      <c r="Q189" s="88" t="n"/>
      <c r="R189" s="92" t="n">
        <v>0</v>
      </c>
      <c r="S189" s="92" t="n">
        <v>0</v>
      </c>
      <c r="T189" s="92" t="n">
        <v>0</v>
      </c>
      <c r="U189" s="92" t="n">
        <v>0</v>
      </c>
      <c r="V189" s="92" t="n">
        <v>0</v>
      </c>
      <c r="W189" s="92" t="n">
        <v>0</v>
      </c>
      <c r="X189" s="92" t="n">
        <v>0</v>
      </c>
    </row>
    <row r="190" ht="15.75" customHeight="1" s="303">
      <c r="B190" s="75" t="n">
        <v>44457</v>
      </c>
      <c r="C190" s="76">
        <f>SUMIF(приход!A:A,B190&amp;$C$2,приход!J:J)</f>
        <v/>
      </c>
      <c r="D190" s="76" t="n">
        <v>0</v>
      </c>
      <c r="E190" s="76" t="n">
        <v>0</v>
      </c>
      <c r="F190" s="76" t="n">
        <v>600</v>
      </c>
      <c r="G190" s="76" t="n">
        <v>0</v>
      </c>
      <c r="H190" s="76" t="n">
        <v>274</v>
      </c>
      <c r="I190" s="76" t="n">
        <v>1215</v>
      </c>
      <c r="J190" s="76" t="n">
        <v>0</v>
      </c>
      <c r="K190" s="76" t="n">
        <v>0</v>
      </c>
      <c r="L190" s="76" t="n">
        <v>0</v>
      </c>
      <c r="M190" s="76" t="n">
        <v>0</v>
      </c>
      <c r="N190" s="88">
        <f>N189+C190+D190+F190+G190+H190-I190-J190-K190-L190-M190/15+R190+S190+T190+U190-V190-W190-X190</f>
        <v/>
      </c>
      <c r="O190" s="88" t="n"/>
      <c r="P190" s="88" t="n"/>
      <c r="Q190" s="88" t="n"/>
      <c r="R190" s="92" t="n">
        <v>0</v>
      </c>
      <c r="S190" s="92" t="n">
        <v>0</v>
      </c>
      <c r="T190" s="92" t="n">
        <v>0</v>
      </c>
      <c r="U190" s="92" t="n">
        <v>0</v>
      </c>
      <c r="V190" s="92" t="n">
        <v>0</v>
      </c>
      <c r="W190" s="92" t="n">
        <v>0</v>
      </c>
      <c r="X190" s="92" t="n">
        <v>0</v>
      </c>
    </row>
    <row r="191" ht="15.75" customHeight="1" s="303">
      <c r="B191" s="75" t="n">
        <v>44458</v>
      </c>
      <c r="C191" s="76">
        <f>SUMIF(приход!A:A,B191&amp;$C$2,приход!J:J)</f>
        <v/>
      </c>
      <c r="D191" s="76" t="n">
        <v>0</v>
      </c>
      <c r="E191" s="76" t="n">
        <v>0</v>
      </c>
      <c r="F191" s="76" t="n">
        <v>0</v>
      </c>
      <c r="G191" s="76" t="n">
        <v>0</v>
      </c>
      <c r="H191" s="76" t="n">
        <v>414</v>
      </c>
      <c r="I191" s="76" t="n">
        <v>558</v>
      </c>
      <c r="J191" s="76" t="n">
        <v>0</v>
      </c>
      <c r="K191" s="76" t="n">
        <v>0</v>
      </c>
      <c r="L191" s="76" t="n">
        <v>0</v>
      </c>
      <c r="M191" s="76" t="n">
        <v>0</v>
      </c>
      <c r="N191" s="88">
        <f>N190+C191+D191+F191+G191+H191-I191-J191-K191-L191-M191/15+R191+S191+T191+U191-V191-W191-X191</f>
        <v/>
      </c>
      <c r="O191" s="88" t="n"/>
      <c r="P191" s="88" t="n"/>
      <c r="Q191" s="88" t="n"/>
      <c r="R191" s="92" t="n">
        <v>0</v>
      </c>
      <c r="S191" s="92" t="n">
        <v>0</v>
      </c>
      <c r="T191" s="92" t="n">
        <v>0</v>
      </c>
      <c r="U191" s="92" t="n">
        <v>0</v>
      </c>
      <c r="V191" s="92" t="n">
        <v>0</v>
      </c>
      <c r="W191" s="92" t="n">
        <v>2</v>
      </c>
      <c r="X191" s="92" t="n">
        <v>0</v>
      </c>
    </row>
    <row r="192" ht="15.75" customHeight="1" s="303">
      <c r="B192" s="75" t="n">
        <v>44459</v>
      </c>
      <c r="C192" s="76">
        <f>SUMIF(приход!A:A,B192&amp;$C$2,приход!J:J)</f>
        <v/>
      </c>
      <c r="D192" s="76" t="n">
        <v>0</v>
      </c>
      <c r="E192" s="76" t="n">
        <v>0</v>
      </c>
      <c r="F192" s="76" t="n">
        <v>0</v>
      </c>
      <c r="G192" s="76" t="n">
        <v>0</v>
      </c>
      <c r="H192" s="76" t="n">
        <v>509</v>
      </c>
      <c r="I192" s="76" t="n">
        <v>565</v>
      </c>
      <c r="J192" s="76" t="n">
        <v>0</v>
      </c>
      <c r="K192" s="76" t="n">
        <v>0</v>
      </c>
      <c r="L192" s="76" t="n">
        <v>0</v>
      </c>
      <c r="M192" s="76" t="n">
        <v>0</v>
      </c>
      <c r="N192" s="88">
        <f>N191+C192+D192+F192+G192+H192-I192-J192-K192-L192-M192/15+R192+S192+T192+U192-V192-W192-X192</f>
        <v/>
      </c>
      <c r="O192" s="88" t="n"/>
      <c r="P192" s="88" t="n"/>
      <c r="Q192" s="88" t="n"/>
      <c r="R192" s="92" t="n">
        <v>0</v>
      </c>
      <c r="S192" s="92" t="n">
        <v>0</v>
      </c>
      <c r="T192" s="92" t="n">
        <v>0</v>
      </c>
      <c r="U192" s="92" t="n">
        <v>0</v>
      </c>
      <c r="V192" s="92" t="n">
        <v>0</v>
      </c>
      <c r="W192" s="92" t="n">
        <v>0</v>
      </c>
      <c r="X192" s="92" t="n">
        <v>0</v>
      </c>
    </row>
    <row r="193" ht="15.75" customHeight="1" s="303">
      <c r="B193" s="75" t="n">
        <v>44460</v>
      </c>
      <c r="C193" s="76">
        <f>SUMIF(приход!A:A,B193&amp;$C$2,приход!J:J)</f>
        <v/>
      </c>
      <c r="D193" s="76" t="n">
        <v>0</v>
      </c>
      <c r="E193" s="76" t="n">
        <v>0</v>
      </c>
      <c r="F193" s="76" t="n">
        <v>0</v>
      </c>
      <c r="G193" s="76" t="n">
        <v>0</v>
      </c>
      <c r="H193" s="76" t="n">
        <v>174</v>
      </c>
      <c r="I193" s="76" t="n">
        <v>690</v>
      </c>
      <c r="J193" s="76" t="n">
        <v>0</v>
      </c>
      <c r="K193" s="76" t="n">
        <v>0</v>
      </c>
      <c r="L193" s="76" t="n">
        <v>0</v>
      </c>
      <c r="M193" s="76" t="n">
        <v>0</v>
      </c>
      <c r="N193" s="88">
        <f>N192+C193+D193+F193+G193+H193-I193-J193-K193-L193-M193/15+R193+S193+T193+U193-V193-W193-X193</f>
        <v/>
      </c>
      <c r="O193" s="88" t="n"/>
      <c r="P193" s="88" t="n"/>
      <c r="Q193" s="88" t="n"/>
      <c r="R193" s="92" t="n">
        <v>0</v>
      </c>
      <c r="S193" s="92" t="n">
        <v>20</v>
      </c>
      <c r="T193" s="92" t="n">
        <v>0</v>
      </c>
      <c r="U193" s="92" t="n">
        <v>0</v>
      </c>
      <c r="V193" s="92" t="n">
        <v>0</v>
      </c>
      <c r="W193" s="92" t="n">
        <v>0</v>
      </c>
      <c r="X193" s="92" t="n">
        <v>0</v>
      </c>
    </row>
    <row r="194" ht="15.75" customHeight="1" s="303">
      <c r="B194" s="75" t="n">
        <v>44461</v>
      </c>
      <c r="C194" s="76">
        <f>SUMIF(приход!A:A,B194&amp;$C$2,приход!J:J)</f>
        <v/>
      </c>
      <c r="D194" s="76" t="n">
        <v>0</v>
      </c>
      <c r="E194" s="76" t="n">
        <v>0</v>
      </c>
      <c r="F194" s="76" t="n">
        <v>0</v>
      </c>
      <c r="G194" s="76" t="n">
        <v>0</v>
      </c>
      <c r="H194" s="76" t="n">
        <v>568</v>
      </c>
      <c r="I194" s="76" t="n">
        <v>1309</v>
      </c>
      <c r="J194" s="76" t="n">
        <v>0</v>
      </c>
      <c r="K194" s="76" t="n">
        <v>0</v>
      </c>
      <c r="L194" s="76" t="n">
        <v>0</v>
      </c>
      <c r="M194" s="76" t="n">
        <v>0</v>
      </c>
      <c r="N194" s="88">
        <f>N193+C194+D194+F194+G194+H194-I194-J194-K194-L194-M194/15+R194+S194+T194+U194-V194-W194-X194</f>
        <v/>
      </c>
      <c r="O194" s="88" t="n"/>
      <c r="P194" s="88" t="n"/>
      <c r="Q194" s="88" t="n"/>
      <c r="R194" s="92" t="n">
        <v>0</v>
      </c>
      <c r="S194" s="92" t="n">
        <v>0</v>
      </c>
      <c r="T194" s="92" t="n">
        <v>0</v>
      </c>
      <c r="U194" s="92" t="n">
        <v>0</v>
      </c>
      <c r="V194" s="92" t="n">
        <v>0</v>
      </c>
      <c r="W194" s="92" t="n">
        <v>0</v>
      </c>
      <c r="X194" s="92" t="n">
        <v>0</v>
      </c>
    </row>
    <row r="195" ht="15.75" customHeight="1" s="303">
      <c r="B195" s="75" t="n">
        <v>44462</v>
      </c>
      <c r="C195" s="76">
        <f>SUMIF(приход!A:A,B195&amp;$C$2,приход!J:J)</f>
        <v/>
      </c>
      <c r="D195" s="76" t="n">
        <v>0</v>
      </c>
      <c r="E195" s="76" t="n">
        <v>0</v>
      </c>
      <c r="F195" s="76" t="n">
        <v>0</v>
      </c>
      <c r="G195" s="76" t="n">
        <v>0</v>
      </c>
      <c r="H195" s="76" t="n">
        <v>609</v>
      </c>
      <c r="I195" s="76" t="n">
        <v>861</v>
      </c>
      <c r="J195" s="76" t="n">
        <v>0</v>
      </c>
      <c r="K195" s="76" t="n">
        <v>0</v>
      </c>
      <c r="L195" s="76" t="n">
        <v>0</v>
      </c>
      <c r="M195" s="76" t="n">
        <v>0</v>
      </c>
      <c r="N195" s="88">
        <f>N194+C195+D195+F195+G195+H195-I195-J195-K195-L195-M195/15+R195+S195+T195+U195-V195-W195-X195</f>
        <v/>
      </c>
      <c r="O195" s="88" t="n"/>
      <c r="P195" s="88" t="n"/>
      <c r="Q195" s="88" t="n"/>
      <c r="R195" s="92" t="n">
        <v>0</v>
      </c>
      <c r="S195" s="92" t="n">
        <v>0</v>
      </c>
      <c r="T195" s="92" t="n">
        <v>0</v>
      </c>
      <c r="U195" s="92" t="n">
        <v>0</v>
      </c>
      <c r="V195" s="92" t="n">
        <v>0</v>
      </c>
      <c r="W195" s="92" t="n">
        <v>3</v>
      </c>
      <c r="X195" s="92" t="n">
        <v>0</v>
      </c>
    </row>
    <row r="196" ht="15.75" customHeight="1" s="303">
      <c r="B196" s="75" t="n">
        <v>44463</v>
      </c>
      <c r="C196" s="76" t="n">
        <v>504</v>
      </c>
      <c r="D196" s="76" t="n">
        <v>0</v>
      </c>
      <c r="E196" s="76" t="n">
        <v>0</v>
      </c>
      <c r="F196" s="76" t="n">
        <v>0</v>
      </c>
      <c r="G196" s="76" t="n">
        <v>0</v>
      </c>
      <c r="H196" s="76" t="n">
        <v>671</v>
      </c>
      <c r="I196" s="76" t="n">
        <v>599</v>
      </c>
      <c r="J196" s="76" t="n">
        <v>0</v>
      </c>
      <c r="K196" s="76" t="n">
        <v>0</v>
      </c>
      <c r="L196" s="76" t="n">
        <v>0</v>
      </c>
      <c r="M196" s="76" t="n">
        <v>0</v>
      </c>
      <c r="N196" s="88">
        <f>N195+C196+D196+F196+G196+H196-I196-J196-K196-L196-M196/15+R196+S196+T196+U196-V196-W196-X196</f>
        <v/>
      </c>
      <c r="O196" s="88" t="n"/>
      <c r="P196" s="88" t="n"/>
      <c r="Q196" s="88" t="n"/>
      <c r="R196" s="92" t="n">
        <v>0</v>
      </c>
      <c r="S196" s="92" t="n">
        <v>0</v>
      </c>
      <c r="T196" s="92" t="n">
        <v>0</v>
      </c>
      <c r="U196" s="92" t="n">
        <v>0</v>
      </c>
      <c r="V196" s="92" t="n">
        <v>0</v>
      </c>
      <c r="W196" s="92" t="n">
        <v>0</v>
      </c>
      <c r="X196" s="92" t="n">
        <v>0</v>
      </c>
    </row>
    <row r="197" ht="15.75" customHeight="1" s="303">
      <c r="B197" s="75" t="n">
        <v>44464</v>
      </c>
      <c r="C197" s="76">
        <f>SUMIF(приход!A:A,B197&amp;$C$2,приход!J:J)</f>
        <v/>
      </c>
      <c r="D197" s="76" t="n">
        <v>0</v>
      </c>
      <c r="E197" s="76" t="n">
        <v>0</v>
      </c>
      <c r="F197" s="76" t="n">
        <v>0</v>
      </c>
      <c r="G197" s="76" t="n">
        <v>0</v>
      </c>
      <c r="H197" s="76" t="n">
        <v>343</v>
      </c>
      <c r="I197" s="76" t="n">
        <v>1104</v>
      </c>
      <c r="J197" s="76" t="n">
        <v>0</v>
      </c>
      <c r="K197" s="76" t="n">
        <v>0</v>
      </c>
      <c r="L197" s="76" t="n">
        <v>0</v>
      </c>
      <c r="M197" s="76" t="n">
        <v>0</v>
      </c>
      <c r="N197" s="88">
        <f>N196+C197+D197+F197+G197+H197-I197-J197-K197-L197-M197/15+R197+S197+T197+U197-V197-W197-X197</f>
        <v/>
      </c>
      <c r="O197" s="88" t="n"/>
      <c r="P197" s="88" t="n"/>
      <c r="Q197" s="88" t="n"/>
      <c r="R197" s="92" t="n">
        <v>0</v>
      </c>
      <c r="S197" s="92" t="n">
        <v>0</v>
      </c>
      <c r="T197" s="92" t="n">
        <v>0</v>
      </c>
      <c r="U197" s="92" t="n">
        <v>0</v>
      </c>
      <c r="V197" s="92" t="n">
        <v>0</v>
      </c>
      <c r="W197" s="92" t="n">
        <v>0</v>
      </c>
      <c r="X197" s="92" t="n">
        <v>0</v>
      </c>
    </row>
    <row r="198" ht="15.75" customHeight="1" s="303">
      <c r="B198" s="75" t="n">
        <v>44465</v>
      </c>
      <c r="C198" s="76">
        <f>SUMIF(приход!A:A,B198&amp;$C$2,приход!J:J)</f>
        <v/>
      </c>
      <c r="D198" s="76" t="n">
        <v>0</v>
      </c>
      <c r="E198" s="76" t="n">
        <v>0</v>
      </c>
      <c r="F198" s="76" t="n">
        <v>0</v>
      </c>
      <c r="G198" s="76" t="n">
        <v>0</v>
      </c>
      <c r="H198" s="76" t="n">
        <v>838</v>
      </c>
      <c r="I198" s="76" t="n">
        <v>334</v>
      </c>
      <c r="J198" s="76" t="n">
        <v>0</v>
      </c>
      <c r="K198" s="76" t="n">
        <v>0</v>
      </c>
      <c r="L198" s="76" t="n">
        <v>0</v>
      </c>
      <c r="M198" s="76" t="n">
        <v>0</v>
      </c>
      <c r="N198" s="88">
        <f>N197+C198+D198+F198+G198+H198-I198-J198-K198-L198-M198/15+R198+S198+T198+U198-V198-W198-X198</f>
        <v/>
      </c>
      <c r="O198" s="88" t="n"/>
      <c r="P198" s="88" t="n"/>
      <c r="Q198" s="88" t="n"/>
      <c r="R198" s="92" t="n">
        <v>0</v>
      </c>
      <c r="S198" s="92" t="n">
        <v>0</v>
      </c>
      <c r="T198" s="92" t="n">
        <v>0</v>
      </c>
      <c r="U198" s="92" t="n">
        <v>0</v>
      </c>
      <c r="V198" s="92" t="n">
        <v>0</v>
      </c>
      <c r="W198" s="92" t="n">
        <v>0</v>
      </c>
      <c r="X198" s="92" t="n">
        <v>0</v>
      </c>
    </row>
    <row r="199" ht="15.75" customHeight="1" s="303">
      <c r="B199" s="75" t="n">
        <v>44466</v>
      </c>
      <c r="C199" s="76">
        <f>SUMIF(приход!A:A,B199&amp;$C$2,приход!J:J)</f>
        <v/>
      </c>
      <c r="D199" s="76" t="n">
        <v>0</v>
      </c>
      <c r="E199" s="76" t="n">
        <v>0</v>
      </c>
      <c r="F199" s="76" t="n">
        <v>0</v>
      </c>
      <c r="G199" s="76" t="n">
        <v>0</v>
      </c>
      <c r="H199" s="76" t="n">
        <v>255</v>
      </c>
      <c r="I199" s="76" t="n">
        <v>480</v>
      </c>
      <c r="J199" s="76" t="n">
        <v>0</v>
      </c>
      <c r="K199" s="76" t="n">
        <v>0</v>
      </c>
      <c r="L199" s="76" t="n">
        <v>0</v>
      </c>
      <c r="M199" s="76" t="n">
        <v>0</v>
      </c>
      <c r="N199" s="88">
        <f>N198+C199+D199+F199+G199+H199-I199-J199-K199-L199-M199/15+R199+S199+T199+U199-V199-W199-X199</f>
        <v/>
      </c>
      <c r="O199" s="88" t="n"/>
      <c r="P199" s="88" t="n"/>
      <c r="Q199" s="88" t="n"/>
      <c r="R199" s="92" t="n">
        <v>0</v>
      </c>
      <c r="S199" s="92" t="n">
        <v>0</v>
      </c>
      <c r="T199" s="92" t="n">
        <v>0</v>
      </c>
      <c r="U199" s="92" t="n">
        <v>0</v>
      </c>
      <c r="V199" s="92" t="n">
        <v>0</v>
      </c>
      <c r="W199" s="92" t="n">
        <v>0</v>
      </c>
      <c r="X199" s="92" t="n">
        <v>0</v>
      </c>
    </row>
    <row r="200" ht="15.75" customHeight="1" s="303">
      <c r="B200" s="75" t="n">
        <v>44467</v>
      </c>
      <c r="C200" s="76">
        <f>SUMIF(приход!A:A,B200&amp;$C$2,приход!J:J)</f>
        <v/>
      </c>
      <c r="D200" s="76" t="n">
        <v>0</v>
      </c>
      <c r="E200" s="76" t="n">
        <v>0</v>
      </c>
      <c r="F200" s="76" t="n">
        <v>0</v>
      </c>
      <c r="G200" s="76" t="n">
        <v>0</v>
      </c>
      <c r="H200" s="76" t="n">
        <v>172</v>
      </c>
      <c r="I200" s="76" t="n">
        <v>516</v>
      </c>
      <c r="J200" s="76" t="n">
        <v>0</v>
      </c>
      <c r="K200" s="76" t="n">
        <v>0</v>
      </c>
      <c r="L200" s="76" t="n">
        <v>0</v>
      </c>
      <c r="M200" s="76" t="n">
        <v>0</v>
      </c>
      <c r="N200" s="88">
        <f>N199+C200+D200+F200+G200+H200-I200-J200-K200-L200-M200/15+R200+S200+T200+U200-V200-W200-X200</f>
        <v/>
      </c>
      <c r="O200" s="88" t="n"/>
      <c r="P200" s="88" t="n"/>
      <c r="Q200" s="88" t="n"/>
      <c r="R200" s="92" t="n">
        <v>0</v>
      </c>
      <c r="S200" s="92" t="n">
        <v>14</v>
      </c>
      <c r="T200" s="92" t="n">
        <v>0</v>
      </c>
      <c r="U200" s="92" t="n">
        <v>0</v>
      </c>
      <c r="V200" s="92" t="n">
        <v>0</v>
      </c>
      <c r="W200" s="92" t="n">
        <v>3</v>
      </c>
      <c r="X200" s="92" t="n">
        <v>0</v>
      </c>
    </row>
    <row r="201" ht="15.75" customHeight="1" s="303">
      <c r="B201" s="75" t="n">
        <v>44468</v>
      </c>
      <c r="C201" s="76">
        <f>SUMIF(приход!A:A,B201&amp;$C$2,приход!J:J)</f>
        <v/>
      </c>
      <c r="D201" s="76" t="n">
        <v>0</v>
      </c>
      <c r="E201" s="76" t="n">
        <v>0</v>
      </c>
      <c r="F201" s="76" t="n">
        <v>0</v>
      </c>
      <c r="G201" s="76" t="n">
        <v>0</v>
      </c>
      <c r="H201" s="76" t="n">
        <v>342</v>
      </c>
      <c r="I201" s="76" t="n">
        <v>796</v>
      </c>
      <c r="J201" s="76" t="n">
        <v>0</v>
      </c>
      <c r="K201" s="76" t="n">
        <v>0</v>
      </c>
      <c r="L201" s="76" t="n">
        <v>0</v>
      </c>
      <c r="M201" s="76" t="n">
        <v>0</v>
      </c>
      <c r="N201" s="88">
        <f>N200+C201+D201+F201+G201+H201-I201-J201-K201-L201-M201/15+R201+S201+T201+U201-V201-W201-X201</f>
        <v/>
      </c>
      <c r="O201" s="88" t="n"/>
      <c r="P201" s="88" t="n"/>
      <c r="Q201" s="88" t="n"/>
      <c r="R201" s="92" t="n">
        <v>0</v>
      </c>
      <c r="S201" s="92" t="n">
        <v>0</v>
      </c>
      <c r="T201" s="92" t="n">
        <v>0</v>
      </c>
      <c r="U201" s="92" t="n">
        <v>0</v>
      </c>
      <c r="V201" s="92" t="n">
        <v>0</v>
      </c>
      <c r="W201" s="92" t="n">
        <v>0</v>
      </c>
      <c r="X201" s="92" t="n">
        <v>0</v>
      </c>
    </row>
    <row r="202" ht="15.75" customHeight="1" s="303">
      <c r="B202" s="75" t="n">
        <v>44469</v>
      </c>
      <c r="C202" s="76">
        <f>SUMIF(приход!A:A,B202&amp;$C$2,приход!J:J)</f>
        <v/>
      </c>
      <c r="D202" s="76" t="n">
        <v>0</v>
      </c>
      <c r="E202" s="76" t="n">
        <v>0</v>
      </c>
      <c r="F202" s="76" t="n">
        <v>600</v>
      </c>
      <c r="G202" s="76" t="n">
        <v>0</v>
      </c>
      <c r="H202" s="76" t="n">
        <v>195</v>
      </c>
      <c r="I202" s="76" t="n">
        <v>1006</v>
      </c>
      <c r="J202" s="76" t="n">
        <v>0</v>
      </c>
      <c r="K202" s="76" t="n">
        <v>0</v>
      </c>
      <c r="L202" s="76" t="n">
        <v>0</v>
      </c>
      <c r="M202" s="76" t="n">
        <v>0</v>
      </c>
      <c r="N202" s="88">
        <f>N201+C202+D202+F202+G202+H202-I202-J202-K202-L202-M202/15+R202+S202+T202+U202-V202-W202-X202</f>
        <v/>
      </c>
      <c r="O202" s="88" t="n"/>
      <c r="P202" s="88" t="n"/>
      <c r="Q202" s="88" t="n"/>
      <c r="R202" s="92" t="n">
        <v>0</v>
      </c>
      <c r="S202" s="92" t="n">
        <v>0</v>
      </c>
      <c r="T202" s="92" t="n">
        <v>0</v>
      </c>
      <c r="U202" s="92" t="n">
        <v>0</v>
      </c>
      <c r="V202" s="92" t="n">
        <v>0</v>
      </c>
      <c r="W202" s="92" t="n">
        <v>0</v>
      </c>
      <c r="X202" s="92" t="n">
        <v>0</v>
      </c>
    </row>
    <row r="203" ht="15.75" customHeight="1" s="303">
      <c r="B203" s="75" t="n">
        <v>44470</v>
      </c>
      <c r="C203" s="76">
        <f>SUMIF(приход!A:A,B203&amp;$C$2,приход!J:J)</f>
        <v/>
      </c>
      <c r="D203" s="76" t="n">
        <v>0</v>
      </c>
      <c r="E203" s="76" t="n">
        <v>0</v>
      </c>
      <c r="F203" s="76" t="n">
        <v>0</v>
      </c>
      <c r="G203" s="76" t="n">
        <v>0</v>
      </c>
      <c r="H203" s="76" t="n">
        <v>341</v>
      </c>
      <c r="I203" s="76" t="n">
        <v>441</v>
      </c>
      <c r="J203" s="76" t="n">
        <v>0</v>
      </c>
      <c r="K203" s="76" t="n">
        <v>0</v>
      </c>
      <c r="L203" s="76" t="n">
        <v>0</v>
      </c>
      <c r="M203" s="76" t="n">
        <v>0</v>
      </c>
      <c r="N203" s="88">
        <f>N202+C203+D203+F203+G203+H203-I203-J203-K203-L203-M203/15+R203+S203+T203+U203-V203-W203-X203</f>
        <v/>
      </c>
      <c r="O203" s="88" t="n"/>
      <c r="P203" s="88" t="n"/>
      <c r="Q203" s="88" t="n"/>
      <c r="R203" s="92" t="n">
        <v>0</v>
      </c>
      <c r="S203" s="92" t="n">
        <v>0</v>
      </c>
      <c r="T203" s="92" t="n">
        <v>0</v>
      </c>
      <c r="U203" s="92" t="n">
        <v>0</v>
      </c>
      <c r="V203" s="92" t="n">
        <v>0</v>
      </c>
      <c r="W203" s="92" t="n">
        <v>0</v>
      </c>
      <c r="X203" s="92" t="n">
        <v>0</v>
      </c>
    </row>
    <row r="204" ht="15.75" customHeight="1" s="303">
      <c r="B204" s="75" t="n">
        <v>44471</v>
      </c>
      <c r="C204" s="76">
        <f>SUMIF(приход!A:A,B204&amp;$C$2,приход!J:J)</f>
        <v/>
      </c>
      <c r="D204" s="76" t="n">
        <v>0</v>
      </c>
      <c r="E204" s="76" t="n">
        <v>0</v>
      </c>
      <c r="F204" s="76" t="n">
        <v>600</v>
      </c>
      <c r="G204" s="76" t="n">
        <v>0</v>
      </c>
      <c r="H204" s="76" t="n">
        <v>439</v>
      </c>
      <c r="I204" s="76" t="n">
        <v>823</v>
      </c>
      <c r="J204" s="76" t="n">
        <v>0</v>
      </c>
      <c r="K204" s="76" t="n">
        <v>0</v>
      </c>
      <c r="L204" s="76" t="n">
        <v>0</v>
      </c>
      <c r="M204" s="76" t="n">
        <v>0</v>
      </c>
      <c r="N204" s="88">
        <f>N203+C204+D204+F204+G204+H204-I204-J204-K204-L204-M204/15+R204+S204+T204+U204-V204-W204-X204</f>
        <v/>
      </c>
      <c r="O204" s="88" t="n"/>
      <c r="P204" s="88" t="n"/>
      <c r="Q204" s="88" t="n"/>
      <c r="R204" s="92" t="n">
        <v>0</v>
      </c>
      <c r="S204" s="92" t="n">
        <v>0</v>
      </c>
      <c r="T204" s="92" t="n">
        <v>0</v>
      </c>
      <c r="U204" s="92" t="n">
        <v>0</v>
      </c>
      <c r="V204" s="92" t="n">
        <v>0</v>
      </c>
      <c r="W204" s="92" t="n">
        <v>0</v>
      </c>
      <c r="X204" s="92" t="n">
        <v>0</v>
      </c>
    </row>
    <row r="205" ht="15.75" customHeight="1" s="303">
      <c r="B205" s="75" t="n">
        <v>44472</v>
      </c>
      <c r="C205" s="76">
        <f>SUMIF(приход!A:A,B205&amp;$C$2,приход!J:J)</f>
        <v/>
      </c>
      <c r="D205" s="76" t="n">
        <v>0</v>
      </c>
      <c r="E205" s="76" t="n">
        <v>0</v>
      </c>
      <c r="F205" s="76" t="n">
        <v>0</v>
      </c>
      <c r="G205" s="76" t="n">
        <v>0</v>
      </c>
      <c r="H205" s="76" t="n">
        <v>469</v>
      </c>
      <c r="I205" s="76" t="n">
        <v>529</v>
      </c>
      <c r="J205" s="76" t="n">
        <v>0</v>
      </c>
      <c r="K205" s="76" t="n">
        <v>0</v>
      </c>
      <c r="L205" s="76" t="n">
        <v>0</v>
      </c>
      <c r="M205" s="76" t="n">
        <v>0</v>
      </c>
      <c r="N205" s="88">
        <f>N204+C205+D205+F205+G205+H205-I205-J205-K205-L205-M205/15+R205+S205+T205+U205-V205-W205-X205</f>
        <v/>
      </c>
      <c r="O205" s="88" t="n"/>
      <c r="P205" s="88" t="n"/>
      <c r="Q205" s="88" t="n"/>
      <c r="R205" s="92" t="n">
        <v>0</v>
      </c>
      <c r="S205" s="92" t="n">
        <v>0</v>
      </c>
      <c r="T205" s="92" t="n">
        <v>0</v>
      </c>
      <c r="U205" s="92" t="n">
        <v>0</v>
      </c>
      <c r="V205" s="92" t="n">
        <v>0</v>
      </c>
      <c r="W205" s="92" t="n">
        <v>0</v>
      </c>
      <c r="X205" s="92" t="n">
        <v>0</v>
      </c>
    </row>
    <row r="206" ht="15.75" customHeight="1" s="303">
      <c r="B206" s="75" t="n">
        <v>44473</v>
      </c>
      <c r="C206" s="76">
        <f>SUMIF(приход!A:A,B206&amp;$C$2,приход!J:J)</f>
        <v/>
      </c>
      <c r="D206" s="76" t="n">
        <v>0</v>
      </c>
      <c r="E206" s="76" t="n">
        <v>0</v>
      </c>
      <c r="F206" s="76" t="n">
        <v>0</v>
      </c>
      <c r="G206" s="76" t="n">
        <v>0</v>
      </c>
      <c r="H206" s="76" t="n">
        <v>265</v>
      </c>
      <c r="I206" s="76" t="n">
        <v>535</v>
      </c>
      <c r="J206" s="76" t="n">
        <v>0</v>
      </c>
      <c r="K206" s="76" t="n">
        <v>0</v>
      </c>
      <c r="L206" s="76" t="n">
        <v>0</v>
      </c>
      <c r="M206" s="76" t="n">
        <v>0</v>
      </c>
      <c r="N206" s="88">
        <f>N205+C206+D206+F206+G206+H206-I206-J206-K206-L206-M206/15+R206+S206+T206+U206-V206-W206-X206</f>
        <v/>
      </c>
      <c r="O206" s="88" t="n"/>
      <c r="P206" s="88" t="n">
        <v>17142</v>
      </c>
      <c r="Q206" s="97">
        <f>P206/N206</f>
        <v/>
      </c>
      <c r="R206" s="92" t="n">
        <v>0</v>
      </c>
      <c r="S206" s="92" t="n">
        <v>0</v>
      </c>
      <c r="T206" s="92" t="n">
        <v>0</v>
      </c>
      <c r="U206" s="92" t="n">
        <v>0</v>
      </c>
      <c r="V206" s="92" t="n">
        <v>0</v>
      </c>
      <c r="W206" s="92" t="n">
        <v>0</v>
      </c>
      <c r="X206" s="92" t="n">
        <v>0</v>
      </c>
    </row>
    <row r="207" ht="15.75" customHeight="1" s="303">
      <c r="B207" s="75" t="n">
        <v>44474</v>
      </c>
      <c r="C207" s="76">
        <f>SUMIF(приход!A:A,B207&amp;$C$2,приход!J:J)</f>
        <v/>
      </c>
      <c r="D207" s="76" t="n">
        <v>0</v>
      </c>
      <c r="E207" s="76" t="n">
        <v>0</v>
      </c>
      <c r="F207" s="76" t="n">
        <v>0</v>
      </c>
      <c r="G207" s="76" t="n">
        <v>0</v>
      </c>
      <c r="H207" s="76" t="n">
        <v>299</v>
      </c>
      <c r="I207" s="76" t="n">
        <v>674</v>
      </c>
      <c r="J207" s="76" t="n">
        <v>0</v>
      </c>
      <c r="K207" s="76" t="n">
        <v>0</v>
      </c>
      <c r="L207" s="76" t="n">
        <v>0</v>
      </c>
      <c r="M207" s="76" t="n">
        <v>0</v>
      </c>
      <c r="N207" s="88">
        <f>P206+C207+D207+F207+G207+H207-I207-J207-K207-L207-M207/15+R207+S207+T207+U207-V207-W207-X207</f>
        <v/>
      </c>
      <c r="O207" s="88" t="n"/>
      <c r="P207" s="88" t="n"/>
      <c r="Q207" s="88" t="n"/>
      <c r="R207" s="92" t="n">
        <v>0</v>
      </c>
      <c r="S207" s="92" t="n">
        <v>0</v>
      </c>
      <c r="T207" s="92" t="n">
        <v>0</v>
      </c>
      <c r="U207" s="92" t="n">
        <v>0</v>
      </c>
      <c r="V207" s="92" t="n">
        <v>0</v>
      </c>
      <c r="W207" s="92" t="n">
        <v>4</v>
      </c>
      <c r="X207" s="92" t="n">
        <v>0</v>
      </c>
    </row>
    <row r="208" ht="15.75" customHeight="1" s="303">
      <c r="B208" s="75" t="n">
        <v>44475</v>
      </c>
      <c r="C208" s="76">
        <f>SUMIF(приход!A:A,B208&amp;$C$2,приход!J:J)</f>
        <v/>
      </c>
      <c r="D208" s="76" t="n">
        <v>0</v>
      </c>
      <c r="E208" s="76" t="n">
        <v>0</v>
      </c>
      <c r="F208" s="76" t="n">
        <v>0</v>
      </c>
      <c r="G208" s="76" t="n">
        <v>0</v>
      </c>
      <c r="H208" s="76" t="n">
        <v>644</v>
      </c>
      <c r="I208" s="76" t="n">
        <v>641</v>
      </c>
      <c r="J208" s="76" t="n">
        <v>0</v>
      </c>
      <c r="K208" s="76" t="n">
        <v>0</v>
      </c>
      <c r="L208" s="76" t="n">
        <v>0</v>
      </c>
      <c r="M208" s="76" t="n">
        <v>0</v>
      </c>
      <c r="N208" s="88">
        <f>N207+C208+D208+F208+G208+H208-I208-J208-K208-L208-M208/15+R208+S208+T208+U208-V208-W208-X208</f>
        <v/>
      </c>
      <c r="O208" s="88" t="n"/>
      <c r="P208" s="88" t="n"/>
      <c r="Q208" s="88" t="n"/>
      <c r="R208" s="92" t="n">
        <v>0</v>
      </c>
      <c r="S208" s="92" t="n">
        <v>0</v>
      </c>
      <c r="T208" s="92" t="n">
        <v>0</v>
      </c>
      <c r="U208" s="92" t="n">
        <v>0</v>
      </c>
      <c r="V208" s="92" t="n">
        <v>0</v>
      </c>
      <c r="W208" s="92" t="n">
        <v>0</v>
      </c>
      <c r="X208" s="92" t="n">
        <v>0</v>
      </c>
    </row>
    <row r="209" ht="15.75" customHeight="1" s="303">
      <c r="B209" s="75" t="n">
        <v>44476</v>
      </c>
      <c r="C209" s="76">
        <f>SUMIF(приход!A:A,B209&amp;$C$2,приход!J:J)</f>
        <v/>
      </c>
      <c r="D209" s="76" t="n">
        <v>0</v>
      </c>
      <c r="E209" s="76" t="n">
        <v>0</v>
      </c>
      <c r="F209" s="76" t="n">
        <v>0</v>
      </c>
      <c r="G209" s="76" t="n">
        <v>0</v>
      </c>
      <c r="H209" s="76" t="n">
        <v>467</v>
      </c>
      <c r="I209" s="76" t="n">
        <v>612</v>
      </c>
      <c r="J209" s="76" t="n">
        <v>0</v>
      </c>
      <c r="K209" s="76" t="n">
        <v>0</v>
      </c>
      <c r="L209" s="76" t="n">
        <v>0</v>
      </c>
      <c r="M209" s="76" t="n">
        <v>0</v>
      </c>
      <c r="N209" s="88">
        <f>N208+C209+D209+F209+G209+H209-I209-J209-K209-L209-M209/15+R209+S209+T209+U209-V209-W209-X209</f>
        <v/>
      </c>
      <c r="O209" s="88" t="n"/>
      <c r="P209" s="88" t="n"/>
      <c r="Q209" s="88" t="n"/>
      <c r="R209" s="92" t="n">
        <v>0</v>
      </c>
      <c r="S209" s="92" t="n">
        <v>0</v>
      </c>
      <c r="T209" s="92" t="n">
        <v>0</v>
      </c>
      <c r="U209" s="92" t="n">
        <v>0</v>
      </c>
      <c r="V209" s="92" t="n">
        <v>0</v>
      </c>
      <c r="W209" s="92" t="n">
        <v>0</v>
      </c>
      <c r="X209" s="92" t="n">
        <v>0</v>
      </c>
    </row>
    <row r="210" ht="15.75" customHeight="1" s="303">
      <c r="B210" s="75" t="n">
        <v>44477</v>
      </c>
      <c r="C210" s="76">
        <f>SUMIF(приход!A:A,B210&amp;$C$2,приход!J:J)</f>
        <v/>
      </c>
      <c r="D210" s="76" t="n">
        <v>0</v>
      </c>
      <c r="E210" s="76" t="n">
        <v>0</v>
      </c>
      <c r="F210" s="76" t="n">
        <v>0</v>
      </c>
      <c r="G210" s="76" t="n">
        <v>0</v>
      </c>
      <c r="H210" s="76" t="n">
        <v>461</v>
      </c>
      <c r="I210" s="76" t="n">
        <v>677</v>
      </c>
      <c r="J210" s="76" t="n">
        <v>0</v>
      </c>
      <c r="K210" s="76" t="n">
        <v>0</v>
      </c>
      <c r="L210" s="76" t="n">
        <v>0</v>
      </c>
      <c r="M210" s="76" t="n">
        <v>0</v>
      </c>
      <c r="N210" s="88">
        <f>N209+C210+D210+F210+G210+H210-I210-J210-K210-L210-M210/15+R210+S210+T210+U210-V210-W210-X210</f>
        <v/>
      </c>
      <c r="O210" s="88" t="n"/>
      <c r="P210" s="88" t="n"/>
      <c r="Q210" s="88" t="n"/>
      <c r="R210" s="92" t="n">
        <v>0</v>
      </c>
      <c r="S210" s="92" t="n">
        <v>0</v>
      </c>
      <c r="T210" s="92" t="n">
        <v>0</v>
      </c>
      <c r="U210" s="92" t="n">
        <v>0</v>
      </c>
      <c r="V210" s="92" t="n">
        <v>0</v>
      </c>
      <c r="W210" s="92" t="n">
        <v>0</v>
      </c>
      <c r="X210" s="92" t="n">
        <v>0</v>
      </c>
    </row>
    <row r="211" ht="15.75" customHeight="1" s="303">
      <c r="B211" s="75" t="n">
        <v>44478</v>
      </c>
      <c r="C211" s="76">
        <f>SUMIF(приход!A:A,B211&amp;$C$2,приход!J:J)</f>
        <v/>
      </c>
      <c r="D211" s="76" t="n">
        <v>0</v>
      </c>
      <c r="E211" s="76" t="n">
        <v>0</v>
      </c>
      <c r="F211" s="76" t="n">
        <v>0</v>
      </c>
      <c r="G211" s="76" t="n">
        <v>0</v>
      </c>
      <c r="H211" s="76" t="n">
        <v>546</v>
      </c>
      <c r="I211" s="76" t="n">
        <v>890</v>
      </c>
      <c r="J211" s="76" t="n">
        <v>0</v>
      </c>
      <c r="K211" s="76" t="n">
        <v>0</v>
      </c>
      <c r="L211" s="76" t="n">
        <v>0</v>
      </c>
      <c r="M211" s="76" t="n">
        <v>0</v>
      </c>
      <c r="N211" s="88">
        <f>N210+C211+D211+F211+G211+H211-I211-J211-K211-L211-M211/15+R211+S211+T211+U211-V211-W211-X211</f>
        <v/>
      </c>
      <c r="O211" s="88" t="n"/>
      <c r="P211" s="88" t="n"/>
      <c r="Q211" s="88" t="n"/>
      <c r="R211" s="92" t="n">
        <v>0</v>
      </c>
      <c r="S211" s="92" t="n">
        <v>0</v>
      </c>
      <c r="T211" s="92" t="n">
        <v>0</v>
      </c>
      <c r="U211" s="92" t="n">
        <v>0</v>
      </c>
      <c r="V211" s="92" t="n">
        <v>0</v>
      </c>
      <c r="W211" s="92" t="n">
        <v>0</v>
      </c>
      <c r="X211" s="92" t="n">
        <v>0</v>
      </c>
    </row>
    <row r="212" ht="15.75" customHeight="1" s="303">
      <c r="B212" s="75" t="n">
        <v>44479</v>
      </c>
      <c r="C212" s="76">
        <f>SUMIF(приход!A:A,B212&amp;$C$2,приход!J:J)</f>
        <v/>
      </c>
      <c r="D212" s="76" t="n">
        <v>0</v>
      </c>
      <c r="E212" s="76" t="n">
        <v>0</v>
      </c>
      <c r="F212" s="76" t="n">
        <v>0</v>
      </c>
      <c r="G212" s="76" t="n">
        <v>0</v>
      </c>
      <c r="H212" s="76" t="n">
        <v>520</v>
      </c>
      <c r="I212" s="76" t="n">
        <v>375</v>
      </c>
      <c r="J212" s="76" t="n">
        <v>0</v>
      </c>
      <c r="K212" s="76" t="n">
        <v>0</v>
      </c>
      <c r="L212" s="76" t="n">
        <v>0</v>
      </c>
      <c r="M212" s="76" t="n">
        <v>0</v>
      </c>
      <c r="N212" s="88">
        <f>N211+C212+D212+F212+G212+H212-I212-J212-K212-L212-M212/15+R212+S212+T212+U212-V212-W212-X212</f>
        <v/>
      </c>
      <c r="O212" s="88" t="n"/>
      <c r="P212" s="88" t="n"/>
      <c r="Q212" s="88" t="n"/>
      <c r="R212" s="92" t="n">
        <v>0</v>
      </c>
      <c r="S212" s="92" t="n">
        <v>0</v>
      </c>
      <c r="T212" s="92" t="n">
        <v>0</v>
      </c>
      <c r="U212" s="92" t="n">
        <v>0</v>
      </c>
      <c r="V212" s="92" t="n">
        <v>0</v>
      </c>
      <c r="W212" s="92" t="n">
        <v>0</v>
      </c>
      <c r="X212" s="92" t="n">
        <v>0</v>
      </c>
    </row>
    <row r="213" ht="15.75" customHeight="1" s="303">
      <c r="B213" s="75" t="n">
        <v>44480</v>
      </c>
      <c r="C213" s="76">
        <f>SUMIF(приход!A:A,B213&amp;$C$2,приход!J:J)</f>
        <v/>
      </c>
      <c r="D213" s="76" t="n">
        <v>0</v>
      </c>
      <c r="E213" s="76" t="n">
        <v>0</v>
      </c>
      <c r="F213" s="76" t="n">
        <v>0</v>
      </c>
      <c r="G213" s="76" t="n">
        <v>0</v>
      </c>
      <c r="H213" s="76" t="n">
        <v>696</v>
      </c>
      <c r="I213" s="76" t="n">
        <v>506</v>
      </c>
      <c r="J213" s="76" t="n">
        <v>0</v>
      </c>
      <c r="K213" s="76" t="n">
        <v>0</v>
      </c>
      <c r="L213" s="76" t="n">
        <v>0</v>
      </c>
      <c r="M213" s="76" t="n">
        <v>0</v>
      </c>
      <c r="N213" s="88">
        <f>N212+C213+D213+F213+G213+H213-I213-J213-K213-L213-M213/15+R213+S213+T213+U213-V213-W213-X213</f>
        <v/>
      </c>
      <c r="O213" s="88" t="n"/>
      <c r="P213" s="88" t="n"/>
      <c r="Q213" s="88" t="n"/>
      <c r="R213" s="92" t="n">
        <v>0</v>
      </c>
      <c r="S213" s="92" t="n">
        <v>0</v>
      </c>
      <c r="T213" s="92" t="n">
        <v>0</v>
      </c>
      <c r="U213" s="92" t="n">
        <v>0</v>
      </c>
      <c r="V213" s="92" t="n">
        <v>0</v>
      </c>
      <c r="W213" s="92" t="n">
        <v>0</v>
      </c>
      <c r="X213" s="92" t="n">
        <v>0</v>
      </c>
    </row>
    <row r="214" ht="15.75" customHeight="1" s="303">
      <c r="B214" s="75" t="n">
        <v>44481</v>
      </c>
      <c r="C214" s="76">
        <f>SUMIF(приход!A:A,B214&amp;$C$2,приход!J:J)</f>
        <v/>
      </c>
      <c r="D214" s="76" t="n">
        <v>0</v>
      </c>
      <c r="E214" s="76" t="n">
        <v>0</v>
      </c>
      <c r="F214" s="76" t="n">
        <v>0</v>
      </c>
      <c r="G214" s="76" t="n">
        <v>0</v>
      </c>
      <c r="H214" s="76" t="n">
        <v>367</v>
      </c>
      <c r="I214" s="76" t="n">
        <v>831</v>
      </c>
      <c r="J214" s="76" t="n">
        <v>0</v>
      </c>
      <c r="K214" s="76" t="n">
        <v>0</v>
      </c>
      <c r="L214" s="76" t="n">
        <v>0</v>
      </c>
      <c r="M214" s="76" t="n">
        <v>0</v>
      </c>
      <c r="N214" s="88">
        <f>N213+C214+D214+F214+G214+H214-I214-J214-K214-L214-M214/15+R214+S214+T214+U214-V214-W214-X214</f>
        <v/>
      </c>
      <c r="O214" s="88" t="n"/>
      <c r="P214" s="88" t="n"/>
      <c r="Q214" s="88" t="n"/>
      <c r="R214" s="92" t="n">
        <v>0</v>
      </c>
      <c r="S214" s="92" t="n">
        <v>24</v>
      </c>
      <c r="T214" s="92" t="n">
        <v>0</v>
      </c>
      <c r="U214" s="92" t="n">
        <v>0</v>
      </c>
      <c r="V214" s="92" t="n">
        <v>0</v>
      </c>
      <c r="W214" s="92" t="n">
        <v>0</v>
      </c>
      <c r="X214" s="92" t="n">
        <v>0</v>
      </c>
    </row>
    <row r="215" ht="15.75" customHeight="1" s="303">
      <c r="B215" s="75" t="n">
        <v>44482</v>
      </c>
      <c r="C215" s="76">
        <f>SUMIF(приход!A:A,B215&amp;$C$2,приход!J:J)</f>
        <v/>
      </c>
      <c r="D215" s="76" t="n">
        <v>0</v>
      </c>
      <c r="E215" s="76" t="n">
        <v>0</v>
      </c>
      <c r="F215" s="76" t="n">
        <v>0</v>
      </c>
      <c r="G215" s="76" t="n">
        <v>0</v>
      </c>
      <c r="H215" s="76" t="n">
        <v>757</v>
      </c>
      <c r="I215" s="76" t="n">
        <v>621</v>
      </c>
      <c r="J215" s="76" t="n">
        <v>0</v>
      </c>
      <c r="K215" s="76" t="n">
        <v>0</v>
      </c>
      <c r="L215" s="76" t="n">
        <v>0</v>
      </c>
      <c r="M215" s="76" t="n">
        <v>0</v>
      </c>
      <c r="N215" s="88">
        <f>N214+C215+D215+F215+G215+H215-I215-J215-K215-L215-M215/15+R215+S215+T215+U215-V215-W215-X215</f>
        <v/>
      </c>
      <c r="O215" s="88" t="n"/>
      <c r="P215" s="88" t="n"/>
      <c r="Q215" s="88" t="n"/>
      <c r="R215" s="92" t="n">
        <v>0</v>
      </c>
      <c r="S215" s="92" t="n">
        <v>0</v>
      </c>
      <c r="T215" s="92" t="n">
        <v>0</v>
      </c>
      <c r="U215" s="92" t="n">
        <v>0</v>
      </c>
      <c r="V215" s="92" t="n">
        <v>0</v>
      </c>
      <c r="W215" s="92" t="n">
        <v>0</v>
      </c>
      <c r="X215" s="92" t="n">
        <v>0</v>
      </c>
    </row>
    <row r="216" ht="15.75" customHeight="1" s="303">
      <c r="B216" s="75" t="n">
        <v>44483</v>
      </c>
      <c r="C216" s="76">
        <f>SUMIF(приход!A:A,B216&amp;$C$2,приход!J:J)</f>
        <v/>
      </c>
      <c r="D216" s="76" t="n">
        <v>0</v>
      </c>
      <c r="E216" s="76" t="n">
        <v>0</v>
      </c>
      <c r="F216" s="76" t="n">
        <v>0</v>
      </c>
      <c r="G216" s="76" t="n">
        <v>0</v>
      </c>
      <c r="H216" s="76" t="n">
        <v>742</v>
      </c>
      <c r="I216" s="76" t="n">
        <v>583</v>
      </c>
      <c r="J216" s="76" t="n">
        <v>0</v>
      </c>
      <c r="K216" s="76" t="n">
        <v>0</v>
      </c>
      <c r="L216" s="76" t="n">
        <v>0</v>
      </c>
      <c r="M216" s="76" t="n">
        <v>0</v>
      </c>
      <c r="N216" s="88">
        <f>N215+C216+D216+F216+G216+H216-I216-J216-K216-L216-M216/15+R216+S216+T216+U216-V216-W216-X216</f>
        <v/>
      </c>
      <c r="O216" s="88" t="n"/>
      <c r="P216" s="88" t="n"/>
      <c r="Q216" s="88" t="n"/>
      <c r="R216" s="92" t="n">
        <v>0</v>
      </c>
      <c r="S216" s="92" t="n">
        <v>0</v>
      </c>
      <c r="T216" s="92" t="n">
        <v>0</v>
      </c>
      <c r="U216" s="92" t="n">
        <v>0</v>
      </c>
      <c r="V216" s="92" t="n">
        <v>0</v>
      </c>
      <c r="W216" s="92" t="n">
        <v>3</v>
      </c>
      <c r="X216" s="92" t="n">
        <v>0</v>
      </c>
    </row>
    <row r="217" ht="15.75" customHeight="1" s="303">
      <c r="B217" s="75" t="n">
        <v>44484</v>
      </c>
      <c r="C217" s="76">
        <f>SUMIF(приход!A:A,B217&amp;$C$2,приход!J:J)</f>
        <v/>
      </c>
      <c r="D217" s="76" t="n">
        <v>0</v>
      </c>
      <c r="E217" s="76" t="n">
        <v>0</v>
      </c>
      <c r="F217" s="76" t="n">
        <v>0</v>
      </c>
      <c r="G217" s="76" t="n">
        <v>0</v>
      </c>
      <c r="H217" s="76" t="n">
        <v>615</v>
      </c>
      <c r="I217" s="76" t="n">
        <v>917</v>
      </c>
      <c r="J217" s="76" t="n">
        <v>0</v>
      </c>
      <c r="K217" s="76" t="n">
        <v>0</v>
      </c>
      <c r="L217" s="76" t="n">
        <v>0</v>
      </c>
      <c r="M217" s="76" t="n">
        <v>0</v>
      </c>
      <c r="N217" s="88">
        <f>N216+C217+D217+F217+G217+H217-I217-J217-K217-L217-M217/15+R217+S217+T217+U217-V217-W217-X217</f>
        <v/>
      </c>
      <c r="O217" s="88" t="n"/>
      <c r="P217" s="88" t="n"/>
      <c r="Q217" s="88" t="n"/>
      <c r="R217" s="92" t="n">
        <v>0</v>
      </c>
      <c r="S217" s="92" t="n">
        <v>0</v>
      </c>
      <c r="T217" s="92" t="n">
        <v>0</v>
      </c>
      <c r="U217" s="92" t="n">
        <v>0</v>
      </c>
      <c r="V217" s="92" t="n">
        <v>0</v>
      </c>
      <c r="W217" s="92" t="n">
        <v>0</v>
      </c>
      <c r="X217" s="92" t="n">
        <v>0</v>
      </c>
    </row>
    <row r="218" ht="15.75" customHeight="1" s="303">
      <c r="B218" s="75" t="n">
        <v>44485</v>
      </c>
      <c r="C218" s="76">
        <f>SUMIF(приход!A:A,B218&amp;$C$2,приход!J:J)</f>
        <v/>
      </c>
      <c r="D218" s="76" t="n">
        <v>0</v>
      </c>
      <c r="E218" s="76" t="n">
        <v>0</v>
      </c>
      <c r="F218" s="76" t="n">
        <v>0</v>
      </c>
      <c r="G218" s="76" t="n">
        <v>0</v>
      </c>
      <c r="H218" s="76" t="n">
        <v>644</v>
      </c>
      <c r="I218" s="76" t="n">
        <v>766</v>
      </c>
      <c r="J218" s="76" t="n">
        <v>0</v>
      </c>
      <c r="K218" s="76" t="n">
        <v>0</v>
      </c>
      <c r="L218" s="76" t="n">
        <v>0</v>
      </c>
      <c r="M218" s="76" t="n">
        <v>0</v>
      </c>
      <c r="N218" s="88">
        <f>N217+C218+D218+F218+G218+H218-I218-J218-K218-L218-M218/15+R218+S218+T218+U218-V218-W218-X218</f>
        <v/>
      </c>
      <c r="O218" s="88" t="n"/>
      <c r="P218" s="88" t="n"/>
      <c r="Q218" s="88" t="n"/>
      <c r="R218" s="92" t="n">
        <v>0</v>
      </c>
      <c r="S218" s="92" t="n">
        <v>0</v>
      </c>
      <c r="T218" s="92" t="n">
        <v>0</v>
      </c>
      <c r="U218" s="92" t="n">
        <v>0</v>
      </c>
      <c r="V218" s="92" t="n">
        <v>0</v>
      </c>
      <c r="W218" s="92" t="n">
        <v>0</v>
      </c>
      <c r="X218" s="92" t="n">
        <v>0</v>
      </c>
    </row>
    <row r="219" ht="15.75" customHeight="1" s="303">
      <c r="B219" s="75" t="n">
        <v>44486</v>
      </c>
      <c r="C219" s="76">
        <f>SUMIF(приход!A:A,B219&amp;$C$2,приход!J:J)</f>
        <v/>
      </c>
      <c r="D219" s="76" t="n">
        <v>0</v>
      </c>
      <c r="E219" s="76" t="n">
        <v>0</v>
      </c>
      <c r="F219" s="76" t="n">
        <v>0</v>
      </c>
      <c r="G219" s="76" t="n">
        <v>0</v>
      </c>
      <c r="H219" s="76" t="n">
        <v>659</v>
      </c>
      <c r="I219" s="76" t="n">
        <v>441</v>
      </c>
      <c r="J219" s="76" t="n">
        <v>0</v>
      </c>
      <c r="K219" s="76" t="n">
        <v>0</v>
      </c>
      <c r="L219" s="76" t="n">
        <v>0</v>
      </c>
      <c r="M219" s="76" t="n">
        <v>0</v>
      </c>
      <c r="N219" s="88">
        <f>N218+C219+D219+F219+G219+H219-I219-J219-K219-L219-M219/15+R219+S219+T219+U219-V219-W219-X219</f>
        <v/>
      </c>
      <c r="O219" s="88" t="n"/>
      <c r="P219" s="88" t="n"/>
      <c r="Q219" s="88" t="n"/>
      <c r="R219" s="92" t="n">
        <v>0</v>
      </c>
      <c r="S219" s="92" t="n">
        <v>0</v>
      </c>
      <c r="T219" s="92" t="n">
        <v>0</v>
      </c>
      <c r="U219" s="92" t="n">
        <v>0</v>
      </c>
      <c r="V219" s="92" t="n">
        <v>0</v>
      </c>
      <c r="W219" s="92" t="n">
        <v>0</v>
      </c>
      <c r="X219" s="92" t="n">
        <v>0</v>
      </c>
    </row>
    <row r="220" ht="15.75" customHeight="1" s="303">
      <c r="B220" s="75" t="n">
        <v>44487</v>
      </c>
      <c r="C220" s="76">
        <f>SUMIF(приход!A:A,B220&amp;$C$2,приход!J:J)</f>
        <v/>
      </c>
      <c r="D220" s="76" t="n">
        <v>0</v>
      </c>
      <c r="E220" s="76" t="n">
        <v>0</v>
      </c>
      <c r="F220" s="76" t="n">
        <v>600</v>
      </c>
      <c r="G220" s="76" t="n">
        <v>0</v>
      </c>
      <c r="H220" s="76" t="n">
        <v>438</v>
      </c>
      <c r="I220" s="76" t="n">
        <v>578</v>
      </c>
      <c r="J220" s="76" t="n">
        <v>0</v>
      </c>
      <c r="K220" s="76" t="n">
        <v>0</v>
      </c>
      <c r="L220" s="76" t="n">
        <v>0</v>
      </c>
      <c r="M220" s="76" t="n">
        <v>0</v>
      </c>
      <c r="N220" s="88">
        <f>N219+C220+D220+F220+G220+H220-I220-J220-K220-L220-M220/15+R220+S220+T220+U220-V220-W220-X220</f>
        <v/>
      </c>
      <c r="O220" s="88" t="n"/>
      <c r="P220" s="88" t="n"/>
      <c r="Q220" s="88" t="n"/>
      <c r="R220" s="92" t="n">
        <v>0</v>
      </c>
      <c r="S220" s="92" t="n">
        <v>0</v>
      </c>
      <c r="T220" s="92" t="n">
        <v>0</v>
      </c>
      <c r="U220" s="92" t="n">
        <v>0</v>
      </c>
      <c r="V220" s="92" t="n">
        <v>0</v>
      </c>
      <c r="W220" s="92" t="n">
        <v>0</v>
      </c>
      <c r="X220" s="92" t="n">
        <v>0</v>
      </c>
    </row>
    <row r="221" ht="15.75" customHeight="1" s="303">
      <c r="B221" s="75" t="n">
        <v>44488</v>
      </c>
      <c r="C221" s="76">
        <f>SUMIF(приход!A:A,B221&amp;$C$2,приход!J:J)</f>
        <v/>
      </c>
      <c r="D221" s="76" t="n">
        <v>0</v>
      </c>
      <c r="E221" s="76" t="n">
        <v>0</v>
      </c>
      <c r="F221" s="76" t="n">
        <v>0</v>
      </c>
      <c r="G221" s="76" t="n">
        <v>0</v>
      </c>
      <c r="H221" s="76" t="n">
        <v>536</v>
      </c>
      <c r="I221" s="76" t="n">
        <v>938</v>
      </c>
      <c r="J221" s="76" t="n">
        <v>0</v>
      </c>
      <c r="K221" s="76" t="n">
        <v>0</v>
      </c>
      <c r="L221" s="76" t="n">
        <v>0</v>
      </c>
      <c r="M221" s="76" t="n">
        <v>0</v>
      </c>
      <c r="N221" s="88">
        <f>N220+C221+D221+F221+G221+H221-I221-J221-K221-L221-M221/15+R221+S221+T221+U221-V221-W221-X221</f>
        <v/>
      </c>
      <c r="O221" s="88" t="n"/>
      <c r="P221" s="88" t="n"/>
      <c r="Q221" s="88" t="n"/>
      <c r="R221" s="92" t="n">
        <v>0</v>
      </c>
      <c r="S221" s="92" t="n">
        <v>0</v>
      </c>
      <c r="T221" s="92" t="n">
        <v>0</v>
      </c>
      <c r="U221" s="92" t="n">
        <v>0</v>
      </c>
      <c r="V221" s="92" t="n">
        <v>0</v>
      </c>
      <c r="W221" s="92" t="n">
        <v>0</v>
      </c>
      <c r="X221" s="92" t="n">
        <v>0</v>
      </c>
    </row>
    <row r="222" ht="15.75" customHeight="1" s="303">
      <c r="B222" s="75" t="n">
        <v>44489</v>
      </c>
      <c r="C222" s="76" t="n">
        <v>0</v>
      </c>
      <c r="D222" s="76" t="n">
        <v>600</v>
      </c>
      <c r="E222" s="76" t="n">
        <v>25</v>
      </c>
      <c r="F222" s="76" t="n">
        <v>600</v>
      </c>
      <c r="G222" s="76" t="n">
        <v>0</v>
      </c>
      <c r="H222" s="76" t="n">
        <v>573</v>
      </c>
      <c r="I222" s="76" t="n">
        <v>753</v>
      </c>
      <c r="J222" s="76" t="n">
        <v>0</v>
      </c>
      <c r="K222" s="76" t="n">
        <v>0</v>
      </c>
      <c r="L222" s="76" t="n">
        <v>0</v>
      </c>
      <c r="M222" s="76" t="n">
        <v>0</v>
      </c>
      <c r="N222" s="88">
        <f>N221+C222+D222+F222+G222+H222-I222-J222-K222-L222-M222/15+R222+S222+T222+U222-V222-W222-X222</f>
        <v/>
      </c>
      <c r="O222" s="88" t="n"/>
      <c r="P222" s="88" t="n"/>
      <c r="Q222" s="88" t="n"/>
      <c r="R222" s="92" t="n">
        <v>0</v>
      </c>
      <c r="S222" s="92" t="n">
        <v>0</v>
      </c>
      <c r="T222" s="92" t="n">
        <v>0</v>
      </c>
      <c r="U222" s="92" t="n">
        <v>0</v>
      </c>
      <c r="V222" s="92" t="n">
        <v>0</v>
      </c>
      <c r="W222" s="92" t="n">
        <v>0</v>
      </c>
      <c r="X222" s="92" t="n">
        <v>0</v>
      </c>
    </row>
    <row r="223" ht="15.75" customHeight="1" s="303">
      <c r="B223" s="75" t="n">
        <v>44490</v>
      </c>
      <c r="C223" s="76">
        <f>SUMIF(приход!A:A,B223&amp;$C$2,приход!J:J)</f>
        <v/>
      </c>
      <c r="D223" s="76" t="n">
        <v>0</v>
      </c>
      <c r="E223" s="76" t="n">
        <v>0</v>
      </c>
      <c r="F223" s="76" t="n">
        <v>0</v>
      </c>
      <c r="G223" s="76" t="n">
        <v>0</v>
      </c>
      <c r="H223" s="76" t="n">
        <v>707</v>
      </c>
      <c r="I223" s="76" t="n">
        <v>473</v>
      </c>
      <c r="J223" s="76" t="n">
        <v>0</v>
      </c>
      <c r="K223" s="76" t="n">
        <v>0</v>
      </c>
      <c r="L223" s="76" t="n">
        <v>0</v>
      </c>
      <c r="M223" s="76" t="n">
        <v>0</v>
      </c>
      <c r="N223" s="88">
        <f>N222+C223+D223+F223+G223+H223-I223-J223-K223-L223-M223/15+R223+S223+T223+U223-V223-W223-X223</f>
        <v/>
      </c>
      <c r="O223" s="88" t="n"/>
      <c r="P223" s="88" t="n"/>
      <c r="Q223" s="88" t="n"/>
      <c r="R223" s="92" t="n">
        <v>0</v>
      </c>
      <c r="S223" s="92" t="n">
        <v>0</v>
      </c>
      <c r="T223" s="92" t="n">
        <v>0</v>
      </c>
      <c r="U223" s="92" t="n">
        <v>0</v>
      </c>
      <c r="V223" s="92" t="n">
        <v>0</v>
      </c>
      <c r="W223" s="92" t="n">
        <v>2</v>
      </c>
      <c r="X223" s="92" t="n">
        <v>0</v>
      </c>
    </row>
    <row r="224" ht="15.75" customHeight="1" s="303">
      <c r="B224" s="75" t="n">
        <v>44491</v>
      </c>
      <c r="C224" s="76" t="n">
        <v>0</v>
      </c>
      <c r="D224" s="76" t="n">
        <v>600</v>
      </c>
      <c r="E224" s="76">
        <f>120+6</f>
        <v/>
      </c>
      <c r="F224" s="76" t="n">
        <v>600</v>
      </c>
      <c r="G224" s="76" t="n">
        <v>0</v>
      </c>
      <c r="H224" s="76" t="n">
        <v>230</v>
      </c>
      <c r="I224" s="76" t="n">
        <v>744</v>
      </c>
      <c r="J224" s="76" t="n">
        <v>0</v>
      </c>
      <c r="K224" s="76" t="n">
        <v>0</v>
      </c>
      <c r="L224" s="76" t="n">
        <v>0</v>
      </c>
      <c r="M224" s="76" t="n">
        <v>0</v>
      </c>
      <c r="N224" s="88">
        <f>N223+C224+D224+F224+G224+H224-I224-J224-K224-L224-M224/15+R224+S224+T224+U224-V224-W224-X224</f>
        <v/>
      </c>
      <c r="O224" s="88" t="n"/>
      <c r="P224" s="88" t="n"/>
      <c r="Q224" s="88" t="n"/>
      <c r="R224" s="92" t="n">
        <v>0</v>
      </c>
      <c r="S224" s="92" t="n">
        <v>0</v>
      </c>
      <c r="T224" s="92" t="n">
        <v>0</v>
      </c>
      <c r="U224" s="92" t="n">
        <v>0</v>
      </c>
      <c r="V224" s="92" t="n">
        <v>0</v>
      </c>
      <c r="W224" s="92" t="n">
        <v>0</v>
      </c>
      <c r="X224" s="92" t="n">
        <v>0</v>
      </c>
    </row>
    <row r="225" ht="15.75" customHeight="1" s="303">
      <c r="B225" s="75" t="n">
        <v>44492</v>
      </c>
      <c r="C225" s="76">
        <f>SUMIF(приход!A:A,B225&amp;$C$2,приход!J:J)</f>
        <v/>
      </c>
      <c r="D225" s="76" t="n">
        <v>0</v>
      </c>
      <c r="E225" s="76" t="n">
        <v>0</v>
      </c>
      <c r="F225" s="76" t="n">
        <v>0</v>
      </c>
      <c r="G225" s="76" t="n">
        <v>0</v>
      </c>
      <c r="H225" s="76" t="n">
        <v>205</v>
      </c>
      <c r="I225" s="76" t="n">
        <v>1178</v>
      </c>
      <c r="J225" s="76" t="n">
        <v>0</v>
      </c>
      <c r="K225" s="76" t="n">
        <v>0</v>
      </c>
      <c r="L225" s="76" t="n">
        <v>0</v>
      </c>
      <c r="M225" s="76" t="n">
        <v>0</v>
      </c>
      <c r="N225" s="88">
        <f>N224+C225+D225+F225+G225+H225-I225-J225-K225-L225-M225/15+R225+S225+T225+U225-V225-W225-X225</f>
        <v/>
      </c>
      <c r="O225" s="88" t="n"/>
      <c r="P225" s="88" t="n"/>
      <c r="Q225" s="88" t="n"/>
      <c r="R225" s="92" t="n">
        <v>0</v>
      </c>
      <c r="S225" s="92" t="n">
        <v>0</v>
      </c>
      <c r="T225" s="92" t="n">
        <v>0</v>
      </c>
      <c r="U225" s="92" t="n">
        <v>0</v>
      </c>
      <c r="V225" s="92" t="n">
        <v>0</v>
      </c>
      <c r="W225" s="92" t="n">
        <v>0</v>
      </c>
      <c r="X225" s="92" t="n">
        <v>0</v>
      </c>
    </row>
    <row r="226" ht="15.75" customHeight="1" s="303">
      <c r="B226" s="75" t="n">
        <v>44493</v>
      </c>
      <c r="C226" s="76">
        <f>SUMIF(приход!A:A,B226&amp;$C$2,приход!J:J)</f>
        <v/>
      </c>
      <c r="D226" s="76" t="n">
        <v>0</v>
      </c>
      <c r="E226" s="76" t="n">
        <v>0</v>
      </c>
      <c r="F226" s="76" t="n">
        <v>0</v>
      </c>
      <c r="G226" s="76" t="n">
        <v>0</v>
      </c>
      <c r="H226" s="76" t="n">
        <v>803</v>
      </c>
      <c r="I226" s="76" t="n">
        <v>793</v>
      </c>
      <c r="J226" s="76" t="n">
        <v>0</v>
      </c>
      <c r="K226" s="76" t="n">
        <v>0</v>
      </c>
      <c r="L226" s="76" t="n">
        <v>0</v>
      </c>
      <c r="M226" s="76" t="n">
        <v>0</v>
      </c>
      <c r="N226" s="88">
        <f>N225+C226+D226+F226+G226+H226-I226-J226-K226-L226-M226/15+R226+S226+T226+U226-V226-W226-X226</f>
        <v/>
      </c>
      <c r="O226" s="88" t="n"/>
      <c r="P226" s="88" t="n"/>
      <c r="Q226" s="88" t="n"/>
      <c r="R226" s="92" t="n">
        <v>0</v>
      </c>
      <c r="S226" s="92" t="n">
        <v>0</v>
      </c>
      <c r="T226" s="92" t="n">
        <v>0</v>
      </c>
      <c r="U226" s="92" t="n">
        <v>0</v>
      </c>
      <c r="V226" s="92" t="n">
        <v>0</v>
      </c>
      <c r="W226" s="92" t="n">
        <v>0</v>
      </c>
      <c r="X226" s="92" t="n">
        <v>0</v>
      </c>
    </row>
    <row r="227" ht="15.75" customHeight="1" s="303">
      <c r="B227" s="75" t="n">
        <v>44494</v>
      </c>
      <c r="C227" s="76">
        <f>SUMIF(приход!A:A,B227&amp;$C$2,приход!J:J)</f>
        <v/>
      </c>
      <c r="D227" s="76" t="n">
        <v>0</v>
      </c>
      <c r="E227" s="76" t="n">
        <v>0</v>
      </c>
      <c r="F227" s="76" t="n">
        <v>0</v>
      </c>
      <c r="G227" s="76" t="n">
        <v>0</v>
      </c>
      <c r="H227" s="76" t="n">
        <v>671</v>
      </c>
      <c r="I227" s="76" t="n">
        <v>851</v>
      </c>
      <c r="J227" s="76" t="n">
        <v>0</v>
      </c>
      <c r="K227" s="76" t="n">
        <v>0</v>
      </c>
      <c r="L227" s="76" t="n">
        <v>0</v>
      </c>
      <c r="M227" s="76" t="n">
        <v>0</v>
      </c>
      <c r="N227" s="88">
        <f>N226+C227+D227+F227+G227+H227-I227-J227-K227-L227-M227/15+R227+S227+T227+U227-V227-W227-X227</f>
        <v/>
      </c>
      <c r="O227" s="88" t="n"/>
      <c r="P227" s="88" t="n"/>
      <c r="Q227" s="88" t="n"/>
      <c r="R227" s="92" t="n">
        <v>0</v>
      </c>
      <c r="S227" s="92" t="n">
        <v>0</v>
      </c>
      <c r="T227" s="92" t="n">
        <v>0</v>
      </c>
      <c r="U227" s="92" t="n">
        <v>0</v>
      </c>
      <c r="V227" s="92" t="n">
        <v>0</v>
      </c>
      <c r="W227" s="92" t="n">
        <v>0</v>
      </c>
      <c r="X227" s="92" t="n">
        <v>0</v>
      </c>
    </row>
    <row r="228" ht="15.75" customHeight="1" s="303">
      <c r="B228" s="75" t="n">
        <v>44495</v>
      </c>
      <c r="C228" s="76">
        <f>SUMIF(приход!A:A,B228&amp;$C$2,приход!J:J)</f>
        <v/>
      </c>
      <c r="D228" s="76" t="n">
        <v>0</v>
      </c>
      <c r="E228" s="76" t="n">
        <v>0</v>
      </c>
      <c r="F228" s="76" t="n">
        <v>0</v>
      </c>
      <c r="G228" s="76" t="n">
        <v>0</v>
      </c>
      <c r="H228" s="76" t="n">
        <v>444</v>
      </c>
      <c r="I228" s="76" t="n">
        <v>694</v>
      </c>
      <c r="J228" s="76" t="n">
        <v>0</v>
      </c>
      <c r="K228" s="76" t="n">
        <v>0</v>
      </c>
      <c r="L228" s="76" t="n">
        <v>0</v>
      </c>
      <c r="M228" s="76" t="n">
        <v>0</v>
      </c>
      <c r="N228" s="88">
        <f>N227+C228+D228+F228+G228+H228-I228-J228-K228-L228-M228/15+R228+S228+T228+U228-V228-W228-X228</f>
        <v/>
      </c>
      <c r="O228" s="88" t="n"/>
      <c r="P228" s="88" t="n"/>
      <c r="Q228" s="88" t="n"/>
      <c r="R228" s="92" t="n">
        <v>0</v>
      </c>
      <c r="S228" s="92" t="n">
        <v>26</v>
      </c>
      <c r="T228" s="92" t="n">
        <v>0</v>
      </c>
      <c r="U228" s="92" t="n">
        <v>0</v>
      </c>
      <c r="V228" s="92" t="n">
        <v>0</v>
      </c>
      <c r="W228" s="92" t="n">
        <v>3</v>
      </c>
      <c r="X228" s="92" t="n">
        <v>0</v>
      </c>
    </row>
    <row r="229" ht="15.75" customHeight="1" s="303">
      <c r="B229" s="75" t="n">
        <v>44496</v>
      </c>
      <c r="C229" s="76">
        <f>SUMIF(приход!A:A,B229&amp;$C$2,приход!J:J)</f>
        <v/>
      </c>
      <c r="D229" s="76" t="n">
        <v>0</v>
      </c>
      <c r="E229" s="76" t="n">
        <v>0</v>
      </c>
      <c r="F229" s="76" t="n">
        <v>600</v>
      </c>
      <c r="G229" s="76" t="n">
        <v>0</v>
      </c>
      <c r="H229" s="76" t="n">
        <v>557</v>
      </c>
      <c r="I229" s="76" t="n">
        <v>1157</v>
      </c>
      <c r="J229" s="76" t="n">
        <v>0</v>
      </c>
      <c r="K229" s="76" t="n">
        <v>0</v>
      </c>
      <c r="L229" s="76" t="n">
        <v>0</v>
      </c>
      <c r="M229" s="76" t="n">
        <v>0</v>
      </c>
      <c r="N229" s="88">
        <f>N228+C229+D229+F229+G229+H229-I229-J229-K229-L229-M229/15+R229+S229+T229+U229-V229-W229-X229</f>
        <v/>
      </c>
      <c r="O229" s="88" t="n"/>
      <c r="P229" s="88" t="n"/>
      <c r="Q229" s="88" t="n"/>
      <c r="R229" s="92" t="n">
        <v>0</v>
      </c>
      <c r="S229" s="92" t="n">
        <v>0</v>
      </c>
      <c r="T229" s="92" t="n">
        <v>0</v>
      </c>
      <c r="U229" s="92" t="n">
        <v>0</v>
      </c>
      <c r="V229" s="92" t="n">
        <v>0</v>
      </c>
      <c r="W229" s="92" t="n">
        <v>0</v>
      </c>
      <c r="X229" s="92" t="n">
        <v>0</v>
      </c>
    </row>
    <row r="230" ht="15.75" customHeight="1" s="303">
      <c r="B230" s="75" t="n">
        <v>44497</v>
      </c>
      <c r="C230" s="76">
        <f>SUMIF(приход!A:A,B230&amp;$C$2,приход!J:J)</f>
        <v/>
      </c>
      <c r="D230" s="76" t="n">
        <v>0</v>
      </c>
      <c r="E230" s="76" t="n">
        <v>0</v>
      </c>
      <c r="F230" s="76" t="n">
        <v>600</v>
      </c>
      <c r="G230" s="76" t="n">
        <v>0</v>
      </c>
      <c r="H230" s="76" t="n">
        <v>555</v>
      </c>
      <c r="I230" s="76" t="n">
        <v>717</v>
      </c>
      <c r="J230" s="76" t="n">
        <v>0</v>
      </c>
      <c r="K230" s="76" t="n">
        <v>0</v>
      </c>
      <c r="L230" s="76" t="n">
        <v>0</v>
      </c>
      <c r="M230" s="76" t="n">
        <v>0</v>
      </c>
      <c r="N230" s="88">
        <f>N229+C230+D230+F230+G230+H230-I230-J230-K230-L230-M230/15+R230+S230+T230+U230-V230-W230-X230</f>
        <v/>
      </c>
      <c r="O230" s="88" t="n">
        <v>2030</v>
      </c>
      <c r="P230" s="88" t="n"/>
      <c r="Q230" s="88" t="n"/>
      <c r="R230" s="92" t="n">
        <v>0</v>
      </c>
      <c r="S230" s="92" t="n">
        <v>0</v>
      </c>
      <c r="T230" s="92" t="n">
        <v>0</v>
      </c>
      <c r="U230" s="92" t="n">
        <v>0</v>
      </c>
      <c r="V230" s="92" t="n">
        <v>0</v>
      </c>
      <c r="W230" s="92" t="n">
        <v>0</v>
      </c>
      <c r="X230" s="92" t="n">
        <v>0</v>
      </c>
    </row>
    <row r="231" ht="15.75" customHeight="1" s="303">
      <c r="B231" s="75" t="n">
        <v>44498</v>
      </c>
      <c r="C231" s="76">
        <f>SUMIF(приход!A:A,B231&amp;$C$2,приход!J:J)</f>
        <v/>
      </c>
      <c r="D231" s="76" t="n">
        <v>0</v>
      </c>
      <c r="E231" s="76" t="n">
        <v>4</v>
      </c>
      <c r="F231" s="76" t="n">
        <v>0</v>
      </c>
      <c r="G231" s="76" t="n">
        <v>0</v>
      </c>
      <c r="H231" s="76" t="n">
        <v>576</v>
      </c>
      <c r="I231" s="76" t="n">
        <v>835</v>
      </c>
      <c r="J231" s="76" t="n">
        <v>0</v>
      </c>
      <c r="K231" s="76" t="n">
        <v>0</v>
      </c>
      <c r="L231" s="76" t="n">
        <v>0</v>
      </c>
      <c r="M231" s="76" t="n">
        <v>0</v>
      </c>
      <c r="N231" s="88">
        <f>N230+C231+D231+F231+G231+H231-I231-J231-K231-L231-M231/15+R231+S231+T231+U231-V231-W231-X231</f>
        <v/>
      </c>
      <c r="O231" s="88" t="n">
        <v>2355</v>
      </c>
      <c r="P231" s="88" t="n"/>
      <c r="Q231" s="88" t="n"/>
      <c r="R231" s="92" t="n">
        <v>0</v>
      </c>
      <c r="S231" s="92" t="n">
        <v>0</v>
      </c>
      <c r="T231" s="92" t="n">
        <v>0</v>
      </c>
      <c r="U231" s="92" t="n">
        <v>0</v>
      </c>
      <c r="V231" s="92" t="n">
        <v>0</v>
      </c>
      <c r="W231" s="92" t="n">
        <v>0</v>
      </c>
      <c r="X231" s="92" t="n">
        <v>0</v>
      </c>
    </row>
    <row r="232" ht="15.75" customHeight="1" s="303">
      <c r="B232" s="75" t="n">
        <v>44499</v>
      </c>
      <c r="C232" s="76">
        <f>SUMIF(приход!A:A,B232&amp;$C$2,приход!J:J)</f>
        <v/>
      </c>
      <c r="D232" s="76" t="n">
        <v>0</v>
      </c>
      <c r="E232" s="76" t="n">
        <v>0</v>
      </c>
      <c r="F232" s="76" t="n">
        <v>0</v>
      </c>
      <c r="G232" s="76" t="n">
        <v>52</v>
      </c>
      <c r="H232" s="76" t="n">
        <v>470</v>
      </c>
      <c r="I232" s="76" t="n">
        <v>739</v>
      </c>
      <c r="J232" s="76" t="n">
        <v>0</v>
      </c>
      <c r="K232" s="76" t="n">
        <v>0</v>
      </c>
      <c r="L232" s="76" t="n">
        <v>0</v>
      </c>
      <c r="M232" s="76" t="n">
        <v>0</v>
      </c>
      <c r="N232" s="88">
        <f>N231+C232+D232+F232+G232+H232-I232-J232-K232-L232-M232/15+R232+S232+T232+U232-V232-W232-X232</f>
        <v/>
      </c>
      <c r="O232" s="88" t="n">
        <v>1875</v>
      </c>
      <c r="P232" s="88" t="n"/>
      <c r="Q232" s="88" t="n"/>
      <c r="R232" s="92" t="n">
        <v>0</v>
      </c>
      <c r="S232" s="92" t="n">
        <v>0</v>
      </c>
      <c r="T232" s="92" t="n">
        <v>0</v>
      </c>
      <c r="U232" s="92" t="n">
        <v>0</v>
      </c>
      <c r="V232" s="92" t="n">
        <v>0</v>
      </c>
      <c r="W232" s="92" t="n">
        <v>0</v>
      </c>
      <c r="X232" s="92" t="n">
        <v>0</v>
      </c>
    </row>
    <row r="233" ht="15.75" customHeight="1" s="303">
      <c r="B233" s="75" t="n">
        <v>44500</v>
      </c>
      <c r="C233" s="76">
        <f>SUMIF(приход!A:A,B233&amp;$C$2,приход!J:J)</f>
        <v/>
      </c>
      <c r="D233" s="76" t="n">
        <v>0</v>
      </c>
      <c r="E233" s="76" t="n">
        <v>0</v>
      </c>
      <c r="F233" s="76" t="n">
        <v>0</v>
      </c>
      <c r="G233" s="76" t="n">
        <v>0</v>
      </c>
      <c r="H233" s="76" t="n">
        <v>436</v>
      </c>
      <c r="I233" s="76" t="n">
        <v>225</v>
      </c>
      <c r="J233" s="76" t="n">
        <v>0</v>
      </c>
      <c r="K233" s="76" t="n">
        <v>0</v>
      </c>
      <c r="L233" s="76" t="n">
        <v>0</v>
      </c>
      <c r="M233" s="76" t="n">
        <v>0</v>
      </c>
      <c r="N233" s="88">
        <f>N232+C233+D233+F233+G233+H233-I233-J233-K233-L233-M233/15+R233+S233+T233+U233-V233-W233-X233</f>
        <v/>
      </c>
      <c r="O233" s="88" t="n">
        <v>1700</v>
      </c>
      <c r="P233" s="88" t="n"/>
      <c r="Q233" s="88" t="n"/>
      <c r="R233" s="92" t="n">
        <v>0</v>
      </c>
      <c r="S233" s="92" t="n">
        <v>0</v>
      </c>
      <c r="T233" s="92" t="n">
        <v>0</v>
      </c>
      <c r="U233" s="92" t="n">
        <v>0</v>
      </c>
      <c r="V233" s="92" t="n">
        <v>0</v>
      </c>
      <c r="W233" s="92" t="n">
        <v>0</v>
      </c>
      <c r="X233" s="92" t="n">
        <v>0</v>
      </c>
    </row>
    <row r="234" ht="15.75" customHeight="1" s="303">
      <c r="B234" s="75" t="n">
        <v>44501</v>
      </c>
      <c r="C234" s="76">
        <f>SUMIF(приход!A:A,B234&amp;$C$2,приход!J:J)</f>
        <v/>
      </c>
      <c r="D234" s="76" t="n">
        <v>0</v>
      </c>
      <c r="E234" s="76" t="n">
        <v>0</v>
      </c>
      <c r="F234" s="76" t="n">
        <v>0</v>
      </c>
      <c r="G234" s="76" t="n">
        <v>0</v>
      </c>
      <c r="H234" s="76" t="n">
        <v>541</v>
      </c>
      <c r="I234" s="76" t="n">
        <v>483</v>
      </c>
      <c r="J234" s="76" t="n">
        <v>0</v>
      </c>
      <c r="K234" s="76" t="n">
        <v>0</v>
      </c>
      <c r="L234" s="76" t="n">
        <v>0</v>
      </c>
      <c r="M234" s="76" t="n">
        <v>0</v>
      </c>
      <c r="N234" s="88">
        <f>N233+C234+D234+F234+G234+H234-I234-J234-K234-L234-M234/15+R234+S234+T234+U234-V234-W234-X234</f>
        <v/>
      </c>
      <c r="O234" s="88" t="n">
        <v>1546</v>
      </c>
      <c r="P234" s="88" t="n">
        <v>18756</v>
      </c>
      <c r="Q234" s="97">
        <f>P234/N234</f>
        <v/>
      </c>
      <c r="R234" s="92" t="n">
        <v>0</v>
      </c>
      <c r="S234" s="92" t="n">
        <v>0</v>
      </c>
      <c r="T234" s="92" t="n">
        <v>0</v>
      </c>
      <c r="U234" s="92" t="n">
        <v>0</v>
      </c>
      <c r="V234" s="92" t="n">
        <v>0</v>
      </c>
      <c r="W234" s="92" t="n">
        <v>0</v>
      </c>
      <c r="X234" s="92" t="n">
        <v>0</v>
      </c>
    </row>
    <row r="235" ht="15.75" customHeight="1" s="303">
      <c r="B235" s="75" t="n">
        <v>44502</v>
      </c>
      <c r="C235" s="76">
        <f>SUMIF(приход!A:A,B235&amp;$C$2,приход!J:J)</f>
        <v/>
      </c>
      <c r="D235" s="76" t="n">
        <v>0</v>
      </c>
      <c r="E235" s="76" t="n">
        <v>0</v>
      </c>
      <c r="F235" s="76" t="n">
        <v>0</v>
      </c>
      <c r="G235" s="76" t="n">
        <v>8</v>
      </c>
      <c r="H235" s="76" t="n">
        <v>677</v>
      </c>
      <c r="I235" s="76" t="n">
        <v>596</v>
      </c>
      <c r="J235" s="76" t="n">
        <v>0</v>
      </c>
      <c r="K235" s="76" t="n">
        <v>0</v>
      </c>
      <c r="L235" s="76" t="n">
        <v>0</v>
      </c>
      <c r="M235" s="76" t="n">
        <v>0</v>
      </c>
      <c r="N235" s="88">
        <f>P234+C235+D235+F235+G235+H235-I235-J235-K235-L235-M235/15+R235+S235+T235+U235-V235-W235-X235</f>
        <v/>
      </c>
      <c r="O235" s="88" t="n">
        <v>1487</v>
      </c>
      <c r="P235" s="88" t="n"/>
      <c r="Q235" s="88" t="n"/>
      <c r="R235" s="92" t="n">
        <v>0</v>
      </c>
      <c r="S235" s="92" t="n">
        <v>0</v>
      </c>
      <c r="T235" s="92" t="n">
        <v>0</v>
      </c>
      <c r="U235" s="92" t="n">
        <v>0</v>
      </c>
      <c r="V235" s="92" t="n">
        <v>0</v>
      </c>
      <c r="W235" s="92" t="n">
        <v>3</v>
      </c>
      <c r="X235" s="92" t="n">
        <v>0</v>
      </c>
    </row>
    <row r="236" ht="15.75" customHeight="1" s="303">
      <c r="B236" s="75" t="n">
        <v>44503</v>
      </c>
      <c r="C236" s="76">
        <f>SUMIF(приход!A:A,B236&amp;$C$2,приход!J:J)</f>
        <v/>
      </c>
      <c r="D236" s="76" t="n">
        <v>0</v>
      </c>
      <c r="E236" s="76" t="n">
        <v>0</v>
      </c>
      <c r="F236" s="76" t="n">
        <v>600</v>
      </c>
      <c r="G236" s="76" t="n">
        <v>0</v>
      </c>
      <c r="H236" s="76" t="n">
        <v>544</v>
      </c>
      <c r="I236" s="76" t="n">
        <v>763</v>
      </c>
      <c r="J236" s="76" t="n">
        <v>0</v>
      </c>
      <c r="K236" s="76" t="n">
        <v>0</v>
      </c>
      <c r="L236" s="76" t="n">
        <v>0</v>
      </c>
      <c r="M236" s="76" t="n">
        <v>0</v>
      </c>
      <c r="N236" s="88">
        <f>N235+C236+D236+F236+G236+H236-I236-J236-K236-L236-M236/15+R236+S236+T236+U236-V236-W236-X236</f>
        <v/>
      </c>
      <c r="O236" s="88" t="n">
        <v>1128</v>
      </c>
      <c r="P236" s="88" t="n"/>
      <c r="Q236" s="88" t="n"/>
      <c r="R236" s="92" t="n">
        <v>0</v>
      </c>
      <c r="S236" s="92" t="n">
        <v>0</v>
      </c>
      <c r="T236" s="92" t="n">
        <v>0</v>
      </c>
      <c r="U236" s="92" t="n">
        <v>0</v>
      </c>
      <c r="V236" s="92" t="n">
        <v>0</v>
      </c>
      <c r="W236" s="92" t="n">
        <v>0</v>
      </c>
      <c r="X236" s="92" t="n">
        <v>0</v>
      </c>
    </row>
    <row r="237" ht="15.75" customHeight="1" s="303">
      <c r="B237" s="75" t="n">
        <v>44504</v>
      </c>
      <c r="C237" s="76">
        <f>SUMIF(приход!A:A,B237&amp;$C$2,приход!J:J)</f>
        <v/>
      </c>
      <c r="D237" s="76" t="n">
        <v>0</v>
      </c>
      <c r="E237" s="76" t="n">
        <v>0</v>
      </c>
      <c r="F237" s="76" t="n">
        <v>0</v>
      </c>
      <c r="G237" s="76" t="n">
        <v>0</v>
      </c>
      <c r="H237" s="76" t="n">
        <v>448</v>
      </c>
      <c r="I237" s="76" t="n">
        <v>578</v>
      </c>
      <c r="J237" s="76" t="n">
        <v>0</v>
      </c>
      <c r="K237" s="76" t="n">
        <v>0</v>
      </c>
      <c r="L237" s="76" t="n">
        <v>0</v>
      </c>
      <c r="M237" s="76" t="n">
        <v>0</v>
      </c>
      <c r="N237" s="88">
        <f>N236+C237+D237+F237+G237+H237-I237-J237-K237-L237-M237/15+R237+S237+T237+U237-V237-W237-X237</f>
        <v/>
      </c>
      <c r="O237" s="88" t="n">
        <v>572</v>
      </c>
      <c r="P237" s="88" t="n"/>
      <c r="Q237" s="88" t="n"/>
      <c r="R237" s="92" t="n">
        <v>0</v>
      </c>
      <c r="S237" s="92" t="n">
        <v>0</v>
      </c>
      <c r="T237" s="92" t="n">
        <v>0</v>
      </c>
      <c r="U237" s="92" t="n">
        <v>0</v>
      </c>
      <c r="V237" s="92" t="n">
        <v>0</v>
      </c>
      <c r="W237" s="92" t="n">
        <v>0</v>
      </c>
      <c r="X237" s="92" t="n">
        <v>0</v>
      </c>
    </row>
    <row r="238" ht="15.75" customHeight="1" s="303">
      <c r="B238" s="75" t="n">
        <v>44505</v>
      </c>
      <c r="C238" s="76">
        <f>SUMIF(приход!A:A,B238&amp;$C$2,приход!J:J)</f>
        <v/>
      </c>
      <c r="D238" s="76" t="n">
        <v>0</v>
      </c>
      <c r="E238" s="76" t="n">
        <v>6</v>
      </c>
      <c r="F238" s="76" t="n">
        <v>0</v>
      </c>
      <c r="G238" s="76" t="n">
        <v>0</v>
      </c>
      <c r="H238" s="76" t="n">
        <v>472</v>
      </c>
      <c r="I238" s="76" t="n">
        <v>835</v>
      </c>
      <c r="J238" s="76" t="n">
        <v>0</v>
      </c>
      <c r="K238" s="76" t="n">
        <v>0</v>
      </c>
      <c r="L238" s="76" t="n">
        <v>0</v>
      </c>
      <c r="M238" s="76" t="n">
        <v>0</v>
      </c>
      <c r="N238" s="88">
        <f>N237+C238+D238+F238+G238+H238-I238-J238-K238-L238-M238/15+R238+S238+T238+U238-V238-W238-X238</f>
        <v/>
      </c>
      <c r="O238" s="88" t="n">
        <v>473</v>
      </c>
      <c r="P238" s="88" t="n"/>
      <c r="Q238" s="88" t="n"/>
      <c r="R238" s="92" t="n">
        <v>0</v>
      </c>
      <c r="S238" s="92" t="n">
        <v>0</v>
      </c>
      <c r="T238" s="92" t="n">
        <v>0</v>
      </c>
      <c r="U238" s="92" t="n">
        <v>0</v>
      </c>
      <c r="V238" s="92" t="n">
        <v>0</v>
      </c>
      <c r="W238" s="92" t="n">
        <v>0</v>
      </c>
      <c r="X238" s="92" t="n">
        <v>0</v>
      </c>
    </row>
    <row r="239" ht="15.75" customHeight="1" s="303">
      <c r="B239" s="75" t="n">
        <v>44506</v>
      </c>
      <c r="C239" s="76">
        <f>SUMIF(приход!A:A,B239&amp;$C$2,приход!J:J)</f>
        <v/>
      </c>
      <c r="D239" s="76" t="n">
        <v>0</v>
      </c>
      <c r="E239" s="76" t="n">
        <v>0</v>
      </c>
      <c r="F239" s="76" t="n">
        <v>0</v>
      </c>
      <c r="G239" s="76" t="n">
        <v>0</v>
      </c>
      <c r="H239" s="76" t="n">
        <v>737</v>
      </c>
      <c r="I239" s="76" t="n">
        <v>727</v>
      </c>
      <c r="J239" s="76" t="n">
        <v>0</v>
      </c>
      <c r="K239" s="76" t="n">
        <v>0</v>
      </c>
      <c r="L239" s="76" t="n">
        <v>0</v>
      </c>
      <c r="M239" s="76" t="n">
        <v>0</v>
      </c>
      <c r="N239" s="88">
        <f>N238+C239+D239+F239+G239+H239-I239-J239-K239-L239-M239/15+R239+S239+T239+U239-V239-W239-X239</f>
        <v/>
      </c>
      <c r="O239" s="88" t="n">
        <v>402</v>
      </c>
      <c r="P239" s="88" t="n"/>
      <c r="Q239" s="88" t="n"/>
      <c r="R239" s="92" t="n">
        <v>0</v>
      </c>
      <c r="S239" s="92" t="n">
        <v>0</v>
      </c>
      <c r="T239" s="92" t="n">
        <v>0</v>
      </c>
      <c r="U239" s="92" t="n">
        <v>0</v>
      </c>
      <c r="V239" s="92" t="n">
        <v>0</v>
      </c>
      <c r="W239" s="92" t="n">
        <v>0</v>
      </c>
      <c r="X239" s="92" t="n">
        <v>0</v>
      </c>
    </row>
    <row r="240" ht="15.75" customHeight="1" s="303">
      <c r="B240" s="75" t="n">
        <v>44507</v>
      </c>
      <c r="C240" s="76">
        <f>SUMIF(приход!A:A,B240&amp;$C$2,приход!J:J)</f>
        <v/>
      </c>
      <c r="D240" s="76" t="n">
        <v>0</v>
      </c>
      <c r="E240" s="76" t="n">
        <v>0</v>
      </c>
      <c r="F240" s="76" t="n">
        <v>0</v>
      </c>
      <c r="G240" s="76" t="n">
        <v>0</v>
      </c>
      <c r="H240" s="76" t="n">
        <v>222</v>
      </c>
      <c r="I240" s="76" t="n">
        <v>323</v>
      </c>
      <c r="J240" s="76" t="n">
        <v>0</v>
      </c>
      <c r="K240" s="76" t="n">
        <v>0</v>
      </c>
      <c r="L240" s="76" t="n">
        <v>0</v>
      </c>
      <c r="M240" s="76" t="n">
        <v>0</v>
      </c>
      <c r="N240" s="88">
        <f>N239+C240+D240+F240+G240+H240-I240-J240-K240-L240-M240/15+R240+S240+T240+U240-V240-W240-X240</f>
        <v/>
      </c>
      <c r="O240" s="88" t="n">
        <v>355</v>
      </c>
      <c r="P240" s="88" t="n"/>
      <c r="Q240" s="88" t="n"/>
      <c r="R240" s="92" t="n">
        <v>0</v>
      </c>
      <c r="S240" s="92" t="n">
        <v>0</v>
      </c>
      <c r="T240" s="92" t="n">
        <v>0</v>
      </c>
      <c r="U240" s="92" t="n">
        <v>0</v>
      </c>
      <c r="V240" s="92" t="n">
        <v>0</v>
      </c>
      <c r="W240" s="92" t="n">
        <v>0</v>
      </c>
      <c r="X240" s="92" t="n">
        <v>0</v>
      </c>
    </row>
    <row r="241" ht="15.75" customHeight="1" s="303">
      <c r="B241" s="75" t="n">
        <v>44508</v>
      </c>
      <c r="C241" s="76">
        <f>SUMIF(приход!A:A,B241&amp;$C$2,приход!J:J)</f>
        <v/>
      </c>
      <c r="D241" s="76" t="n">
        <v>1200</v>
      </c>
      <c r="E241" s="76" t="n">
        <v>42</v>
      </c>
      <c r="F241" s="76" t="n">
        <v>0</v>
      </c>
      <c r="G241" s="76" t="n">
        <v>0</v>
      </c>
      <c r="H241" s="76" t="n">
        <v>497</v>
      </c>
      <c r="I241" s="76" t="n">
        <v>383</v>
      </c>
      <c r="J241" s="76" t="n">
        <v>0</v>
      </c>
      <c r="K241" s="76" t="n">
        <v>0</v>
      </c>
      <c r="L241" s="76" t="n">
        <v>0</v>
      </c>
      <c r="M241" s="76" t="n">
        <v>0</v>
      </c>
      <c r="N241" s="88">
        <f>N240+C241+D241+F241+G241+H241-I241-J241-K241-L241-M241/15+R241+S241+T241+U241-V241-W241-X241</f>
        <v/>
      </c>
      <c r="O241" s="88" t="n">
        <v>2000</v>
      </c>
      <c r="P241" s="88" t="n"/>
      <c r="Q241" s="88" t="n"/>
      <c r="R241" s="92" t="n">
        <v>0</v>
      </c>
      <c r="S241" s="92" t="n">
        <v>0</v>
      </c>
      <c r="T241" s="92" t="n">
        <v>0</v>
      </c>
      <c r="U241" s="92" t="n">
        <v>0</v>
      </c>
      <c r="V241" s="92" t="n">
        <v>0</v>
      </c>
      <c r="W241" s="92" t="n">
        <v>0</v>
      </c>
      <c r="X241" s="92" t="n">
        <v>0</v>
      </c>
    </row>
    <row r="242" ht="15.75" customHeight="1" s="303">
      <c r="B242" s="75" t="n">
        <v>44509</v>
      </c>
      <c r="C242" s="76">
        <f>SUMIF(приход!A:A,B242&amp;$C$2,приход!J:J)</f>
        <v/>
      </c>
      <c r="D242" s="76" t="n">
        <v>0</v>
      </c>
      <c r="E242" s="76" t="n">
        <v>0</v>
      </c>
      <c r="F242" s="76" t="n">
        <v>600</v>
      </c>
      <c r="G242" s="76" t="n">
        <v>0</v>
      </c>
      <c r="H242" s="76" t="n">
        <v>346</v>
      </c>
      <c r="I242" s="76" t="n">
        <v>581</v>
      </c>
      <c r="J242" s="76" t="n">
        <v>0</v>
      </c>
      <c r="K242" s="76" t="n">
        <v>0</v>
      </c>
      <c r="L242" s="76" t="n">
        <v>0</v>
      </c>
      <c r="M242" s="76" t="n">
        <v>0</v>
      </c>
      <c r="N242" s="88">
        <f>N241+C242+D242+F242+G242+H242-I242-J242-K242-L242-M242/15+R242+S242+T242+U242-V242-W242-X242</f>
        <v/>
      </c>
      <c r="O242" s="88" t="n">
        <v>2125</v>
      </c>
      <c r="P242" s="88" t="n"/>
      <c r="Q242" s="88" t="n"/>
      <c r="R242" s="92" t="n">
        <v>0</v>
      </c>
      <c r="S242" s="92" t="n">
        <v>24</v>
      </c>
      <c r="T242" s="92" t="n">
        <v>0</v>
      </c>
      <c r="U242" s="92" t="n">
        <v>0</v>
      </c>
      <c r="V242" s="92" t="n">
        <v>0</v>
      </c>
      <c r="W242" s="92" t="n">
        <v>0</v>
      </c>
      <c r="X242" s="92" t="n">
        <v>0</v>
      </c>
    </row>
    <row r="243" ht="15.75" customHeight="1" s="303">
      <c r="B243" s="75" t="n">
        <v>44510</v>
      </c>
      <c r="C243" s="76">
        <f>SUMIF(приход!A:A,B243&amp;$C$2,приход!J:J)</f>
        <v/>
      </c>
      <c r="D243" s="76" t="n">
        <v>0</v>
      </c>
      <c r="E243" s="76" t="n">
        <v>0</v>
      </c>
      <c r="F243" s="76" t="n">
        <v>600</v>
      </c>
      <c r="G243" s="76" t="n">
        <v>0</v>
      </c>
      <c r="H243" s="76" t="n">
        <v>621</v>
      </c>
      <c r="I243" s="76" t="n">
        <v>580</v>
      </c>
      <c r="J243" s="76" t="n">
        <v>0</v>
      </c>
      <c r="K243" s="76" t="n">
        <v>0</v>
      </c>
      <c r="L243" s="76" t="n">
        <v>0</v>
      </c>
      <c r="M243" s="76" t="n">
        <v>0</v>
      </c>
      <c r="N243" s="88">
        <f>N242+C243+D243+F243+G243+H243-I243-J243-K243-L243-M243/15+R243+S243+T243+U243-V243-W243-X243</f>
        <v/>
      </c>
      <c r="O243" s="88" t="n"/>
      <c r="P243" s="88" t="n"/>
      <c r="Q243" s="88" t="n"/>
      <c r="R243" s="92" t="n">
        <v>0</v>
      </c>
      <c r="S243" s="92" t="n">
        <v>0</v>
      </c>
      <c r="T243" s="92" t="n">
        <v>0</v>
      </c>
      <c r="U243" s="92" t="n">
        <v>0</v>
      </c>
      <c r="V243" s="92" t="n">
        <v>0</v>
      </c>
      <c r="W243" s="92" t="n">
        <v>2</v>
      </c>
      <c r="X243" s="92" t="n">
        <v>0</v>
      </c>
    </row>
    <row r="244" ht="15.75" customHeight="1" s="303">
      <c r="B244" s="75" t="n">
        <v>44511</v>
      </c>
      <c r="C244" s="76">
        <f>SUMIF(приход!A:A,B244&amp;$C$2,приход!J:J)</f>
        <v/>
      </c>
      <c r="D244" s="76" t="n">
        <v>0</v>
      </c>
      <c r="E244" s="76" t="n">
        <v>0</v>
      </c>
      <c r="F244" s="76" t="n">
        <v>0</v>
      </c>
      <c r="G244" s="76" t="n">
        <v>0</v>
      </c>
      <c r="H244" s="76" t="n">
        <v>310</v>
      </c>
      <c r="I244" s="76" t="n">
        <v>660</v>
      </c>
      <c r="J244" s="76" t="n">
        <v>0</v>
      </c>
      <c r="K244" s="76" t="n">
        <v>0</v>
      </c>
      <c r="L244" s="76" t="n">
        <v>0</v>
      </c>
      <c r="M244" s="76" t="n">
        <v>0</v>
      </c>
      <c r="N244" s="88">
        <f>N243+C244+D244+F244+G244+H244-I244-J244-K244-L244-M244/15+R244+S244+T244+U244-V244-W244-X244</f>
        <v/>
      </c>
      <c r="O244" s="88" t="n"/>
      <c r="P244" s="88" t="n"/>
      <c r="Q244" s="88" t="n"/>
      <c r="R244" s="92" t="n">
        <v>0</v>
      </c>
      <c r="S244" s="92" t="n">
        <v>0</v>
      </c>
      <c r="T244" s="92" t="n">
        <v>0</v>
      </c>
      <c r="U244" s="92" t="n">
        <v>0</v>
      </c>
      <c r="V244" s="92" t="n">
        <v>0</v>
      </c>
      <c r="W244" s="92" t="n">
        <v>0</v>
      </c>
      <c r="X244" s="92" t="n">
        <v>0</v>
      </c>
    </row>
    <row r="245" ht="15.75" customHeight="1" s="303">
      <c r="B245" s="75" t="n">
        <v>44512</v>
      </c>
      <c r="C245" s="76">
        <f>SUMIF(приход!A:A,B245&amp;$C$2,приход!J:J)</f>
        <v/>
      </c>
      <c r="D245" s="76" t="n">
        <v>0</v>
      </c>
      <c r="E245" s="76" t="n">
        <v>0</v>
      </c>
      <c r="F245" s="76" t="n">
        <v>0</v>
      </c>
      <c r="G245" s="76" t="n">
        <v>0</v>
      </c>
      <c r="H245" s="76" t="n">
        <v>238</v>
      </c>
      <c r="I245" s="76" t="n">
        <v>625</v>
      </c>
      <c r="J245" s="76" t="n">
        <v>0</v>
      </c>
      <c r="K245" s="76" t="n">
        <v>0</v>
      </c>
      <c r="L245" s="76" t="n">
        <v>0</v>
      </c>
      <c r="M245" s="76" t="n">
        <v>0</v>
      </c>
      <c r="N245" s="88">
        <f>N244+C245+D245+F245+G245+H245-I245-J245-K245-L245-M245/15+R245+S245+T245+U245-V245-W245-X245</f>
        <v/>
      </c>
      <c r="O245" s="88" t="n"/>
      <c r="P245" s="88" t="n"/>
      <c r="Q245" s="88" t="n"/>
      <c r="R245" s="92" t="n">
        <v>0</v>
      </c>
      <c r="S245" s="92" t="n">
        <v>0</v>
      </c>
      <c r="T245" s="92" t="n">
        <v>0</v>
      </c>
      <c r="U245" s="92" t="n">
        <v>0</v>
      </c>
      <c r="V245" s="92" t="n">
        <v>0</v>
      </c>
      <c r="W245" s="92" t="n">
        <v>0</v>
      </c>
      <c r="X245" s="92" t="n">
        <v>0</v>
      </c>
    </row>
    <row r="246" ht="15.75" customHeight="1" s="303">
      <c r="B246" s="75" t="n">
        <v>44513</v>
      </c>
      <c r="C246" s="76">
        <f>SUMIF(приход!A:A,B246&amp;$C$2,приход!J:J)</f>
        <v/>
      </c>
      <c r="D246" s="76" t="n">
        <v>0</v>
      </c>
      <c r="E246" s="76" t="n">
        <v>0</v>
      </c>
      <c r="F246" s="76" t="n">
        <v>600</v>
      </c>
      <c r="G246" s="76" t="n">
        <v>0</v>
      </c>
      <c r="H246" s="76" t="n">
        <v>409</v>
      </c>
      <c r="I246" s="76" t="n">
        <v>1055</v>
      </c>
      <c r="J246" s="76" t="n">
        <v>0</v>
      </c>
      <c r="K246" s="76" t="n">
        <v>0</v>
      </c>
      <c r="L246" s="76" t="n">
        <v>0</v>
      </c>
      <c r="M246" s="76" t="n">
        <v>0</v>
      </c>
      <c r="N246" s="88">
        <f>N245+C246+D246+F246+G246+H246-I246-J246-K246-L246-M246/15+R246+S246+T246+U246-V246-W246-X246</f>
        <v/>
      </c>
      <c r="O246" s="88" t="n"/>
      <c r="P246" s="88" t="n"/>
      <c r="Q246" s="88" t="n"/>
      <c r="R246" s="92" t="n">
        <v>0</v>
      </c>
      <c r="S246" s="92" t="n">
        <v>0</v>
      </c>
      <c r="T246" s="92" t="n">
        <v>0</v>
      </c>
      <c r="U246" s="92" t="n">
        <v>0</v>
      </c>
      <c r="V246" s="92" t="n">
        <v>0</v>
      </c>
      <c r="W246" s="92" t="n">
        <v>0</v>
      </c>
      <c r="X246" s="92" t="n">
        <v>0</v>
      </c>
    </row>
    <row r="247" ht="15.75" customHeight="1" s="303">
      <c r="B247" s="75" t="n">
        <v>44514</v>
      </c>
      <c r="C247" s="76">
        <f>SUMIF(приход!A:A,B247&amp;$C$2,приход!J:J)</f>
        <v/>
      </c>
      <c r="D247" s="76" t="n">
        <v>0</v>
      </c>
      <c r="E247" s="76" t="n">
        <v>0</v>
      </c>
      <c r="F247" s="76" t="n">
        <v>0</v>
      </c>
      <c r="G247" s="76" t="n">
        <v>0</v>
      </c>
      <c r="H247" s="76" t="n">
        <v>648</v>
      </c>
      <c r="I247" s="107" t="n">
        <v>1711</v>
      </c>
      <c r="J247" s="76" t="n">
        <v>0</v>
      </c>
      <c r="K247" s="76" t="n">
        <v>0</v>
      </c>
      <c r="L247" s="76" t="n">
        <v>0</v>
      </c>
      <c r="M247" s="76" t="n">
        <v>0</v>
      </c>
      <c r="N247" s="88">
        <f>N246+C247+D247+F247+G247+H247-I247-J247-K247-L247-M247/15+R247+S247+T247+U247-V247-W247-X247</f>
        <v/>
      </c>
      <c r="O247" s="88" t="n"/>
      <c r="P247" s="88" t="n"/>
      <c r="Q247" s="88" t="n"/>
      <c r="R247" s="92" t="n">
        <v>0</v>
      </c>
      <c r="S247" s="92" t="n">
        <v>0</v>
      </c>
      <c r="T247" s="92" t="n">
        <v>0</v>
      </c>
      <c r="U247" s="92" t="n">
        <v>0</v>
      </c>
      <c r="V247" s="92" t="n">
        <v>0</v>
      </c>
      <c r="W247" s="92" t="n">
        <v>0</v>
      </c>
      <c r="X247" s="92" t="n">
        <v>0</v>
      </c>
    </row>
    <row r="248" ht="15.75" customHeight="1" s="303">
      <c r="B248" s="75" t="n">
        <v>44515</v>
      </c>
      <c r="C248" s="76">
        <f>SUMIF(приход!A:A,B248&amp;$C$2,приход!J:J)</f>
        <v/>
      </c>
      <c r="D248" s="76" t="n">
        <v>0</v>
      </c>
      <c r="E248" s="76" t="n">
        <v>0</v>
      </c>
      <c r="F248" s="76" t="n">
        <v>0</v>
      </c>
      <c r="G248" s="76" t="n">
        <v>0</v>
      </c>
      <c r="H248" s="76" t="n">
        <v>603</v>
      </c>
      <c r="I248" s="76" t="n">
        <v>521</v>
      </c>
      <c r="J248" s="76" t="n">
        <v>0</v>
      </c>
      <c r="K248" s="76" t="n">
        <v>0</v>
      </c>
      <c r="L248" s="76" t="n">
        <v>0</v>
      </c>
      <c r="M248" s="76" t="n">
        <v>0</v>
      </c>
      <c r="N248" s="88">
        <f>N247+C248+D248+F248+G248+H248-I248-J248-K248-L248-M248/15+R248+S248+T248+U248-V248-W248-X248</f>
        <v/>
      </c>
      <c r="O248" s="88" t="n"/>
      <c r="P248" s="88" t="n"/>
      <c r="Q248" s="88" t="n"/>
      <c r="R248" s="92" t="n">
        <v>0</v>
      </c>
      <c r="S248" s="92" t="n">
        <v>0</v>
      </c>
      <c r="T248" s="92" t="n">
        <v>0</v>
      </c>
      <c r="U248" s="92" t="n">
        <v>0</v>
      </c>
      <c r="V248" s="92" t="n">
        <v>0</v>
      </c>
      <c r="W248" s="92" t="n">
        <v>2</v>
      </c>
      <c r="X248" s="92" t="n">
        <v>0</v>
      </c>
    </row>
    <row r="249" ht="15.75" customHeight="1" s="303">
      <c r="B249" s="75" t="n">
        <v>44516</v>
      </c>
      <c r="C249" s="76">
        <f>SUMIF(приход!A:A,B249&amp;$C$2,приход!J:J)</f>
        <v/>
      </c>
      <c r="D249" s="76" t="n">
        <v>0</v>
      </c>
      <c r="E249" s="76" t="n">
        <v>0</v>
      </c>
      <c r="F249" s="76" t="n">
        <v>0</v>
      </c>
      <c r="G249" s="76" t="n">
        <v>0</v>
      </c>
      <c r="H249" s="76" t="n">
        <v>483</v>
      </c>
      <c r="I249" s="76" t="n">
        <v>831</v>
      </c>
      <c r="J249" s="76" t="n">
        <v>0</v>
      </c>
      <c r="K249" s="76" t="n">
        <v>0</v>
      </c>
      <c r="L249" s="76" t="n">
        <v>0</v>
      </c>
      <c r="M249" s="76" t="n">
        <v>0</v>
      </c>
      <c r="N249" s="88">
        <f>N248+C249+D249+F249+G249+H249-I249-J249-K249-L249-M249/15+R249+S249+T249+U249-V249-W249-X249</f>
        <v/>
      </c>
      <c r="O249" s="88" t="n"/>
      <c r="P249" s="88" t="n"/>
      <c r="Q249" s="88" t="n"/>
      <c r="R249" s="92" t="n">
        <v>0</v>
      </c>
      <c r="S249" s="92" t="n">
        <v>0</v>
      </c>
      <c r="T249" s="92" t="n">
        <v>0</v>
      </c>
      <c r="U249" s="92" t="n">
        <v>0</v>
      </c>
      <c r="V249" s="92" t="n">
        <v>0</v>
      </c>
      <c r="W249" s="92" t="n">
        <v>0</v>
      </c>
      <c r="X249" s="92" t="n">
        <v>0</v>
      </c>
    </row>
    <row r="250" ht="15.75" customHeight="1" s="303">
      <c r="B250" s="75" t="n">
        <v>44517</v>
      </c>
      <c r="C250" s="76">
        <f>SUMIF(приход!A:A,B250&amp;$C$2,приход!J:J)</f>
        <v/>
      </c>
      <c r="D250" s="76" t="n">
        <v>0</v>
      </c>
      <c r="E250" s="76" t="n">
        <v>0</v>
      </c>
      <c r="F250" s="76" t="n">
        <v>0</v>
      </c>
      <c r="G250" s="76" t="n">
        <v>0</v>
      </c>
      <c r="H250" s="76" t="n">
        <v>358</v>
      </c>
      <c r="I250" s="76" t="n">
        <v>847</v>
      </c>
      <c r="J250" s="76" t="n">
        <v>0</v>
      </c>
      <c r="K250" s="76" t="n">
        <v>0</v>
      </c>
      <c r="L250" s="76" t="n">
        <v>0</v>
      </c>
      <c r="M250" s="76" t="n">
        <v>0</v>
      </c>
      <c r="N250" s="88">
        <f>N249+C250+D250+F250+G250+H250-I250-J250-K250-L250-M250/15+R250+S250+T250+U250-V250-W250-X250</f>
        <v/>
      </c>
      <c r="O250" s="88" t="n"/>
      <c r="P250" s="88" t="n"/>
      <c r="Q250" s="88" t="n"/>
      <c r="R250" s="92" t="n">
        <v>0</v>
      </c>
      <c r="S250" s="92" t="n">
        <v>0</v>
      </c>
      <c r="T250" s="92" t="n">
        <v>0</v>
      </c>
      <c r="U250" s="92" t="n">
        <v>0</v>
      </c>
      <c r="V250" s="92" t="n">
        <v>0</v>
      </c>
      <c r="W250" s="92" t="n">
        <v>0</v>
      </c>
      <c r="X250" s="92" t="n">
        <v>0</v>
      </c>
    </row>
    <row r="251" ht="15.75" customHeight="1" s="303">
      <c r="B251" s="75" t="n">
        <v>44518</v>
      </c>
      <c r="C251" s="76">
        <f>SUMIF(приход!A:A,B251&amp;$C$2,приход!J:J)</f>
        <v/>
      </c>
      <c r="D251" s="76" t="n">
        <v>0</v>
      </c>
      <c r="E251" s="76" t="n">
        <v>0</v>
      </c>
      <c r="F251" s="76" t="n">
        <v>0</v>
      </c>
      <c r="G251" s="76" t="n">
        <v>0</v>
      </c>
      <c r="H251" s="76" t="n">
        <v>551</v>
      </c>
      <c r="I251" s="76" t="n">
        <v>935</v>
      </c>
      <c r="J251" s="76" t="n">
        <v>0</v>
      </c>
      <c r="K251" s="76" t="n">
        <v>0</v>
      </c>
      <c r="L251" s="76" t="n">
        <v>0</v>
      </c>
      <c r="M251" s="76" t="n">
        <v>0</v>
      </c>
      <c r="N251" s="88">
        <f>N250+C251+D251+F251+G251+H251-I251-J251-K251-L251-M251/15+R251+S251+T251+U251-V251-W251-X251</f>
        <v/>
      </c>
      <c r="O251" s="88" t="n"/>
      <c r="P251" s="88" t="n"/>
      <c r="Q251" s="88" t="n"/>
      <c r="R251" s="92" t="n">
        <v>0</v>
      </c>
      <c r="S251" s="92" t="n">
        <v>0</v>
      </c>
      <c r="T251" s="92" t="n">
        <v>0</v>
      </c>
      <c r="U251" s="92" t="n">
        <v>0</v>
      </c>
      <c r="V251" s="92" t="n">
        <v>0</v>
      </c>
      <c r="W251" s="92" t="n">
        <v>0</v>
      </c>
      <c r="X251" s="92" t="n">
        <v>0</v>
      </c>
    </row>
    <row r="252" ht="15.75" customHeight="1" s="303">
      <c r="B252" s="75" t="n">
        <v>44519</v>
      </c>
      <c r="C252" s="76">
        <f>SUMIF(приход!A:A,B252&amp;$C$2,приход!J:J)</f>
        <v/>
      </c>
      <c r="D252" s="76" t="n">
        <v>0</v>
      </c>
      <c r="E252" s="76" t="n">
        <v>0</v>
      </c>
      <c r="F252" s="76" t="n">
        <v>1200</v>
      </c>
      <c r="G252" s="76" t="n">
        <v>0</v>
      </c>
      <c r="H252" s="76" t="n">
        <v>257</v>
      </c>
      <c r="I252" s="76" t="n">
        <v>1035</v>
      </c>
      <c r="J252" s="76" t="n">
        <v>0</v>
      </c>
      <c r="K252" s="76" t="n">
        <v>0</v>
      </c>
      <c r="L252" s="76" t="n">
        <v>0</v>
      </c>
      <c r="M252" s="76" t="n">
        <v>0</v>
      </c>
      <c r="N252" s="88">
        <f>N251+C252+D252+F252+G252+H252-I252-J252-K252-L252-M252/15+R252+S252+T252+U252-V252-W252-X252</f>
        <v/>
      </c>
      <c r="O252" s="88" t="n"/>
      <c r="P252" s="88" t="n"/>
      <c r="Q252" s="88" t="n"/>
      <c r="R252" s="92" t="n">
        <v>0</v>
      </c>
      <c r="S252" s="92" t="n">
        <v>0</v>
      </c>
      <c r="T252" s="92" t="n">
        <v>0</v>
      </c>
      <c r="U252" s="92" t="n">
        <v>0</v>
      </c>
      <c r="V252" s="92" t="n">
        <v>0</v>
      </c>
      <c r="W252" s="92" t="n">
        <v>0</v>
      </c>
      <c r="X252" s="92" t="n">
        <v>0</v>
      </c>
    </row>
    <row r="253" ht="15.75" customHeight="1" s="303">
      <c r="B253" s="75" t="n">
        <v>44520</v>
      </c>
      <c r="C253" s="76">
        <f>SUMIF(приход!A:A,B253&amp;$C$2,приход!J:J)</f>
        <v/>
      </c>
      <c r="D253" s="76" t="n">
        <v>600</v>
      </c>
      <c r="E253" s="76" t="n">
        <v>37</v>
      </c>
      <c r="F253" s="76" t="n">
        <v>0</v>
      </c>
      <c r="G253" s="76" t="n">
        <v>0</v>
      </c>
      <c r="H253" s="76" t="n">
        <v>486</v>
      </c>
      <c r="I253" s="76" t="n">
        <v>1386</v>
      </c>
      <c r="J253" s="76" t="n">
        <v>0</v>
      </c>
      <c r="K253" s="76" t="n">
        <v>0</v>
      </c>
      <c r="L253" s="76" t="n">
        <v>0</v>
      </c>
      <c r="M253" s="76" t="n">
        <v>0</v>
      </c>
      <c r="N253" s="88">
        <f>N252+C253+D253+F253+G253+H253-I253-J253-K253-L253-M253/15+R253+S253+T253+U253-V253-W253-X253</f>
        <v/>
      </c>
      <c r="O253" s="88" t="n"/>
      <c r="P253" s="88" t="n"/>
      <c r="Q253" s="88" t="n"/>
      <c r="R253" s="92" t="n">
        <v>0</v>
      </c>
      <c r="S253" s="92" t="n">
        <v>0</v>
      </c>
      <c r="T253" s="92" t="n">
        <v>0</v>
      </c>
      <c r="U253" s="92" t="n">
        <v>0</v>
      </c>
      <c r="V253" s="92" t="n">
        <v>0</v>
      </c>
      <c r="W253" s="92" t="n">
        <v>0</v>
      </c>
      <c r="X253" s="92" t="n">
        <v>0</v>
      </c>
    </row>
    <row r="254" ht="15.75" customHeight="1" s="303">
      <c r="B254" s="75" t="n">
        <v>44521</v>
      </c>
      <c r="C254" s="76">
        <f>SUMIF(приход!A:A,B254&amp;$C$2,приход!J:J)</f>
        <v/>
      </c>
      <c r="D254" s="76" t="n">
        <v>1200</v>
      </c>
      <c r="E254" s="76" t="n">
        <v>64</v>
      </c>
      <c r="F254" s="76" t="n">
        <v>0</v>
      </c>
      <c r="G254" s="76" t="n">
        <v>0</v>
      </c>
      <c r="H254" s="76" t="n">
        <v>583</v>
      </c>
      <c r="I254" s="76" t="n">
        <v>566</v>
      </c>
      <c r="J254" s="76" t="n">
        <v>0</v>
      </c>
      <c r="K254" s="76" t="n">
        <v>0</v>
      </c>
      <c r="L254" s="76" t="n">
        <v>0</v>
      </c>
      <c r="M254" s="76" t="n">
        <v>0</v>
      </c>
      <c r="N254" s="88">
        <f>N253+C254+D254+F254+G254+H254-I254-J254-K254-L254-M254/15+R254+S254+T254+U254-V254-W254-X254</f>
        <v/>
      </c>
      <c r="O254" s="88" t="n"/>
      <c r="P254" s="88" t="n"/>
      <c r="Q254" s="88" t="n"/>
      <c r="R254" s="92" t="n">
        <v>0</v>
      </c>
      <c r="S254" s="92" t="n">
        <v>0</v>
      </c>
      <c r="T254" s="92" t="n">
        <v>0</v>
      </c>
      <c r="U254" s="92" t="n">
        <v>0</v>
      </c>
      <c r="V254" s="92" t="n">
        <v>0</v>
      </c>
      <c r="W254" s="92" t="n">
        <v>0</v>
      </c>
      <c r="X254" s="92" t="n">
        <v>0</v>
      </c>
    </row>
    <row r="255" ht="15.75" customHeight="1" s="303">
      <c r="B255" s="75" t="n">
        <v>44522</v>
      </c>
      <c r="C255" s="76">
        <f>SUMIF(приход!A:A,B255&amp;$C$2,приход!J:J)</f>
        <v/>
      </c>
      <c r="D255" s="76" t="n">
        <v>0</v>
      </c>
      <c r="E255" s="76" t="n">
        <v>0</v>
      </c>
      <c r="F255" s="76" t="n">
        <v>0</v>
      </c>
      <c r="G255" s="76" t="n">
        <v>0</v>
      </c>
      <c r="H255" s="76" t="n">
        <v>248</v>
      </c>
      <c r="I255" s="76" t="n">
        <v>737</v>
      </c>
      <c r="J255" s="76" t="n">
        <v>0</v>
      </c>
      <c r="K255" s="76" t="n">
        <v>0</v>
      </c>
      <c r="L255" s="76" t="n">
        <v>0</v>
      </c>
      <c r="M255" s="76" t="n">
        <v>0</v>
      </c>
      <c r="N255" s="88">
        <f>N254+C255+D255+F255+G255+H255-I255-J255-K255-L255-M255/15+R255+S255+T255+U255-V255-W255-X255</f>
        <v/>
      </c>
      <c r="O255" s="88" t="n"/>
      <c r="P255" s="88" t="n"/>
      <c r="Q255" s="88" t="n"/>
      <c r="R255" s="92" t="n">
        <v>0</v>
      </c>
      <c r="S255" s="92" t="n">
        <v>0</v>
      </c>
      <c r="T255" s="92" t="n">
        <v>0</v>
      </c>
      <c r="U255" s="92" t="n">
        <v>0</v>
      </c>
      <c r="V255" s="92" t="n">
        <v>0</v>
      </c>
      <c r="W255" s="92" t="n">
        <v>3</v>
      </c>
      <c r="X255" s="92" t="n">
        <v>0</v>
      </c>
    </row>
    <row r="256" ht="15.75" customHeight="1" s="303">
      <c r="B256" s="75" t="n">
        <v>44523</v>
      </c>
      <c r="C256" s="76">
        <f>SUMIF(приход!A:A,B256&amp;$C$2,приход!J:J)</f>
        <v/>
      </c>
      <c r="D256" s="76" t="n">
        <v>0</v>
      </c>
      <c r="E256" s="76" t="n">
        <v>0</v>
      </c>
      <c r="F256" s="76" t="n">
        <v>0</v>
      </c>
      <c r="G256" s="76" t="n">
        <v>0</v>
      </c>
      <c r="H256" s="76" t="n">
        <v>581</v>
      </c>
      <c r="I256" s="76" t="n">
        <v>555</v>
      </c>
      <c r="J256" s="76" t="n">
        <v>0</v>
      </c>
      <c r="K256" s="76" t="n">
        <v>0</v>
      </c>
      <c r="L256" s="76" t="n">
        <v>0</v>
      </c>
      <c r="M256" s="76" t="n">
        <v>0</v>
      </c>
      <c r="N256" s="88">
        <f>N255+C256+D256+F256+G256+H256-I256-J256-K256-L256-M256/15+R256+S256+T256+U256-V256-W256-X256</f>
        <v/>
      </c>
      <c r="O256" s="88" t="n"/>
      <c r="P256" s="88" t="n"/>
      <c r="Q256" s="88" t="n"/>
      <c r="R256" s="92" t="n">
        <v>0</v>
      </c>
      <c r="S256" s="92" t="n">
        <v>20</v>
      </c>
      <c r="T256" s="92" t="n">
        <v>0</v>
      </c>
      <c r="U256" s="92" t="n">
        <v>0</v>
      </c>
      <c r="V256" s="92" t="n">
        <v>0</v>
      </c>
      <c r="W256" s="92" t="n">
        <v>0</v>
      </c>
      <c r="X256" s="92" t="n">
        <v>0</v>
      </c>
    </row>
    <row r="257" ht="15.75" customHeight="1" s="303">
      <c r="B257" s="75" t="n">
        <v>44524</v>
      </c>
      <c r="C257" s="76">
        <f>SUMIF(приход!A:A,B257&amp;$C$2,приход!J:J)</f>
        <v/>
      </c>
      <c r="D257" s="76" t="n">
        <v>0</v>
      </c>
      <c r="E257" s="76" t="n">
        <v>0</v>
      </c>
      <c r="F257" s="76" t="n">
        <v>600</v>
      </c>
      <c r="G257" s="76" t="n">
        <v>0</v>
      </c>
      <c r="H257" s="76" t="n">
        <v>535</v>
      </c>
      <c r="I257" s="76" t="n">
        <v>1047</v>
      </c>
      <c r="J257" s="76" t="n">
        <v>0</v>
      </c>
      <c r="K257" s="76" t="n">
        <v>0</v>
      </c>
      <c r="L257" s="76" t="n">
        <v>0</v>
      </c>
      <c r="M257" s="76" t="n">
        <v>0</v>
      </c>
      <c r="N257" s="88">
        <f>N256+C257+D257+F257+G257+H257-I257-J257-K257-L257-M257/15+R257+S257+T257+U257-V257-W257-X257</f>
        <v/>
      </c>
      <c r="O257" s="88" t="n"/>
      <c r="P257" s="88" t="n"/>
      <c r="Q257" s="88" t="n"/>
      <c r="R257" s="92" t="n">
        <v>0</v>
      </c>
      <c r="S257" s="92" t="n">
        <v>0</v>
      </c>
      <c r="T257" s="92" t="n">
        <v>0</v>
      </c>
      <c r="U257" s="92" t="n">
        <v>0</v>
      </c>
      <c r="V257" s="92" t="n">
        <v>0</v>
      </c>
      <c r="W257" s="92" t="n">
        <v>0</v>
      </c>
      <c r="X257" s="92" t="n">
        <v>0</v>
      </c>
    </row>
    <row r="258" ht="15.75" customHeight="1" s="303">
      <c r="B258" s="75" t="n">
        <v>44525</v>
      </c>
      <c r="C258" s="76">
        <f>SUMIF(приход!A:A,B258&amp;$C$2,приход!J:J)</f>
        <v/>
      </c>
      <c r="D258" s="76" t="n">
        <v>0</v>
      </c>
      <c r="E258" s="76" t="n">
        <v>0</v>
      </c>
      <c r="F258" s="76" t="n">
        <v>0</v>
      </c>
      <c r="G258" s="76" t="n">
        <v>0</v>
      </c>
      <c r="H258" s="76" t="n">
        <v>646</v>
      </c>
      <c r="I258" s="76" t="n">
        <v>483</v>
      </c>
      <c r="J258" s="76" t="n">
        <v>0</v>
      </c>
      <c r="K258" s="76" t="n">
        <v>0</v>
      </c>
      <c r="L258" s="76" t="n">
        <v>0</v>
      </c>
      <c r="M258" s="76" t="n">
        <v>0</v>
      </c>
      <c r="N258" s="88">
        <f>N257+C258+D258+F258+G258+H258-I258-J258-K258-L258-M258/15+R258+S258+T258+U258-V258-W258-X258</f>
        <v/>
      </c>
      <c r="O258" s="88" t="n"/>
      <c r="P258" s="88" t="n"/>
      <c r="Q258" s="88" t="n"/>
      <c r="R258" s="92" t="n">
        <v>0</v>
      </c>
      <c r="S258" s="92" t="n">
        <v>0</v>
      </c>
      <c r="T258" s="92" t="n">
        <v>0</v>
      </c>
      <c r="U258" s="92" t="n">
        <v>0</v>
      </c>
      <c r="V258" s="92" t="n">
        <v>0</v>
      </c>
      <c r="W258" s="92" t="n">
        <v>0</v>
      </c>
      <c r="X258" s="92" t="n">
        <v>0</v>
      </c>
    </row>
    <row r="259" ht="15.75" customHeight="1" s="303">
      <c r="B259" s="75" t="n">
        <v>44526</v>
      </c>
      <c r="C259" s="76">
        <f>SUMIF(приход!A:A,B259&amp;$C$2,приход!J:J)</f>
        <v/>
      </c>
      <c r="D259" s="76" t="n">
        <v>1200</v>
      </c>
      <c r="E259" s="76" t="n">
        <v>84</v>
      </c>
      <c r="F259" s="76" t="n">
        <v>0</v>
      </c>
      <c r="G259" s="76" t="n">
        <v>0</v>
      </c>
      <c r="H259" s="76" t="n">
        <v>598</v>
      </c>
      <c r="I259" s="76" t="n">
        <v>580</v>
      </c>
      <c r="J259" s="76" t="n">
        <v>0</v>
      </c>
      <c r="K259" s="76" t="n">
        <v>0</v>
      </c>
      <c r="L259" s="76" t="n">
        <v>0</v>
      </c>
      <c r="M259" s="76" t="n">
        <v>0</v>
      </c>
      <c r="N259" s="88">
        <f>N258+C259+D259+F259+G259+H259-I259-J259-K259-L259-M259/15+R259+S259+T259+U259-V259-W259-X259</f>
        <v/>
      </c>
      <c r="O259" s="88" t="n"/>
      <c r="P259" s="88" t="n"/>
      <c r="Q259" s="88" t="n"/>
      <c r="R259" s="92" t="n">
        <v>0</v>
      </c>
      <c r="S259" s="92" t="n">
        <v>0</v>
      </c>
      <c r="T259" s="92" t="n">
        <v>0</v>
      </c>
      <c r="U259" s="92" t="n">
        <v>0</v>
      </c>
      <c r="V259" s="92" t="n">
        <v>0</v>
      </c>
      <c r="W259" s="92" t="n">
        <v>0</v>
      </c>
      <c r="X259" s="92" t="n">
        <v>0</v>
      </c>
    </row>
    <row r="260" ht="15.75" customHeight="1" s="303">
      <c r="B260" s="75" t="n">
        <v>44527</v>
      </c>
      <c r="C260" s="76">
        <f>SUMIF(приход!A:A,B260&amp;$C$2,приход!J:J)</f>
        <v/>
      </c>
      <c r="D260" s="76" t="n">
        <v>0</v>
      </c>
      <c r="E260" s="76" t="n">
        <v>0</v>
      </c>
      <c r="F260" s="76" t="n">
        <v>600</v>
      </c>
      <c r="G260" s="76" t="n">
        <v>0</v>
      </c>
      <c r="H260" s="76" t="n">
        <v>538</v>
      </c>
      <c r="I260" s="76" t="n">
        <v>799</v>
      </c>
      <c r="J260" s="76" t="n">
        <v>0</v>
      </c>
      <c r="K260" s="76" t="n">
        <v>0</v>
      </c>
      <c r="L260" s="76" t="n">
        <v>0</v>
      </c>
      <c r="M260" s="76" t="n">
        <v>0</v>
      </c>
      <c r="N260" s="88">
        <f>N259+C260+D260+F260+G260+H260-I260-J260-K260-L260-M260/15+R260+S260+T260+U260-V260-W260-X260</f>
        <v/>
      </c>
      <c r="O260" s="88" t="n"/>
      <c r="P260" s="88" t="n"/>
      <c r="Q260" s="88" t="n"/>
      <c r="R260" s="92" t="n">
        <v>0</v>
      </c>
      <c r="S260" s="92" t="n">
        <v>0</v>
      </c>
      <c r="T260" s="92" t="n">
        <v>0</v>
      </c>
      <c r="U260" s="92" t="n">
        <v>0</v>
      </c>
      <c r="V260" s="92" t="n">
        <v>0</v>
      </c>
      <c r="W260" s="92" t="n">
        <v>0</v>
      </c>
      <c r="X260" s="92" t="n">
        <v>0</v>
      </c>
    </row>
    <row r="261" ht="15.75" customHeight="1" s="303">
      <c r="B261" s="75" t="n">
        <v>44528</v>
      </c>
      <c r="C261" s="76">
        <f>SUMIF(приход!A:A,B261&amp;$C$2,приход!J:J)</f>
        <v/>
      </c>
      <c r="D261" s="76" t="n">
        <v>600</v>
      </c>
      <c r="E261" s="76" t="n">
        <v>86</v>
      </c>
      <c r="F261" s="76" t="n">
        <v>0</v>
      </c>
      <c r="G261" s="76" t="n">
        <v>0</v>
      </c>
      <c r="H261" s="76" t="n">
        <v>412</v>
      </c>
      <c r="I261" s="76" t="n">
        <v>440</v>
      </c>
      <c r="J261" s="76" t="n">
        <v>0</v>
      </c>
      <c r="K261" s="76" t="n">
        <v>0</v>
      </c>
      <c r="L261" s="76" t="n">
        <v>0</v>
      </c>
      <c r="M261" s="76" t="n">
        <v>0</v>
      </c>
      <c r="N261" s="88">
        <f>N260+C261+D261+F261+G261+H261-I261-J261-K261-L261-M261/15+R261+S261+T261+U261-V261-W261-X261</f>
        <v/>
      </c>
      <c r="O261" s="88" t="n">
        <v>2830</v>
      </c>
      <c r="P261" s="88" t="n"/>
      <c r="Q261" s="88" t="n"/>
      <c r="R261" s="92" t="n">
        <v>0</v>
      </c>
      <c r="S261" s="92" t="n">
        <v>0</v>
      </c>
      <c r="T261" s="92" t="n">
        <v>0</v>
      </c>
      <c r="U261" s="92" t="n">
        <v>0</v>
      </c>
      <c r="V261" s="92" t="n">
        <v>0</v>
      </c>
      <c r="W261" s="92" t="n">
        <v>0</v>
      </c>
      <c r="X261" s="92" t="n">
        <v>0</v>
      </c>
    </row>
    <row r="262" ht="15.75" customHeight="1" s="303">
      <c r="B262" s="75" t="n">
        <v>44529</v>
      </c>
      <c r="C262" s="76">
        <f>SUMIF(приход!A:A,B262&amp;$C$2,приход!J:J)</f>
        <v/>
      </c>
      <c r="D262" s="76" t="n">
        <v>0</v>
      </c>
      <c r="E262" s="76" t="n">
        <v>0</v>
      </c>
      <c r="F262" s="76" t="n">
        <v>0</v>
      </c>
      <c r="G262" s="76" t="n">
        <v>0</v>
      </c>
      <c r="H262" s="76" t="n">
        <v>975</v>
      </c>
      <c r="I262" s="76" t="n">
        <v>634</v>
      </c>
      <c r="J262" s="76" t="n">
        <v>0</v>
      </c>
      <c r="K262" s="76" t="n">
        <v>0</v>
      </c>
      <c r="L262" s="76" t="n">
        <v>0</v>
      </c>
      <c r="M262" s="76" t="n">
        <v>0</v>
      </c>
      <c r="N262" s="88">
        <f>N261+C262+D262+F262+G262+H262-I262-J262-K262-L262-M262/15+R262+S262+T262+U262-V262-W262-X262</f>
        <v/>
      </c>
      <c r="O262" s="88" t="n"/>
      <c r="P262" s="88" t="n"/>
      <c r="Q262" s="88" t="n"/>
      <c r="R262" s="92" t="n">
        <v>0</v>
      </c>
      <c r="S262" s="92" t="n">
        <v>0</v>
      </c>
      <c r="T262" s="92" t="n">
        <v>0</v>
      </c>
      <c r="U262" s="92" t="n">
        <v>0</v>
      </c>
      <c r="V262" s="92" t="n">
        <v>0</v>
      </c>
      <c r="W262" s="92" t="n">
        <v>0</v>
      </c>
      <c r="X262" s="92" t="n">
        <v>0</v>
      </c>
    </row>
    <row r="263" ht="15.75" customHeight="1" s="303">
      <c r="B263" s="75" t="n">
        <v>44530</v>
      </c>
      <c r="C263" s="76">
        <f>SUMIF(приход!A:A,B263&amp;$C$2,приход!J:J)</f>
        <v/>
      </c>
      <c r="D263" s="76" t="n">
        <v>0</v>
      </c>
      <c r="E263" s="76" t="n">
        <v>0</v>
      </c>
      <c r="F263" s="76" t="n">
        <v>0</v>
      </c>
      <c r="G263" s="76" t="n">
        <v>0</v>
      </c>
      <c r="H263" s="76" t="n">
        <v>1108</v>
      </c>
      <c r="I263" s="76" t="n">
        <v>947</v>
      </c>
      <c r="J263" s="76" t="n">
        <v>0</v>
      </c>
      <c r="K263" s="76" t="n">
        <v>0</v>
      </c>
      <c r="L263" s="76" t="n">
        <v>0</v>
      </c>
      <c r="M263" s="76" t="n">
        <v>0</v>
      </c>
      <c r="N263" s="88">
        <f>N262+C263+D263+F263+G263+H263-I263-J263-K263-L263-M263/15+R263+S263+T263+U263-V263-W263-X263</f>
        <v/>
      </c>
      <c r="O263" s="88" t="n"/>
      <c r="P263" s="88" t="n"/>
      <c r="Q263" s="88" t="n"/>
      <c r="R263" s="92" t="n">
        <v>0</v>
      </c>
      <c r="S263" s="92" t="n">
        <v>0</v>
      </c>
      <c r="T263" s="92" t="n">
        <v>0</v>
      </c>
      <c r="U263" s="92" t="n">
        <v>0</v>
      </c>
      <c r="V263" s="92" t="n">
        <v>0</v>
      </c>
      <c r="W263" s="92" t="n">
        <v>4</v>
      </c>
      <c r="X263" s="92" t="n">
        <v>0</v>
      </c>
    </row>
    <row r="264" ht="15.75" customHeight="1" s="303">
      <c r="B264" s="75" t="n">
        <v>44531</v>
      </c>
      <c r="C264" s="76">
        <f>SUMIF(приход!A:A,B264&amp;$C$2,приход!J:J)</f>
        <v/>
      </c>
      <c r="D264" s="76" t="n">
        <v>500</v>
      </c>
      <c r="E264" s="76" t="n">
        <v>16</v>
      </c>
      <c r="F264" s="76" t="n">
        <v>600</v>
      </c>
      <c r="G264" s="76" t="n">
        <v>0</v>
      </c>
      <c r="H264" s="76" t="n">
        <v>830</v>
      </c>
      <c r="I264" s="76" t="n">
        <v>624</v>
      </c>
      <c r="J264" s="76" t="n">
        <v>0</v>
      </c>
      <c r="K264" s="76" t="n">
        <v>0</v>
      </c>
      <c r="L264" s="76" t="n">
        <v>0</v>
      </c>
      <c r="M264" s="76" t="n">
        <v>0</v>
      </c>
      <c r="N264" s="88">
        <f>N263+C264+D264+F264+G264+H264-I264-J264-K264-L264-M264/15+R264+S264+T264+U264-V264-W264-X264</f>
        <v/>
      </c>
      <c r="O264" s="88" t="n"/>
      <c r="P264" s="88" t="n">
        <v>23026</v>
      </c>
      <c r="Q264" s="97">
        <f>P264/N264</f>
        <v/>
      </c>
      <c r="R264" s="92" t="n">
        <v>0</v>
      </c>
      <c r="S264" s="92" t="n">
        <v>0</v>
      </c>
      <c r="T264" s="92" t="n">
        <v>0</v>
      </c>
      <c r="U264" s="92" t="n">
        <v>0</v>
      </c>
      <c r="V264" s="92" t="n">
        <v>0</v>
      </c>
      <c r="W264" s="92" t="n">
        <v>0</v>
      </c>
      <c r="X264" s="92" t="n">
        <v>0</v>
      </c>
    </row>
    <row r="265" ht="15.75" customHeight="1" s="303">
      <c r="B265" s="75" t="n">
        <v>44532</v>
      </c>
      <c r="C265" s="76">
        <f>SUMIF(приход!A:A,B265&amp;$C$2,приход!J:J)</f>
        <v/>
      </c>
      <c r="D265" s="76" t="n">
        <v>0</v>
      </c>
      <c r="E265" s="76" t="n">
        <v>0</v>
      </c>
      <c r="F265" s="76" t="n">
        <v>0</v>
      </c>
      <c r="G265" s="76" t="n">
        <v>0</v>
      </c>
      <c r="H265" s="76" t="n">
        <v>774</v>
      </c>
      <c r="I265" s="76" t="n">
        <v>720</v>
      </c>
      <c r="J265" s="76" t="n">
        <v>0</v>
      </c>
      <c r="K265" s="76" t="n">
        <v>0</v>
      </c>
      <c r="L265" s="76" t="n">
        <v>0</v>
      </c>
      <c r="M265" s="76" t="n">
        <v>0</v>
      </c>
      <c r="N265" s="88">
        <f>P264+C265+D265+F265+G265+H265-I265-J265-K265-L265-M265/15+R265+S265+T265+U265-V265-W265-X265</f>
        <v/>
      </c>
      <c r="O265" s="88" t="n"/>
      <c r="P265" s="88" t="n"/>
      <c r="Q265" s="88" t="n"/>
      <c r="R265" s="92" t="n">
        <v>0</v>
      </c>
      <c r="S265" s="92" t="n">
        <v>0</v>
      </c>
      <c r="T265" s="92" t="n">
        <v>0</v>
      </c>
      <c r="U265" s="92" t="n">
        <v>0</v>
      </c>
      <c r="V265" s="92" t="n">
        <v>0</v>
      </c>
      <c r="W265" s="92" t="n">
        <v>0</v>
      </c>
      <c r="X265" s="92" t="n">
        <v>0</v>
      </c>
    </row>
    <row r="266" ht="15.75" customHeight="1" s="303">
      <c r="B266" s="75" t="n">
        <v>44533</v>
      </c>
      <c r="C266" s="76">
        <f>SUMIF(приход!A:A,B266&amp;$C$2,приход!J:J)</f>
        <v/>
      </c>
      <c r="D266" s="76" t="n">
        <v>600</v>
      </c>
      <c r="E266" s="76" t="n">
        <v>124</v>
      </c>
      <c r="F266" s="76" t="n">
        <v>0</v>
      </c>
      <c r="G266" s="76" t="n">
        <v>0</v>
      </c>
      <c r="H266" s="76" t="n">
        <v>176</v>
      </c>
      <c r="I266" s="76" t="n">
        <v>650</v>
      </c>
      <c r="J266" s="76" t="n">
        <v>0</v>
      </c>
      <c r="K266" s="76" t="n">
        <v>0</v>
      </c>
      <c r="L266" s="76" t="n">
        <v>0</v>
      </c>
      <c r="M266" s="76" t="n">
        <v>0</v>
      </c>
      <c r="N266" s="88">
        <f>N265+C266+D266+F266+G266+H266-I266-J266-K266-L266-M266/15+R266+S266+T266+U266-V266-W266-X266</f>
        <v/>
      </c>
      <c r="O266" s="88" t="n"/>
      <c r="P266" s="88" t="n"/>
      <c r="Q266" s="88" t="n"/>
      <c r="R266" s="92" t="n">
        <v>0</v>
      </c>
      <c r="S266" s="92" t="n">
        <v>7</v>
      </c>
      <c r="T266" s="92" t="n">
        <v>0</v>
      </c>
      <c r="U266" s="92" t="n">
        <v>0</v>
      </c>
      <c r="V266" s="92" t="n">
        <v>0</v>
      </c>
      <c r="W266" s="92" t="n">
        <v>0</v>
      </c>
      <c r="X266" s="92" t="n">
        <v>0</v>
      </c>
    </row>
    <row r="267" ht="15.75" customHeight="1" s="303">
      <c r="B267" s="75" t="n">
        <v>44534</v>
      </c>
      <c r="C267" s="76">
        <f>SUMIF(приход!A:A,B267&amp;$C$2,приход!J:J)</f>
        <v/>
      </c>
      <c r="D267" s="76" t="n">
        <v>0</v>
      </c>
      <c r="E267" s="76" t="n">
        <v>0</v>
      </c>
      <c r="F267" s="76" t="n">
        <v>600</v>
      </c>
      <c r="G267" s="76" t="n">
        <v>0</v>
      </c>
      <c r="H267" s="76" t="n">
        <v>607</v>
      </c>
      <c r="I267" s="76" t="n">
        <v>706</v>
      </c>
      <c r="J267" s="76" t="n">
        <v>0</v>
      </c>
      <c r="K267" s="76" t="n">
        <v>0</v>
      </c>
      <c r="L267" s="76" t="n">
        <v>0</v>
      </c>
      <c r="M267" s="76" t="n">
        <v>0</v>
      </c>
      <c r="N267" s="88">
        <f>N266+C267+D267+F267+G267+H267-I267-J267-K267-L267-M267/15+R267+S267+T267+U267-V267-W267-X267</f>
        <v/>
      </c>
      <c r="O267" s="88" t="n"/>
      <c r="P267" s="88" t="n"/>
      <c r="Q267" s="88" t="n"/>
      <c r="R267" s="92" t="n">
        <v>0</v>
      </c>
      <c r="S267" s="92" t="n">
        <v>0</v>
      </c>
      <c r="T267" s="92" t="n">
        <v>0</v>
      </c>
      <c r="U267" s="92" t="n">
        <v>0</v>
      </c>
      <c r="V267" s="92" t="n">
        <v>0</v>
      </c>
      <c r="W267" s="92" t="n">
        <v>0</v>
      </c>
      <c r="X267" s="92" t="n">
        <v>0</v>
      </c>
    </row>
    <row r="268" ht="15.75" customHeight="1" s="303">
      <c r="B268" s="75" t="n">
        <v>44535</v>
      </c>
      <c r="C268" s="76">
        <f>SUMIF(приход!A:A,B268&amp;$C$2,приход!J:J)</f>
        <v/>
      </c>
      <c r="D268" s="76" t="n">
        <v>0</v>
      </c>
      <c r="E268" s="76" t="n">
        <v>0</v>
      </c>
      <c r="F268" s="76" t="n">
        <v>0</v>
      </c>
      <c r="G268" s="76" t="n">
        <v>0</v>
      </c>
      <c r="H268" s="76" t="n">
        <v>367</v>
      </c>
      <c r="I268" s="76" t="n">
        <v>422</v>
      </c>
      <c r="J268" s="76" t="n">
        <v>0</v>
      </c>
      <c r="K268" s="76" t="n">
        <v>0</v>
      </c>
      <c r="L268" s="76" t="n">
        <v>0</v>
      </c>
      <c r="M268" s="76" t="n">
        <v>0</v>
      </c>
      <c r="N268" s="88">
        <f>N267+C268+D268+F268+G268+H268-I268-J268-K268-L268-M268/15+R268+S268+T268+U268-V268-W268-X268</f>
        <v/>
      </c>
      <c r="O268" s="88" t="n"/>
      <c r="P268" s="88" t="n"/>
      <c r="Q268" s="88" t="n"/>
      <c r="R268" s="92" t="n">
        <v>0</v>
      </c>
      <c r="S268" s="92" t="n">
        <v>0</v>
      </c>
      <c r="T268" s="92" t="n">
        <v>0</v>
      </c>
      <c r="U268" s="92" t="n">
        <v>0</v>
      </c>
      <c r="V268" s="92" t="n">
        <v>0</v>
      </c>
      <c r="W268" s="92" t="n">
        <v>4</v>
      </c>
      <c r="X268" s="92" t="n">
        <v>0</v>
      </c>
    </row>
    <row r="269" ht="15.75" customHeight="1" s="303">
      <c r="B269" s="75" t="n">
        <v>44536</v>
      </c>
      <c r="C269" s="76">
        <f>SUMIF(приход!A:A,B269&amp;$C$2,приход!J:J)</f>
        <v/>
      </c>
      <c r="D269" s="76" t="n">
        <v>0</v>
      </c>
      <c r="E269" s="76" t="n">
        <v>0</v>
      </c>
      <c r="F269" s="76" t="n">
        <v>0</v>
      </c>
      <c r="G269" s="76" t="n">
        <v>0</v>
      </c>
      <c r="H269" s="76" t="n">
        <v>343</v>
      </c>
      <c r="I269" s="76" t="n">
        <v>832</v>
      </c>
      <c r="J269" s="76" t="n">
        <v>0</v>
      </c>
      <c r="K269" s="76" t="n">
        <v>0</v>
      </c>
      <c r="L269" s="76" t="n">
        <v>0</v>
      </c>
      <c r="M269" s="76" t="n">
        <v>0</v>
      </c>
      <c r="N269" s="88">
        <f>N268+C269+D269+F269+G269+H269-I269-J269-K269-L269-M269/15+R269+S269+T269+U269-V269-W269-X269</f>
        <v/>
      </c>
      <c r="O269" s="88" t="n"/>
      <c r="P269" s="88" t="n"/>
      <c r="Q269" s="88" t="n"/>
      <c r="R269" s="92" t="n">
        <v>0</v>
      </c>
      <c r="S269" s="92" t="n">
        <v>0</v>
      </c>
      <c r="T269" s="92" t="n">
        <v>0</v>
      </c>
      <c r="U269" s="92" t="n">
        <v>0</v>
      </c>
      <c r="V269" s="92" t="n">
        <v>0</v>
      </c>
      <c r="W269" s="92" t="n">
        <v>0</v>
      </c>
      <c r="X269" s="92" t="n">
        <v>0</v>
      </c>
    </row>
    <row r="270" ht="15.75" customHeight="1" s="303">
      <c r="B270" s="75" t="n">
        <v>44537</v>
      </c>
      <c r="C270" s="76">
        <f>SUMIF(приход!A:A,B270&amp;$C$2,приход!J:J)</f>
        <v/>
      </c>
      <c r="D270" s="76" t="n">
        <v>0</v>
      </c>
      <c r="E270" s="76" t="n">
        <v>0</v>
      </c>
      <c r="F270" s="76" t="n">
        <v>0</v>
      </c>
      <c r="G270" s="76" t="n">
        <v>0</v>
      </c>
      <c r="H270" s="76" t="n">
        <v>0</v>
      </c>
      <c r="I270" s="76" t="n">
        <v>0</v>
      </c>
      <c r="J270" s="76" t="n">
        <v>0</v>
      </c>
      <c r="K270" s="76" t="n">
        <v>0</v>
      </c>
      <c r="L270" s="76" t="n">
        <v>0</v>
      </c>
      <c r="M270" s="76" t="n">
        <v>0</v>
      </c>
      <c r="N270" s="88">
        <f>N269+C270+D270+F270+G270+H270-I270-J270-K270-L270-M270/15+R270+S270+T270+U270-V270-W270-X270</f>
        <v/>
      </c>
      <c r="O270" s="88" t="n"/>
      <c r="P270" s="88" t="n"/>
      <c r="Q270" s="88" t="n"/>
      <c r="R270" s="92" t="n">
        <v>0</v>
      </c>
      <c r="S270" s="92" t="n">
        <v>0</v>
      </c>
      <c r="T270" s="92" t="n">
        <v>0</v>
      </c>
      <c r="U270" s="92" t="n">
        <v>0</v>
      </c>
      <c r="V270" s="92" t="n">
        <v>0</v>
      </c>
      <c r="W270" s="92" t="n">
        <v>0</v>
      </c>
      <c r="X270" s="92" t="n">
        <v>0</v>
      </c>
    </row>
    <row r="271" ht="15.75" customHeight="1" s="303">
      <c r="B271" s="75" t="n">
        <v>44538</v>
      </c>
      <c r="C271" s="76">
        <f>SUMIF(приход!A:A,B271&amp;$C$2,приход!J:J)</f>
        <v/>
      </c>
      <c r="D271" s="76" t="n">
        <v>0</v>
      </c>
      <c r="E271" s="76" t="n">
        <v>0</v>
      </c>
      <c r="F271" s="76" t="n">
        <v>0</v>
      </c>
      <c r="G271" s="76" t="n">
        <v>0</v>
      </c>
      <c r="H271" s="76" t="n">
        <v>0</v>
      </c>
      <c r="I271" s="76" t="n">
        <v>0</v>
      </c>
      <c r="J271" s="76" t="n">
        <v>0</v>
      </c>
      <c r="K271" s="76" t="n">
        <v>0</v>
      </c>
      <c r="L271" s="76" t="n">
        <v>0</v>
      </c>
      <c r="M271" s="76" t="n">
        <v>0</v>
      </c>
      <c r="N271" s="88">
        <f>N270+C271+D271+F271+G271+H271-I271-J271-K271-L271-M271/15+R271+S271+T271+U271-V271-W271-X271</f>
        <v/>
      </c>
      <c r="O271" s="88" t="n"/>
      <c r="P271" s="88" t="n"/>
      <c r="Q271" s="88" t="n"/>
      <c r="R271" s="92" t="n">
        <v>0</v>
      </c>
      <c r="S271" s="92" t="n">
        <v>26</v>
      </c>
      <c r="T271" s="92" t="n">
        <v>0</v>
      </c>
      <c r="U271" s="92" t="n">
        <v>0</v>
      </c>
      <c r="V271" s="92" t="n">
        <v>0</v>
      </c>
      <c r="W271" s="92" t="n">
        <v>0</v>
      </c>
      <c r="X271" s="92" t="n">
        <v>0</v>
      </c>
    </row>
    <row r="272" ht="15.75" customHeight="1" s="303">
      <c r="B272" s="75" t="n">
        <v>44539</v>
      </c>
      <c r="C272" s="76">
        <f>SUMIF(приход!A:A,B272&amp;$C$2,приход!J:J)</f>
        <v/>
      </c>
      <c r="D272" s="76" t="n">
        <v>0</v>
      </c>
      <c r="E272" s="76" t="n">
        <v>0</v>
      </c>
      <c r="F272" s="76" t="n">
        <v>0</v>
      </c>
      <c r="G272" s="76" t="n">
        <v>0</v>
      </c>
      <c r="H272" s="76" t="n">
        <v>349</v>
      </c>
      <c r="I272" s="76" t="n">
        <v>667</v>
      </c>
      <c r="J272" s="76" t="n">
        <v>0</v>
      </c>
      <c r="K272" s="76" t="n">
        <v>0</v>
      </c>
      <c r="L272" s="76" t="n">
        <v>0</v>
      </c>
      <c r="M272" s="76" t="n">
        <v>0</v>
      </c>
      <c r="N272" s="88">
        <f>N271+C272+D272+F272+G272+H272-I272-J272-K272-L272-M272/15+R272+S272+T272+U272-V272-W272-X272</f>
        <v/>
      </c>
      <c r="O272" s="88" t="n"/>
      <c r="P272" s="88" t="n"/>
      <c r="Q272" s="88" t="n"/>
      <c r="R272" s="92" t="n">
        <v>0</v>
      </c>
      <c r="S272" s="92" t="n">
        <v>0</v>
      </c>
      <c r="T272" s="92" t="n">
        <v>0</v>
      </c>
      <c r="U272" s="92" t="n">
        <v>0</v>
      </c>
      <c r="V272" s="92" t="n">
        <v>0</v>
      </c>
      <c r="W272" s="92" t="n">
        <v>0</v>
      </c>
      <c r="X272" s="92" t="n">
        <v>0</v>
      </c>
    </row>
    <row r="273" ht="15.75" customHeight="1" s="303">
      <c r="B273" s="75" t="n">
        <v>44540</v>
      </c>
      <c r="C273" s="76">
        <f>SUMIF(приход!A:A,B273&amp;$C$2,приход!J:J)</f>
        <v/>
      </c>
      <c r="D273" s="76" t="n">
        <v>417</v>
      </c>
      <c r="E273" s="76" t="n">
        <v>0</v>
      </c>
      <c r="F273" s="76" t="n">
        <v>0</v>
      </c>
      <c r="G273" s="76" t="n">
        <v>0</v>
      </c>
      <c r="H273" s="76" t="n">
        <v>600</v>
      </c>
      <c r="I273" s="76" t="n">
        <v>1098</v>
      </c>
      <c r="J273" s="76" t="n">
        <v>0</v>
      </c>
      <c r="K273" s="76" t="n">
        <v>0</v>
      </c>
      <c r="L273" s="76" t="n">
        <v>0</v>
      </c>
      <c r="M273" s="76" t="n">
        <v>0</v>
      </c>
      <c r="N273" s="88">
        <f>N272+C273+D273+F273+G273+H273-I273-J273-K273-L273-M273/15+R273+S273+T273+U273-V273-W273-X273</f>
        <v/>
      </c>
      <c r="O273" s="88" t="n"/>
      <c r="P273" s="88" t="n"/>
      <c r="Q273" s="88" t="n"/>
      <c r="R273" s="92" t="n">
        <v>0</v>
      </c>
      <c r="S273" s="92" t="n">
        <v>0</v>
      </c>
      <c r="T273" s="92" t="n">
        <v>0</v>
      </c>
      <c r="U273" s="92" t="n">
        <v>0</v>
      </c>
      <c r="V273" s="92" t="n">
        <v>0</v>
      </c>
      <c r="W273" s="92" t="n">
        <v>0</v>
      </c>
      <c r="X273" s="92" t="n">
        <v>0</v>
      </c>
    </row>
    <row r="274" ht="15.75" customHeight="1" s="303">
      <c r="B274" s="75" t="n">
        <v>44541</v>
      </c>
      <c r="C274" s="76">
        <f>SUMIF(приход!A:A,B274&amp;$C$2,приход!J:J)</f>
        <v/>
      </c>
      <c r="D274" s="76" t="n">
        <v>0</v>
      </c>
      <c r="E274" s="76" t="n">
        <v>0</v>
      </c>
      <c r="F274" s="76" t="n">
        <v>0</v>
      </c>
      <c r="G274" s="76" t="n">
        <v>0</v>
      </c>
      <c r="H274" s="76" t="n">
        <v>386</v>
      </c>
      <c r="I274" s="76" t="n">
        <v>1194</v>
      </c>
      <c r="J274" s="76" t="n">
        <v>0</v>
      </c>
      <c r="K274" s="76" t="n">
        <v>0</v>
      </c>
      <c r="L274" s="76" t="n">
        <v>0</v>
      </c>
      <c r="M274" s="76" t="n">
        <v>0</v>
      </c>
      <c r="N274" s="88">
        <f>N273+C274+D274+F274+G274+H274-I274-J274-K274-L274-M274/15+R274+S274+T274+U274-V274-W274-X274</f>
        <v/>
      </c>
      <c r="O274" s="88" t="n"/>
      <c r="P274" s="88" t="n"/>
      <c r="Q274" s="88" t="n"/>
      <c r="R274" s="92" t="n">
        <v>0</v>
      </c>
      <c r="S274" s="92" t="n">
        <v>0</v>
      </c>
      <c r="T274" s="92" t="n">
        <v>0</v>
      </c>
      <c r="U274" s="92" t="n">
        <v>0</v>
      </c>
      <c r="V274" s="92" t="n">
        <v>0</v>
      </c>
      <c r="W274" s="92" t="n">
        <v>0</v>
      </c>
      <c r="X274" s="92" t="n">
        <v>0</v>
      </c>
    </row>
    <row r="275" ht="15.75" customHeight="1" s="303">
      <c r="B275" s="75" t="n">
        <v>44542</v>
      </c>
      <c r="C275" s="76">
        <f>SUMIF(приход!A:A,B275&amp;$C$2,приход!J:J)</f>
        <v/>
      </c>
      <c r="D275" s="76" t="n">
        <v>400</v>
      </c>
      <c r="E275" s="76" t="n">
        <v>0</v>
      </c>
      <c r="F275" s="76" t="n">
        <v>0</v>
      </c>
      <c r="G275" s="76" t="n">
        <v>0</v>
      </c>
      <c r="H275" s="76" t="n">
        <v>731</v>
      </c>
      <c r="I275" s="76" t="n">
        <v>1084</v>
      </c>
      <c r="J275" s="76" t="n">
        <v>0</v>
      </c>
      <c r="K275" s="76" t="n">
        <v>0</v>
      </c>
      <c r="L275" s="76" t="n">
        <v>0</v>
      </c>
      <c r="M275" s="76" t="n">
        <v>0</v>
      </c>
      <c r="N275" s="88">
        <f>N274+C275+D275+F275+G275+H275-I275-J275-K275-L275-M275/15+R275+S275+T275+U275-V275-W275-X275</f>
        <v/>
      </c>
      <c r="O275" s="88" t="n"/>
      <c r="P275" s="88" t="n"/>
      <c r="Q275" s="88" t="n"/>
      <c r="R275" s="92" t="n">
        <v>0</v>
      </c>
      <c r="S275" s="92" t="n">
        <v>0</v>
      </c>
      <c r="T275" s="92" t="n">
        <v>0</v>
      </c>
      <c r="U275" s="92" t="n">
        <v>0</v>
      </c>
      <c r="V275" s="92" t="n">
        <v>0</v>
      </c>
      <c r="W275" s="92" t="n">
        <v>3</v>
      </c>
      <c r="X275" s="92" t="n">
        <v>0</v>
      </c>
    </row>
    <row r="276" ht="15.75" customHeight="1" s="303">
      <c r="B276" s="75" t="n">
        <v>44543</v>
      </c>
      <c r="C276" s="76">
        <f>SUMIF(приход!A:A,B276&amp;$C$2,приход!J:J)</f>
        <v/>
      </c>
      <c r="D276" s="76" t="n">
        <v>0</v>
      </c>
      <c r="E276" s="76" t="n">
        <v>0</v>
      </c>
      <c r="F276" s="76" t="n">
        <v>600</v>
      </c>
      <c r="G276" s="76" t="n">
        <v>0</v>
      </c>
      <c r="H276" s="76" t="n">
        <v>221</v>
      </c>
      <c r="I276" s="76" t="n">
        <v>447</v>
      </c>
      <c r="J276" s="76" t="n">
        <v>0</v>
      </c>
      <c r="K276" s="76" t="n">
        <v>0</v>
      </c>
      <c r="L276" s="76" t="n">
        <v>0</v>
      </c>
      <c r="M276" s="76" t="n">
        <v>0</v>
      </c>
      <c r="N276" s="88">
        <f>N275+C276+D276+F276+G276+H276-I276-J276-K276-L276-M276/15+R276+S276+T276+U276-V276-W276-X276</f>
        <v/>
      </c>
      <c r="O276" s="88" t="n"/>
      <c r="P276" s="88" t="n"/>
      <c r="Q276" s="88" t="n"/>
      <c r="R276" s="92" t="n">
        <v>0</v>
      </c>
      <c r="S276" s="92" t="n">
        <v>0</v>
      </c>
      <c r="T276" s="92" t="n">
        <v>0</v>
      </c>
      <c r="U276" s="92" t="n">
        <v>0</v>
      </c>
      <c r="V276" s="92" t="n">
        <v>0</v>
      </c>
      <c r="W276" s="92" t="n">
        <v>0</v>
      </c>
      <c r="X276" s="92" t="n">
        <v>0</v>
      </c>
    </row>
    <row r="277" ht="15.75" customHeight="1" s="303">
      <c r="B277" s="75" t="n">
        <v>44544</v>
      </c>
      <c r="C277" s="76">
        <f>SUMIF(приход!A:A,B277&amp;$C$2,приход!J:J)</f>
        <v/>
      </c>
      <c r="D277" s="76" t="n">
        <v>0</v>
      </c>
      <c r="E277" s="76" t="n">
        <v>0</v>
      </c>
      <c r="F277" s="76" t="n">
        <v>0</v>
      </c>
      <c r="G277" s="76" t="n">
        <v>0</v>
      </c>
      <c r="H277" s="76" t="n">
        <v>417</v>
      </c>
      <c r="I277" s="76" t="n">
        <v>981</v>
      </c>
      <c r="J277" s="76" t="n">
        <v>0</v>
      </c>
      <c r="K277" s="76" t="n">
        <v>0</v>
      </c>
      <c r="L277" s="76" t="n">
        <v>0</v>
      </c>
      <c r="M277" s="76" t="n">
        <v>0</v>
      </c>
      <c r="N277" s="88">
        <f>N276+C277+D277+F277+G277+H277-I277-J277-K277-L277-M277/15+R277+S277+T277+U277-V277-W277-X277</f>
        <v/>
      </c>
      <c r="O277" s="88" t="n">
        <v>2000</v>
      </c>
      <c r="P277" s="88" t="n"/>
      <c r="Q277" s="88" t="n"/>
      <c r="R277" s="92" t="n">
        <v>0</v>
      </c>
      <c r="S277" s="92" t="n">
        <v>22</v>
      </c>
      <c r="T277" s="92" t="n">
        <v>0</v>
      </c>
      <c r="U277" s="92" t="n">
        <v>0</v>
      </c>
      <c r="V277" s="92" t="n">
        <v>0</v>
      </c>
      <c r="W277" s="92" t="n">
        <v>0</v>
      </c>
      <c r="X277" s="92" t="n">
        <v>0</v>
      </c>
    </row>
    <row r="278" ht="15.75" customHeight="1" s="303">
      <c r="B278" s="75" t="n">
        <v>44545</v>
      </c>
      <c r="C278" s="76">
        <f>SUMIF(приход!A:A,B278&amp;$C$2,приход!J:J)</f>
        <v/>
      </c>
      <c r="D278" s="76" t="n">
        <v>0</v>
      </c>
      <c r="E278" s="76" t="n">
        <v>0</v>
      </c>
      <c r="F278" s="76" t="n">
        <v>0</v>
      </c>
      <c r="G278" s="76" t="n">
        <v>0</v>
      </c>
      <c r="H278" s="76" t="n">
        <v>477</v>
      </c>
      <c r="I278" s="76" t="n">
        <v>775</v>
      </c>
      <c r="J278" s="76" t="n">
        <v>0</v>
      </c>
      <c r="K278" s="76" t="n">
        <v>0</v>
      </c>
      <c r="L278" s="76" t="n">
        <v>0</v>
      </c>
      <c r="M278" s="76" t="n">
        <v>0</v>
      </c>
      <c r="N278" s="88">
        <f>N277+C278+D278+F278+G278+H278-I278-J278-K278-L278-M278/15+R278+S278+T278+U278-V278-W278-X278</f>
        <v/>
      </c>
      <c r="O278" s="88" t="n">
        <v>1953</v>
      </c>
      <c r="P278" s="88" t="n"/>
      <c r="Q278" s="88" t="n"/>
      <c r="R278" s="92" t="n">
        <v>0</v>
      </c>
      <c r="S278" s="92" t="n">
        <v>0</v>
      </c>
      <c r="T278" s="92" t="n">
        <v>0</v>
      </c>
      <c r="U278" s="92" t="n">
        <v>0</v>
      </c>
      <c r="V278" s="92" t="n">
        <v>0</v>
      </c>
      <c r="W278" s="92" t="n">
        <v>0</v>
      </c>
      <c r="X278" s="92" t="n">
        <v>0</v>
      </c>
    </row>
    <row r="279" ht="15.75" customHeight="1" s="303">
      <c r="B279" s="75" t="n">
        <v>44546</v>
      </c>
      <c r="C279" s="76">
        <f>SUMIF(приход!A:A,B279&amp;$C$2,приход!J:J)</f>
        <v/>
      </c>
      <c r="D279" s="76" t="n">
        <v>0</v>
      </c>
      <c r="E279" s="76" t="n">
        <v>0</v>
      </c>
      <c r="F279" s="76" t="n">
        <v>0</v>
      </c>
      <c r="G279" s="76" t="n">
        <v>0</v>
      </c>
      <c r="H279" s="76" t="n">
        <v>564</v>
      </c>
      <c r="I279" s="76" t="n">
        <v>704</v>
      </c>
      <c r="J279" s="76" t="n">
        <v>0</v>
      </c>
      <c r="K279" s="76" t="n">
        <v>0</v>
      </c>
      <c r="L279" s="76" t="n">
        <v>0</v>
      </c>
      <c r="M279" s="76" t="n">
        <v>0</v>
      </c>
      <c r="N279" s="88">
        <f>N278+C279+D279+F279+G279+H279-I279-J279-K279-L279-M279/15+R279+S279+T279+U279-V279-W279-X279</f>
        <v/>
      </c>
      <c r="O279" s="88" t="n">
        <v>1700</v>
      </c>
      <c r="P279" s="88" t="n"/>
      <c r="Q279" s="88" t="n"/>
      <c r="R279" s="92" t="n">
        <v>0</v>
      </c>
      <c r="S279" s="92" t="n">
        <v>0</v>
      </c>
      <c r="T279" s="92" t="n">
        <v>0</v>
      </c>
      <c r="U279" s="92" t="n">
        <v>0</v>
      </c>
      <c r="V279" s="92" t="n">
        <v>0</v>
      </c>
      <c r="W279" s="92" t="n">
        <v>0</v>
      </c>
      <c r="X279" s="92" t="n">
        <v>0</v>
      </c>
    </row>
    <row r="280" ht="15.75" customHeight="1" s="303">
      <c r="B280" s="75" t="n">
        <v>44547</v>
      </c>
      <c r="C280" s="76">
        <f>SUMIF(приход!A:A,B280&amp;$C$2,приход!J:J)</f>
        <v/>
      </c>
      <c r="D280" s="76" t="n">
        <v>0</v>
      </c>
      <c r="E280" s="76" t="n">
        <v>0</v>
      </c>
      <c r="F280" s="76" t="n">
        <v>600</v>
      </c>
      <c r="G280" s="76" t="n">
        <v>0</v>
      </c>
      <c r="H280" s="76" t="n">
        <v>687</v>
      </c>
      <c r="I280" s="76" t="n">
        <v>718</v>
      </c>
      <c r="J280" s="76" t="n">
        <v>0</v>
      </c>
      <c r="K280" s="76" t="n">
        <v>0</v>
      </c>
      <c r="L280" s="76" t="n">
        <v>0</v>
      </c>
      <c r="M280" s="76" t="n">
        <v>0</v>
      </c>
      <c r="N280" s="88">
        <f>N279+C280+D280+F280+G280+H280-I280-J280-K280-L280-M280/15+R280+S280+T280+U280-V280-W280-X280</f>
        <v/>
      </c>
      <c r="O280" s="88" t="n">
        <v>1378</v>
      </c>
      <c r="P280" s="88" t="n"/>
      <c r="Q280" s="88" t="n"/>
      <c r="R280" s="92" t="n">
        <v>0</v>
      </c>
      <c r="S280" s="92" t="n">
        <v>0</v>
      </c>
      <c r="T280" s="92" t="n">
        <v>0</v>
      </c>
      <c r="U280" s="92" t="n">
        <v>0</v>
      </c>
      <c r="V280" s="92" t="n">
        <v>0</v>
      </c>
      <c r="W280" s="92" t="n">
        <v>0</v>
      </c>
      <c r="X280" s="92" t="n">
        <v>0</v>
      </c>
    </row>
    <row r="281" ht="15.75" customHeight="1" s="303">
      <c r="B281" s="75" t="n">
        <v>44548</v>
      </c>
      <c r="C281" s="76">
        <f>SUMIF(приход!A:A,B281&amp;$C$2,приход!J:J)</f>
        <v/>
      </c>
      <c r="D281" s="76" t="n">
        <v>400</v>
      </c>
      <c r="E281" s="76" t="n">
        <v>38</v>
      </c>
      <c r="F281" s="76" t="n">
        <v>0</v>
      </c>
      <c r="G281" s="76" t="n">
        <v>0</v>
      </c>
      <c r="H281" s="76" t="n">
        <v>791</v>
      </c>
      <c r="I281" s="76" t="n">
        <v>728</v>
      </c>
      <c r="J281" s="76" t="n">
        <v>0</v>
      </c>
      <c r="K281" s="76" t="n">
        <v>0</v>
      </c>
      <c r="L281" s="76" t="n">
        <v>0</v>
      </c>
      <c r="M281" s="76" t="n">
        <v>0</v>
      </c>
      <c r="N281" s="88">
        <f>N280+C281+D281+F281+G281+H281-I281-J281-K281-L281-M281/15+R281+S281+T281+U281-V281-W281-X281</f>
        <v/>
      </c>
      <c r="O281" s="88" t="n"/>
      <c r="P281" s="88" t="n"/>
      <c r="Q281" s="88" t="n"/>
      <c r="R281" s="92" t="n">
        <v>0</v>
      </c>
      <c r="S281" s="92" t="n">
        <v>0</v>
      </c>
      <c r="T281" s="92" t="n">
        <v>0</v>
      </c>
      <c r="U281" s="92" t="n">
        <v>0</v>
      </c>
      <c r="V281" s="92" t="n">
        <v>0</v>
      </c>
      <c r="W281" s="92" t="n">
        <v>0</v>
      </c>
      <c r="X281" s="92" t="n">
        <v>0</v>
      </c>
    </row>
    <row r="282" ht="15.75" customHeight="1" s="303">
      <c r="B282" s="75" t="n">
        <v>44549</v>
      </c>
      <c r="C282" s="76">
        <f>SUMIF(приход!A:A,B282&amp;$C$2,приход!J:J)</f>
        <v/>
      </c>
      <c r="D282" s="76" t="n">
        <v>0</v>
      </c>
      <c r="E282" s="76" t="n">
        <v>0</v>
      </c>
      <c r="F282" s="76" t="n">
        <v>0</v>
      </c>
      <c r="G282" s="76" t="n">
        <v>0</v>
      </c>
      <c r="H282" s="76" t="n">
        <v>356</v>
      </c>
      <c r="I282" s="76" t="n">
        <v>291</v>
      </c>
      <c r="J282" s="76" t="n">
        <v>0</v>
      </c>
      <c r="K282" s="76" t="n">
        <v>0</v>
      </c>
      <c r="L282" s="76" t="n">
        <v>0</v>
      </c>
      <c r="M282" s="76" t="n">
        <v>0</v>
      </c>
      <c r="N282" s="88">
        <f>N281+C282+D282+F282+G282+H282-I282-J282-K282-L282-M282/15+R282+S282+T282+U282-V282-W282-X282</f>
        <v/>
      </c>
      <c r="O282" s="88" t="n"/>
      <c r="P282" s="88" t="n"/>
      <c r="Q282" s="88" t="n"/>
      <c r="R282" s="92" t="n">
        <v>0</v>
      </c>
      <c r="S282" s="92" t="n">
        <v>0</v>
      </c>
      <c r="T282" s="92" t="n">
        <v>0</v>
      </c>
      <c r="U282" s="92" t="n">
        <v>0</v>
      </c>
      <c r="V282" s="92" t="n">
        <v>0</v>
      </c>
      <c r="W282" s="92" t="n">
        <v>0</v>
      </c>
      <c r="X282" s="92" t="n">
        <v>0</v>
      </c>
    </row>
    <row r="283" ht="15.75" customHeight="1" s="303">
      <c r="B283" s="75" t="n">
        <v>44550</v>
      </c>
      <c r="C283" s="76">
        <f>SUMIF(приход!A:A,B283&amp;$C$2,приход!J:J)</f>
        <v/>
      </c>
      <c r="D283" s="76" t="n">
        <v>0</v>
      </c>
      <c r="E283" s="76" t="n">
        <v>0</v>
      </c>
      <c r="F283" s="76" t="n">
        <v>0</v>
      </c>
      <c r="G283" s="76" t="n">
        <v>0</v>
      </c>
      <c r="H283" s="76" t="n">
        <v>461</v>
      </c>
      <c r="I283" s="76" t="n">
        <v>673</v>
      </c>
      <c r="J283" s="76" t="n">
        <v>0</v>
      </c>
      <c r="K283" s="76" t="n">
        <v>0</v>
      </c>
      <c r="L283" s="76" t="n">
        <v>0</v>
      </c>
      <c r="M283" s="76" t="n">
        <v>0</v>
      </c>
      <c r="N283" s="88">
        <f>N282+C283+D283+F283+G283+H283-I283-J283-K283-L283-M283/15+R283+S283+T283+U283-V283-W283-X283</f>
        <v/>
      </c>
      <c r="O283" s="88" t="n"/>
      <c r="P283" s="88" t="n"/>
      <c r="Q283" s="88" t="n"/>
      <c r="R283" s="92" t="n">
        <v>0</v>
      </c>
      <c r="S283" s="92" t="n">
        <v>0</v>
      </c>
      <c r="T283" s="92" t="n">
        <v>0</v>
      </c>
      <c r="U283" s="92" t="n">
        <v>0</v>
      </c>
      <c r="V283" s="92" t="n">
        <v>0</v>
      </c>
      <c r="W283" s="92" t="n">
        <v>3</v>
      </c>
      <c r="X283" s="92" t="n">
        <v>0</v>
      </c>
    </row>
    <row r="284" ht="15.75" customHeight="1" s="303">
      <c r="B284" s="75" t="n">
        <v>44551</v>
      </c>
      <c r="C284" s="76">
        <f>SUMIF(приход!A:A,B284&amp;$C$2,приход!J:J)</f>
        <v/>
      </c>
      <c r="D284" s="76" t="n">
        <v>0</v>
      </c>
      <c r="E284" s="76" t="n">
        <v>0</v>
      </c>
      <c r="F284" s="76" t="n">
        <v>0</v>
      </c>
      <c r="G284" s="76" t="n">
        <v>0</v>
      </c>
      <c r="H284" s="76" t="n">
        <v>397</v>
      </c>
      <c r="I284" s="76" t="n">
        <v>915</v>
      </c>
      <c r="J284" s="76" t="n">
        <v>0</v>
      </c>
      <c r="K284" s="76" t="n">
        <v>0</v>
      </c>
      <c r="L284" s="76" t="n">
        <v>0</v>
      </c>
      <c r="M284" s="76" t="n">
        <v>0</v>
      </c>
      <c r="N284" s="88">
        <f>N283+C284+D284+F284+G284+H284-I284-J284-K284-L284-M284/15+R284+S284+T284+U284-V284-W284-X284</f>
        <v/>
      </c>
      <c r="O284" s="88" t="n"/>
      <c r="P284" s="88" t="n"/>
      <c r="Q284" s="88" t="n"/>
      <c r="R284" s="92" t="n">
        <v>0</v>
      </c>
      <c r="S284" s="92" t="n">
        <v>0</v>
      </c>
      <c r="T284" s="92" t="n">
        <v>0</v>
      </c>
      <c r="U284" s="92" t="n">
        <v>0</v>
      </c>
      <c r="V284" s="92" t="n">
        <v>0</v>
      </c>
      <c r="W284" s="92" t="n">
        <v>0</v>
      </c>
      <c r="X284" s="92" t="n">
        <v>0</v>
      </c>
    </row>
    <row r="285" ht="15.75" customHeight="1" s="303">
      <c r="B285" s="75" t="n">
        <v>44552</v>
      </c>
      <c r="C285" s="76">
        <f>SUMIF(приход!A:A,B285&amp;$C$2,приход!J:J)</f>
        <v/>
      </c>
      <c r="D285" s="76" t="n">
        <v>398</v>
      </c>
      <c r="E285" s="76" t="n">
        <v>47</v>
      </c>
      <c r="F285" s="76" t="n">
        <v>0</v>
      </c>
      <c r="G285" s="76" t="n">
        <v>0</v>
      </c>
      <c r="H285" s="76" t="n">
        <v>279</v>
      </c>
      <c r="I285" s="76" t="n">
        <v>656</v>
      </c>
      <c r="J285" s="76" t="n">
        <v>0</v>
      </c>
      <c r="K285" s="76" t="n">
        <v>0</v>
      </c>
      <c r="L285" s="76" t="n">
        <v>0</v>
      </c>
      <c r="M285" s="76" t="n">
        <v>0</v>
      </c>
      <c r="N285" s="88">
        <f>N284+C285+D285+F285+G285+H285-I285-J285-K285-L285-M285/15+R285+S285+T285+U285-V285-W285-X285</f>
        <v/>
      </c>
      <c r="O285" s="88" t="n">
        <v>1788</v>
      </c>
      <c r="P285" s="88" t="n"/>
      <c r="Q285" s="88" t="n"/>
      <c r="R285" s="92" t="n">
        <v>0</v>
      </c>
      <c r="S285" s="92" t="n">
        <v>0</v>
      </c>
      <c r="T285" s="92" t="n">
        <v>0</v>
      </c>
      <c r="U285" s="92" t="n">
        <v>0</v>
      </c>
      <c r="V285" s="92" t="n">
        <v>0</v>
      </c>
      <c r="W285" s="92" t="n">
        <v>0</v>
      </c>
      <c r="X285" s="92" t="n">
        <v>0</v>
      </c>
    </row>
    <row r="286" ht="15.75" customHeight="1" s="303">
      <c r="B286" s="75" t="n">
        <v>44553</v>
      </c>
      <c r="C286" s="76">
        <f>SUMIF(приход!A:A,B286&amp;$C$2,приход!J:J)</f>
        <v/>
      </c>
      <c r="D286" s="76" t="n">
        <v>0</v>
      </c>
      <c r="E286" s="76" t="n">
        <v>0</v>
      </c>
      <c r="F286" s="76" t="n">
        <v>0</v>
      </c>
      <c r="G286" s="76" t="n">
        <v>0</v>
      </c>
      <c r="H286" s="76" t="n">
        <v>264</v>
      </c>
      <c r="I286" s="76" t="n">
        <v>458</v>
      </c>
      <c r="J286" s="76" t="n">
        <v>0</v>
      </c>
      <c r="K286" s="76" t="n">
        <v>0</v>
      </c>
      <c r="L286" s="76" t="n">
        <v>0</v>
      </c>
      <c r="M286" s="76" t="n">
        <v>0</v>
      </c>
      <c r="N286" s="88">
        <f>N285+C286+D286+F286+G286+H286-I286-J286-K286-L286-M286/15+R286+S286+T286+U286-V286-W286-X286</f>
        <v/>
      </c>
      <c r="O286" s="88" t="n">
        <v>1050</v>
      </c>
      <c r="P286" s="88" t="n"/>
      <c r="Q286" s="88" t="n"/>
      <c r="R286" s="92" t="n">
        <v>0</v>
      </c>
      <c r="S286" s="92" t="n">
        <v>0</v>
      </c>
      <c r="T286" s="92" t="n">
        <v>0</v>
      </c>
      <c r="U286" s="92" t="n">
        <v>0</v>
      </c>
      <c r="V286" s="92" t="n">
        <v>0</v>
      </c>
      <c r="W286" s="92" t="n">
        <v>0</v>
      </c>
      <c r="X286" s="92" t="n">
        <v>0</v>
      </c>
    </row>
    <row r="287" ht="15.75" customHeight="1" s="303">
      <c r="B287" s="75" t="n">
        <v>44554</v>
      </c>
      <c r="C287" s="76">
        <f>SUMIF(приход!A:A,B287&amp;$C$2,приход!J:J)</f>
        <v/>
      </c>
      <c r="D287" s="76" t="n">
        <v>0</v>
      </c>
      <c r="E287" s="76" t="n">
        <v>0</v>
      </c>
      <c r="F287" s="76" t="n">
        <v>0</v>
      </c>
      <c r="G287" s="76" t="n">
        <v>0</v>
      </c>
      <c r="H287" s="76" t="n">
        <v>303</v>
      </c>
      <c r="I287" s="76" t="n">
        <v>789</v>
      </c>
      <c r="J287" s="76" t="n">
        <v>0</v>
      </c>
      <c r="K287" s="76" t="n">
        <v>0</v>
      </c>
      <c r="L287" s="76" t="n">
        <v>0</v>
      </c>
      <c r="M287" s="76" t="n">
        <v>0</v>
      </c>
      <c r="N287" s="88">
        <f>N286+C287+D287+F287+G287+H287-I287-J287-K287-L287-M287/15+R287+S287+T287+U287-V287-W287-X287</f>
        <v/>
      </c>
      <c r="O287" s="88" t="n"/>
      <c r="P287" s="88" t="n"/>
      <c r="Q287" s="88" t="n"/>
      <c r="R287" s="92" t="n">
        <v>0</v>
      </c>
      <c r="S287" s="92" t="n">
        <v>0</v>
      </c>
      <c r="T287" s="92" t="n">
        <v>0</v>
      </c>
      <c r="U287" s="92" t="n">
        <v>0</v>
      </c>
      <c r="V287" s="92" t="n">
        <v>0</v>
      </c>
      <c r="W287" s="92" t="n">
        <v>0</v>
      </c>
      <c r="X287" s="92" t="n">
        <v>0</v>
      </c>
    </row>
    <row r="288" ht="15.75" customHeight="1" s="303">
      <c r="B288" s="75" t="n">
        <v>44555</v>
      </c>
      <c r="C288" s="76">
        <f>SUMIF(приход!A:A,B288&amp;$C$2,приход!J:J)</f>
        <v/>
      </c>
      <c r="D288" s="76" t="n">
        <v>0</v>
      </c>
      <c r="E288" s="76" t="n">
        <v>0</v>
      </c>
      <c r="F288" s="76" t="n">
        <v>0</v>
      </c>
      <c r="G288" s="76" t="n">
        <v>0</v>
      </c>
      <c r="H288" s="76" t="n">
        <v>465</v>
      </c>
      <c r="I288" s="76" t="n">
        <v>917</v>
      </c>
      <c r="J288" s="76" t="n">
        <v>0</v>
      </c>
      <c r="K288" s="76" t="n">
        <v>0</v>
      </c>
      <c r="L288" s="76" t="n">
        <v>0</v>
      </c>
      <c r="M288" s="76" t="n">
        <v>0</v>
      </c>
      <c r="N288" s="88">
        <f>N287+C288+D288+F288+G288+H288-I288-J288-K288-L288-M288/15+R288+S288+T288+U288-V288-W288-X288</f>
        <v/>
      </c>
      <c r="O288" s="88" t="n"/>
      <c r="P288" s="88" t="n"/>
      <c r="Q288" s="88" t="n"/>
      <c r="R288" s="92" t="n">
        <v>0</v>
      </c>
      <c r="S288" s="92" t="n">
        <v>0</v>
      </c>
      <c r="T288" s="92" t="n">
        <v>0</v>
      </c>
      <c r="U288" s="92" t="n">
        <v>0</v>
      </c>
      <c r="V288" s="92" t="n">
        <v>0</v>
      </c>
      <c r="W288" s="92" t="n">
        <v>0</v>
      </c>
      <c r="X288" s="92" t="n">
        <v>0</v>
      </c>
    </row>
    <row r="289" ht="15.75" customHeight="1" s="303">
      <c r="B289" s="75" t="n">
        <v>44556</v>
      </c>
      <c r="C289" s="76">
        <f>SUMIF(приход!A:A,B289&amp;$C$2,приход!J:J)</f>
        <v/>
      </c>
      <c r="D289" s="76" t="n">
        <v>400</v>
      </c>
      <c r="E289" s="76" t="n">
        <v>0</v>
      </c>
      <c r="F289" s="76" t="n">
        <v>600</v>
      </c>
      <c r="G289" s="76" t="n">
        <v>0</v>
      </c>
      <c r="H289" s="76" t="n">
        <v>547</v>
      </c>
      <c r="I289" s="107" t="n">
        <v>1025</v>
      </c>
      <c r="J289" s="76" t="n">
        <v>0</v>
      </c>
      <c r="K289" s="76" t="n">
        <v>0</v>
      </c>
      <c r="L289" s="76" t="n">
        <v>0</v>
      </c>
      <c r="M289" s="76" t="n">
        <v>0</v>
      </c>
      <c r="N289" s="88">
        <f>N288+C289+D289+F289+G289+H289-I289-J289-K289-L289-M289/15+R289+S289+T289+U289-V289-W289-X289</f>
        <v/>
      </c>
      <c r="O289" s="88" t="n">
        <v>940</v>
      </c>
      <c r="P289" s="88" t="n"/>
      <c r="Q289" s="88" t="n"/>
      <c r="R289" s="92" t="n">
        <v>0</v>
      </c>
      <c r="S289" s="92" t="n">
        <v>0</v>
      </c>
      <c r="T289" s="92" t="n">
        <v>0</v>
      </c>
      <c r="U289" s="92" t="n">
        <v>0</v>
      </c>
      <c r="V289" s="92" t="n">
        <v>0</v>
      </c>
      <c r="W289" s="92" t="n">
        <v>0</v>
      </c>
      <c r="X289" s="92" t="n">
        <v>0</v>
      </c>
    </row>
    <row r="290" ht="15.75" customHeight="1" s="303">
      <c r="B290" s="75" t="n">
        <v>44557</v>
      </c>
      <c r="C290" s="76">
        <f>SUMIF(приход!A:A,B290&amp;$C$2,приход!J:J)</f>
        <v/>
      </c>
      <c r="D290" s="76" t="n">
        <v>0</v>
      </c>
      <c r="E290" s="76" t="n">
        <v>0</v>
      </c>
      <c r="F290" s="76" t="n">
        <v>600</v>
      </c>
      <c r="G290" s="76" t="n">
        <v>0</v>
      </c>
      <c r="H290" s="76" t="n">
        <v>384</v>
      </c>
      <c r="I290" s="76" t="n">
        <v>465</v>
      </c>
      <c r="J290" s="76" t="n">
        <v>0</v>
      </c>
      <c r="K290" s="76" t="n">
        <v>0</v>
      </c>
      <c r="L290" s="76" t="n">
        <v>0</v>
      </c>
      <c r="M290" s="76" t="n">
        <v>0</v>
      </c>
      <c r="N290" s="88">
        <f>N289+C290+D290+F290+G290+H290-I290-J290-K290-L290-M290/15+R290+S290+T290+U290-V290-W290-X290</f>
        <v/>
      </c>
      <c r="O290" s="88" t="n">
        <v>1150</v>
      </c>
      <c r="P290" s="88" t="n"/>
      <c r="Q290" s="88" t="n"/>
      <c r="R290" s="92" t="n">
        <v>0</v>
      </c>
      <c r="S290" s="92" t="n">
        <v>0</v>
      </c>
      <c r="T290" s="92" t="n">
        <v>0</v>
      </c>
      <c r="U290" s="92" t="n">
        <v>0</v>
      </c>
      <c r="V290" s="92" t="n">
        <v>0</v>
      </c>
      <c r="W290" s="92" t="n">
        <v>0</v>
      </c>
      <c r="X290" s="92" t="n">
        <v>0</v>
      </c>
    </row>
    <row r="291" ht="15.75" customHeight="1" s="303">
      <c r="B291" s="75" t="n">
        <v>44558</v>
      </c>
      <c r="C291" s="76">
        <f>SUMIF(приход!A:A,B291&amp;$C$2,приход!J:J)</f>
        <v/>
      </c>
      <c r="D291" s="76" t="n">
        <v>0</v>
      </c>
      <c r="E291" s="76" t="n">
        <v>0</v>
      </c>
      <c r="F291" s="76" t="n">
        <v>0</v>
      </c>
      <c r="G291" s="76" t="n">
        <v>0</v>
      </c>
      <c r="H291" s="76" t="n">
        <v>585</v>
      </c>
      <c r="I291" s="76" t="n">
        <v>462</v>
      </c>
      <c r="J291" s="76" t="n">
        <v>0</v>
      </c>
      <c r="K291" s="76" t="n">
        <v>0</v>
      </c>
      <c r="L291" s="76" t="n">
        <v>0</v>
      </c>
      <c r="M291" s="76" t="n">
        <v>0</v>
      </c>
      <c r="N291" s="88">
        <f>N290+C291+D291+F291+G291+H291-I291-J291-K291-L291-M291/15+R291+S291+T291+U291-V291-W291-X291</f>
        <v/>
      </c>
      <c r="O291" s="88" t="n"/>
      <c r="P291" s="88" t="n"/>
      <c r="Q291" s="88" t="n"/>
      <c r="R291" s="92" t="n">
        <v>0</v>
      </c>
      <c r="S291" s="92" t="n">
        <v>0</v>
      </c>
      <c r="T291" s="92" t="n">
        <v>0</v>
      </c>
      <c r="U291" s="92" t="n">
        <v>0</v>
      </c>
      <c r="V291" s="92" t="n">
        <v>0</v>
      </c>
      <c r="W291" s="92" t="n">
        <v>3</v>
      </c>
      <c r="X291" s="92" t="n">
        <v>0</v>
      </c>
    </row>
    <row r="292" ht="15.75" customHeight="1" s="303">
      <c r="B292" s="75" t="n">
        <v>44559</v>
      </c>
      <c r="C292" s="76">
        <f>SUMIF(приход!A:A,B292&amp;$C$2,приход!J:J)</f>
        <v/>
      </c>
      <c r="D292" s="76" t="n">
        <v>0</v>
      </c>
      <c r="E292" s="76" t="n">
        <v>0</v>
      </c>
      <c r="F292" s="76" t="n">
        <v>0</v>
      </c>
      <c r="G292" s="76" t="n">
        <v>0</v>
      </c>
      <c r="H292" s="76" t="n">
        <v>349</v>
      </c>
      <c r="I292" s="76" t="n">
        <v>526</v>
      </c>
      <c r="J292" s="76" t="n">
        <v>0</v>
      </c>
      <c r="K292" s="76" t="n">
        <v>0</v>
      </c>
      <c r="L292" s="76" t="n">
        <v>0</v>
      </c>
      <c r="M292" s="76" t="n">
        <v>0</v>
      </c>
      <c r="N292" s="88">
        <f>N291+C292+D292+F292+G292+H292-I292-J292-K292-L292-M292/15+R292+S292+T292+U292-V292-W292-X292</f>
        <v/>
      </c>
      <c r="O292" s="88" t="n"/>
      <c r="P292" s="88" t="n"/>
      <c r="Q292" s="88" t="n"/>
      <c r="R292" s="92" t="n">
        <v>0</v>
      </c>
      <c r="S292" s="92" t="n">
        <v>24</v>
      </c>
      <c r="T292" s="92" t="n">
        <v>0</v>
      </c>
      <c r="U292" s="92" t="n">
        <v>0</v>
      </c>
      <c r="V292" s="92" t="n">
        <v>0</v>
      </c>
      <c r="W292" s="92" t="n">
        <v>0</v>
      </c>
      <c r="X292" s="92" t="n">
        <v>0</v>
      </c>
    </row>
    <row r="293" ht="15.75" customHeight="1" s="303">
      <c r="B293" s="75" t="n">
        <v>44560</v>
      </c>
      <c r="C293" s="76">
        <f>SUMIF(приход!A:A,B293&amp;$C$2,приход!J:J)</f>
        <v/>
      </c>
      <c r="D293" s="76" t="n">
        <v>0</v>
      </c>
      <c r="E293" s="76" t="n">
        <v>0</v>
      </c>
      <c r="F293" s="76" t="n">
        <v>0</v>
      </c>
      <c r="G293" s="76" t="n">
        <v>0</v>
      </c>
      <c r="H293" s="76" t="n">
        <v>375</v>
      </c>
      <c r="I293" s="76" t="n">
        <v>285</v>
      </c>
      <c r="J293" s="76" t="n">
        <v>0</v>
      </c>
      <c r="K293" s="76" t="n">
        <v>0</v>
      </c>
      <c r="L293" s="76" t="n">
        <v>0</v>
      </c>
      <c r="M293" s="76" t="n">
        <v>0</v>
      </c>
      <c r="N293" s="88">
        <f>N292+C293+D293+F293+G293+H293-I293-J293-K293-L293-M293/15+R293+S293+T293+U293-V293-W293-X293</f>
        <v/>
      </c>
      <c r="O293" s="88" t="n"/>
      <c r="P293" s="88" t="n"/>
      <c r="Q293" s="88" t="n"/>
      <c r="R293" s="92" t="n">
        <v>0</v>
      </c>
      <c r="S293" s="92" t="n">
        <v>0</v>
      </c>
      <c r="T293" s="92" t="n">
        <v>0</v>
      </c>
      <c r="U293" s="92" t="n">
        <v>0</v>
      </c>
      <c r="V293" s="92" t="n">
        <v>0</v>
      </c>
      <c r="W293" s="92" t="n">
        <v>0</v>
      </c>
      <c r="X293" s="92" t="n">
        <v>0</v>
      </c>
    </row>
    <row r="294" ht="15.75" customHeight="1" s="303">
      <c r="B294" s="75" t="n">
        <v>44561</v>
      </c>
      <c r="C294" s="76">
        <f>SUMIF(приход!A:A,B294&amp;$C$2,приход!J:J)</f>
        <v/>
      </c>
      <c r="D294" s="76" t="n">
        <v>0</v>
      </c>
      <c r="E294" s="76" t="n">
        <v>0</v>
      </c>
      <c r="F294" s="76" t="n">
        <v>0</v>
      </c>
      <c r="G294" s="76" t="n">
        <v>0</v>
      </c>
      <c r="H294" s="76" t="n">
        <v>0</v>
      </c>
      <c r="I294" s="76" t="n">
        <v>0</v>
      </c>
      <c r="J294" s="76" t="n">
        <v>0</v>
      </c>
      <c r="K294" s="76" t="n">
        <v>0</v>
      </c>
      <c r="L294" s="76" t="n">
        <v>0</v>
      </c>
      <c r="M294" s="76" t="n">
        <v>0</v>
      </c>
      <c r="N294" s="88">
        <f>N293+C294+D294+F294+G294+H294-I294-J294-K294-L294-M294/15+R294+S294+T294+U294-V294-W294-X294</f>
        <v/>
      </c>
      <c r="O294" s="88" t="n"/>
      <c r="P294" s="88" t="n"/>
      <c r="Q294" s="88" t="n"/>
      <c r="R294" s="92" t="n">
        <v>0</v>
      </c>
      <c r="S294" s="92" t="n">
        <v>0</v>
      </c>
      <c r="T294" s="92" t="n">
        <v>0</v>
      </c>
      <c r="U294" s="92" t="n">
        <v>0</v>
      </c>
      <c r="V294" s="92" t="n">
        <v>0</v>
      </c>
      <c r="W294" s="92" t="n">
        <v>0</v>
      </c>
      <c r="X294" s="92" t="n">
        <v>0</v>
      </c>
    </row>
    <row r="295" ht="15.75" customHeight="1" s="303">
      <c r="B295" s="75" t="n">
        <v>44562</v>
      </c>
      <c r="C295" s="76">
        <f>SUMIF(приход!A:A,B295&amp;$C$2,приход!J:J)</f>
        <v/>
      </c>
      <c r="D295" s="76" t="n">
        <v>0</v>
      </c>
      <c r="E295" s="76" t="n">
        <v>0</v>
      </c>
      <c r="F295" s="76" t="n">
        <v>0</v>
      </c>
      <c r="G295" s="76" t="n">
        <v>0</v>
      </c>
      <c r="H295" s="76" t="n">
        <v>0</v>
      </c>
      <c r="I295" s="76" t="n">
        <v>0</v>
      </c>
      <c r="J295" s="76" t="n">
        <v>0</v>
      </c>
      <c r="K295" s="76" t="n">
        <v>0</v>
      </c>
      <c r="L295" s="76" t="n">
        <v>0</v>
      </c>
      <c r="M295" s="76" t="n">
        <v>0</v>
      </c>
      <c r="N295" s="88">
        <f>N294+C295+D295+F295+G295+H295-I295-J295-K295-L295-M295/15+R295+S295+T295+U295-V295-W295-X295</f>
        <v/>
      </c>
      <c r="O295" s="88" t="n"/>
      <c r="P295" s="88" t="n"/>
      <c r="Q295" s="88" t="n"/>
      <c r="R295" s="92" t="n">
        <v>0</v>
      </c>
      <c r="S295" s="92" t="n">
        <v>0</v>
      </c>
      <c r="T295" s="92" t="n">
        <v>0</v>
      </c>
      <c r="U295" s="92" t="n">
        <v>0</v>
      </c>
      <c r="V295" s="92" t="n">
        <v>0</v>
      </c>
      <c r="W295" s="92" t="n">
        <v>0</v>
      </c>
      <c r="X295" s="92" t="n">
        <v>0</v>
      </c>
      <c r="Y295" s="95" t="n"/>
      <c r="Z295" s="95" t="n"/>
    </row>
    <row r="296" ht="15.75" customHeight="1" s="303">
      <c r="B296" s="75" t="n">
        <v>44563</v>
      </c>
      <c r="C296" s="76">
        <f>SUMIF(приход!A:A,B296&amp;$C$2,приход!J:J)</f>
        <v/>
      </c>
      <c r="D296" s="76" t="n">
        <v>0</v>
      </c>
      <c r="E296" s="76" t="n">
        <v>0</v>
      </c>
      <c r="F296" s="76" t="n">
        <v>0</v>
      </c>
      <c r="G296" s="76" t="n">
        <v>0</v>
      </c>
      <c r="H296" s="76" t="n">
        <v>132</v>
      </c>
      <c r="I296" s="76" t="n">
        <v>597</v>
      </c>
      <c r="J296" s="76" t="n">
        <v>0</v>
      </c>
      <c r="K296" s="76" t="n">
        <v>0</v>
      </c>
      <c r="L296" s="76" t="n">
        <v>0</v>
      </c>
      <c r="M296" s="76" t="n">
        <v>0</v>
      </c>
      <c r="N296" s="88">
        <f>N295+C296+D296+F296+G296+H296-I296-J296-K296-L296-M296/15+R296+S296+T296+U296-V296-W296-X296</f>
        <v/>
      </c>
      <c r="O296" s="88" t="n"/>
      <c r="P296" s="88" t="n"/>
      <c r="Q296" s="88" t="n"/>
      <c r="R296" s="92" t="n">
        <v>0</v>
      </c>
      <c r="S296" s="92" t="n">
        <v>0</v>
      </c>
      <c r="T296" s="92" t="n">
        <v>0</v>
      </c>
      <c r="U296" s="92" t="n">
        <v>0</v>
      </c>
      <c r="V296" s="92" t="n">
        <v>0</v>
      </c>
      <c r="W296" s="92" t="n">
        <v>0</v>
      </c>
      <c r="X296" s="92" t="n">
        <v>0</v>
      </c>
    </row>
    <row r="297" ht="15.75" customHeight="1" s="303">
      <c r="B297" s="75" t="n">
        <v>44564</v>
      </c>
      <c r="C297" s="76">
        <f>SUMIF(приход!A:A,B297&amp;$C$2,приход!J:J)</f>
        <v/>
      </c>
      <c r="D297" s="76" t="n">
        <v>600</v>
      </c>
      <c r="E297" s="76" t="n">
        <v>119</v>
      </c>
      <c r="F297" s="76" t="n">
        <v>0</v>
      </c>
      <c r="G297" s="76" t="n">
        <v>0</v>
      </c>
      <c r="H297" s="76" t="n">
        <v>222</v>
      </c>
      <c r="I297" s="76" t="n">
        <v>897</v>
      </c>
      <c r="J297" s="76" t="n">
        <v>0</v>
      </c>
      <c r="K297" s="76" t="n">
        <v>0</v>
      </c>
      <c r="L297" s="76" t="n">
        <v>0</v>
      </c>
      <c r="M297" s="76" t="n">
        <v>0</v>
      </c>
      <c r="N297" s="88">
        <f>N296+C297+D297+F297+G297+H297-I297-J297-K297-L297-M297/15+R297+S297+T297+U297-V297-W297-X297</f>
        <v/>
      </c>
      <c r="O297" s="88" t="n"/>
      <c r="P297" s="88" t="n"/>
      <c r="Q297" s="88" t="n"/>
      <c r="R297" s="92" t="n">
        <v>0</v>
      </c>
      <c r="S297" s="92" t="n">
        <v>0</v>
      </c>
      <c r="T297" s="92" t="n">
        <v>0</v>
      </c>
      <c r="U297" s="92" t="n">
        <v>0</v>
      </c>
      <c r="V297" s="92" t="n">
        <v>0</v>
      </c>
      <c r="W297" s="92" t="n">
        <v>4</v>
      </c>
      <c r="X297" s="92" t="n">
        <v>0</v>
      </c>
    </row>
    <row r="298" ht="15.75" customHeight="1" s="303">
      <c r="B298" s="75" t="n">
        <v>44565</v>
      </c>
      <c r="C298" s="76">
        <f>SUMIF(приход!A:A,B298&amp;$C$2,приход!J:J)</f>
        <v/>
      </c>
      <c r="D298" s="76" t="n">
        <v>0</v>
      </c>
      <c r="E298" s="76" t="n">
        <v>0</v>
      </c>
      <c r="F298" s="76" t="n">
        <v>0</v>
      </c>
      <c r="G298" s="76" t="n">
        <v>0</v>
      </c>
      <c r="H298" s="76" t="n">
        <v>49</v>
      </c>
      <c r="I298" s="76" t="n">
        <v>861</v>
      </c>
      <c r="J298" s="76" t="n">
        <v>0</v>
      </c>
      <c r="K298" s="76" t="n">
        <v>0</v>
      </c>
      <c r="L298" s="76" t="n">
        <v>0</v>
      </c>
      <c r="M298" s="76" t="n">
        <v>0</v>
      </c>
      <c r="N298" s="88">
        <f>N297+C298+D298+F298+G298+H298-I298-J298-K298-L298-M298/15+R298+S298+T298+U298-V298-W298-X298</f>
        <v/>
      </c>
      <c r="O298" s="88" t="n"/>
      <c r="P298" s="88" t="n"/>
      <c r="Q298" s="88" t="n"/>
      <c r="R298" s="92" t="n">
        <v>0</v>
      </c>
      <c r="S298" s="92" t="n">
        <v>0</v>
      </c>
      <c r="T298" s="92" t="n">
        <v>0</v>
      </c>
      <c r="U298" s="92" t="n">
        <v>0</v>
      </c>
      <c r="V298" s="92" t="n">
        <v>0</v>
      </c>
      <c r="W298" s="92" t="n">
        <v>0</v>
      </c>
      <c r="X298" s="92" t="n">
        <v>0</v>
      </c>
    </row>
    <row r="299" ht="15.75" customHeight="1" s="303">
      <c r="B299" s="75" t="n">
        <v>44566</v>
      </c>
      <c r="C299" s="76">
        <f>SUMIF(приход!A:A,B299&amp;$C$2,приход!J:J)</f>
        <v/>
      </c>
      <c r="D299" s="76" t="n">
        <v>0</v>
      </c>
      <c r="E299" s="76" t="n">
        <v>0</v>
      </c>
      <c r="F299" s="76" t="n">
        <v>0</v>
      </c>
      <c r="G299" s="76" t="n">
        <v>0</v>
      </c>
      <c r="H299" s="76" t="n">
        <v>95</v>
      </c>
      <c r="I299" s="76" t="n">
        <v>502</v>
      </c>
      <c r="J299" s="76" t="n">
        <v>0</v>
      </c>
      <c r="K299" s="76" t="n">
        <v>0</v>
      </c>
      <c r="L299" s="76" t="n">
        <v>0</v>
      </c>
      <c r="M299" s="76" t="n">
        <v>0</v>
      </c>
      <c r="N299" s="88">
        <f>N298+C299+D299+F299+G299+H299-I299-J299-K299-L299-M299/15+R299+S299+T299+U299-V299-W299-X299</f>
        <v/>
      </c>
      <c r="O299" s="88" t="n"/>
      <c r="P299" s="88" t="n"/>
      <c r="Q299" s="88" t="n"/>
      <c r="R299" s="92" t="n">
        <v>0</v>
      </c>
      <c r="S299" s="92" t="n">
        <v>0</v>
      </c>
      <c r="T299" s="92" t="n">
        <v>0</v>
      </c>
      <c r="U299" s="92" t="n">
        <v>0</v>
      </c>
      <c r="V299" s="92" t="n">
        <v>0</v>
      </c>
      <c r="W299" s="92" t="n">
        <v>0</v>
      </c>
      <c r="X299" s="92" t="n">
        <v>0</v>
      </c>
    </row>
    <row r="300" ht="15.75" customHeight="1" s="303">
      <c r="B300" s="75" t="n">
        <v>44567</v>
      </c>
      <c r="C300" s="76">
        <f>SUMIF(приход!A:A,B300&amp;$C$2,приход!J:J)</f>
        <v/>
      </c>
      <c r="D300" s="76" t="n">
        <v>0</v>
      </c>
      <c r="E300" s="76" t="n">
        <v>0</v>
      </c>
      <c r="F300" s="76" t="n">
        <v>600</v>
      </c>
      <c r="G300" s="76" t="n">
        <v>0</v>
      </c>
      <c r="H300" s="76" t="n">
        <v>290</v>
      </c>
      <c r="I300" s="76" t="n">
        <v>549</v>
      </c>
      <c r="J300" s="76" t="n">
        <v>0</v>
      </c>
      <c r="K300" s="76" t="n">
        <v>0</v>
      </c>
      <c r="L300" s="76" t="n">
        <v>0</v>
      </c>
      <c r="M300" s="76" t="n">
        <v>0</v>
      </c>
      <c r="N300" s="88">
        <f>N299+C300+D300+F300+G300+H300-I300-J300-K300-L300-M300/15+R300+S300+T300+U300-V300-W300-X300</f>
        <v/>
      </c>
      <c r="O300" s="88" t="n"/>
      <c r="P300" s="88" t="n"/>
      <c r="Q300" s="88" t="n"/>
      <c r="R300" s="92" t="n">
        <v>0</v>
      </c>
      <c r="S300" s="92" t="n">
        <v>0</v>
      </c>
      <c r="T300" s="92" t="n">
        <v>0</v>
      </c>
      <c r="U300" s="92" t="n">
        <v>0</v>
      </c>
      <c r="V300" s="92" t="n">
        <v>0</v>
      </c>
      <c r="W300" s="92" t="n">
        <v>3</v>
      </c>
      <c r="X300" s="92" t="n">
        <v>0</v>
      </c>
    </row>
    <row r="301" ht="15.75" customHeight="1" s="303">
      <c r="B301" s="75" t="n">
        <v>44568</v>
      </c>
      <c r="C301" s="76">
        <f>SUMIF(приход!A:A,B301&amp;$C$2,приход!J:J)</f>
        <v/>
      </c>
      <c r="D301" s="76" t="n">
        <v>0</v>
      </c>
      <c r="E301" s="76" t="n">
        <v>0</v>
      </c>
      <c r="F301" s="76" t="n">
        <v>0</v>
      </c>
      <c r="G301" s="76" t="n">
        <v>0</v>
      </c>
      <c r="H301" s="76" t="n">
        <v>339</v>
      </c>
      <c r="I301" s="76" t="n">
        <v>543</v>
      </c>
      <c r="J301" s="76" t="n">
        <v>0</v>
      </c>
      <c r="K301" s="76" t="n">
        <v>0</v>
      </c>
      <c r="L301" s="76" t="n">
        <v>0</v>
      </c>
      <c r="M301" s="76" t="n">
        <v>0</v>
      </c>
      <c r="N301" s="88">
        <f>N300+C301+D301+F301+G301+H301-I301-J301-K301-L301-M301/15+R301+S301+T301+U301-V301-W301-X301</f>
        <v/>
      </c>
      <c r="O301" s="88" t="n"/>
      <c r="P301" s="88" t="n"/>
      <c r="Q301" s="88" t="n"/>
      <c r="R301" s="92" t="n">
        <v>0</v>
      </c>
      <c r="S301" s="92" t="n">
        <v>0</v>
      </c>
      <c r="T301" s="92" t="n">
        <v>0</v>
      </c>
      <c r="U301" s="92" t="n">
        <v>0</v>
      </c>
      <c r="V301" s="92" t="n">
        <v>0</v>
      </c>
      <c r="W301" s="92" t="n">
        <v>0</v>
      </c>
      <c r="X301" s="92" t="n">
        <v>0</v>
      </c>
    </row>
    <row r="302" ht="15.75" customHeight="1" s="303">
      <c r="B302" s="75" t="n">
        <v>44569</v>
      </c>
      <c r="C302" s="76">
        <f>SUMIF(приход!A:A,B302&amp;$C$2,приход!J:J)</f>
        <v/>
      </c>
      <c r="D302" s="76" t="n">
        <v>500</v>
      </c>
      <c r="E302" s="76" t="n">
        <v>36</v>
      </c>
      <c r="F302" s="76" t="n">
        <v>0</v>
      </c>
      <c r="G302" s="76" t="n">
        <v>0</v>
      </c>
      <c r="H302" s="76" t="n">
        <v>244</v>
      </c>
      <c r="I302" s="76" t="n">
        <v>327</v>
      </c>
      <c r="J302" s="76" t="n">
        <v>0</v>
      </c>
      <c r="K302" s="76" t="n">
        <v>0</v>
      </c>
      <c r="L302" s="76" t="n">
        <v>0</v>
      </c>
      <c r="M302" s="76" t="n">
        <v>0</v>
      </c>
      <c r="N302" s="88">
        <f>N301+C302+D302+F302+G302+H302-I302-J302-K302-L302-M302/15+R302+S302+T302+U302-V302-W302-X302</f>
        <v/>
      </c>
      <c r="O302" s="88" t="n"/>
      <c r="P302" s="88" t="n"/>
      <c r="Q302" s="88" t="n"/>
      <c r="R302" s="92" t="n">
        <v>0</v>
      </c>
      <c r="S302" s="92" t="n">
        <v>0</v>
      </c>
      <c r="T302" s="92" t="n">
        <v>0</v>
      </c>
      <c r="U302" s="92" t="n">
        <v>0</v>
      </c>
      <c r="V302" s="92" t="n">
        <v>0</v>
      </c>
      <c r="W302" s="92" t="n">
        <v>0</v>
      </c>
      <c r="X302" s="92" t="n">
        <v>0</v>
      </c>
    </row>
    <row r="303" ht="15.75" customHeight="1" s="303">
      <c r="B303" s="75" t="n">
        <v>44570</v>
      </c>
      <c r="C303" s="76">
        <f>SUMIF(приход!A:A,B303&amp;$C$2,приход!J:J)</f>
        <v/>
      </c>
      <c r="D303" s="76" t="n">
        <v>0</v>
      </c>
      <c r="E303" s="76" t="n">
        <v>0</v>
      </c>
      <c r="F303" s="76" t="n">
        <v>0</v>
      </c>
      <c r="G303" s="76" t="n">
        <v>0</v>
      </c>
      <c r="H303" s="76" t="n">
        <v>508</v>
      </c>
      <c r="I303" s="76" t="n">
        <v>256</v>
      </c>
      <c r="J303" s="76" t="n">
        <v>0</v>
      </c>
      <c r="K303" s="76" t="n">
        <v>0</v>
      </c>
      <c r="L303" s="76" t="n">
        <v>0</v>
      </c>
      <c r="M303" s="76" t="n">
        <v>0</v>
      </c>
      <c r="N303" s="88">
        <f>N302+C303+D303+F303+G303+H303-I303-J303-K303-L303-M303/15+R303+S303+T303+U303-V303-W303-X303</f>
        <v/>
      </c>
      <c r="O303" s="88" t="n"/>
      <c r="P303" s="88" t="n"/>
      <c r="Q303" s="88" t="n"/>
      <c r="R303" s="92" t="n">
        <v>0</v>
      </c>
      <c r="S303" s="92" t="n">
        <v>0</v>
      </c>
      <c r="T303" s="92" t="n">
        <v>0</v>
      </c>
      <c r="U303" s="92" t="n">
        <v>0</v>
      </c>
      <c r="V303" s="92" t="n">
        <v>0</v>
      </c>
      <c r="W303" s="92" t="n">
        <v>0</v>
      </c>
      <c r="X303" s="92" t="n">
        <v>0</v>
      </c>
    </row>
    <row r="304" ht="15.75" customHeight="1" s="303">
      <c r="B304" s="75" t="n">
        <v>44571</v>
      </c>
      <c r="C304" s="76">
        <f>SUMIF(приход!A:A,B304&amp;$C$2,приход!J:J)</f>
        <v/>
      </c>
      <c r="D304" s="76" t="n">
        <v>0</v>
      </c>
      <c r="E304" s="76" t="n">
        <v>0</v>
      </c>
      <c r="F304" s="76" t="n">
        <v>0</v>
      </c>
      <c r="G304" s="76" t="n">
        <v>0</v>
      </c>
      <c r="H304" s="76" t="n">
        <v>736</v>
      </c>
      <c r="I304" s="76" t="n">
        <v>478</v>
      </c>
      <c r="J304" s="76" t="n">
        <v>0</v>
      </c>
      <c r="K304" s="76" t="n">
        <v>0</v>
      </c>
      <c r="L304" s="76" t="n">
        <v>0</v>
      </c>
      <c r="M304" s="76" t="n">
        <v>0</v>
      </c>
      <c r="N304" s="88">
        <f>N303+C304+D304+F304+G304+H304-I304-J304-K304-L304-M304/15+R304+S304+T304+U304-V304-W304-X304</f>
        <v/>
      </c>
      <c r="O304" s="88" t="n">
        <v>567</v>
      </c>
      <c r="P304" s="88" t="n">
        <v>21000</v>
      </c>
      <c r="Q304" s="97">
        <f>P304/N304</f>
        <v/>
      </c>
      <c r="R304" s="92" t="n">
        <v>0</v>
      </c>
      <c r="S304" s="92" t="n">
        <v>0</v>
      </c>
      <c r="T304" s="92" t="n">
        <v>0</v>
      </c>
      <c r="U304" s="92" t="n">
        <v>0</v>
      </c>
      <c r="V304" s="92" t="n">
        <v>0</v>
      </c>
      <c r="W304" s="92" t="n">
        <v>0</v>
      </c>
      <c r="X304" s="92" t="n">
        <v>0</v>
      </c>
    </row>
    <row r="305" ht="15.75" customHeight="1" s="303">
      <c r="B305" s="75" t="n">
        <v>44572</v>
      </c>
      <c r="C305" s="76">
        <f>SUMIF(приход!A:A,B305&amp;$C$2,приход!J:J)</f>
        <v/>
      </c>
      <c r="D305" s="76" t="n">
        <v>0</v>
      </c>
      <c r="E305" s="76" t="n">
        <v>0</v>
      </c>
      <c r="F305" s="76" t="n">
        <v>0</v>
      </c>
      <c r="G305" s="76" t="n">
        <v>0</v>
      </c>
      <c r="H305" s="76" t="n">
        <v>580</v>
      </c>
      <c r="I305" s="76" t="n">
        <v>412</v>
      </c>
      <c r="J305" s="76" t="n">
        <v>0</v>
      </c>
      <c r="K305" s="76" t="n">
        <v>0</v>
      </c>
      <c r="L305" s="76" t="n">
        <v>0</v>
      </c>
      <c r="M305" s="76" t="n">
        <v>0</v>
      </c>
      <c r="N305" s="88">
        <f>P304+C305+D305+F305+G305+H305-I305-J305-K305-L305-M305/15+R305+S305+T305+U305-V305-W305-X305</f>
        <v/>
      </c>
      <c r="O305" s="88" t="n"/>
      <c r="P305" s="88" t="n"/>
      <c r="Q305" s="88" t="n"/>
      <c r="R305" s="92" t="n">
        <v>0</v>
      </c>
      <c r="S305" s="92" t="n">
        <v>20</v>
      </c>
      <c r="T305" s="92" t="n">
        <v>0</v>
      </c>
      <c r="U305" s="92" t="n">
        <v>0</v>
      </c>
      <c r="V305" s="92" t="n">
        <v>0</v>
      </c>
      <c r="W305" s="92" t="n">
        <v>1</v>
      </c>
      <c r="X305" s="92" t="n">
        <v>0</v>
      </c>
    </row>
    <row r="306" ht="15.75" customHeight="1" s="303">
      <c r="B306" s="75" t="n">
        <v>44573</v>
      </c>
      <c r="C306" s="76">
        <f>SUMIF(приход!A:A,B306&amp;$C$2,приход!J:J)</f>
        <v/>
      </c>
      <c r="D306" s="76" t="n">
        <v>0</v>
      </c>
      <c r="E306" s="76" t="n">
        <v>0</v>
      </c>
      <c r="F306" s="76" t="n">
        <v>600</v>
      </c>
      <c r="G306" s="76" t="n">
        <v>0</v>
      </c>
      <c r="H306" s="76" t="n">
        <v>588</v>
      </c>
      <c r="I306" s="76" t="n">
        <v>354</v>
      </c>
      <c r="J306" s="76" t="n">
        <v>0</v>
      </c>
      <c r="K306" s="76" t="n">
        <v>0</v>
      </c>
      <c r="L306" s="76" t="n">
        <v>0</v>
      </c>
      <c r="M306" s="76" t="n">
        <v>0</v>
      </c>
      <c r="N306" s="88">
        <f>N305+C306+D306+F306+G306+H306-I306-J306-K306-L306-M306/15+R306+S306+T306+U306-V306-W306-X306</f>
        <v/>
      </c>
      <c r="O306" s="88" t="n">
        <v>1068</v>
      </c>
      <c r="P306" s="88" t="n"/>
      <c r="Q306" s="88" t="n"/>
      <c r="R306" s="92" t="n">
        <v>0</v>
      </c>
      <c r="S306" s="92" t="n">
        <v>0</v>
      </c>
      <c r="T306" s="92" t="n">
        <v>0</v>
      </c>
      <c r="U306" s="92" t="n">
        <v>0</v>
      </c>
      <c r="V306" s="92" t="n">
        <v>0</v>
      </c>
      <c r="W306" s="92" t="n">
        <v>0</v>
      </c>
      <c r="X306" s="92" t="n">
        <v>0</v>
      </c>
    </row>
    <row r="307" ht="15.75" customHeight="1" s="303">
      <c r="B307" s="75" t="n">
        <v>44574</v>
      </c>
      <c r="C307" s="76">
        <f>SUMIF(приход!A:A,B307&amp;$C$2,приход!J:J)</f>
        <v/>
      </c>
      <c r="D307" s="76" t="n">
        <v>0</v>
      </c>
      <c r="E307" s="76" t="n">
        <v>0</v>
      </c>
      <c r="F307" s="76" t="n">
        <v>600</v>
      </c>
      <c r="G307" s="76" t="n">
        <v>0</v>
      </c>
      <c r="H307" s="76" t="n">
        <v>320</v>
      </c>
      <c r="I307" s="76" t="n">
        <v>436</v>
      </c>
      <c r="J307" s="76" t="n">
        <v>0</v>
      </c>
      <c r="K307" s="76" t="n">
        <v>0</v>
      </c>
      <c r="L307" s="76" t="n">
        <v>0</v>
      </c>
      <c r="M307" s="76" t="n">
        <v>0</v>
      </c>
      <c r="N307" s="88">
        <f>N306+C307+D307+F307+G307+H307-I307-J307-K307-L307-M307/15+R307+S307+T307+U307-V307-W307-X307</f>
        <v/>
      </c>
      <c r="O307" s="88" t="n">
        <v>1282</v>
      </c>
      <c r="P307" s="88" t="n"/>
      <c r="Q307" s="88" t="n"/>
      <c r="R307" s="92" t="n">
        <v>0</v>
      </c>
      <c r="S307" s="92" t="n">
        <v>0</v>
      </c>
      <c r="T307" s="92" t="n">
        <v>0</v>
      </c>
      <c r="U307" s="92" t="n">
        <v>0</v>
      </c>
      <c r="V307" s="92" t="n">
        <v>0</v>
      </c>
      <c r="W307" s="92" t="n">
        <v>0</v>
      </c>
      <c r="X307" s="92" t="n">
        <v>0</v>
      </c>
    </row>
    <row r="308" ht="15.75" customHeight="1" s="303">
      <c r="B308" s="75" t="n">
        <v>44575</v>
      </c>
      <c r="C308" s="76">
        <f>SUMIF(приход!A:A,B308&amp;$C$2,приход!J:J)</f>
        <v/>
      </c>
      <c r="D308" s="76" t="n">
        <v>600</v>
      </c>
      <c r="E308" s="76" t="n">
        <v>98</v>
      </c>
      <c r="F308" s="76" t="n">
        <v>0</v>
      </c>
      <c r="G308" s="76" t="n">
        <v>0</v>
      </c>
      <c r="H308" s="76" t="n">
        <v>484</v>
      </c>
      <c r="I308" s="76" t="n">
        <v>824</v>
      </c>
      <c r="J308" s="76" t="n">
        <v>0</v>
      </c>
      <c r="K308" s="76" t="n">
        <v>0</v>
      </c>
      <c r="L308" s="76" t="n">
        <v>0</v>
      </c>
      <c r="M308" s="76" t="n">
        <v>0</v>
      </c>
      <c r="N308" s="88">
        <f>N307+C308+D308+F308+G308+H308-I308-J308-K308-L308-M308/15+R308+S308+T308+U308-V308-W308-X308</f>
        <v/>
      </c>
      <c r="O308" s="88" t="n">
        <v>852</v>
      </c>
      <c r="P308" s="88" t="n"/>
      <c r="Q308" s="88" t="n"/>
      <c r="R308" s="92" t="n">
        <v>0</v>
      </c>
      <c r="S308" s="92" t="n">
        <v>0</v>
      </c>
      <c r="T308" s="92" t="n">
        <v>0</v>
      </c>
      <c r="U308" s="92" t="n">
        <v>0</v>
      </c>
      <c r="V308" s="92" t="n">
        <v>0</v>
      </c>
      <c r="W308" s="92" t="n">
        <v>1</v>
      </c>
      <c r="X308" s="92" t="n">
        <v>0</v>
      </c>
    </row>
    <row r="309" ht="15.75" customHeight="1" s="303">
      <c r="B309" s="75" t="n">
        <v>44576</v>
      </c>
      <c r="C309" s="76">
        <f>SUMIF(приход!A:A,B309&amp;$C$2,приход!J:J)</f>
        <v/>
      </c>
      <c r="D309" s="76" t="n">
        <v>0</v>
      </c>
      <c r="E309" s="76" t="n">
        <v>0</v>
      </c>
      <c r="F309" s="76" t="n">
        <v>600</v>
      </c>
      <c r="G309" s="76" t="n">
        <v>0</v>
      </c>
      <c r="H309" s="76" t="n">
        <v>985</v>
      </c>
      <c r="I309" s="76" t="n">
        <v>742</v>
      </c>
      <c r="J309" s="76" t="n">
        <v>0</v>
      </c>
      <c r="K309" s="76" t="n">
        <v>0</v>
      </c>
      <c r="L309" s="76" t="n">
        <v>0</v>
      </c>
      <c r="M309" s="76" t="n">
        <v>0</v>
      </c>
      <c r="N309" s="88">
        <f>N308+C309+D309+F309+G309+H309-I309-J309-K309-L309-M309/15+R309+S309+T309+U309-V309-W309-X309</f>
        <v/>
      </c>
      <c r="O309" s="88" t="n"/>
      <c r="P309" s="88" t="n"/>
      <c r="Q309" s="88" t="n"/>
      <c r="R309" s="92" t="n">
        <v>0</v>
      </c>
      <c r="S309" s="92" t="n">
        <v>0</v>
      </c>
      <c r="T309" s="92" t="n">
        <v>0</v>
      </c>
      <c r="U309" s="92" t="n">
        <v>0</v>
      </c>
      <c r="V309" s="92" t="n">
        <v>0</v>
      </c>
      <c r="W309" s="92" t="n">
        <v>0</v>
      </c>
      <c r="X309" s="92" t="n">
        <v>0</v>
      </c>
    </row>
    <row r="310" ht="15.75" customHeight="1" s="303">
      <c r="B310" s="75" t="n">
        <v>44577</v>
      </c>
      <c r="C310" s="76">
        <f>SUMIF(приход!A:A,B310&amp;$C$2,приход!J:J)</f>
        <v/>
      </c>
      <c r="D310" s="76" t="n">
        <v>0</v>
      </c>
      <c r="E310" s="76" t="n">
        <v>0</v>
      </c>
      <c r="F310" s="76" t="n">
        <v>0</v>
      </c>
      <c r="G310" s="76" t="n">
        <v>0</v>
      </c>
      <c r="H310" s="76" t="n">
        <v>363</v>
      </c>
      <c r="I310" s="76" t="n">
        <v>339</v>
      </c>
      <c r="J310" s="76" t="n">
        <v>0</v>
      </c>
      <c r="K310" s="76" t="n">
        <v>0</v>
      </c>
      <c r="L310" s="76" t="n">
        <v>0</v>
      </c>
      <c r="M310" s="76" t="n">
        <v>0</v>
      </c>
      <c r="N310" s="88">
        <f>N309+C310+D310+F310+G310+H310-I310-J310-K310-L310-M310/15+R310+S310+T310+U310-V310-W310-X310</f>
        <v/>
      </c>
      <c r="O310" s="88" t="n"/>
      <c r="P310" s="88" t="n"/>
      <c r="Q310" s="88" t="n"/>
      <c r="R310" s="92" t="n">
        <v>0</v>
      </c>
      <c r="S310" s="92" t="n">
        <v>0</v>
      </c>
      <c r="T310" s="92" t="n">
        <v>0</v>
      </c>
      <c r="U310" s="92" t="n">
        <v>0</v>
      </c>
      <c r="V310" s="92" t="n">
        <v>0</v>
      </c>
      <c r="W310" s="92" t="n">
        <v>0</v>
      </c>
      <c r="X310" s="92" t="n">
        <v>0</v>
      </c>
    </row>
    <row r="311" ht="15.75" customHeight="1" s="303">
      <c r="B311" s="75" t="n">
        <v>44578</v>
      </c>
      <c r="C311" s="76">
        <f>SUMIF(приход!A:A,B311&amp;$C$2,приход!J:J)</f>
        <v/>
      </c>
      <c r="D311" s="76" t="n">
        <v>0</v>
      </c>
      <c r="E311" s="76" t="n">
        <v>0</v>
      </c>
      <c r="F311" s="76" t="n">
        <v>0</v>
      </c>
      <c r="G311" s="76" t="n">
        <v>0</v>
      </c>
      <c r="H311" s="76" t="n">
        <v>501</v>
      </c>
      <c r="I311" s="107" t="n">
        <v>1411</v>
      </c>
      <c r="J311" s="76" t="n">
        <v>0</v>
      </c>
      <c r="K311" s="76" t="n">
        <v>0</v>
      </c>
      <c r="L311" s="76" t="n">
        <v>0</v>
      </c>
      <c r="M311" s="76" t="n">
        <v>0</v>
      </c>
      <c r="N311" s="88">
        <f>N310+C311+D311+F311+G311+H311-I311-J311-K311-L311-M311/15+R311+S311+T311+U311-V311-W311-X311</f>
        <v/>
      </c>
      <c r="O311" s="88" t="n">
        <v>1318</v>
      </c>
      <c r="P311" s="88" t="n"/>
      <c r="Q311" s="88" t="n"/>
      <c r="R311" s="92" t="n">
        <v>0</v>
      </c>
      <c r="S311" s="92" t="n">
        <v>0</v>
      </c>
      <c r="T311" s="92" t="n">
        <v>0</v>
      </c>
      <c r="U311" s="92" t="n">
        <v>0</v>
      </c>
      <c r="V311" s="92" t="n">
        <v>0</v>
      </c>
      <c r="W311" s="92" t="n">
        <v>0</v>
      </c>
      <c r="X311" s="92" t="n">
        <v>0</v>
      </c>
    </row>
    <row r="312" ht="15.75" customHeight="1" s="303">
      <c r="B312" s="75" t="n">
        <v>44579</v>
      </c>
      <c r="C312" s="76">
        <f>SUMIF(приход!A:A,B312&amp;$C$2,приход!J:J)</f>
        <v/>
      </c>
      <c r="D312" s="76" t="n">
        <v>0</v>
      </c>
      <c r="E312" s="76" t="n">
        <v>0</v>
      </c>
      <c r="F312" s="76" t="n">
        <v>0</v>
      </c>
      <c r="G312" s="76" t="n">
        <v>0</v>
      </c>
      <c r="H312" s="76" t="n">
        <v>658</v>
      </c>
      <c r="I312" s="76" t="n">
        <v>435</v>
      </c>
      <c r="J312" s="76" t="n">
        <v>0</v>
      </c>
      <c r="K312" s="76" t="n">
        <v>0</v>
      </c>
      <c r="L312" s="76" t="n">
        <v>0</v>
      </c>
      <c r="M312" s="76" t="n">
        <v>0</v>
      </c>
      <c r="N312" s="88">
        <f>N311+C312+D312+F312+G312+H312-I312-J312-K312-L312-M312/15+R312+S312+T312+U312-V312-W312-X312</f>
        <v/>
      </c>
      <c r="O312" s="88" t="n">
        <v>976</v>
      </c>
      <c r="P312" s="88" t="n"/>
      <c r="Q312" s="88" t="n"/>
      <c r="R312" s="92" t="n">
        <v>0</v>
      </c>
      <c r="S312" s="92" t="n">
        <v>0</v>
      </c>
      <c r="T312" s="92" t="n">
        <v>0</v>
      </c>
      <c r="U312" s="92" t="n">
        <v>0</v>
      </c>
      <c r="V312" s="92" t="n">
        <v>0</v>
      </c>
      <c r="W312" s="92" t="n">
        <v>3</v>
      </c>
      <c r="X312" s="92" t="n">
        <v>0</v>
      </c>
    </row>
    <row r="313" ht="15.75" customHeight="1" s="303">
      <c r="B313" s="75" t="n">
        <v>44580</v>
      </c>
      <c r="C313" s="76">
        <f>SUMIF(приход!A:A,B313&amp;$C$2,приход!J:J)</f>
        <v/>
      </c>
      <c r="D313" s="76" t="n">
        <v>434</v>
      </c>
      <c r="E313" s="76" t="n">
        <v>139</v>
      </c>
      <c r="F313" s="76" t="n">
        <v>600</v>
      </c>
      <c r="G313" s="76" t="n">
        <v>0</v>
      </c>
      <c r="H313" s="76" t="n">
        <v>410</v>
      </c>
      <c r="I313" s="76" t="n">
        <v>537</v>
      </c>
      <c r="J313" s="76" t="n">
        <v>0</v>
      </c>
      <c r="K313" s="76" t="n">
        <v>0</v>
      </c>
      <c r="L313" s="76" t="n">
        <v>0</v>
      </c>
      <c r="M313" s="76" t="n">
        <v>0</v>
      </c>
      <c r="N313" s="88">
        <f>N312+C313+D313+F313+G313+H313-I313-J313-K313-L313-M313/15+R313+S313+T313+U313-V313-W313-X313</f>
        <v/>
      </c>
      <c r="O313" s="88" t="n">
        <v>894</v>
      </c>
      <c r="P313" s="88" t="n"/>
      <c r="Q313" s="88" t="n"/>
      <c r="R313" s="92" t="n">
        <v>0</v>
      </c>
      <c r="S313" s="92" t="n">
        <v>1</v>
      </c>
      <c r="T313" s="92" t="n">
        <v>0</v>
      </c>
      <c r="U313" s="92" t="n">
        <v>0</v>
      </c>
      <c r="V313" s="92" t="n">
        <v>0</v>
      </c>
      <c r="W313" s="92" t="n">
        <v>0</v>
      </c>
      <c r="X313" s="92" t="n">
        <v>0</v>
      </c>
    </row>
    <row r="314" ht="15.75" customHeight="1" s="303">
      <c r="B314" s="75" t="n">
        <v>44581</v>
      </c>
      <c r="C314" s="76">
        <f>SUMIF(приход!A:A,B314&amp;$C$2,приход!J:J)</f>
        <v/>
      </c>
      <c r="D314" s="76" t="n">
        <v>0</v>
      </c>
      <c r="E314" s="76" t="n">
        <v>0</v>
      </c>
      <c r="F314" s="76" t="n">
        <v>0</v>
      </c>
      <c r="G314" s="76" t="n">
        <v>0</v>
      </c>
      <c r="H314" s="76" t="n">
        <v>550</v>
      </c>
      <c r="I314" s="76" t="n">
        <v>481</v>
      </c>
      <c r="J314" s="76" t="n">
        <v>0</v>
      </c>
      <c r="K314" s="76" t="n">
        <v>0</v>
      </c>
      <c r="L314" s="76" t="n">
        <v>0</v>
      </c>
      <c r="M314" s="76" t="n">
        <v>0</v>
      </c>
      <c r="N314" s="88">
        <f>N313+C314+D314+F314+G314+H314-I314-J314-K314-L314-M314/15+R314+S314+T314+U314-V314-W314-X314</f>
        <v/>
      </c>
      <c r="O314" s="88" t="n"/>
      <c r="P314" s="88" t="n"/>
      <c r="Q314" s="88" t="n"/>
      <c r="R314" s="92" t="n">
        <v>0</v>
      </c>
      <c r="S314" s="92" t="n">
        <v>0</v>
      </c>
      <c r="T314" s="92" t="n">
        <v>0</v>
      </c>
      <c r="U314" s="92" t="n">
        <v>0</v>
      </c>
      <c r="V314" s="92" t="n">
        <v>0</v>
      </c>
      <c r="W314" s="92" t="n">
        <v>0</v>
      </c>
      <c r="X314" s="92" t="n">
        <v>0</v>
      </c>
    </row>
    <row r="315" ht="15.75" customHeight="1" s="303">
      <c r="B315" s="75" t="n">
        <v>44582</v>
      </c>
      <c r="C315" s="76">
        <f>SUMIF(приход!A:A,B315&amp;$C$2,приход!J:J)</f>
        <v/>
      </c>
      <c r="D315" s="76" t="n">
        <v>600</v>
      </c>
      <c r="E315" s="76" t="n">
        <v>0</v>
      </c>
      <c r="F315" s="76" t="n">
        <v>600</v>
      </c>
      <c r="G315" s="76" t="n">
        <v>0</v>
      </c>
      <c r="H315" s="76" t="n">
        <v>486</v>
      </c>
      <c r="I315" s="76" t="n">
        <v>1117</v>
      </c>
      <c r="J315" s="76" t="n">
        <v>0</v>
      </c>
      <c r="K315" s="76" t="n">
        <v>0</v>
      </c>
      <c r="L315" s="76" t="n">
        <v>0</v>
      </c>
      <c r="M315" s="76" t="n">
        <v>0</v>
      </c>
      <c r="N315" s="88">
        <f>N314+C315+D315+F315+G315+H315-I315-J315-K315-L315-M315/15+R315+S315+T315+U315-V315-W315-X315</f>
        <v/>
      </c>
      <c r="O315" s="88" t="n"/>
      <c r="P315" s="88" t="n"/>
      <c r="Q315" s="88" t="n"/>
      <c r="R315" s="92" t="n">
        <v>0</v>
      </c>
      <c r="S315" s="92" t="n">
        <v>0</v>
      </c>
      <c r="T315" s="92" t="n">
        <v>0</v>
      </c>
      <c r="U315" s="92" t="n">
        <v>0</v>
      </c>
      <c r="V315" s="92" t="n">
        <v>0</v>
      </c>
      <c r="W315" s="92" t="n">
        <v>0</v>
      </c>
      <c r="X315" s="92" t="n">
        <v>0</v>
      </c>
    </row>
    <row r="316" ht="15.75" customHeight="1" s="303">
      <c r="B316" s="75" t="n">
        <v>44583</v>
      </c>
      <c r="C316" s="76">
        <f>SUMIF(приход!A:A,B316&amp;$C$2,приход!J:J)</f>
        <v/>
      </c>
      <c r="D316" s="76" t="n">
        <v>0</v>
      </c>
      <c r="E316" s="76" t="n">
        <v>0</v>
      </c>
      <c r="F316" s="76" t="n">
        <v>0</v>
      </c>
      <c r="G316" s="76" t="n">
        <v>0</v>
      </c>
      <c r="H316" s="76" t="n">
        <v>838</v>
      </c>
      <c r="I316" s="76" t="n">
        <v>636</v>
      </c>
      <c r="J316" s="76" t="n">
        <v>0</v>
      </c>
      <c r="K316" s="76" t="n">
        <v>0</v>
      </c>
      <c r="L316" s="76" t="n">
        <v>0</v>
      </c>
      <c r="M316" s="76" t="n">
        <v>0</v>
      </c>
      <c r="N316" s="88">
        <f>N315+C316+D316+F316+G316+H316-I316-J316-K316-L316-M316/15+R316+S316+T316+U316-V316-W316-X316</f>
        <v/>
      </c>
      <c r="O316" s="88" t="n"/>
      <c r="P316" s="88" t="n"/>
      <c r="Q316" s="88" t="n"/>
      <c r="R316" s="92" t="n">
        <v>0</v>
      </c>
      <c r="S316" s="92" t="n">
        <v>0</v>
      </c>
      <c r="T316" s="92" t="n">
        <v>0</v>
      </c>
      <c r="U316" s="92" t="n">
        <v>0</v>
      </c>
      <c r="V316" s="92" t="n">
        <v>0</v>
      </c>
      <c r="W316" s="92" t="n">
        <v>0</v>
      </c>
      <c r="X316" s="92" t="n">
        <v>0</v>
      </c>
    </row>
    <row r="317" ht="15.75" customHeight="1" s="303">
      <c r="B317" s="75" t="n">
        <v>44584</v>
      </c>
      <c r="C317" s="76">
        <f>SUMIF(приход!A:A,B317&amp;$C$2,приход!J:J)</f>
        <v/>
      </c>
      <c r="D317" s="76" t="n">
        <v>0</v>
      </c>
      <c r="E317" s="76" t="n">
        <v>0</v>
      </c>
      <c r="F317" s="76" t="n">
        <v>0</v>
      </c>
      <c r="G317" s="76" t="n">
        <v>0</v>
      </c>
      <c r="H317" s="76" t="n">
        <v>536</v>
      </c>
      <c r="I317" s="76" t="n">
        <v>205</v>
      </c>
      <c r="J317" s="76" t="n">
        <v>0</v>
      </c>
      <c r="K317" s="76" t="n">
        <v>0</v>
      </c>
      <c r="L317" s="76" t="n">
        <v>0</v>
      </c>
      <c r="M317" s="76" t="n">
        <v>0</v>
      </c>
      <c r="N317" s="88">
        <f>N316+C317+D317+F317+G317+H317-I317-J317-K317-L317-M317/15+R317+S317+T317+U317-V317-W317-X317</f>
        <v/>
      </c>
      <c r="O317" s="88" t="n"/>
      <c r="P317" s="88" t="n"/>
      <c r="Q317" s="88" t="n"/>
      <c r="R317" s="92" t="n">
        <v>0</v>
      </c>
      <c r="S317" s="92" t="n">
        <v>0</v>
      </c>
      <c r="T317" s="92" t="n">
        <v>0</v>
      </c>
      <c r="U317" s="92" t="n">
        <v>0</v>
      </c>
      <c r="V317" s="92" t="n">
        <v>0</v>
      </c>
      <c r="W317" s="92" t="n">
        <v>0</v>
      </c>
      <c r="X317" s="92" t="n">
        <v>0</v>
      </c>
    </row>
    <row r="318" ht="15.75" customHeight="1" s="303">
      <c r="B318" s="75" t="n">
        <v>44585</v>
      </c>
      <c r="C318" s="76">
        <f>SUMIF(приход!A:A,B318&amp;$C$2,приход!J:J)</f>
        <v/>
      </c>
      <c r="D318" s="76" t="n">
        <v>0</v>
      </c>
      <c r="E318" s="76" t="n">
        <v>0</v>
      </c>
      <c r="F318" s="76" t="n">
        <v>0</v>
      </c>
      <c r="G318" s="76" t="n">
        <v>0</v>
      </c>
      <c r="H318" s="76" t="n">
        <v>577</v>
      </c>
      <c r="I318" s="76" t="n">
        <v>480</v>
      </c>
      <c r="J318" s="76" t="n">
        <v>0</v>
      </c>
      <c r="K318" s="76" t="n">
        <v>0</v>
      </c>
      <c r="L318" s="76" t="n">
        <v>0</v>
      </c>
      <c r="M318" s="76" t="n">
        <v>0</v>
      </c>
      <c r="N318" s="88">
        <f>N317+C318+D318+F318+G318+H318-I318-J318-K318-L318-M318/15+R318+S318+T318+U318-V318-W318-X318</f>
        <v/>
      </c>
      <c r="O318" s="88" t="n">
        <v>1985</v>
      </c>
      <c r="P318" s="88" t="n"/>
      <c r="Q318" s="88" t="n"/>
      <c r="R318" s="92" t="n">
        <v>0</v>
      </c>
      <c r="S318" s="92" t="n">
        <v>0</v>
      </c>
      <c r="T318" s="92" t="n">
        <v>0</v>
      </c>
      <c r="U318" s="92" t="n">
        <v>0</v>
      </c>
      <c r="V318" s="92" t="n">
        <v>0</v>
      </c>
      <c r="W318" s="92" t="n">
        <v>0</v>
      </c>
      <c r="X318" s="92" t="n">
        <v>0</v>
      </c>
    </row>
    <row r="319" ht="15.75" customHeight="1" s="303">
      <c r="B319" s="75" t="n">
        <v>44586</v>
      </c>
      <c r="C319" s="76">
        <f>SUMIF(приход!A:A,B319&amp;$C$2,приход!J:J)</f>
        <v/>
      </c>
      <c r="D319" s="76" t="n">
        <v>0</v>
      </c>
      <c r="E319" s="76" t="n">
        <v>0</v>
      </c>
      <c r="F319" s="76" t="n">
        <v>600</v>
      </c>
      <c r="G319" s="76" t="n">
        <v>0</v>
      </c>
      <c r="H319" s="76" t="n">
        <v>383</v>
      </c>
      <c r="I319" s="76" t="n">
        <v>672</v>
      </c>
      <c r="J319" s="76" t="n">
        <v>0</v>
      </c>
      <c r="K319" s="76" t="n">
        <v>0</v>
      </c>
      <c r="L319" s="76" t="n">
        <v>0</v>
      </c>
      <c r="M319" s="76" t="n">
        <v>0</v>
      </c>
      <c r="N319" s="88">
        <f>N318+C319+D319+F319+G319+H319-I319-J319-K319-L319-M319/15+R319+S319+T319+U319-V319-W319-X319</f>
        <v/>
      </c>
      <c r="O319" s="88" t="n">
        <v>1720</v>
      </c>
      <c r="P319" s="88" t="n"/>
      <c r="Q319" s="88" t="n"/>
      <c r="R319" s="92" t="n">
        <v>0</v>
      </c>
      <c r="S319" s="92" t="n">
        <v>24</v>
      </c>
      <c r="T319" s="92" t="n">
        <v>0</v>
      </c>
      <c r="U319" s="92" t="n">
        <v>0</v>
      </c>
      <c r="V319" s="92" t="n">
        <v>0</v>
      </c>
      <c r="W319" s="92" t="n">
        <v>0</v>
      </c>
      <c r="X319" s="92" t="n">
        <v>0</v>
      </c>
    </row>
    <row r="320" ht="15.75" customHeight="1" s="303">
      <c r="B320" s="75" t="n">
        <v>44587</v>
      </c>
      <c r="C320" s="76">
        <f>SUMIF(приход!A:A,B320&amp;$C$2,приход!J:J)</f>
        <v/>
      </c>
      <c r="D320" s="76" t="n">
        <v>0</v>
      </c>
      <c r="E320" s="76" t="n">
        <v>0</v>
      </c>
      <c r="F320" s="76" t="n">
        <v>0</v>
      </c>
      <c r="G320" s="76" t="n">
        <v>0</v>
      </c>
      <c r="H320" s="76" t="n">
        <v>464</v>
      </c>
      <c r="I320" s="76" t="n">
        <v>613</v>
      </c>
      <c r="J320" s="76" t="n">
        <v>0</v>
      </c>
      <c r="K320" s="76" t="n">
        <v>0</v>
      </c>
      <c r="L320" s="76" t="n">
        <v>0</v>
      </c>
      <c r="M320" s="76" t="n">
        <v>0</v>
      </c>
      <c r="N320" s="88">
        <f>N319+C320+D320+F320+G320+H320-I320-J320-K320-L320-M320/15+R320+S320+T320+U320-V320-W320-X320</f>
        <v/>
      </c>
      <c r="O320" s="88" t="n"/>
      <c r="P320" s="88" t="n"/>
      <c r="Q320" s="88" t="n"/>
      <c r="R320" s="92" t="n">
        <v>0</v>
      </c>
      <c r="S320" s="92" t="n">
        <v>0</v>
      </c>
      <c r="T320" s="92" t="n">
        <v>0</v>
      </c>
      <c r="U320" s="92" t="n">
        <v>0</v>
      </c>
      <c r="V320" s="92" t="n">
        <v>0</v>
      </c>
      <c r="W320" s="92" t="n">
        <v>3</v>
      </c>
      <c r="X320" s="92" t="n">
        <v>0</v>
      </c>
    </row>
    <row r="321" ht="15.75" customHeight="1" s="303">
      <c r="B321" s="75" t="n">
        <v>44588</v>
      </c>
      <c r="C321" s="76">
        <f>SUMIF(приход!A:A,B321&amp;$C$2,приход!J:J)</f>
        <v/>
      </c>
      <c r="D321" s="76" t="n">
        <v>0</v>
      </c>
      <c r="E321" s="76" t="n">
        <v>0</v>
      </c>
      <c r="F321" s="76" t="n">
        <v>0</v>
      </c>
      <c r="G321" s="76" t="n">
        <v>0</v>
      </c>
      <c r="H321" s="76" t="n">
        <v>293</v>
      </c>
      <c r="I321" s="76" t="n">
        <v>735</v>
      </c>
      <c r="J321" s="76" t="n">
        <v>0</v>
      </c>
      <c r="K321" s="76" t="n">
        <v>0</v>
      </c>
      <c r="L321" s="76" t="n">
        <v>0</v>
      </c>
      <c r="M321" s="76" t="n">
        <v>0</v>
      </c>
      <c r="N321" s="88">
        <f>N320+C321+D321+F321+G321+H321-I321-J321-K321-L321-M321/15+R321+S321+T321+U321-V321-W321-X321</f>
        <v/>
      </c>
      <c r="O321" s="88" t="n">
        <v>2223</v>
      </c>
      <c r="P321" s="88" t="n"/>
      <c r="Q321" s="88" t="n"/>
      <c r="R321" s="92" t="n">
        <v>0</v>
      </c>
      <c r="S321" s="92" t="n">
        <v>0</v>
      </c>
      <c r="T321" s="92" t="n">
        <v>0</v>
      </c>
      <c r="U321" s="92" t="n">
        <v>0</v>
      </c>
      <c r="V321" s="92" t="n">
        <v>0</v>
      </c>
      <c r="W321" s="92" t="n">
        <v>0</v>
      </c>
      <c r="X321" s="92" t="n">
        <v>0</v>
      </c>
    </row>
    <row r="322" ht="15.75" customHeight="1" s="303">
      <c r="B322" s="75" t="n">
        <v>44589</v>
      </c>
      <c r="C322" s="76">
        <f>SUMIF(приход!A:A,B322&amp;$C$2,приход!J:J)</f>
        <v/>
      </c>
      <c r="D322" s="76" t="n">
        <v>500</v>
      </c>
      <c r="E322" s="76" t="n">
        <v>70</v>
      </c>
      <c r="F322" s="76" t="n">
        <v>600</v>
      </c>
      <c r="G322" s="76" t="n">
        <v>0</v>
      </c>
      <c r="H322" s="76" t="n">
        <v>776</v>
      </c>
      <c r="I322" s="76" t="n">
        <v>1119</v>
      </c>
      <c r="J322" s="76" t="n">
        <v>0</v>
      </c>
      <c r="K322" s="76" t="n">
        <v>0</v>
      </c>
      <c r="L322" s="76" t="n">
        <v>0</v>
      </c>
      <c r="M322" s="76" t="n">
        <v>0</v>
      </c>
      <c r="N322" s="88">
        <f>N321+C322+D322+F322+G322+H322-I322-J322-K322-L322-M322/15+R322+S322+T322+U322-V322-W322-X322</f>
        <v/>
      </c>
      <c r="O322" s="88" t="n">
        <v>2090</v>
      </c>
      <c r="P322" s="88" t="n"/>
      <c r="Q322" s="88" t="n"/>
      <c r="R322" s="92" t="n">
        <v>0</v>
      </c>
      <c r="S322" s="92" t="n">
        <v>0</v>
      </c>
      <c r="T322" s="92" t="n">
        <v>0</v>
      </c>
      <c r="U322" s="92" t="n">
        <v>0</v>
      </c>
      <c r="V322" s="92" t="n">
        <v>0</v>
      </c>
      <c r="W322" s="92" t="n">
        <v>0</v>
      </c>
      <c r="X322" s="92" t="n">
        <v>0</v>
      </c>
    </row>
    <row r="323" ht="15.75" customHeight="1" s="303">
      <c r="B323" s="75" t="n">
        <v>44590</v>
      </c>
      <c r="C323" s="76">
        <f>SUMIF(приход!A:A,B323&amp;$C$2,приход!J:J)</f>
        <v/>
      </c>
      <c r="D323" s="76" t="n">
        <v>23</v>
      </c>
      <c r="E323" s="76" t="n">
        <v>0</v>
      </c>
      <c r="F323" s="76" t="n">
        <v>600</v>
      </c>
      <c r="G323" s="76" t="n">
        <v>0</v>
      </c>
      <c r="H323" s="76" t="n">
        <v>420</v>
      </c>
      <c r="I323" s="76" t="n">
        <v>847</v>
      </c>
      <c r="J323" s="76" t="n">
        <v>0</v>
      </c>
      <c r="K323" s="76" t="n">
        <v>0</v>
      </c>
      <c r="L323" s="76" t="n">
        <v>0</v>
      </c>
      <c r="M323" s="76" t="n">
        <v>0</v>
      </c>
      <c r="N323" s="88">
        <f>N322+C323+D323+F323+G323+H323-I323-J323-K323-L323-M323/15+R323+S323+T323+U323-V323-W323-X323</f>
        <v/>
      </c>
      <c r="O323" s="88" t="n"/>
      <c r="P323" s="88" t="n"/>
      <c r="Q323" s="88" t="n"/>
      <c r="R323" s="92" t="n">
        <v>0</v>
      </c>
      <c r="S323" s="92" t="n">
        <v>0</v>
      </c>
      <c r="T323" s="92" t="n">
        <v>0</v>
      </c>
      <c r="U323" s="92" t="n">
        <v>0</v>
      </c>
      <c r="V323" s="92" t="n">
        <v>0</v>
      </c>
      <c r="W323" s="92" t="n">
        <v>0</v>
      </c>
      <c r="X323" s="92" t="n">
        <v>0</v>
      </c>
    </row>
    <row r="324" ht="15.75" customHeight="1" s="303">
      <c r="B324" s="75" t="n">
        <v>44591</v>
      </c>
      <c r="C324" s="76">
        <f>SUMIF(приход!A:A,B324&amp;$C$2,приход!J:J)</f>
        <v/>
      </c>
      <c r="D324" s="76" t="n">
        <v>0</v>
      </c>
      <c r="E324" s="76" t="n">
        <v>0</v>
      </c>
      <c r="F324" s="76" t="n">
        <v>0</v>
      </c>
      <c r="G324" s="76" t="n">
        <v>0</v>
      </c>
      <c r="H324" s="76" t="n">
        <v>898</v>
      </c>
      <c r="I324" s="76" t="n">
        <v>178</v>
      </c>
      <c r="J324" s="76" t="n">
        <v>0</v>
      </c>
      <c r="K324" s="76" t="n">
        <v>0</v>
      </c>
      <c r="L324" s="76" t="n">
        <v>0</v>
      </c>
      <c r="M324" s="76" t="n">
        <v>0</v>
      </c>
      <c r="N324" s="88">
        <f>N323+C324+D324+F324+G324+H324-I324-J324-K324-L324-M324/15+R324+S324+T324+U324-V324-W324-X324</f>
        <v/>
      </c>
      <c r="O324" s="88" t="n"/>
      <c r="P324" s="88" t="n"/>
      <c r="Q324" s="88" t="n"/>
      <c r="R324" s="92" t="n">
        <v>0</v>
      </c>
      <c r="S324" s="92" t="n">
        <v>0</v>
      </c>
      <c r="T324" s="92" t="n">
        <v>0</v>
      </c>
      <c r="U324" s="92" t="n">
        <v>0</v>
      </c>
      <c r="V324" s="92" t="n">
        <v>0</v>
      </c>
      <c r="W324" s="92" t="n">
        <v>2</v>
      </c>
      <c r="X324" s="92" t="n">
        <v>0</v>
      </c>
    </row>
    <row r="325" ht="15.75" customHeight="1" s="303">
      <c r="B325" s="75" t="n">
        <v>44592</v>
      </c>
      <c r="C325" s="76">
        <f>SUMIF(приход!A:A,B325&amp;$C$2,приход!J:J)</f>
        <v/>
      </c>
      <c r="D325" s="76" t="n">
        <v>0</v>
      </c>
      <c r="E325" s="76" t="n">
        <v>0</v>
      </c>
      <c r="F325" s="76" t="n">
        <v>0</v>
      </c>
      <c r="G325" s="76" t="n">
        <v>0</v>
      </c>
      <c r="H325" s="76" t="n">
        <v>681</v>
      </c>
      <c r="I325" s="76" t="n">
        <v>673</v>
      </c>
      <c r="J325" s="76" t="n">
        <v>0</v>
      </c>
      <c r="K325" s="76" t="n">
        <v>0</v>
      </c>
      <c r="L325" s="76" t="n">
        <v>0</v>
      </c>
      <c r="M325" s="76" t="n">
        <v>0</v>
      </c>
      <c r="N325" s="88">
        <f>N324+C325+D325+F325+G325+H325-I325-J325-K325-L325-M325/15+R325+S325+T325+U325-V325-W325-X325</f>
        <v/>
      </c>
      <c r="O325" s="88" t="n">
        <v>3020</v>
      </c>
      <c r="P325" s="88" t="n"/>
      <c r="Q325" s="88" t="n"/>
      <c r="R325" s="92" t="n">
        <v>0</v>
      </c>
      <c r="S325" s="92" t="n">
        <v>0</v>
      </c>
      <c r="T325" s="92" t="n">
        <v>0</v>
      </c>
      <c r="U325" s="92" t="n">
        <v>0</v>
      </c>
      <c r="V325" s="92" t="n">
        <v>0</v>
      </c>
      <c r="W325" s="92" t="n">
        <v>0</v>
      </c>
      <c r="X325" s="92" t="n">
        <v>0</v>
      </c>
    </row>
    <row r="326" ht="15.75" customHeight="1" s="303">
      <c r="B326" s="75" t="n">
        <v>44593</v>
      </c>
      <c r="C326" s="76">
        <f>SUMIF(приход!A:A,B326&amp;$C$2,приход!J:J)</f>
        <v/>
      </c>
      <c r="D326" s="76" t="n">
        <v>0</v>
      </c>
      <c r="E326" s="76" t="n">
        <v>0</v>
      </c>
      <c r="F326" s="76" t="n">
        <v>0</v>
      </c>
      <c r="G326" s="76" t="n">
        <v>0</v>
      </c>
      <c r="H326" s="76" t="n">
        <v>623</v>
      </c>
      <c r="I326" s="76" t="n">
        <v>887</v>
      </c>
      <c r="J326" s="76" t="n">
        <v>0</v>
      </c>
      <c r="K326" s="76" t="n">
        <v>0</v>
      </c>
      <c r="L326" s="76" t="n">
        <v>0</v>
      </c>
      <c r="M326" s="76" t="n">
        <v>0</v>
      </c>
      <c r="N326" s="88">
        <f>N325+C326+D326+F326+G326+H326-I326-J326-K326-L326-M326/15+R326+S326+T326+U326-V326-W326-X326</f>
        <v/>
      </c>
      <c r="O326" s="88" t="n"/>
      <c r="P326" s="88" t="n">
        <v>26081</v>
      </c>
      <c r="Q326" s="97">
        <f>P326/N326</f>
        <v/>
      </c>
      <c r="R326" s="92" t="n">
        <v>0</v>
      </c>
      <c r="S326" s="92" t="n">
        <v>0</v>
      </c>
      <c r="T326" s="92" t="n">
        <v>0</v>
      </c>
      <c r="U326" s="92" t="n">
        <v>0</v>
      </c>
      <c r="V326" s="92" t="n">
        <v>0</v>
      </c>
      <c r="W326" s="92" t="n">
        <v>0</v>
      </c>
      <c r="X326" s="92" t="n">
        <v>0</v>
      </c>
    </row>
    <row r="327" ht="15.75" customHeight="1" s="303">
      <c r="B327" s="75" t="n">
        <v>44594</v>
      </c>
      <c r="C327" s="76">
        <f>SUMIF(приход!A:A,B327&amp;$C$2,приход!J:J)</f>
        <v/>
      </c>
      <c r="D327" s="76" t="n">
        <v>0</v>
      </c>
      <c r="E327" s="76" t="n">
        <v>0</v>
      </c>
      <c r="F327" s="76" t="n">
        <v>0</v>
      </c>
      <c r="G327" s="76" t="n">
        <v>0</v>
      </c>
      <c r="H327" s="76" t="n">
        <v>449</v>
      </c>
      <c r="I327" s="76" t="n">
        <v>1086</v>
      </c>
      <c r="J327" s="76" t="n">
        <v>0</v>
      </c>
      <c r="K327" s="76" t="n">
        <v>0</v>
      </c>
      <c r="L327" s="76" t="n">
        <v>0</v>
      </c>
      <c r="M327" s="76" t="n">
        <v>0</v>
      </c>
      <c r="N327" s="88">
        <f>P326+C327+D327+F327+G327+H327-I327-J327-K327-L327-M327/15+R327+S327+T327+U327-V327-W327-X327</f>
        <v/>
      </c>
      <c r="O327" s="88" t="n">
        <v>2430</v>
      </c>
      <c r="P327" s="88" t="n"/>
      <c r="Q327" s="88" t="n"/>
      <c r="R327" s="92" t="n">
        <v>0</v>
      </c>
      <c r="S327" s="92" t="n">
        <v>0</v>
      </c>
      <c r="T327" s="92" t="n">
        <v>0</v>
      </c>
      <c r="U327" s="92" t="n">
        <v>0</v>
      </c>
      <c r="V327" s="92" t="n">
        <v>0</v>
      </c>
      <c r="W327" s="92" t="n">
        <v>0</v>
      </c>
      <c r="X327" s="92" t="n">
        <v>0</v>
      </c>
    </row>
    <row r="328" ht="15.75" customHeight="1" s="303">
      <c r="B328" s="75" t="n">
        <v>44595</v>
      </c>
      <c r="C328" s="76">
        <f>SUMIF(приход!A:A,B328&amp;$C$2,приход!J:J)</f>
        <v/>
      </c>
      <c r="D328" s="76" t="n">
        <v>0</v>
      </c>
      <c r="E328" s="76" t="n">
        <v>0</v>
      </c>
      <c r="F328" s="76" t="n">
        <v>600</v>
      </c>
      <c r="G328" s="76" t="n">
        <v>0</v>
      </c>
      <c r="H328" s="76" t="n">
        <v>453</v>
      </c>
      <c r="I328" s="76" t="n">
        <v>1161</v>
      </c>
      <c r="J328" s="76" t="n">
        <v>0</v>
      </c>
      <c r="K328" s="76" t="n">
        <v>0</v>
      </c>
      <c r="L328" s="76" t="n">
        <v>0</v>
      </c>
      <c r="M328" s="76" t="n">
        <v>0</v>
      </c>
      <c r="N328" s="88">
        <f>N327+C328+D328+F328+G328+H328-I328-J328-K328-L328-M328/15+R328+S328+T328+U328-V328-W328-X328</f>
        <v/>
      </c>
      <c r="O328" s="88" t="n">
        <v>1880</v>
      </c>
      <c r="P328" s="88" t="n"/>
      <c r="Q328" s="88" t="n"/>
      <c r="R328" s="92" t="n">
        <v>0</v>
      </c>
      <c r="S328" s="92" t="n">
        <v>0</v>
      </c>
      <c r="T328" s="92" t="n">
        <v>0</v>
      </c>
      <c r="U328" s="92" t="n">
        <v>0</v>
      </c>
      <c r="V328" s="92" t="n">
        <v>0</v>
      </c>
      <c r="W328" s="92" t="n">
        <v>0</v>
      </c>
      <c r="X328" s="92" t="n">
        <v>0</v>
      </c>
    </row>
    <row r="329" ht="15.75" customHeight="1" s="303">
      <c r="B329" s="75" t="n">
        <v>44596</v>
      </c>
      <c r="C329" s="76">
        <f>SUMIF(приход!A:A,B329&amp;$C$2,приход!J:J)</f>
        <v/>
      </c>
      <c r="D329" s="76" t="n">
        <v>0</v>
      </c>
      <c r="E329" s="76" t="n">
        <v>0</v>
      </c>
      <c r="F329" s="76" t="n">
        <v>0</v>
      </c>
      <c r="G329" s="76" t="n">
        <v>0</v>
      </c>
      <c r="H329" s="76" t="n">
        <v>492</v>
      </c>
      <c r="I329" s="76" t="n">
        <v>962</v>
      </c>
      <c r="J329" s="76" t="n">
        <v>56</v>
      </c>
      <c r="K329" s="76" t="n">
        <v>0</v>
      </c>
      <c r="L329" s="76" t="n">
        <v>0</v>
      </c>
      <c r="M329" s="76" t="n">
        <v>0</v>
      </c>
      <c r="N329" s="88">
        <f>N328+C329+D329+F329+G329+H329-I329-J329-K329-L329-M329/15+R329+S329+T329+U329-V329-W329-X329</f>
        <v/>
      </c>
      <c r="O329" s="88" t="n"/>
      <c r="P329" s="88" t="n"/>
      <c r="Q329" s="88" t="n"/>
      <c r="R329" s="92" t="n">
        <v>0</v>
      </c>
      <c r="S329" s="92" t="n">
        <v>0</v>
      </c>
      <c r="T329" s="92" t="n">
        <v>0</v>
      </c>
      <c r="U329" s="92" t="n">
        <v>0</v>
      </c>
      <c r="V329" s="92" t="n">
        <v>0</v>
      </c>
      <c r="W329" s="92" t="n">
        <v>0</v>
      </c>
      <c r="X329" s="92" t="n">
        <v>0</v>
      </c>
    </row>
    <row r="330" ht="15.75" customHeight="1" s="303">
      <c r="B330" s="75" t="n">
        <v>44597</v>
      </c>
      <c r="C330" s="76">
        <f>SUMIF(приход!A:A,B330&amp;$C$2,приход!J:J)</f>
        <v/>
      </c>
      <c r="D330" s="76" t="n">
        <v>221</v>
      </c>
      <c r="E330" s="76" t="n">
        <v>32</v>
      </c>
      <c r="F330" s="76" t="n">
        <v>0</v>
      </c>
      <c r="G330" s="76" t="n">
        <v>0</v>
      </c>
      <c r="H330" s="76" t="n">
        <v>419</v>
      </c>
      <c r="I330" s="76" t="n">
        <v>858</v>
      </c>
      <c r="J330" s="76" t="n">
        <v>0</v>
      </c>
      <c r="K330" s="76" t="n">
        <v>0</v>
      </c>
      <c r="L330" s="76" t="n">
        <v>0</v>
      </c>
      <c r="M330" s="76" t="n">
        <v>0</v>
      </c>
      <c r="N330" s="88">
        <f>N329+C330+D330+F330+G330+H330-I330-J330-K330-L330-M330/15+R330+S330+T330+U330-V330-W330-X330</f>
        <v/>
      </c>
      <c r="O330" s="88" t="n"/>
      <c r="P330" s="88" t="n"/>
      <c r="Q330" s="88" t="n"/>
      <c r="R330" s="92" t="n">
        <v>0</v>
      </c>
      <c r="S330" s="92" t="n">
        <v>0</v>
      </c>
      <c r="T330" s="92" t="n">
        <v>0</v>
      </c>
      <c r="U330" s="92" t="n">
        <v>0</v>
      </c>
      <c r="V330" s="92" t="n">
        <v>0</v>
      </c>
      <c r="W330" s="92" t="n">
        <v>0</v>
      </c>
      <c r="X330" s="92" t="n">
        <v>0</v>
      </c>
    </row>
    <row r="331" ht="15.75" customHeight="1" s="303">
      <c r="B331" s="75" t="n">
        <v>44598</v>
      </c>
      <c r="C331" s="76">
        <f>SUMIF(приход!A:A,B331&amp;$C$2,приход!J:J)</f>
        <v/>
      </c>
      <c r="D331" s="76" t="n">
        <v>0</v>
      </c>
      <c r="E331" s="76" t="n">
        <v>0</v>
      </c>
      <c r="F331" s="76" t="n">
        <v>0</v>
      </c>
      <c r="G331" s="76" t="n">
        <v>0</v>
      </c>
      <c r="H331" s="76" t="n">
        <v>542</v>
      </c>
      <c r="I331" s="76" t="n">
        <v>697</v>
      </c>
      <c r="J331" s="76" t="n">
        <v>0</v>
      </c>
      <c r="K331" s="76" t="n">
        <v>0</v>
      </c>
      <c r="L331" s="76" t="n">
        <v>0</v>
      </c>
      <c r="M331" s="76" t="n">
        <v>0</v>
      </c>
      <c r="N331" s="88">
        <f>N330+C331+D331+F331+G331+H331-I331-J331-K331-L331-M331/15+R331+S331+T331+U331-V331-W331-X331</f>
        <v/>
      </c>
      <c r="O331" s="88" t="n"/>
      <c r="P331" s="88" t="n"/>
      <c r="Q331" s="88" t="n"/>
      <c r="R331" s="92" t="n">
        <v>0</v>
      </c>
      <c r="S331" s="92" t="n">
        <v>0</v>
      </c>
      <c r="T331" s="92" t="n">
        <v>0</v>
      </c>
      <c r="U331" s="92" t="n">
        <v>0</v>
      </c>
      <c r="V331" s="92" t="n">
        <v>0</v>
      </c>
      <c r="W331" s="92" t="n">
        <v>0</v>
      </c>
      <c r="X331" s="92" t="n">
        <v>0</v>
      </c>
    </row>
    <row r="332" ht="15.75" customHeight="1" s="303">
      <c r="B332" s="75" t="n">
        <v>44599</v>
      </c>
      <c r="C332" s="76">
        <f>SUMIF(приход!A:A,B332&amp;$C$2,приход!J:J)</f>
        <v/>
      </c>
      <c r="D332" s="76" t="n">
        <v>0</v>
      </c>
      <c r="E332" s="76" t="n">
        <v>0</v>
      </c>
      <c r="F332" s="76" t="n">
        <v>0</v>
      </c>
      <c r="G332" s="76" t="n">
        <v>0</v>
      </c>
      <c r="H332" s="76" t="n">
        <v>417</v>
      </c>
      <c r="I332" s="76" t="n">
        <v>633</v>
      </c>
      <c r="J332" s="76" t="n">
        <v>0</v>
      </c>
      <c r="K332" s="76" t="n">
        <v>0</v>
      </c>
      <c r="L332" s="76" t="n">
        <v>0</v>
      </c>
      <c r="M332" s="76" t="n">
        <v>0</v>
      </c>
      <c r="N332" s="88">
        <f>N331+C332+D332+F332+G332+H332-I332-J332-K332-L332-M332/15+R332+S332+T332+U332-V332-W332-X332</f>
        <v/>
      </c>
      <c r="O332" s="88" t="n">
        <v>1263</v>
      </c>
      <c r="P332" s="88" t="n"/>
      <c r="Q332" s="88" t="n"/>
      <c r="R332" s="92" t="n">
        <v>0</v>
      </c>
      <c r="S332" s="92" t="n">
        <v>0</v>
      </c>
      <c r="T332" s="92" t="n">
        <v>0</v>
      </c>
      <c r="U332" s="92" t="n">
        <v>0</v>
      </c>
      <c r="V332" s="92" t="n">
        <v>0</v>
      </c>
      <c r="W332" s="92" t="n">
        <v>2</v>
      </c>
      <c r="X332" s="92" t="n">
        <v>0</v>
      </c>
    </row>
    <row r="333" ht="15.75" customHeight="1" s="303">
      <c r="B333" s="75" t="n">
        <v>44600</v>
      </c>
      <c r="C333" s="76">
        <f>SUMIF(приход!A:A,B333&amp;$C$2,приход!J:J)</f>
        <v/>
      </c>
      <c r="D333" s="76" t="n">
        <v>0</v>
      </c>
      <c r="E333" s="76" t="n">
        <v>0</v>
      </c>
      <c r="F333" s="76" t="n">
        <v>0</v>
      </c>
      <c r="G333" s="76" t="n">
        <v>0</v>
      </c>
      <c r="H333" s="76" t="n">
        <v>323</v>
      </c>
      <c r="I333" s="76" t="n">
        <v>720</v>
      </c>
      <c r="J333" s="76" t="n">
        <v>0</v>
      </c>
      <c r="K333" s="76" t="n">
        <v>0</v>
      </c>
      <c r="L333" s="76" t="n">
        <v>0</v>
      </c>
      <c r="M333" s="76" t="n">
        <v>0</v>
      </c>
      <c r="N333" s="88">
        <f>N332+C333+D333+F333+G333+H333-I333-J333-K333-L333-M333/15+R333+S333+T333+U333-V333-W333-X333</f>
        <v/>
      </c>
      <c r="O333" s="88" t="n"/>
      <c r="P333" s="88" t="n"/>
      <c r="Q333" s="88" t="n"/>
      <c r="R333" s="92" t="n">
        <v>0</v>
      </c>
      <c r="S333" s="92" t="n">
        <v>10</v>
      </c>
      <c r="T333" s="92" t="n">
        <v>0</v>
      </c>
      <c r="U333" s="92" t="n">
        <v>0</v>
      </c>
      <c r="V333" s="92" t="n">
        <v>0</v>
      </c>
      <c r="W333" s="92" t="n">
        <v>0</v>
      </c>
      <c r="X333" s="92" t="n">
        <v>0</v>
      </c>
    </row>
    <row r="334" ht="15.75" customHeight="1" s="303">
      <c r="B334" s="75" t="n">
        <v>44601</v>
      </c>
      <c r="C334" s="76">
        <f>SUMIF(приход!A:A,B334&amp;$C$2,приход!J:J)</f>
        <v/>
      </c>
      <c r="D334" s="76" t="n">
        <v>294</v>
      </c>
      <c r="E334" s="76" t="n">
        <v>22</v>
      </c>
      <c r="F334" s="76" t="n">
        <v>600</v>
      </c>
      <c r="G334" s="76" t="n">
        <v>0</v>
      </c>
      <c r="H334" s="76" t="n">
        <v>580</v>
      </c>
      <c r="I334" s="76" t="n">
        <v>845</v>
      </c>
      <c r="J334" s="76" t="n">
        <v>0</v>
      </c>
      <c r="K334" s="76" t="n">
        <v>0</v>
      </c>
      <c r="L334" s="76" t="n">
        <v>0</v>
      </c>
      <c r="M334" s="76" t="n">
        <v>0</v>
      </c>
      <c r="N334" s="88">
        <f>N333+C334+D334+F334+G334+H334-I334-J334-K334-L334-M334/15+R334+S334+T334+U334-V334-W334-X334</f>
        <v/>
      </c>
      <c r="O334" s="88" t="n"/>
      <c r="P334" s="88" t="n"/>
      <c r="Q334" s="88" t="n"/>
      <c r="R334" s="92" t="n">
        <v>0</v>
      </c>
      <c r="S334" s="92" t="n">
        <v>0</v>
      </c>
      <c r="T334" s="92" t="n">
        <v>0</v>
      </c>
      <c r="U334" s="92" t="n">
        <v>0</v>
      </c>
      <c r="V334" s="92" t="n">
        <v>0</v>
      </c>
      <c r="W334" s="92" t="n">
        <v>0</v>
      </c>
      <c r="X334" s="92" t="n">
        <v>0</v>
      </c>
    </row>
    <row r="335" ht="15.75" customHeight="1" s="303">
      <c r="B335" s="75" t="n">
        <v>44602</v>
      </c>
      <c r="C335" s="76">
        <f>SUMIF(приход!A:A,B335&amp;$C$2,приход!J:J)</f>
        <v/>
      </c>
      <c r="D335" s="76" t="n">
        <v>0</v>
      </c>
      <c r="E335" s="76" t="n">
        <v>0</v>
      </c>
      <c r="F335" s="76" t="n">
        <v>0</v>
      </c>
      <c r="G335" s="76" t="n">
        <v>0</v>
      </c>
      <c r="H335" s="76" t="n">
        <v>590</v>
      </c>
      <c r="I335" s="76" t="n">
        <v>785</v>
      </c>
      <c r="J335" s="76" t="n">
        <v>0</v>
      </c>
      <c r="K335" s="76" t="n">
        <v>0</v>
      </c>
      <c r="L335" s="76" t="n">
        <v>0</v>
      </c>
      <c r="M335" s="76" t="n">
        <v>0</v>
      </c>
      <c r="N335" s="88">
        <f>N334+C335+D335+F335+G335+H335-I335-J335-K335-L335-M335/15+R335+S335+T335+U335-V335-W335-X335</f>
        <v/>
      </c>
      <c r="O335" s="88" t="n">
        <v>1987</v>
      </c>
      <c r="P335" s="88" t="n"/>
      <c r="Q335" s="88" t="n"/>
      <c r="R335" s="92" t="n">
        <v>0</v>
      </c>
      <c r="S335" s="92" t="n">
        <v>0</v>
      </c>
      <c r="T335" s="92" t="n">
        <v>0</v>
      </c>
      <c r="U335" s="92" t="n">
        <v>0</v>
      </c>
      <c r="V335" s="92" t="n">
        <v>0</v>
      </c>
      <c r="W335" s="92" t="n">
        <v>0</v>
      </c>
      <c r="X335" s="92" t="n">
        <v>0</v>
      </c>
    </row>
    <row r="336" ht="15.75" customHeight="1" s="303">
      <c r="B336" s="75" t="n">
        <v>44603</v>
      </c>
      <c r="C336" s="76">
        <f>SUMIF(приход!A:A,B336&amp;$C$2,приход!J:J)</f>
        <v/>
      </c>
      <c r="D336" s="76" t="n">
        <v>0</v>
      </c>
      <c r="E336" s="76" t="n">
        <v>0</v>
      </c>
      <c r="F336" s="76" t="n">
        <v>0</v>
      </c>
      <c r="G336" s="76" t="n">
        <v>0</v>
      </c>
      <c r="H336" s="76" t="n">
        <v>668</v>
      </c>
      <c r="I336" s="76" t="n">
        <v>287</v>
      </c>
      <c r="J336" s="76" t="n">
        <v>0</v>
      </c>
      <c r="K336" s="76" t="n">
        <v>0</v>
      </c>
      <c r="L336" s="76" t="n">
        <v>0</v>
      </c>
      <c r="M336" s="76" t="n">
        <v>0</v>
      </c>
      <c r="N336" s="88">
        <f>N335+C336+D336+F336+G336+H336-I336-J336-K336-L336-M336/15+R336+S336+T336+U336-V336-W336-X336</f>
        <v/>
      </c>
      <c r="O336" s="88" t="n"/>
      <c r="P336" s="88" t="n"/>
      <c r="Q336" s="88" t="n"/>
      <c r="R336" s="92" t="n">
        <v>0</v>
      </c>
      <c r="S336" s="92" t="n">
        <v>0</v>
      </c>
      <c r="T336" s="92" t="n">
        <v>0</v>
      </c>
      <c r="U336" s="92" t="n">
        <v>0</v>
      </c>
      <c r="V336" s="92" t="n">
        <v>0</v>
      </c>
      <c r="W336" s="92" t="n">
        <v>0</v>
      </c>
      <c r="X336" s="92" t="n">
        <v>0</v>
      </c>
    </row>
    <row r="337" ht="15.75" customHeight="1" s="303">
      <c r="B337" s="75" t="n">
        <v>44604</v>
      </c>
      <c r="C337" s="76">
        <f>SUMIF(приход!A:A,B337&amp;$C$2,приход!J:J)</f>
        <v/>
      </c>
      <c r="D337" s="76" t="n">
        <v>600</v>
      </c>
      <c r="E337" s="76" t="n">
        <v>0</v>
      </c>
      <c r="F337" s="76" t="n">
        <v>600</v>
      </c>
      <c r="G337" s="76" t="n">
        <v>0</v>
      </c>
      <c r="H337" s="76" t="n">
        <v>548</v>
      </c>
      <c r="I337" s="76" t="n">
        <v>911</v>
      </c>
      <c r="J337" s="76" t="n">
        <v>0</v>
      </c>
      <c r="K337" s="76" t="n">
        <v>0</v>
      </c>
      <c r="L337" s="76" t="n">
        <v>0</v>
      </c>
      <c r="M337" s="76" t="n">
        <v>0</v>
      </c>
      <c r="N337" s="88">
        <f>N336+C337+D337+F337+G337+H337-I337-J337-K337-L337-M337/15+R337+S337+T337+U337-V337-W337-X337</f>
        <v/>
      </c>
      <c r="O337" s="88" t="n"/>
      <c r="P337" s="88" t="n"/>
      <c r="Q337" s="88" t="n"/>
      <c r="R337" s="92" t="n">
        <v>0</v>
      </c>
      <c r="S337" s="92" t="n">
        <v>0</v>
      </c>
      <c r="T337" s="92" t="n">
        <v>0</v>
      </c>
      <c r="U337" s="92" t="n">
        <v>0</v>
      </c>
      <c r="V337" s="92" t="n">
        <v>0</v>
      </c>
      <c r="W337" s="92" t="n">
        <v>0</v>
      </c>
      <c r="X337" s="92" t="n">
        <v>0</v>
      </c>
    </row>
    <row r="338" ht="15.75" customHeight="1" s="303">
      <c r="B338" s="75" t="n">
        <v>44605</v>
      </c>
      <c r="C338" s="76">
        <f>SUMIF(приход!A:A,B338&amp;$C$2,приход!J:J)</f>
        <v/>
      </c>
      <c r="D338" s="76" t="n">
        <v>0</v>
      </c>
      <c r="E338" s="76" t="n">
        <v>0</v>
      </c>
      <c r="F338" s="76" t="n">
        <v>0</v>
      </c>
      <c r="G338" s="76" t="n">
        <v>0</v>
      </c>
      <c r="H338" s="76" t="n">
        <v>424</v>
      </c>
      <c r="I338" s="107" t="n">
        <v>1251</v>
      </c>
      <c r="J338" s="76" t="n">
        <v>0</v>
      </c>
      <c r="K338" s="76" t="n">
        <v>0</v>
      </c>
      <c r="L338" s="76" t="n">
        <v>0</v>
      </c>
      <c r="M338" s="76" t="n">
        <v>0</v>
      </c>
      <c r="N338" s="88">
        <f>N337+C338+D338+F338+G338+H338-I338-J338-K338-L338-M338/15+R338+S338+T338+U338-V338-W338-X338</f>
        <v/>
      </c>
      <c r="O338" s="88" t="n"/>
      <c r="P338" s="88" t="n"/>
      <c r="Q338" s="88" t="n"/>
      <c r="R338" s="92" t="n">
        <v>0</v>
      </c>
      <c r="S338" s="92" t="n">
        <v>0</v>
      </c>
      <c r="T338" s="92" t="n">
        <v>0</v>
      </c>
      <c r="U338" s="92" t="n">
        <v>0</v>
      </c>
      <c r="V338" s="92" t="n">
        <v>0</v>
      </c>
      <c r="W338" s="92" t="n">
        <v>0</v>
      </c>
      <c r="X338" s="92" t="n">
        <v>0</v>
      </c>
    </row>
    <row r="339" ht="15.75" customHeight="1" s="303">
      <c r="B339" s="75" t="n">
        <v>44606</v>
      </c>
      <c r="C339" s="76">
        <f>SUMIF(приход!A:A,B339&amp;$C$2,приход!J:J)</f>
        <v/>
      </c>
      <c r="D339" s="76" t="n">
        <v>0</v>
      </c>
      <c r="E339" s="76" t="n">
        <v>0</v>
      </c>
      <c r="F339" s="76" t="n">
        <v>0</v>
      </c>
      <c r="G339" s="76" t="n">
        <v>0</v>
      </c>
      <c r="H339" s="76" t="n">
        <v>437</v>
      </c>
      <c r="I339" s="76" t="n">
        <v>682</v>
      </c>
      <c r="J339" s="76" t="n">
        <v>0</v>
      </c>
      <c r="K339" s="76" t="n">
        <v>0</v>
      </c>
      <c r="L339" s="76" t="n">
        <v>0</v>
      </c>
      <c r="M339" s="76" t="n">
        <v>0</v>
      </c>
      <c r="N339" s="88">
        <f>N338+C339+D339+F339+G339+H339-I339-J339-K339-L339-M339/15+R339+S339+T339+U339-V339-W339-X339</f>
        <v/>
      </c>
      <c r="O339" s="88" t="n">
        <v>2122</v>
      </c>
      <c r="P339" s="88" t="n"/>
      <c r="Q339" s="88" t="n"/>
      <c r="R339" s="92" t="n">
        <v>0</v>
      </c>
      <c r="S339" s="92" t="n">
        <v>0</v>
      </c>
      <c r="T339" s="92" t="n">
        <v>0</v>
      </c>
      <c r="U339" s="92" t="n">
        <v>0</v>
      </c>
      <c r="V339" s="92" t="n">
        <v>0</v>
      </c>
      <c r="W339" s="92" t="n">
        <v>0</v>
      </c>
      <c r="X339" s="92" t="n">
        <v>0</v>
      </c>
    </row>
    <row r="340" ht="15.75" customHeight="1" s="303">
      <c r="B340" s="75" t="n">
        <v>44607</v>
      </c>
      <c r="C340" s="76">
        <f>SUMIF(приход!A:A,B340&amp;$C$2,приход!J:J)</f>
        <v/>
      </c>
      <c r="D340" s="76" t="n">
        <v>300</v>
      </c>
      <c r="E340" s="76" t="n">
        <v>18</v>
      </c>
      <c r="F340" s="76" t="n">
        <v>0</v>
      </c>
      <c r="G340" s="76" t="n">
        <v>0</v>
      </c>
      <c r="H340" s="76" t="n">
        <v>637</v>
      </c>
      <c r="I340" s="76" t="n">
        <v>1037</v>
      </c>
      <c r="J340" s="76" t="n">
        <v>0</v>
      </c>
      <c r="K340" s="76" t="n">
        <v>0</v>
      </c>
      <c r="L340" s="76" t="n">
        <v>0</v>
      </c>
      <c r="M340" s="76" t="n">
        <v>0</v>
      </c>
      <c r="N340" s="88">
        <f>N339+C340+D340+F340+G340+H340-I340-J340-K340-L340-M340/15+R340+S340+T340+U340-V340-W340-X340</f>
        <v/>
      </c>
      <c r="O340" s="88" t="n">
        <v>1793</v>
      </c>
      <c r="P340" s="88" t="n"/>
      <c r="Q340" s="88" t="n"/>
      <c r="R340" s="92" t="n">
        <v>0</v>
      </c>
      <c r="S340" s="92" t="n">
        <v>0</v>
      </c>
      <c r="T340" s="92" t="n">
        <v>0</v>
      </c>
      <c r="U340" s="92" t="n">
        <v>0</v>
      </c>
      <c r="V340" s="92" t="n">
        <v>0</v>
      </c>
      <c r="W340" s="92" t="n">
        <v>2</v>
      </c>
      <c r="X340" s="92" t="n">
        <v>0</v>
      </c>
    </row>
    <row r="341" ht="15.75" customHeight="1" s="303">
      <c r="B341" s="75" t="n">
        <v>44608</v>
      </c>
      <c r="C341" s="76">
        <f>SUMIF(приход!A:A,B341&amp;$C$2,приход!J:J)</f>
        <v/>
      </c>
      <c r="D341" s="76" t="n">
        <v>0</v>
      </c>
      <c r="E341" s="76" t="n">
        <v>0</v>
      </c>
      <c r="F341" s="76" t="n">
        <v>0</v>
      </c>
      <c r="G341" s="76" t="n">
        <v>0</v>
      </c>
      <c r="H341" s="76" t="n">
        <v>487</v>
      </c>
      <c r="I341" s="76" t="n">
        <v>1148</v>
      </c>
      <c r="J341" s="76" t="n">
        <v>0</v>
      </c>
      <c r="K341" s="76" t="n">
        <v>0</v>
      </c>
      <c r="L341" s="76" t="n">
        <v>0</v>
      </c>
      <c r="M341" s="76" t="n">
        <v>0</v>
      </c>
      <c r="N341" s="88">
        <f>N340+C341+D341+F341+G341+H341-I341-J341-K341-L341-M341/15+R341+S341+T341+U341-V341-W341-X341</f>
        <v/>
      </c>
      <c r="O341" s="88" t="n">
        <v>1816</v>
      </c>
      <c r="P341" s="88" t="n"/>
      <c r="Q341" s="88" t="n"/>
      <c r="R341" s="92" t="n">
        <v>0</v>
      </c>
      <c r="S341" s="92" t="n">
        <v>0</v>
      </c>
      <c r="T341" s="92" t="n">
        <v>0</v>
      </c>
      <c r="U341" s="92" t="n">
        <v>0</v>
      </c>
      <c r="V341" s="92" t="n">
        <v>0</v>
      </c>
      <c r="W341" s="92" t="n">
        <v>0</v>
      </c>
      <c r="X341" s="92" t="n">
        <v>0</v>
      </c>
    </row>
    <row r="342" ht="15.75" customHeight="1" s="303">
      <c r="B342" s="75" t="n">
        <v>44609</v>
      </c>
      <c r="C342" s="76">
        <f>SUMIF(приход!A:A,B342&amp;$C$2,приход!J:J)</f>
        <v/>
      </c>
      <c r="D342" s="76" t="n">
        <v>0</v>
      </c>
      <c r="E342" s="76" t="n">
        <v>0</v>
      </c>
      <c r="F342" s="76" t="n">
        <v>0</v>
      </c>
      <c r="G342" s="76" t="n">
        <v>0</v>
      </c>
      <c r="H342" s="76" t="n">
        <v>269</v>
      </c>
      <c r="I342" s="76" t="n">
        <v>814</v>
      </c>
      <c r="J342" s="76" t="n">
        <v>0</v>
      </c>
      <c r="K342" s="76" t="n">
        <v>0</v>
      </c>
      <c r="L342" s="76" t="n">
        <v>0</v>
      </c>
      <c r="M342" s="76" t="n">
        <v>0</v>
      </c>
      <c r="N342" s="88">
        <f>N341+C342+D342+F342+G342+H342-I342-J342-K342-L342-M342/15+R342+S342+T342+U342-V342-W342-X342</f>
        <v/>
      </c>
      <c r="O342" s="88" t="n">
        <v>1100</v>
      </c>
      <c r="P342" s="88" t="n"/>
      <c r="Q342" s="88" t="n"/>
      <c r="R342" s="92" t="n">
        <v>0</v>
      </c>
      <c r="S342" s="92" t="n">
        <v>0</v>
      </c>
      <c r="T342" s="92" t="n">
        <v>0</v>
      </c>
      <c r="U342" s="92" t="n">
        <v>0</v>
      </c>
      <c r="V342" s="92" t="n">
        <v>0</v>
      </c>
      <c r="W342" s="92" t="n">
        <v>0</v>
      </c>
      <c r="X342" s="92" t="n">
        <v>0</v>
      </c>
    </row>
    <row r="343" ht="15.75" customHeight="1" s="303">
      <c r="B343" s="75" t="n">
        <v>44610</v>
      </c>
      <c r="C343" s="76">
        <f>SUMIF(приход!A:A,B343&amp;$C$2,приход!J:J)</f>
        <v/>
      </c>
      <c r="D343" s="76" t="n">
        <v>0</v>
      </c>
      <c r="E343" s="76" t="n">
        <v>0</v>
      </c>
      <c r="F343" s="76" t="n">
        <v>600</v>
      </c>
      <c r="G343" s="76" t="n">
        <v>0</v>
      </c>
      <c r="H343" s="76" t="n">
        <v>635</v>
      </c>
      <c r="I343" s="76" t="n">
        <v>812</v>
      </c>
      <c r="J343" s="76" t="n">
        <v>0</v>
      </c>
      <c r="K343" s="76" t="n">
        <v>0</v>
      </c>
      <c r="L343" s="76" t="n">
        <v>0</v>
      </c>
      <c r="M343" s="76" t="n">
        <v>0</v>
      </c>
      <c r="N343" s="88">
        <f>N342+C343+D343+F343+G343+H343-I343-J343-K343-L343-M343/15+R343+S343+T343+U343-V343-W343-X343</f>
        <v/>
      </c>
      <c r="O343" s="88" t="n">
        <v>724</v>
      </c>
      <c r="P343" s="88" t="n"/>
      <c r="Q343" s="88" t="n"/>
      <c r="R343" s="92" t="n">
        <v>0</v>
      </c>
      <c r="S343" s="92" t="n">
        <v>0</v>
      </c>
      <c r="T343" s="92" t="n">
        <v>0</v>
      </c>
      <c r="U343" s="92" t="n">
        <v>0</v>
      </c>
      <c r="V343" s="92" t="n">
        <v>0</v>
      </c>
      <c r="W343" s="92" t="n">
        <v>0</v>
      </c>
      <c r="X343" s="92" t="n">
        <v>0</v>
      </c>
    </row>
    <row r="344" ht="15.75" customHeight="1" s="303">
      <c r="B344" s="75" t="n">
        <v>44611</v>
      </c>
      <c r="C344" s="76">
        <f>SUMIF(приход!A:A,B344&amp;$C$2,приход!J:J)</f>
        <v/>
      </c>
      <c r="D344" s="76" t="n">
        <v>0</v>
      </c>
      <c r="E344" s="76" t="n">
        <v>0</v>
      </c>
      <c r="F344" s="76" t="n">
        <v>0</v>
      </c>
      <c r="G344" s="76" t="n">
        <v>0</v>
      </c>
      <c r="H344" s="76" t="n">
        <v>443</v>
      </c>
      <c r="I344" s="94" t="n">
        <v>924</v>
      </c>
      <c r="J344" s="76" t="n">
        <v>0</v>
      </c>
      <c r="K344" s="76" t="n">
        <v>0</v>
      </c>
      <c r="L344" s="76" t="n">
        <v>0</v>
      </c>
      <c r="M344" s="76" t="n">
        <v>0</v>
      </c>
      <c r="N344" s="88">
        <f>N343+C344+D344+F344+G344+H344-I344-J344-K344-L344-M344/15+R344+S344+T344+U344-V344-W344-X344</f>
        <v/>
      </c>
      <c r="O344" s="88" t="n"/>
      <c r="P344" s="88" t="n"/>
      <c r="Q344" s="88" t="n"/>
      <c r="R344" s="92" t="n">
        <v>0</v>
      </c>
      <c r="S344" s="92" t="n">
        <v>0</v>
      </c>
      <c r="T344" s="92" t="n">
        <v>0</v>
      </c>
      <c r="U344" s="92" t="n">
        <v>0</v>
      </c>
      <c r="V344" s="92" t="n">
        <v>0</v>
      </c>
      <c r="W344" s="92" t="n">
        <v>0</v>
      </c>
      <c r="X344" s="92" t="n">
        <v>0</v>
      </c>
    </row>
    <row r="345" ht="15.75" customHeight="1" s="303">
      <c r="B345" s="75" t="n">
        <v>44612</v>
      </c>
      <c r="C345" s="76">
        <f>SUMIF(приход!A:A,B345&amp;$C$2,приход!J:J)</f>
        <v/>
      </c>
      <c r="D345" s="76" t="n">
        <v>0</v>
      </c>
      <c r="E345" s="76" t="n">
        <v>0</v>
      </c>
      <c r="F345" s="76" t="n">
        <v>0</v>
      </c>
      <c r="G345" s="76" t="n">
        <v>0</v>
      </c>
      <c r="H345" s="76" t="n">
        <v>712</v>
      </c>
      <c r="I345" s="94" t="n">
        <v>447</v>
      </c>
      <c r="J345" s="76" t="n">
        <v>0</v>
      </c>
      <c r="K345" s="76" t="n">
        <v>0</v>
      </c>
      <c r="L345" s="76" t="n">
        <v>0</v>
      </c>
      <c r="M345" s="76" t="n">
        <v>0</v>
      </c>
      <c r="N345" s="88">
        <f>N344+C345+D345+F345+G345+H345-I345-J345-K345-L345-M345/15+R345+S345+T345+U345-V345-W345-X345</f>
        <v/>
      </c>
      <c r="O345" s="88" t="n"/>
      <c r="P345" s="88" t="n"/>
      <c r="Q345" s="88" t="n"/>
      <c r="R345" s="92" t="n">
        <v>0</v>
      </c>
      <c r="S345" s="92" t="n">
        <v>0</v>
      </c>
      <c r="T345" s="92" t="n">
        <v>0</v>
      </c>
      <c r="U345" s="92" t="n">
        <v>0</v>
      </c>
      <c r="V345" s="92" t="n">
        <v>0</v>
      </c>
      <c r="W345" s="92" t="n">
        <v>2</v>
      </c>
      <c r="X345" s="92" t="n">
        <v>0</v>
      </c>
    </row>
    <row r="346" ht="15.75" customHeight="1" s="303">
      <c r="B346" s="75" t="n">
        <v>44613</v>
      </c>
      <c r="C346" s="76">
        <f>SUMIF(приход!A:A,B346&amp;$C$2,приход!J:J)</f>
        <v/>
      </c>
      <c r="D346" s="76" t="n">
        <v>300</v>
      </c>
      <c r="E346" s="76" t="n">
        <v>20</v>
      </c>
      <c r="F346" s="76" t="n">
        <v>0</v>
      </c>
      <c r="G346" s="76" t="n">
        <v>0</v>
      </c>
      <c r="H346" s="76" t="n">
        <v>526</v>
      </c>
      <c r="I346" s="107" t="n">
        <v>1300</v>
      </c>
      <c r="J346" s="76" t="n">
        <v>0</v>
      </c>
      <c r="K346" s="76" t="n">
        <v>0</v>
      </c>
      <c r="L346" s="76" t="n">
        <v>0</v>
      </c>
      <c r="M346" s="76" t="n">
        <v>0</v>
      </c>
      <c r="N346" s="88">
        <f>N345+C346+D346+F346+G346+H346-I346-J346-K346-L346-M346/15+R346+S346+T346+U346-V346-W346-X346</f>
        <v/>
      </c>
      <c r="O346" s="88" t="n">
        <v>600</v>
      </c>
      <c r="P346" s="88" t="n"/>
      <c r="Q346" s="88" t="n"/>
      <c r="R346" s="92" t="n">
        <v>0</v>
      </c>
      <c r="S346" s="92" t="n">
        <v>24</v>
      </c>
      <c r="T346" s="92" t="n">
        <v>0</v>
      </c>
      <c r="U346" s="92" t="n">
        <v>0</v>
      </c>
      <c r="V346" s="92" t="n">
        <v>0</v>
      </c>
      <c r="W346" s="92" t="n">
        <v>0</v>
      </c>
      <c r="X346" s="92" t="n">
        <v>0</v>
      </c>
    </row>
    <row r="347" ht="15.75" customHeight="1" s="303">
      <c r="B347" s="75" t="n">
        <v>44614</v>
      </c>
      <c r="C347" s="76">
        <f>SUMIF(приход!A:A,B347&amp;$C$2,приход!J:J)</f>
        <v/>
      </c>
      <c r="D347" s="76" t="n">
        <v>0</v>
      </c>
      <c r="E347" s="76" t="n">
        <v>0</v>
      </c>
      <c r="F347" s="76" t="n">
        <v>0</v>
      </c>
      <c r="G347" s="76" t="n">
        <v>0</v>
      </c>
      <c r="H347" s="76" t="n">
        <v>378</v>
      </c>
      <c r="I347" s="76" t="n">
        <v>931</v>
      </c>
      <c r="J347" s="76" t="n">
        <v>0</v>
      </c>
      <c r="K347" s="76" t="n">
        <v>0</v>
      </c>
      <c r="L347" s="76" t="n">
        <v>0</v>
      </c>
      <c r="M347" s="76" t="n">
        <v>0</v>
      </c>
      <c r="N347" s="88">
        <f>N346+C347+D347+F347+G347+H347-I347-J347-K347-L347-M347/15+R347+S347+T347+U347-V347-W347-X347</f>
        <v/>
      </c>
      <c r="O347" s="88" t="n">
        <v>526</v>
      </c>
      <c r="P347" s="88" t="n"/>
      <c r="Q347" s="88" t="n"/>
      <c r="R347" s="92" t="n">
        <v>0</v>
      </c>
      <c r="S347" s="92" t="n">
        <v>0</v>
      </c>
      <c r="T347" s="92" t="n">
        <v>0</v>
      </c>
      <c r="U347" s="92" t="n">
        <v>0</v>
      </c>
      <c r="V347" s="92" t="n">
        <v>0</v>
      </c>
      <c r="W347" s="92" t="n">
        <v>0</v>
      </c>
      <c r="X347" s="92" t="n">
        <v>0</v>
      </c>
    </row>
    <row r="348" ht="15.75" customHeight="1" s="303">
      <c r="B348" s="75" t="n">
        <v>44615</v>
      </c>
      <c r="C348" s="76">
        <f>SUMIF(приход!A:A,B348&amp;$C$2,приход!J:J)</f>
        <v/>
      </c>
      <c r="D348" s="76" t="n">
        <v>0</v>
      </c>
      <c r="E348" s="76" t="n">
        <v>0</v>
      </c>
      <c r="F348" s="76" t="n">
        <v>600</v>
      </c>
      <c r="G348" s="76" t="n">
        <v>0</v>
      </c>
      <c r="H348" s="76" t="n">
        <v>793</v>
      </c>
      <c r="I348" s="76" t="n">
        <v>734</v>
      </c>
      <c r="J348" s="76" t="n">
        <v>0</v>
      </c>
      <c r="K348" s="76" t="n">
        <v>0</v>
      </c>
      <c r="L348" s="76" t="n">
        <v>0</v>
      </c>
      <c r="M348" s="76" t="n">
        <v>0</v>
      </c>
      <c r="N348" s="88">
        <f>N347+C348+D348+F348+G348+H348-I348-J348-K348-L348-M348/15+R348+S348+T348+U348-V348-W348-X348</f>
        <v/>
      </c>
      <c r="O348" s="88" t="n"/>
      <c r="P348" s="88" t="n"/>
      <c r="Q348" s="88" t="n"/>
      <c r="R348" s="92" t="n">
        <v>0</v>
      </c>
      <c r="S348" s="92" t="n">
        <v>0</v>
      </c>
      <c r="T348" s="92" t="n">
        <v>0</v>
      </c>
      <c r="U348" s="92" t="n">
        <v>0</v>
      </c>
      <c r="V348" s="92" t="n">
        <v>0</v>
      </c>
      <c r="W348" s="92" t="n">
        <v>0</v>
      </c>
      <c r="X348" s="92" t="n">
        <v>0</v>
      </c>
    </row>
    <row r="349" ht="15.75" customHeight="1" s="303">
      <c r="B349" s="75" t="n">
        <v>44616</v>
      </c>
      <c r="C349" s="76">
        <f>SUMIF(приход!A:A,B349&amp;$C$2,приход!J:J)</f>
        <v/>
      </c>
      <c r="D349" s="76" t="n">
        <v>0</v>
      </c>
      <c r="E349" s="76" t="n">
        <v>0</v>
      </c>
      <c r="F349" s="76" t="n">
        <v>0</v>
      </c>
      <c r="G349" s="76" t="n">
        <v>0</v>
      </c>
      <c r="H349" s="76" t="n">
        <v>517</v>
      </c>
      <c r="I349" s="76" t="n">
        <v>587</v>
      </c>
      <c r="J349" s="76" t="n">
        <v>0</v>
      </c>
      <c r="K349" s="76" t="n">
        <v>0</v>
      </c>
      <c r="L349" s="76" t="n">
        <v>0</v>
      </c>
      <c r="M349" s="76" t="n">
        <v>0</v>
      </c>
      <c r="N349" s="88">
        <f>N348+C349+D349+F349+G349+H349-I349-J349-K349-L349-M349/15+R349+S349+T349+U349-V349-W349-X349</f>
        <v/>
      </c>
      <c r="O349" s="88" t="n">
        <v>573</v>
      </c>
      <c r="P349" s="88" t="n"/>
      <c r="Q349" s="88" t="n"/>
      <c r="R349" s="92" t="n">
        <v>0</v>
      </c>
      <c r="S349" s="92" t="n">
        <v>18</v>
      </c>
      <c r="T349" s="92" t="n">
        <v>0</v>
      </c>
      <c r="U349" s="92" t="n">
        <v>0</v>
      </c>
      <c r="V349" s="92" t="n">
        <v>0</v>
      </c>
      <c r="W349" s="92" t="n">
        <v>2</v>
      </c>
      <c r="X349" s="92" t="n">
        <v>0</v>
      </c>
    </row>
    <row r="350" ht="15.75" customHeight="1" s="303">
      <c r="B350" s="75" t="n">
        <v>44617</v>
      </c>
      <c r="C350" s="76">
        <f>SUMIF(приход!A:A,B350&amp;$C$2,приход!J:J)</f>
        <v/>
      </c>
      <c r="D350" s="76" t="n">
        <v>338</v>
      </c>
      <c r="E350" s="76" t="n">
        <v>0</v>
      </c>
      <c r="F350" s="76" t="n">
        <v>0</v>
      </c>
      <c r="G350" s="76" t="n">
        <v>0</v>
      </c>
      <c r="H350" s="76" t="n">
        <v>616</v>
      </c>
      <c r="I350" s="76" t="n">
        <v>805</v>
      </c>
      <c r="J350" s="76" t="n">
        <v>0</v>
      </c>
      <c r="K350" s="76" t="n">
        <v>0</v>
      </c>
      <c r="L350" s="76" t="n">
        <v>0</v>
      </c>
      <c r="M350" s="76" t="n">
        <v>0</v>
      </c>
      <c r="N350" s="88">
        <f>N349+C350+D350+F350+G350+H350-I350-J350-K350-L350-M350/15+R350+S350+T350+U350-V350-W350-X350</f>
        <v/>
      </c>
      <c r="O350" s="88" t="n"/>
      <c r="P350" s="88" t="n"/>
      <c r="Q350" s="88" t="n"/>
      <c r="R350" s="92" t="n">
        <v>0</v>
      </c>
      <c r="S350" s="92" t="n">
        <v>1</v>
      </c>
      <c r="T350" s="92" t="n">
        <v>0</v>
      </c>
      <c r="U350" s="92" t="n">
        <v>0</v>
      </c>
      <c r="V350" s="92" t="n">
        <v>0</v>
      </c>
      <c r="W350" s="92" t="n">
        <v>0</v>
      </c>
      <c r="X350" s="92" t="n">
        <v>0</v>
      </c>
    </row>
    <row r="351" ht="15.75" customHeight="1" s="303">
      <c r="B351" s="75" t="n">
        <v>44618</v>
      </c>
      <c r="C351" s="76">
        <f>SUMIF(приход!A:A,B351&amp;$C$2,приход!J:J)</f>
        <v/>
      </c>
      <c r="D351" s="76" t="n">
        <v>0</v>
      </c>
      <c r="E351" s="76" t="n">
        <v>0</v>
      </c>
      <c r="F351" s="76" t="n">
        <v>600</v>
      </c>
      <c r="G351" s="76" t="n">
        <v>0</v>
      </c>
      <c r="H351" s="76" t="n">
        <v>930</v>
      </c>
      <c r="I351" s="76" t="n">
        <v>518</v>
      </c>
      <c r="J351" s="76" t="n">
        <v>0</v>
      </c>
      <c r="K351" s="76" t="n">
        <v>0</v>
      </c>
      <c r="L351" s="76" t="n">
        <v>0</v>
      </c>
      <c r="M351" s="76" t="n">
        <v>0</v>
      </c>
      <c r="N351" s="88">
        <f>N350+C351+D351+F351+G351+H351-I351-J351-K351-L351-M351/15+R351+S351+T351+U351-V351-W351-X351</f>
        <v/>
      </c>
      <c r="O351" s="88" t="n"/>
      <c r="P351" s="88" t="n"/>
      <c r="Q351" s="88" t="n"/>
      <c r="R351" s="92" t="n">
        <v>0</v>
      </c>
      <c r="S351" s="92" t="n">
        <v>0</v>
      </c>
      <c r="T351" s="92" t="n">
        <v>0</v>
      </c>
      <c r="U351" s="92" t="n">
        <v>0</v>
      </c>
      <c r="V351" s="92" t="n">
        <v>0</v>
      </c>
      <c r="W351" s="92" t="n">
        <v>0</v>
      </c>
      <c r="X351" s="92" t="n">
        <v>0</v>
      </c>
    </row>
    <row r="352" ht="15.75" customHeight="1" s="303">
      <c r="B352" s="75" t="n">
        <v>44619</v>
      </c>
      <c r="C352" s="76">
        <f>SUMIF(приход!A:A,B352&amp;$C$2,приход!J:J)</f>
        <v/>
      </c>
      <c r="D352" s="76" t="n">
        <v>300</v>
      </c>
      <c r="E352" s="76" t="n">
        <v>0</v>
      </c>
      <c r="F352" s="76" t="n">
        <v>0</v>
      </c>
      <c r="G352" s="76" t="n">
        <v>0</v>
      </c>
      <c r="H352" s="76" t="n">
        <v>451</v>
      </c>
      <c r="I352" s="76" t="n">
        <v>235</v>
      </c>
      <c r="J352" s="76" t="n">
        <v>0</v>
      </c>
      <c r="K352" s="76" t="n">
        <v>0</v>
      </c>
      <c r="L352" s="76" t="n">
        <v>0</v>
      </c>
      <c r="M352" s="76" t="n">
        <v>0</v>
      </c>
      <c r="N352" s="88">
        <f>N351+C352+D352+F352+G352+H352-I352-J352-K352-L352-M352/15+R352+S352+T352+U352-V352-W352-X352</f>
        <v/>
      </c>
      <c r="O352" s="88" t="n"/>
      <c r="P352" s="88" t="n"/>
      <c r="Q352" s="88" t="n"/>
      <c r="R352" s="92" t="n">
        <v>0</v>
      </c>
      <c r="S352" s="92" t="n">
        <v>0</v>
      </c>
      <c r="T352" s="92" t="n">
        <v>0</v>
      </c>
      <c r="U352" s="92" t="n">
        <v>0</v>
      </c>
      <c r="V352" s="92" t="n">
        <v>0</v>
      </c>
      <c r="W352" s="92" t="n">
        <v>0</v>
      </c>
      <c r="X352" s="92" t="n">
        <v>0</v>
      </c>
    </row>
    <row r="353" ht="15.75" customHeight="1" s="303">
      <c r="B353" s="75" t="n">
        <v>44620</v>
      </c>
      <c r="C353" s="76">
        <f>SUMIF(приход!A:A,B353&amp;$C$2,приход!J:J)</f>
        <v/>
      </c>
      <c r="D353" s="76" t="n">
        <v>0</v>
      </c>
      <c r="E353" s="76" t="n">
        <v>0</v>
      </c>
      <c r="F353" s="76" t="n">
        <v>0</v>
      </c>
      <c r="G353" s="76" t="n">
        <v>0</v>
      </c>
      <c r="H353" s="76" t="n">
        <v>348</v>
      </c>
      <c r="I353" s="76" t="n">
        <v>445</v>
      </c>
      <c r="J353" s="76" t="n">
        <v>0</v>
      </c>
      <c r="K353" s="76" t="n">
        <v>0</v>
      </c>
      <c r="L353" s="76" t="n">
        <v>0</v>
      </c>
      <c r="M353" s="76" t="n">
        <v>0</v>
      </c>
      <c r="N353" s="88">
        <f>N352+C353+D353+F353+G353+H353-I353-J353-K353-L353-M353/15+R353+S353+T353+U353-V353-W353-X353</f>
        <v/>
      </c>
      <c r="O353" s="88" t="n"/>
      <c r="P353" s="88" t="n">
        <v>24425</v>
      </c>
      <c r="Q353" s="97">
        <f>P353/N353</f>
        <v/>
      </c>
      <c r="R353" s="92" t="n">
        <v>0</v>
      </c>
      <c r="S353" s="92" t="n">
        <v>0</v>
      </c>
      <c r="T353" s="92" t="n">
        <v>0</v>
      </c>
      <c r="U353" s="92" t="n">
        <v>0</v>
      </c>
      <c r="V353" s="92" t="n">
        <v>0</v>
      </c>
      <c r="W353" s="92" t="n">
        <v>2</v>
      </c>
      <c r="X353" s="92" t="n">
        <v>0</v>
      </c>
    </row>
    <row r="354" ht="15.75" customHeight="1" s="303">
      <c r="B354" s="75" t="n">
        <v>44621</v>
      </c>
      <c r="C354" s="76">
        <f>SUMIF(приход!A:A,B354&amp;$C$2,приход!J:J)</f>
        <v/>
      </c>
      <c r="D354" s="76" t="n">
        <v>0</v>
      </c>
      <c r="E354" s="76" t="n">
        <v>0</v>
      </c>
      <c r="F354" s="76" t="n">
        <v>0</v>
      </c>
      <c r="G354" s="76" t="n">
        <v>0</v>
      </c>
      <c r="H354" s="76" t="n">
        <v>372</v>
      </c>
      <c r="I354" s="76" t="n">
        <v>841</v>
      </c>
      <c r="J354" s="76" t="n">
        <v>0</v>
      </c>
      <c r="K354" s="76" t="n">
        <v>0</v>
      </c>
      <c r="L354" s="76" t="n">
        <v>0</v>
      </c>
      <c r="M354" s="76" t="n">
        <v>0</v>
      </c>
      <c r="N354" s="88">
        <f>P353+C354+D354+F354+G354+H354-I354-J354-K354-L354-M354/15+R354+S354+T354+U354-V354-W354-X354</f>
        <v/>
      </c>
      <c r="O354" s="88" t="n">
        <v>1094</v>
      </c>
      <c r="P354" s="88" t="n"/>
      <c r="Q354" s="88" t="n"/>
      <c r="R354" s="92" t="n">
        <v>0</v>
      </c>
      <c r="S354" s="92" t="n">
        <v>0</v>
      </c>
      <c r="T354" s="92" t="n">
        <v>0</v>
      </c>
      <c r="U354" s="92" t="n">
        <v>0</v>
      </c>
      <c r="V354" s="92" t="n">
        <v>0</v>
      </c>
      <c r="W354" s="92" t="n">
        <v>0</v>
      </c>
      <c r="X354" s="92" t="n">
        <v>0</v>
      </c>
    </row>
    <row r="355" ht="15.75" customHeight="1" s="303">
      <c r="B355" s="75" t="n">
        <v>44622</v>
      </c>
      <c r="C355" s="76">
        <f>SUMIF(приход!A:A,B355&amp;$C$2,приход!J:J)</f>
        <v/>
      </c>
      <c r="D355" s="76" t="n">
        <v>0</v>
      </c>
      <c r="E355" s="76" t="n">
        <v>0</v>
      </c>
      <c r="F355" s="76" t="n">
        <v>600</v>
      </c>
      <c r="G355" s="76" t="n">
        <v>0</v>
      </c>
      <c r="H355" s="76" t="n">
        <v>423</v>
      </c>
      <c r="I355" s="76" t="n">
        <v>971</v>
      </c>
      <c r="J355" s="76" t="n">
        <v>0</v>
      </c>
      <c r="K355" s="76" t="n">
        <v>0</v>
      </c>
      <c r="L355" s="76" t="n">
        <v>0</v>
      </c>
      <c r="M355" s="76" t="n">
        <v>0</v>
      </c>
      <c r="N355" s="88">
        <f>N354+C355+D355+F355+G355+H355-I355-J355-K355-L355-M355/15+R355+S355+T355+U355-V355-W355-X355</f>
        <v/>
      </c>
      <c r="O355" s="88" t="n">
        <v>1592</v>
      </c>
      <c r="P355" s="88" t="n"/>
      <c r="Q355" s="88" t="n"/>
      <c r="R355" s="92" t="n">
        <v>0</v>
      </c>
      <c r="S355" s="92" t="n">
        <v>0</v>
      </c>
      <c r="T355" s="92" t="n">
        <v>0</v>
      </c>
      <c r="U355" s="92" t="n">
        <v>0</v>
      </c>
      <c r="V355" s="92" t="n">
        <v>0</v>
      </c>
      <c r="W355" s="92" t="n">
        <v>0</v>
      </c>
      <c r="X355" s="92" t="n">
        <v>0</v>
      </c>
    </row>
    <row r="356" ht="15.75" customHeight="1" s="303">
      <c r="B356" s="75" t="n">
        <v>44623</v>
      </c>
      <c r="C356" s="76">
        <f>SUMIF(приход!A:A,B356&amp;$C$2,приход!J:J)</f>
        <v/>
      </c>
      <c r="D356" s="76" t="n">
        <v>154</v>
      </c>
      <c r="E356" s="76" t="n">
        <v>0</v>
      </c>
      <c r="F356" s="76" t="n">
        <v>600</v>
      </c>
      <c r="G356" s="76" t="n">
        <v>0</v>
      </c>
      <c r="H356" s="76" t="n">
        <v>698</v>
      </c>
      <c r="I356" s="76" t="n">
        <v>1014</v>
      </c>
      <c r="J356" s="76" t="n">
        <v>0</v>
      </c>
      <c r="K356" s="76" t="n">
        <v>0</v>
      </c>
      <c r="L356" s="76" t="n">
        <v>0</v>
      </c>
      <c r="M356" s="76" t="n">
        <v>0</v>
      </c>
      <c r="N356" s="88">
        <f>N355+C356+D356+F356+G356+H356-I356-J356-K356-L356-M356/15+R356+S356+T356+U356-V356-W356-X356</f>
        <v/>
      </c>
      <c r="O356" s="88" t="n"/>
      <c r="P356" s="88" t="n"/>
      <c r="Q356" s="88" t="n"/>
      <c r="R356" s="92" t="n">
        <v>0</v>
      </c>
      <c r="S356" s="92" t="n">
        <v>0</v>
      </c>
      <c r="T356" s="92" t="n">
        <v>0</v>
      </c>
      <c r="U356" s="92" t="n">
        <v>0</v>
      </c>
      <c r="V356" s="92" t="n">
        <v>0</v>
      </c>
      <c r="W356" s="92" t="n">
        <v>4</v>
      </c>
      <c r="X356" s="92" t="n">
        <v>0</v>
      </c>
    </row>
    <row r="357" ht="15.75" customHeight="1" s="303">
      <c r="B357" s="75" t="n">
        <v>44624</v>
      </c>
      <c r="C357" s="76">
        <f>SUMIF(приход!A:A,B357&amp;$C$2,приход!J:J)</f>
        <v/>
      </c>
      <c r="D357" s="76" t="n">
        <v>0</v>
      </c>
      <c r="E357" s="76" t="n">
        <v>0</v>
      </c>
      <c r="F357" s="76" t="n">
        <v>0</v>
      </c>
      <c r="G357" s="76" t="n">
        <v>0</v>
      </c>
      <c r="H357" s="76" t="n">
        <v>401</v>
      </c>
      <c r="I357" s="76" t="n">
        <v>795</v>
      </c>
      <c r="J357" s="76" t="n">
        <v>0</v>
      </c>
      <c r="K357" s="76" t="n">
        <v>0</v>
      </c>
      <c r="L357" s="76" t="n">
        <v>0</v>
      </c>
      <c r="M357" s="76" t="n">
        <v>0</v>
      </c>
      <c r="N357" s="88">
        <f>N356+C357+D357+F357+G357+H357-I357-J357-K357-L357-M357/15+R357+S357+T357+U357-V357-W357-X357</f>
        <v/>
      </c>
      <c r="O357" s="88" t="n">
        <v>1600</v>
      </c>
      <c r="P357" s="88" t="n"/>
      <c r="Q357" s="88" t="n"/>
      <c r="R357" s="92" t="n">
        <v>0</v>
      </c>
      <c r="S357" s="92" t="n">
        <v>0</v>
      </c>
      <c r="T357" s="92" t="n">
        <v>0</v>
      </c>
      <c r="U357" s="92" t="n">
        <v>0</v>
      </c>
      <c r="V357" s="92" t="n">
        <v>0</v>
      </c>
      <c r="W357" s="92" t="n">
        <v>0</v>
      </c>
      <c r="X357" s="92" t="n">
        <v>0</v>
      </c>
    </row>
    <row r="358" ht="15.75" customHeight="1" s="303">
      <c r="B358" s="75" t="n">
        <v>44625</v>
      </c>
      <c r="C358" s="76">
        <f>SUMIF(приход!A:A,B358&amp;$C$2,приход!J:J)</f>
        <v/>
      </c>
      <c r="D358" s="76" t="n">
        <v>600</v>
      </c>
      <c r="E358" s="76" t="n">
        <v>98</v>
      </c>
      <c r="F358" s="76" t="n">
        <v>0</v>
      </c>
      <c r="G358" s="76" t="n">
        <v>0</v>
      </c>
      <c r="H358" s="76" t="n">
        <v>473</v>
      </c>
      <c r="I358" s="76" t="n">
        <v>692</v>
      </c>
      <c r="J358" s="76" t="n">
        <v>0</v>
      </c>
      <c r="K358" s="76" t="n">
        <v>0</v>
      </c>
      <c r="L358" s="76" t="n">
        <v>0</v>
      </c>
      <c r="M358" s="76" t="n">
        <v>0</v>
      </c>
      <c r="N358" s="88">
        <f>N357+C358+D358+F358+G358+H358-I358-J358-K358-L358-M358/15+R358+S358+T358+U358-V358-W358-X358</f>
        <v/>
      </c>
      <c r="O358" s="88" t="n">
        <v>1358</v>
      </c>
      <c r="P358" s="88" t="n"/>
      <c r="Q358" s="88" t="n"/>
      <c r="R358" s="92" t="n">
        <v>0</v>
      </c>
      <c r="S358" s="92" t="n">
        <v>0</v>
      </c>
      <c r="T358" s="92" t="n">
        <v>0</v>
      </c>
      <c r="U358" s="92" t="n">
        <v>0</v>
      </c>
      <c r="V358" s="92" t="n">
        <v>0</v>
      </c>
      <c r="W358" s="92" t="n">
        <v>0</v>
      </c>
      <c r="X358" s="92" t="n">
        <v>0</v>
      </c>
    </row>
    <row r="359" ht="15.75" customHeight="1" s="303">
      <c r="B359" s="75" t="n">
        <v>44626</v>
      </c>
      <c r="C359" s="76">
        <f>SUMIF(приход!A:A,B359&amp;$C$2,приход!J:J)</f>
        <v/>
      </c>
      <c r="D359" s="76" t="n">
        <v>0</v>
      </c>
      <c r="E359" s="76" t="n">
        <v>0</v>
      </c>
      <c r="F359" s="76" t="n">
        <v>0</v>
      </c>
      <c r="G359" s="76" t="n">
        <v>0</v>
      </c>
      <c r="H359" s="76" t="n">
        <v>438</v>
      </c>
      <c r="I359" s="76" t="n">
        <v>450</v>
      </c>
      <c r="J359" s="76" t="n">
        <v>0</v>
      </c>
      <c r="K359" s="76" t="n">
        <v>0</v>
      </c>
      <c r="L359" s="76" t="n">
        <v>0</v>
      </c>
      <c r="M359" s="76" t="n">
        <v>0</v>
      </c>
      <c r="N359" s="88">
        <f>N358+C359+D359+F359+G359+H359-I359-J359-K359-L359-M359/15+R359+S359+T359+U359-V359-W359-X359</f>
        <v/>
      </c>
      <c r="O359" s="88" t="n"/>
      <c r="P359" s="88" t="n"/>
      <c r="Q359" s="88" t="n"/>
      <c r="R359" s="92" t="n">
        <v>0</v>
      </c>
      <c r="S359" s="92" t="n">
        <v>0</v>
      </c>
      <c r="T359" s="92" t="n">
        <v>0</v>
      </c>
      <c r="U359" s="92" t="n">
        <v>0</v>
      </c>
      <c r="V359" s="92" t="n">
        <v>0</v>
      </c>
      <c r="W359" s="92" t="n">
        <v>0</v>
      </c>
      <c r="X359" s="92" t="n">
        <v>0</v>
      </c>
    </row>
    <row r="360" ht="15.75" customHeight="1" s="303">
      <c r="B360" s="75" t="n">
        <v>44627</v>
      </c>
      <c r="C360" s="76">
        <f>SUMIF(приход!A:A,B360&amp;$C$2,приход!J:J)</f>
        <v/>
      </c>
      <c r="D360" s="76" t="n">
        <v>0</v>
      </c>
      <c r="E360" s="76" t="n">
        <v>0</v>
      </c>
      <c r="F360" s="76" t="n">
        <v>0</v>
      </c>
      <c r="G360" s="76" t="n">
        <v>0</v>
      </c>
      <c r="H360" s="76" t="n">
        <v>406</v>
      </c>
      <c r="I360" s="76" t="n">
        <v>697</v>
      </c>
      <c r="J360" s="76" t="n">
        <v>0</v>
      </c>
      <c r="K360" s="76" t="n">
        <v>0</v>
      </c>
      <c r="L360" s="76" t="n">
        <v>0</v>
      </c>
      <c r="M360" s="76" t="n">
        <v>0</v>
      </c>
      <c r="N360" s="88">
        <f>N359+C360+D360+F360+G360+H360-I360-J360-K360-L360-M360/15+R360+S360+T360+U360-V360-W360-X360</f>
        <v/>
      </c>
      <c r="O360" s="88" t="n"/>
      <c r="P360" s="88" t="n"/>
      <c r="Q360" s="88" t="n"/>
      <c r="R360" s="92" t="n">
        <v>0</v>
      </c>
      <c r="S360" s="92" t="n">
        <v>0</v>
      </c>
      <c r="T360" s="92" t="n">
        <v>0</v>
      </c>
      <c r="U360" s="92" t="n">
        <v>0</v>
      </c>
      <c r="V360" s="92" t="n">
        <v>0</v>
      </c>
      <c r="W360" s="92" t="n">
        <v>0</v>
      </c>
      <c r="X360" s="92" t="n">
        <v>0</v>
      </c>
    </row>
    <row r="361" ht="15.75" customHeight="1" s="303">
      <c r="B361" s="75" t="n">
        <v>44628</v>
      </c>
      <c r="C361" s="76">
        <f>SUMIF(приход!A:A,B361&amp;$C$2,приход!J:J)</f>
        <v/>
      </c>
      <c r="D361" s="76" t="n">
        <v>0</v>
      </c>
      <c r="E361" s="76" t="n">
        <v>0</v>
      </c>
      <c r="F361" s="76" t="n">
        <v>0</v>
      </c>
      <c r="G361" s="76" t="n">
        <v>0</v>
      </c>
      <c r="H361" s="76" t="n">
        <v>405</v>
      </c>
      <c r="I361" s="76" t="n">
        <v>999</v>
      </c>
      <c r="J361" s="76" t="n">
        <v>0</v>
      </c>
      <c r="K361" s="76" t="n">
        <v>0</v>
      </c>
      <c r="L361" s="76" t="n">
        <v>0</v>
      </c>
      <c r="M361" s="76" t="n">
        <v>0</v>
      </c>
      <c r="N361" s="88">
        <f>N360+C361+D361+F361+G361+H361-I361-J361-K361-L361-M361/15+R361+S361+T361+U361-V361-W361-X361</f>
        <v/>
      </c>
      <c r="O361" s="88" t="n"/>
      <c r="P361" s="88" t="n"/>
      <c r="Q361" s="88" t="n"/>
      <c r="R361" s="92" t="n">
        <v>0</v>
      </c>
      <c r="S361" s="92" t="n">
        <v>24</v>
      </c>
      <c r="T361" s="92" t="n">
        <v>0</v>
      </c>
      <c r="U361" s="92" t="n">
        <v>0</v>
      </c>
      <c r="V361" s="92" t="n">
        <v>0</v>
      </c>
      <c r="W361" s="92" t="n">
        <v>3</v>
      </c>
      <c r="X361" s="92" t="n">
        <v>0</v>
      </c>
    </row>
    <row r="362" ht="15.75" customHeight="1" s="303">
      <c r="B362" s="75" t="n">
        <v>44629</v>
      </c>
      <c r="C362" s="76">
        <f>SUMIF(приход!A:A,B362&amp;$C$2,приход!J:J)</f>
        <v/>
      </c>
      <c r="D362" s="76" t="n">
        <v>500</v>
      </c>
      <c r="E362" s="76" t="n">
        <v>47</v>
      </c>
      <c r="F362" s="76" t="n">
        <v>0</v>
      </c>
      <c r="G362" s="76" t="n">
        <v>0</v>
      </c>
      <c r="H362" s="76" t="n">
        <v>628</v>
      </c>
      <c r="I362" s="76" t="n">
        <v>1004</v>
      </c>
      <c r="J362" s="76" t="n">
        <v>0</v>
      </c>
      <c r="K362" s="76" t="n">
        <v>0</v>
      </c>
      <c r="L362" s="76" t="n">
        <v>0</v>
      </c>
      <c r="M362" s="76" t="n">
        <v>0</v>
      </c>
      <c r="N362" s="88">
        <f>N361+C362+D362+F362+G362+H362-I362-J362-K362-L362-M362/15+R362+S362+T362+U362-V362-W362-X362</f>
        <v/>
      </c>
      <c r="O362" s="88" t="n"/>
      <c r="P362" s="88" t="n"/>
      <c r="Q362" s="88" t="n"/>
      <c r="R362" s="92" t="n">
        <v>0</v>
      </c>
      <c r="S362" s="92" t="n">
        <v>0</v>
      </c>
      <c r="T362" s="92" t="n">
        <v>0</v>
      </c>
      <c r="U362" s="92" t="n">
        <v>0</v>
      </c>
      <c r="V362" s="92" t="n">
        <v>0</v>
      </c>
      <c r="W362" s="92" t="n">
        <v>0</v>
      </c>
      <c r="X362" s="92" t="n">
        <v>0</v>
      </c>
    </row>
    <row r="363" ht="15.75" customHeight="1" s="303">
      <c r="B363" s="75" t="n">
        <v>44630</v>
      </c>
      <c r="C363" s="76">
        <f>SUMIF(приход!A:A,B363&amp;$C$2,приход!J:J)</f>
        <v/>
      </c>
      <c r="D363" s="76" t="n">
        <v>0</v>
      </c>
      <c r="E363" s="76" t="n">
        <v>0</v>
      </c>
      <c r="F363" s="76" t="n">
        <v>600</v>
      </c>
      <c r="G363" s="76" t="n">
        <v>0</v>
      </c>
      <c r="H363" s="76" t="n">
        <v>395</v>
      </c>
      <c r="I363" s="76" t="n">
        <v>1036</v>
      </c>
      <c r="J363" s="76" t="n">
        <v>0</v>
      </c>
      <c r="K363" s="76" t="n">
        <v>0</v>
      </c>
      <c r="L363" s="76" t="n">
        <v>0</v>
      </c>
      <c r="M363" s="76" t="n">
        <v>0</v>
      </c>
      <c r="N363" s="88">
        <f>N362+C363+D363+F363+G363+H363-I363-J363-K363-L363-M363/15+R363+S363+T363+U363-V363-W363-X363</f>
        <v/>
      </c>
      <c r="O363" s="88" t="n"/>
      <c r="P363" s="88" t="n"/>
      <c r="Q363" s="88" t="n"/>
      <c r="R363" s="92" t="n">
        <v>0</v>
      </c>
      <c r="S363" s="92" t="n">
        <v>0</v>
      </c>
      <c r="T363" s="92" t="n">
        <v>0</v>
      </c>
      <c r="U363" s="92" t="n">
        <v>0</v>
      </c>
      <c r="V363" s="92" t="n">
        <v>0</v>
      </c>
      <c r="W363" s="92" t="n">
        <v>0</v>
      </c>
      <c r="X363" s="92" t="n">
        <v>0</v>
      </c>
    </row>
    <row r="364" ht="15.75" customHeight="1" s="303">
      <c r="B364" s="75" t="n">
        <v>44631</v>
      </c>
      <c r="C364" s="76">
        <f>SUMIF(приход!A:A,B364&amp;$C$2,приход!J:J)</f>
        <v/>
      </c>
      <c r="D364" s="76" t="n">
        <v>600</v>
      </c>
      <c r="E364" s="76" t="n">
        <v>23</v>
      </c>
      <c r="F364" s="76" t="n">
        <v>0</v>
      </c>
      <c r="G364" s="76" t="n">
        <v>0</v>
      </c>
      <c r="H364" s="76" t="n">
        <v>472</v>
      </c>
      <c r="I364" s="76" t="n">
        <v>988</v>
      </c>
      <c r="J364" s="76" t="n">
        <v>0</v>
      </c>
      <c r="K364" s="76" t="n">
        <v>0</v>
      </c>
      <c r="L364" s="76" t="n">
        <v>0</v>
      </c>
      <c r="M364" s="76" t="n">
        <v>0</v>
      </c>
      <c r="N364" s="88">
        <f>N363+C364+D364+F364+G364+H364-I364-J364-K364-L364-M364/15+R364+S364+T364+U364-V364-W364-X364</f>
        <v/>
      </c>
      <c r="O364" s="88" t="n"/>
      <c r="P364" s="88" t="n"/>
      <c r="Q364" s="88" t="n"/>
      <c r="R364" s="92" t="n">
        <v>0</v>
      </c>
      <c r="S364" s="92" t="n">
        <v>0</v>
      </c>
      <c r="T364" s="92" t="n">
        <v>0</v>
      </c>
      <c r="U364" s="92" t="n">
        <v>0</v>
      </c>
      <c r="V364" s="92" t="n">
        <v>0</v>
      </c>
      <c r="W364" s="92" t="n">
        <v>0</v>
      </c>
      <c r="X364" s="92" t="n">
        <v>0</v>
      </c>
    </row>
    <row r="365" ht="15.75" customHeight="1" s="303">
      <c r="B365" s="75" t="n">
        <v>44632</v>
      </c>
      <c r="C365" s="76">
        <f>SUMIF(приход!A:A,B365&amp;$C$2,приход!J:J)</f>
        <v/>
      </c>
      <c r="D365" s="76" t="n">
        <v>0</v>
      </c>
      <c r="E365" s="76" t="n">
        <v>0</v>
      </c>
      <c r="F365" s="76" t="n">
        <v>0</v>
      </c>
      <c r="G365" s="76" t="n">
        <v>0</v>
      </c>
      <c r="H365" s="76" t="n">
        <v>512</v>
      </c>
      <c r="I365" s="76" t="n">
        <v>1452</v>
      </c>
      <c r="J365" s="76" t="n">
        <v>0</v>
      </c>
      <c r="K365" s="76" t="n">
        <v>0</v>
      </c>
      <c r="L365" s="76" t="n">
        <v>0</v>
      </c>
      <c r="M365" s="76" t="n">
        <v>0</v>
      </c>
      <c r="N365" s="88">
        <f>N364+C365+D365+F365+G365+H365-I365-J365-K365-L365-M365/15+R365+S365+T365+U365-V365-W365-X365</f>
        <v/>
      </c>
      <c r="O365" s="88" t="n"/>
      <c r="P365" s="88" t="n"/>
      <c r="Q365" s="88" t="n"/>
      <c r="R365" s="92" t="n">
        <v>0</v>
      </c>
      <c r="S365" s="92" t="n">
        <v>0</v>
      </c>
      <c r="T365" s="92" t="n">
        <v>0</v>
      </c>
      <c r="U365" s="92" t="n">
        <v>0</v>
      </c>
      <c r="V365" s="92" t="n">
        <v>0</v>
      </c>
      <c r="W365" s="92" t="n">
        <v>0</v>
      </c>
      <c r="X365" s="92" t="n">
        <v>0</v>
      </c>
    </row>
    <row r="366" ht="15.75" customHeight="1" s="303">
      <c r="B366" s="75" t="n">
        <v>44633</v>
      </c>
      <c r="C366" s="76">
        <f>SUMIF(приход!A:A,B366&amp;$C$2,приход!J:J)</f>
        <v/>
      </c>
      <c r="D366" s="76" t="n">
        <v>0</v>
      </c>
      <c r="E366" s="76" t="n">
        <v>0</v>
      </c>
      <c r="F366" s="76" t="n">
        <v>0</v>
      </c>
      <c r="G366" s="76" t="n">
        <v>0</v>
      </c>
      <c r="H366" s="76" t="n">
        <v>711</v>
      </c>
      <c r="I366" s="76" t="n">
        <v>761</v>
      </c>
      <c r="J366" s="76" t="n">
        <v>0</v>
      </c>
      <c r="K366" s="76" t="n">
        <v>0</v>
      </c>
      <c r="L366" s="76" t="n">
        <v>0</v>
      </c>
      <c r="M366" s="76" t="n">
        <v>0</v>
      </c>
      <c r="N366" s="88">
        <f>N365+C366+D366+F366+G366+H366-I366-J366-K366-L366-M366/15+R366+S366+T366+U366-V366-W366-X366</f>
        <v/>
      </c>
      <c r="O366" s="88" t="n"/>
      <c r="P366" s="88" t="n"/>
      <c r="Q366" s="88" t="n"/>
      <c r="R366" s="92" t="n">
        <v>0</v>
      </c>
      <c r="S366" s="92" t="n">
        <v>0</v>
      </c>
      <c r="T366" s="92" t="n">
        <v>0</v>
      </c>
      <c r="U366" s="92" t="n">
        <v>0</v>
      </c>
      <c r="V366" s="92" t="n">
        <v>0</v>
      </c>
      <c r="W366" s="92" t="n">
        <v>0</v>
      </c>
      <c r="X366" s="92" t="n">
        <v>0</v>
      </c>
    </row>
    <row r="367" ht="15.75" customHeight="1" s="303">
      <c r="B367" s="75" t="n">
        <v>44634</v>
      </c>
      <c r="C367" s="76">
        <f>SUMIF(приход!A:A,B367&amp;$C$2,приход!J:J)</f>
        <v/>
      </c>
      <c r="D367" s="76" t="n">
        <v>0</v>
      </c>
      <c r="E367" s="76" t="n">
        <v>0</v>
      </c>
      <c r="F367" s="76" t="n">
        <v>0</v>
      </c>
      <c r="G367" s="76" t="n">
        <v>0</v>
      </c>
      <c r="H367" s="76" t="n">
        <v>337</v>
      </c>
      <c r="I367" s="76" t="n">
        <v>830</v>
      </c>
      <c r="J367" s="76" t="n">
        <v>0</v>
      </c>
      <c r="K367" s="76" t="n">
        <v>0</v>
      </c>
      <c r="L367" s="76" t="n">
        <v>0</v>
      </c>
      <c r="M367" s="76" t="n">
        <v>0</v>
      </c>
      <c r="N367" s="88">
        <f>N366+C367+D367+F367+G367+H367-I367-J367-K367-L367-M367/15+R367+S367+T367+U367-V367-W367-X367</f>
        <v/>
      </c>
      <c r="O367" s="88" t="n">
        <v>1277</v>
      </c>
      <c r="P367" s="88" t="n"/>
      <c r="Q367" s="88" t="n"/>
      <c r="R367" s="92" t="n">
        <v>0</v>
      </c>
      <c r="S367" s="92" t="n">
        <v>0</v>
      </c>
      <c r="T367" s="92" t="n">
        <v>0</v>
      </c>
      <c r="U367" s="92" t="n">
        <v>0</v>
      </c>
      <c r="V367" s="92" t="n">
        <v>0</v>
      </c>
      <c r="W367" s="92" t="n">
        <v>0</v>
      </c>
      <c r="X367" s="92" t="n">
        <v>0</v>
      </c>
    </row>
    <row r="368" ht="15.75" customHeight="1" s="303">
      <c r="B368" s="75" t="n">
        <v>44635</v>
      </c>
      <c r="C368" s="76">
        <f>SUMIF(приход!A:A,B368&amp;$C$2,приход!J:J)</f>
        <v/>
      </c>
      <c r="D368" s="76" t="n">
        <v>500</v>
      </c>
      <c r="E368" s="76" t="n">
        <v>18</v>
      </c>
      <c r="F368" s="76" t="n">
        <v>0</v>
      </c>
      <c r="G368" s="76" t="n">
        <v>0</v>
      </c>
      <c r="H368" s="76" t="n">
        <v>370</v>
      </c>
      <c r="I368" s="76" t="n">
        <v>775</v>
      </c>
      <c r="J368" s="76" t="n">
        <v>0</v>
      </c>
      <c r="K368" s="76" t="n">
        <v>0</v>
      </c>
      <c r="L368" s="76" t="n">
        <v>0</v>
      </c>
      <c r="M368" s="76" t="n">
        <v>0</v>
      </c>
      <c r="N368" s="88">
        <f>N367+C368+D368+F368+G368+H368-I368-J368-K368-L368-M368/15+R368+S368+T368+U368-V368-W368-X368</f>
        <v/>
      </c>
      <c r="O368" s="88" t="n">
        <v>503</v>
      </c>
      <c r="P368" s="88" t="n"/>
      <c r="Q368" s="88" t="n"/>
      <c r="R368" s="92" t="n">
        <v>0</v>
      </c>
      <c r="S368" s="92" t="n">
        <v>0</v>
      </c>
      <c r="T368" s="92" t="n">
        <v>0</v>
      </c>
      <c r="U368" s="92" t="n">
        <v>0</v>
      </c>
      <c r="V368" s="92" t="n">
        <v>0</v>
      </c>
      <c r="W368" s="92" t="n">
        <v>0</v>
      </c>
      <c r="X368" s="92" t="n">
        <v>0</v>
      </c>
    </row>
    <row r="369" ht="15.75" customHeight="1" s="303">
      <c r="B369" s="75" t="n">
        <v>44636</v>
      </c>
      <c r="C369" s="76">
        <f>SUMIF(приход!A:A,B369&amp;$C$2,приход!J:J)</f>
        <v/>
      </c>
      <c r="D369" s="76" t="n">
        <v>0</v>
      </c>
      <c r="E369" s="76" t="n">
        <v>0</v>
      </c>
      <c r="F369" s="76" t="n">
        <v>0</v>
      </c>
      <c r="G369" s="76" t="n">
        <v>0</v>
      </c>
      <c r="H369" s="76" t="n">
        <v>665</v>
      </c>
      <c r="I369" s="76" t="n">
        <v>771</v>
      </c>
      <c r="J369" s="76" t="n">
        <v>0</v>
      </c>
      <c r="K369" s="76" t="n">
        <v>0</v>
      </c>
      <c r="L369" s="76" t="n">
        <v>0</v>
      </c>
      <c r="M369" s="76" t="n">
        <v>0</v>
      </c>
      <c r="N369" s="88">
        <f>N368+C369+D369+F369+G369+H369-I369-J369-K369-L369-M369/15+R369+S369+T369+U369-V369-W369-X369</f>
        <v/>
      </c>
      <c r="O369" s="88" t="n">
        <v>806</v>
      </c>
      <c r="P369" s="88" t="n"/>
      <c r="Q369" s="88" t="n"/>
      <c r="R369" s="92" t="n">
        <v>0</v>
      </c>
      <c r="S369" s="92" t="n">
        <v>0</v>
      </c>
      <c r="T369" s="92" t="n">
        <v>0</v>
      </c>
      <c r="U369" s="92" t="n">
        <v>0</v>
      </c>
      <c r="V369" s="92" t="n">
        <v>0</v>
      </c>
      <c r="W369" s="92" t="n">
        <v>0</v>
      </c>
      <c r="X369" s="92" t="n">
        <v>0</v>
      </c>
    </row>
    <row r="370" ht="15.75" customHeight="1" s="303">
      <c r="B370" s="75" t="n">
        <v>44637</v>
      </c>
      <c r="C370" s="76">
        <f>SUMIF(приход!A:A,B370&amp;$C$2,приход!J:J)</f>
        <v/>
      </c>
      <c r="D370" s="76" t="n">
        <v>0</v>
      </c>
      <c r="E370" s="76" t="n">
        <v>0</v>
      </c>
      <c r="F370" s="76" t="n">
        <v>0</v>
      </c>
      <c r="G370" s="76" t="n">
        <v>0</v>
      </c>
      <c r="H370" s="76" t="n">
        <v>753</v>
      </c>
      <c r="I370" s="76" t="n">
        <v>721</v>
      </c>
      <c r="J370" s="76" t="n">
        <v>0</v>
      </c>
      <c r="K370" s="76" t="n">
        <v>0</v>
      </c>
      <c r="L370" s="76" t="n">
        <v>0</v>
      </c>
      <c r="M370" s="76" t="n">
        <v>0</v>
      </c>
      <c r="N370" s="88">
        <f>N369+C370+D370+F370+G370+H370-I370-J370-K370-L370-M370/15+R370+S370+T370+U370-V370-W370-X370</f>
        <v/>
      </c>
      <c r="O370" s="88" t="n">
        <v>702</v>
      </c>
      <c r="P370" s="88" t="n"/>
      <c r="Q370" s="88" t="n"/>
      <c r="R370" s="92" t="n">
        <v>0</v>
      </c>
      <c r="S370" s="92" t="n">
        <v>0</v>
      </c>
      <c r="T370" s="92" t="n">
        <v>0</v>
      </c>
      <c r="U370" s="92" t="n">
        <v>0</v>
      </c>
      <c r="V370" s="92" t="n">
        <v>0</v>
      </c>
      <c r="W370" s="92" t="n">
        <v>0</v>
      </c>
      <c r="X370" s="92" t="n">
        <v>0</v>
      </c>
    </row>
    <row r="371" ht="15.75" customHeight="1" s="303">
      <c r="B371" s="75" t="n">
        <v>44638</v>
      </c>
      <c r="C371" s="76">
        <f>SUMIF(приход!A:A,B371&amp;$C$2,приход!J:J)</f>
        <v/>
      </c>
      <c r="D371" s="76" t="n">
        <v>0</v>
      </c>
      <c r="E371" s="76" t="n">
        <v>0</v>
      </c>
      <c r="F371" s="76" t="n">
        <v>600</v>
      </c>
      <c r="G371" s="76" t="n">
        <v>0</v>
      </c>
      <c r="H371" s="76" t="n">
        <v>453</v>
      </c>
      <c r="I371" s="76" t="n">
        <v>527</v>
      </c>
      <c r="J371" s="76" t="n">
        <v>0</v>
      </c>
      <c r="K371" s="76" t="n">
        <v>0</v>
      </c>
      <c r="L371" s="76" t="n">
        <v>0</v>
      </c>
      <c r="M371" s="76" t="n">
        <v>0</v>
      </c>
      <c r="N371" s="88">
        <f>N370+C371+D371+F371+G371+H371-I371-J371-K371-L371-M371/15+R371+S371+T371+U371-V371-W371-X371</f>
        <v/>
      </c>
      <c r="O371" s="88" t="n"/>
      <c r="P371" s="88" t="n"/>
      <c r="Q371" s="88" t="n"/>
      <c r="R371" s="92" t="n">
        <v>0</v>
      </c>
      <c r="S371" s="92" t="n">
        <v>0</v>
      </c>
      <c r="T371" s="92" t="n">
        <v>0</v>
      </c>
      <c r="U371" s="92" t="n">
        <v>0</v>
      </c>
      <c r="V371" s="92" t="n">
        <v>0</v>
      </c>
      <c r="W371" s="92" t="n">
        <v>0</v>
      </c>
      <c r="X371" s="92" t="n">
        <v>0</v>
      </c>
    </row>
    <row r="372" ht="15.75" customHeight="1" s="303">
      <c r="B372" s="75" t="n">
        <v>44639</v>
      </c>
      <c r="C372" s="76">
        <f>SUMIF(приход!A:A,B372&amp;$C$2,приход!J:J)</f>
        <v/>
      </c>
      <c r="D372" s="76" t="n">
        <v>0</v>
      </c>
      <c r="E372" s="76" t="n">
        <v>0</v>
      </c>
      <c r="F372" s="76" t="n">
        <v>0</v>
      </c>
      <c r="G372" s="76" t="n">
        <v>0</v>
      </c>
      <c r="H372" s="76" t="n">
        <v>392</v>
      </c>
      <c r="I372" s="76" t="n">
        <v>845</v>
      </c>
      <c r="J372" s="76" t="n">
        <v>0</v>
      </c>
      <c r="K372" s="76" t="n">
        <v>0</v>
      </c>
      <c r="L372" s="76" t="n">
        <v>0</v>
      </c>
      <c r="M372" s="76" t="n">
        <v>0</v>
      </c>
      <c r="N372" s="88">
        <f>N371+C372+D372+F372+G372+H372-I372-J372-K372-L372-M372/15+R372+S372+T372+U372-V372-W372-X372</f>
        <v/>
      </c>
      <c r="O372" s="88" t="n"/>
      <c r="P372" s="88" t="n"/>
      <c r="Q372" s="88" t="n"/>
      <c r="R372" s="92" t="n">
        <v>0</v>
      </c>
      <c r="S372" s="92" t="n">
        <v>0</v>
      </c>
      <c r="T372" s="92" t="n">
        <v>0</v>
      </c>
      <c r="U372" s="92" t="n">
        <v>0</v>
      </c>
      <c r="V372" s="92" t="n">
        <v>0</v>
      </c>
      <c r="W372" s="92" t="n">
        <v>0</v>
      </c>
      <c r="X372" s="92" t="n">
        <v>0</v>
      </c>
    </row>
    <row r="373" ht="15.75" customHeight="1" s="303">
      <c r="B373" s="75" t="n">
        <v>44640</v>
      </c>
      <c r="C373" s="76">
        <f>SUMIF(приход!A:A,B373&amp;$C$2,приход!J:J)</f>
        <v/>
      </c>
      <c r="D373" s="76" t="n">
        <v>0</v>
      </c>
      <c r="E373" s="76" t="n">
        <v>0</v>
      </c>
      <c r="F373" s="76" t="n">
        <v>0</v>
      </c>
      <c r="G373" s="76" t="n">
        <v>0</v>
      </c>
      <c r="H373" s="76" t="n">
        <v>757</v>
      </c>
      <c r="I373" s="76" t="n">
        <v>321</v>
      </c>
      <c r="J373" s="76" t="n">
        <v>0</v>
      </c>
      <c r="K373" s="76" t="n">
        <v>0</v>
      </c>
      <c r="L373" s="76" t="n">
        <v>0</v>
      </c>
      <c r="M373" s="76" t="n">
        <v>0</v>
      </c>
      <c r="N373" s="88">
        <f>N372+C373+D373+F373+G373+H373-I373-J373-K373-L373-M373/15+R373+S373+T373+U373-V373-W373-X373</f>
        <v/>
      </c>
      <c r="O373" s="88" t="n"/>
      <c r="P373" s="88" t="n"/>
      <c r="Q373" s="88" t="n"/>
      <c r="R373" s="92" t="n">
        <v>0</v>
      </c>
      <c r="S373" s="92" t="n">
        <v>0</v>
      </c>
      <c r="T373" s="92" t="n">
        <v>0</v>
      </c>
      <c r="U373" s="92" t="n">
        <v>0</v>
      </c>
      <c r="V373" s="92" t="n">
        <v>0</v>
      </c>
      <c r="W373" s="92" t="n">
        <v>0</v>
      </c>
      <c r="X373" s="92" t="n">
        <v>0</v>
      </c>
    </row>
    <row r="374" ht="15.75" customHeight="1" s="303">
      <c r="B374" s="75" t="n">
        <v>44641</v>
      </c>
      <c r="C374" s="76">
        <f>SUMIF(приход!A:A,B374&amp;$C$2,приход!J:J)</f>
        <v/>
      </c>
      <c r="D374" s="76" t="n">
        <v>0</v>
      </c>
      <c r="E374" s="76" t="n">
        <v>0</v>
      </c>
      <c r="F374" s="76" t="n">
        <v>0</v>
      </c>
      <c r="G374" s="76" t="n">
        <v>0</v>
      </c>
      <c r="H374" s="76" t="n">
        <v>442</v>
      </c>
      <c r="I374" s="107" t="n">
        <v>1234</v>
      </c>
      <c r="J374" s="76" t="n">
        <v>0</v>
      </c>
      <c r="K374" s="76" t="n">
        <v>0</v>
      </c>
      <c r="L374" s="76" t="n">
        <v>0</v>
      </c>
      <c r="M374" s="76" t="n">
        <v>0</v>
      </c>
      <c r="N374" s="88">
        <f>N373+C374+D374+F374+G374+H374-I374-J374-K374-L374-M374/15+R374+S374+T374+U374-V374-W374-X374</f>
        <v/>
      </c>
      <c r="O374" s="88" t="n">
        <v>612</v>
      </c>
      <c r="P374" s="88" t="n"/>
      <c r="Q374" s="88" t="n"/>
      <c r="R374" s="92" t="n">
        <v>0</v>
      </c>
      <c r="S374" s="92" t="n">
        <v>0</v>
      </c>
      <c r="T374" s="92" t="n">
        <v>0</v>
      </c>
      <c r="U374" s="92" t="n">
        <v>0</v>
      </c>
      <c r="V374" s="92" t="n">
        <v>0</v>
      </c>
      <c r="W374" s="92" t="n">
        <v>0</v>
      </c>
      <c r="X374" s="92" t="n">
        <v>0</v>
      </c>
    </row>
    <row r="375" ht="15.75" customHeight="1" s="303">
      <c r="B375" s="75" t="n">
        <v>44642</v>
      </c>
      <c r="C375" s="76">
        <f>SUMIF(приход!A:A,B375&amp;$C$2,приход!J:J)</f>
        <v/>
      </c>
      <c r="D375" s="76" t="n">
        <v>342</v>
      </c>
      <c r="E375" s="76" t="n">
        <v>72</v>
      </c>
      <c r="F375" s="76" t="n">
        <v>600</v>
      </c>
      <c r="G375" s="76" t="n">
        <v>0</v>
      </c>
      <c r="H375" s="76" t="n">
        <v>468</v>
      </c>
      <c r="I375" s="76" t="n">
        <v>612</v>
      </c>
      <c r="J375" s="76" t="n">
        <v>0</v>
      </c>
      <c r="K375" s="76" t="n">
        <v>0</v>
      </c>
      <c r="L375" s="76" t="n">
        <v>0</v>
      </c>
      <c r="M375" s="76" t="n">
        <v>0</v>
      </c>
      <c r="N375" s="88">
        <f>N374+C375+D375+F375+G375+H375-I375-J375-K375-L375-M375/15+R375+S375+T375+U375-V375-W375-X375</f>
        <v/>
      </c>
      <c r="O375" s="88" t="n">
        <v>1192</v>
      </c>
      <c r="P375" s="88" t="n"/>
      <c r="Q375" s="88" t="n"/>
      <c r="R375" s="92" t="n">
        <v>0</v>
      </c>
      <c r="S375" s="92" t="n">
        <v>0</v>
      </c>
      <c r="T375" s="92" t="n">
        <v>0</v>
      </c>
      <c r="U375" s="92" t="n">
        <v>0</v>
      </c>
      <c r="V375" s="92" t="n">
        <v>0</v>
      </c>
      <c r="W375" s="92" t="n">
        <v>0</v>
      </c>
      <c r="X375" s="92" t="n">
        <v>0</v>
      </c>
    </row>
    <row r="376" ht="15.75" customHeight="1" s="303">
      <c r="B376" s="75" t="n">
        <v>44643</v>
      </c>
      <c r="C376" s="76">
        <f>SUMIF(приход!A:A,B376&amp;$C$2,приход!J:J)</f>
        <v/>
      </c>
      <c r="D376" s="76" t="n">
        <v>0</v>
      </c>
      <c r="E376" s="76" t="n">
        <v>0</v>
      </c>
      <c r="F376" s="76" t="n">
        <v>600</v>
      </c>
      <c r="G376" s="76" t="n">
        <v>0</v>
      </c>
      <c r="H376" s="76" t="n">
        <v>351</v>
      </c>
      <c r="I376" s="76" t="n">
        <v>513</v>
      </c>
      <c r="J376" s="76" t="n">
        <v>0</v>
      </c>
      <c r="K376" s="76" t="n">
        <v>0</v>
      </c>
      <c r="L376" s="76" t="n">
        <v>0</v>
      </c>
      <c r="M376" s="76" t="n">
        <v>0</v>
      </c>
      <c r="N376" s="88">
        <f>N375+C376+D376+F376+G376+H376-I376-J376-K376-L376-M376/15+R376+S376+T376+U376-V376-W376-X376</f>
        <v/>
      </c>
      <c r="O376" s="88" t="n">
        <v>1196</v>
      </c>
      <c r="P376" s="88" t="n"/>
      <c r="Q376" s="88" t="n"/>
      <c r="R376" s="92" t="n">
        <v>0</v>
      </c>
      <c r="S376" s="92" t="n">
        <v>0</v>
      </c>
      <c r="T376" s="92" t="n">
        <v>0</v>
      </c>
      <c r="U376" s="92" t="n">
        <v>0</v>
      </c>
      <c r="V376" s="92" t="n">
        <v>0</v>
      </c>
      <c r="W376" s="92" t="n">
        <v>0</v>
      </c>
      <c r="X376" s="92" t="n">
        <v>0</v>
      </c>
    </row>
    <row r="377" ht="15.75" customHeight="1" s="303">
      <c r="B377" s="75" t="n">
        <v>44644</v>
      </c>
      <c r="C377" s="76">
        <f>SUMIF(приход!A:A,B377&amp;$C$2,приход!J:J)</f>
        <v/>
      </c>
      <c r="D377" s="76" t="n">
        <v>0</v>
      </c>
      <c r="E377" s="76" t="n">
        <v>0</v>
      </c>
      <c r="F377" s="76" t="n">
        <v>0</v>
      </c>
      <c r="G377" s="76" t="n">
        <v>0</v>
      </c>
      <c r="H377" s="76" t="n">
        <v>735</v>
      </c>
      <c r="I377" s="76" t="n">
        <v>502</v>
      </c>
      <c r="J377" s="76" t="n">
        <v>0</v>
      </c>
      <c r="K377" s="76" t="n">
        <v>0</v>
      </c>
      <c r="L377" s="76" t="n">
        <v>0</v>
      </c>
      <c r="M377" s="76" t="n">
        <v>0</v>
      </c>
      <c r="N377" s="88">
        <f>N376+C377+D377+F377+G377+H377-I377-J377-K377-L377-M377/15+R377+S377+T377+U377-V377-W377-X377</f>
        <v/>
      </c>
      <c r="O377" s="88" t="n">
        <v>1530</v>
      </c>
      <c r="P377" s="88" t="n"/>
      <c r="Q377" s="88" t="n"/>
      <c r="R377" s="92" t="n">
        <v>0</v>
      </c>
      <c r="S377" s="92" t="n">
        <v>0</v>
      </c>
      <c r="T377" s="92" t="n">
        <v>0</v>
      </c>
      <c r="U377" s="92" t="n">
        <v>0</v>
      </c>
      <c r="V377" s="92" t="n">
        <v>0</v>
      </c>
      <c r="W377" s="92" t="n">
        <v>0</v>
      </c>
      <c r="X377" s="92" t="n">
        <v>0</v>
      </c>
    </row>
    <row r="378" ht="15.75" customHeight="1" s="303">
      <c r="B378" s="75" t="n">
        <v>44645</v>
      </c>
      <c r="C378" s="76">
        <f>SUMIF(приход!A:A,B378&amp;$C$2,приход!J:J)</f>
        <v/>
      </c>
      <c r="D378" s="76" t="n">
        <v>600</v>
      </c>
      <c r="E378" s="76" t="n">
        <v>37</v>
      </c>
      <c r="F378" s="76" t="n">
        <v>0</v>
      </c>
      <c r="G378" s="76" t="n">
        <v>0</v>
      </c>
      <c r="H378" s="76" t="n">
        <v>586</v>
      </c>
      <c r="I378" s="76" t="n">
        <v>623</v>
      </c>
      <c r="J378" s="76" t="n">
        <v>0</v>
      </c>
      <c r="K378" s="76" t="n">
        <v>0</v>
      </c>
      <c r="L378" s="76" t="n">
        <v>0</v>
      </c>
      <c r="M378" s="76" t="n">
        <v>0</v>
      </c>
      <c r="N378" s="88">
        <f>N377+C378+D378+F378+G378+H378-I378-J378-K378-L378-M378/15+R378+S378+T378+U378-V378-W378-X378</f>
        <v/>
      </c>
      <c r="O378" s="88" t="n">
        <v>1312</v>
      </c>
      <c r="P378" s="88" t="n"/>
      <c r="Q378" s="88" t="n"/>
      <c r="R378" s="92" t="n">
        <v>0</v>
      </c>
      <c r="S378" s="92" t="n">
        <v>0</v>
      </c>
      <c r="T378" s="92" t="n">
        <v>0</v>
      </c>
      <c r="U378" s="92" t="n">
        <v>0</v>
      </c>
      <c r="V378" s="92" t="n">
        <v>0</v>
      </c>
      <c r="W378" s="92" t="n">
        <v>0</v>
      </c>
      <c r="X378" s="92" t="n">
        <v>0</v>
      </c>
    </row>
    <row r="379" ht="15.75" customHeight="1" s="303">
      <c r="B379" s="75" t="n">
        <v>44646</v>
      </c>
      <c r="C379" s="76">
        <f>SUMIF(приход!A:A,B379&amp;$C$2,приход!J:J)</f>
        <v/>
      </c>
      <c r="D379" s="76" t="n">
        <v>0</v>
      </c>
      <c r="E379" s="76" t="n">
        <v>0</v>
      </c>
      <c r="F379" s="76" t="n">
        <v>0</v>
      </c>
      <c r="G379" s="76" t="n">
        <v>0</v>
      </c>
      <c r="H379" s="76" t="n">
        <v>530</v>
      </c>
      <c r="I379" s="76" t="n">
        <v>511</v>
      </c>
      <c r="J379" s="76" t="n">
        <v>0</v>
      </c>
      <c r="K379" s="76" t="n">
        <v>0</v>
      </c>
      <c r="L379" s="76" t="n">
        <v>0</v>
      </c>
      <c r="M379" s="76" t="n">
        <v>0</v>
      </c>
      <c r="N379" s="88">
        <f>N378+C379+D379+F379+G379+H379-I379-J379-K379-L379-M379/15+R379+S379+T379+U379-V379-W379-X379</f>
        <v/>
      </c>
      <c r="O379" s="88" t="n"/>
      <c r="P379" s="88" t="n"/>
      <c r="Q379" s="88" t="n"/>
      <c r="R379" s="92" t="n">
        <v>0</v>
      </c>
      <c r="S379" s="92" t="n">
        <v>0</v>
      </c>
      <c r="T379" s="92" t="n">
        <v>0</v>
      </c>
      <c r="U379" s="92" t="n">
        <v>0</v>
      </c>
      <c r="V379" s="92" t="n">
        <v>0</v>
      </c>
      <c r="W379" s="92" t="n">
        <v>0</v>
      </c>
      <c r="X379" s="92" t="n">
        <v>0</v>
      </c>
    </row>
    <row r="380" ht="15.75" customHeight="1" s="303">
      <c r="B380" s="75" t="n">
        <v>44647</v>
      </c>
      <c r="C380" s="76">
        <f>SUMIF(приход!A:A,B380&amp;$C$2,приход!J:J)</f>
        <v/>
      </c>
      <c r="D380" s="76" t="n">
        <v>0</v>
      </c>
      <c r="E380" s="76" t="n">
        <v>0</v>
      </c>
      <c r="F380" s="76" t="n">
        <v>0</v>
      </c>
      <c r="G380" s="76" t="n">
        <v>0</v>
      </c>
      <c r="H380" s="76" t="n">
        <v>636</v>
      </c>
      <c r="I380" s="76" t="n">
        <v>252</v>
      </c>
      <c r="J380" s="76" t="n">
        <v>0</v>
      </c>
      <c r="K380" s="76" t="n">
        <v>0</v>
      </c>
      <c r="L380" s="76" t="n">
        <v>0</v>
      </c>
      <c r="M380" s="76" t="n">
        <v>0</v>
      </c>
      <c r="N380" s="88">
        <f>N379+C380+D380+F380+G380+H380-I380-J380-K380-L380-M380/15+R380+S380+T380+U380-V380-W380-X380</f>
        <v/>
      </c>
      <c r="O380" s="88" t="n"/>
      <c r="P380" s="88" t="n"/>
      <c r="Q380" s="88" t="n"/>
      <c r="R380" s="92" t="n">
        <v>0</v>
      </c>
      <c r="S380" s="92" t="n">
        <v>0</v>
      </c>
      <c r="T380" s="92" t="n">
        <v>0</v>
      </c>
      <c r="U380" s="92" t="n">
        <v>0</v>
      </c>
      <c r="V380" s="92" t="n">
        <v>0</v>
      </c>
      <c r="W380" s="92" t="n">
        <v>0</v>
      </c>
      <c r="X380" s="92" t="n">
        <v>0</v>
      </c>
    </row>
    <row r="381" ht="15.75" customHeight="1" s="303">
      <c r="B381" s="75" t="n">
        <v>44648</v>
      </c>
      <c r="C381" s="76">
        <f>SUMIF(приход!A:A,B381&amp;$C$2,приход!J:J)</f>
        <v/>
      </c>
      <c r="D381" s="76" t="n">
        <v>0</v>
      </c>
      <c r="E381" s="76" t="n">
        <v>0</v>
      </c>
      <c r="F381" s="76" t="n">
        <v>0</v>
      </c>
      <c r="G381" s="76" t="n">
        <v>0</v>
      </c>
      <c r="H381" s="76" t="n">
        <v>406</v>
      </c>
      <c r="I381" s="107" t="n">
        <v>1270</v>
      </c>
      <c r="J381" s="76" t="n">
        <v>0</v>
      </c>
      <c r="K381" s="76" t="n">
        <v>0</v>
      </c>
      <c r="L381" s="76" t="n">
        <v>0</v>
      </c>
      <c r="M381" s="76" t="n">
        <v>0</v>
      </c>
      <c r="N381" s="88">
        <f>N380+C381+D381+F381+G381+H381-I381-J381-K381-L381-M381/15+R381+S381+T381+U381-V381-W381-X381</f>
        <v/>
      </c>
      <c r="O381" s="88" t="n">
        <v>1200</v>
      </c>
      <c r="P381" s="88" t="n"/>
      <c r="Q381" s="88" t="n"/>
      <c r="R381" s="92" t="n">
        <v>0</v>
      </c>
      <c r="S381" s="92" t="n">
        <v>0</v>
      </c>
      <c r="T381" s="92" t="n">
        <v>0</v>
      </c>
      <c r="U381" s="92" t="n">
        <v>0</v>
      </c>
      <c r="V381" s="92" t="n">
        <v>0</v>
      </c>
      <c r="W381" s="92" t="n">
        <v>0</v>
      </c>
      <c r="X381" s="92" t="n">
        <v>0</v>
      </c>
    </row>
    <row r="382" ht="15.75" customHeight="1" s="303">
      <c r="B382" s="75" t="n">
        <v>44649</v>
      </c>
      <c r="C382" s="76">
        <f>SUMIF(приход!A:A,B382&amp;$C$2,приход!J:J)</f>
        <v/>
      </c>
      <c r="D382" s="76" t="n">
        <v>500</v>
      </c>
      <c r="E382" s="76" t="n">
        <v>0</v>
      </c>
      <c r="F382" s="76" t="n">
        <v>600</v>
      </c>
      <c r="G382" s="76" t="n">
        <v>0</v>
      </c>
      <c r="H382" s="76" t="n">
        <v>763</v>
      </c>
      <c r="I382" s="76" t="n">
        <v>452</v>
      </c>
      <c r="J382" s="76" t="n">
        <v>0</v>
      </c>
      <c r="K382" s="76" t="n">
        <v>0</v>
      </c>
      <c r="L382" s="76" t="n">
        <v>0</v>
      </c>
      <c r="M382" s="76" t="n">
        <v>0</v>
      </c>
      <c r="N382" s="88">
        <f>N381+C382+D382+F382+G382+H382-I382-J382-K382-L382-M382/15+R382+S382+T382+U382-V382-W382-X382</f>
        <v/>
      </c>
      <c r="O382" s="88" t="n">
        <v>1693</v>
      </c>
      <c r="P382" s="88" t="n"/>
      <c r="Q382" s="88" t="n"/>
      <c r="R382" s="92" t="n">
        <v>0</v>
      </c>
      <c r="S382" s="92" t="n">
        <v>3</v>
      </c>
      <c r="T382" s="92" t="n">
        <v>0</v>
      </c>
      <c r="U382" s="92" t="n">
        <v>0</v>
      </c>
      <c r="V382" s="92" t="n">
        <v>0</v>
      </c>
      <c r="W382" s="92" t="n">
        <v>0</v>
      </c>
      <c r="X382" s="92" t="n">
        <v>0</v>
      </c>
    </row>
    <row r="383" ht="15.75" customHeight="1" s="303">
      <c r="B383" s="75" t="n">
        <v>44650</v>
      </c>
      <c r="C383" s="76">
        <f>SUMIF(приход!A:A,B383&amp;$C$2,приход!J:J)</f>
        <v/>
      </c>
      <c r="D383" s="76" t="n">
        <v>0</v>
      </c>
      <c r="E383" s="76" t="n">
        <v>0</v>
      </c>
      <c r="F383" s="76" t="n">
        <v>0</v>
      </c>
      <c r="G383" s="76" t="n">
        <v>0</v>
      </c>
      <c r="H383" s="76" t="n">
        <v>288</v>
      </c>
      <c r="I383" s="76" t="n">
        <v>285</v>
      </c>
      <c r="J383" s="76" t="n">
        <v>0</v>
      </c>
      <c r="K383" s="76" t="n">
        <v>0</v>
      </c>
      <c r="L383" s="76" t="n">
        <v>0</v>
      </c>
      <c r="M383" s="76" t="n">
        <v>0</v>
      </c>
      <c r="N383" s="88">
        <f>N382+C383+D383+F383+G383+H383-I383-J383-K383-L383-M383/15+R383+S383+T383+U383-V383-W383-X383</f>
        <v/>
      </c>
      <c r="O383" s="88" t="n"/>
      <c r="P383" s="88" t="n"/>
      <c r="Q383" s="88" t="n"/>
      <c r="R383" s="92" t="n">
        <v>0</v>
      </c>
      <c r="S383" s="92" t="n">
        <v>0</v>
      </c>
      <c r="T383" s="92" t="n">
        <v>0</v>
      </c>
      <c r="U383" s="92" t="n">
        <v>0</v>
      </c>
      <c r="V383" s="92" t="n">
        <v>0</v>
      </c>
      <c r="W383" s="92" t="n">
        <v>0</v>
      </c>
      <c r="X383" s="92" t="n">
        <v>0</v>
      </c>
    </row>
    <row r="384" ht="15.75" customHeight="1" s="303">
      <c r="B384" s="75" t="n">
        <v>44651</v>
      </c>
      <c r="C384" s="76">
        <f>SUMIF(приход!A:A,B384&amp;$C$2,приход!J:J)</f>
        <v/>
      </c>
      <c r="D384" s="76" t="n">
        <v>0</v>
      </c>
      <c r="E384" s="76" t="n">
        <v>0</v>
      </c>
      <c r="F384" s="76" t="n">
        <v>600</v>
      </c>
      <c r="G384" s="76" t="n">
        <v>0</v>
      </c>
      <c r="H384" s="76" t="n">
        <v>635</v>
      </c>
      <c r="I384" s="76" t="n">
        <v>172</v>
      </c>
      <c r="J384" s="76" t="n">
        <v>0</v>
      </c>
      <c r="K384" s="76" t="n">
        <v>0</v>
      </c>
      <c r="L384" s="76" t="n">
        <v>0</v>
      </c>
      <c r="M384" s="76" t="n">
        <v>0</v>
      </c>
      <c r="N384" s="88">
        <f>N383+C384+D384+F384+G384+H384-I384-J384-K384-L384-M384/15+R384+S384+T384+U384-V384-W384-X384</f>
        <v/>
      </c>
      <c r="O384" s="88" t="n"/>
      <c r="P384" s="88" t="n"/>
      <c r="Q384" s="88" t="n"/>
      <c r="R384" s="92" t="n">
        <v>0</v>
      </c>
      <c r="S384" s="92" t="n">
        <v>8</v>
      </c>
      <c r="T384" s="92" t="n">
        <v>0</v>
      </c>
      <c r="U384" s="92" t="n">
        <v>0</v>
      </c>
      <c r="V384" s="92" t="n">
        <v>0</v>
      </c>
      <c r="W384" s="92" t="n">
        <v>0</v>
      </c>
      <c r="X384" s="92" t="n">
        <v>0</v>
      </c>
    </row>
    <row r="385" ht="15.75" customHeight="1" s="303">
      <c r="B385" s="75" t="n">
        <v>44652</v>
      </c>
      <c r="C385" s="76">
        <f>SUMIF(приход!A:A,B385&amp;$C$2,приход!J:J)</f>
        <v/>
      </c>
      <c r="D385" s="76" t="n">
        <v>0</v>
      </c>
      <c r="E385" s="76" t="n">
        <v>0</v>
      </c>
      <c r="F385" s="76" t="n">
        <v>0</v>
      </c>
      <c r="G385" s="76" t="n">
        <v>0</v>
      </c>
      <c r="H385" s="76" t="n">
        <v>589</v>
      </c>
      <c r="I385" s="76" t="n">
        <v>905</v>
      </c>
      <c r="J385" s="76" t="n">
        <v>0</v>
      </c>
      <c r="K385" s="76" t="n">
        <v>0</v>
      </c>
      <c r="L385" s="76" t="n">
        <v>0</v>
      </c>
      <c r="M385" s="76" t="n">
        <v>0</v>
      </c>
      <c r="N385" s="88">
        <f>N384+C385+D385+F385+G385+H385-I385-J385-K385-L385-M385/15+R385+S385+T385+U385-V385-W385-X385</f>
        <v/>
      </c>
      <c r="O385" s="88" t="n">
        <v>2103</v>
      </c>
      <c r="P385" s="88" t="n"/>
      <c r="Q385" s="88" t="n"/>
      <c r="R385" s="92" t="n">
        <v>0</v>
      </c>
      <c r="S385" s="92" t="n">
        <v>4</v>
      </c>
      <c r="T385" s="92" t="n">
        <v>0</v>
      </c>
      <c r="U385" s="92" t="n">
        <v>0</v>
      </c>
      <c r="V385" s="92" t="n">
        <v>0</v>
      </c>
      <c r="W385" s="92" t="n">
        <v>0</v>
      </c>
      <c r="X385" s="92" t="n">
        <v>0</v>
      </c>
    </row>
    <row r="386" ht="15.75" customHeight="1" s="303">
      <c r="B386" s="75" t="n">
        <v>44653</v>
      </c>
      <c r="C386" s="76">
        <f>SUMIF(приход!A:A,B386&amp;$C$2,приход!J:J)</f>
        <v/>
      </c>
      <c r="D386" s="76" t="n">
        <v>0</v>
      </c>
      <c r="E386" s="76" t="n">
        <v>0</v>
      </c>
      <c r="F386" s="76" t="n">
        <v>0</v>
      </c>
      <c r="G386" s="76" t="n">
        <v>0</v>
      </c>
      <c r="H386" s="76" t="n">
        <v>282</v>
      </c>
      <c r="I386" s="76" t="n">
        <v>992</v>
      </c>
      <c r="J386" s="76" t="n">
        <v>0</v>
      </c>
      <c r="K386" s="76" t="n">
        <v>0</v>
      </c>
      <c r="L386" s="76" t="n">
        <v>0</v>
      </c>
      <c r="M386" s="76" t="n">
        <v>0</v>
      </c>
      <c r="N386" s="88">
        <f>N385+C386+D386+F386+G386+H386-I386-J386-K386-L386-M386/15+R386+S386+T386+U386-V386-W386-X386</f>
        <v/>
      </c>
      <c r="O386" s="88" t="n"/>
      <c r="P386" s="88" t="n"/>
      <c r="Q386" s="88" t="n"/>
      <c r="R386" s="92" t="n">
        <v>0</v>
      </c>
      <c r="S386" s="92" t="n">
        <v>0</v>
      </c>
      <c r="T386" s="92" t="n">
        <v>0</v>
      </c>
      <c r="U386" s="92" t="n">
        <v>0</v>
      </c>
      <c r="V386" s="92" t="n">
        <v>0</v>
      </c>
      <c r="W386" s="92" t="n">
        <v>0</v>
      </c>
      <c r="X386" s="92" t="n">
        <v>0</v>
      </c>
    </row>
    <row r="387" ht="15.75" customHeight="1" s="303">
      <c r="B387" s="75" t="n">
        <v>44654</v>
      </c>
      <c r="C387" s="76">
        <f>SUMIF(приход!A:A,B387&amp;$C$2,приход!J:J)</f>
        <v/>
      </c>
      <c r="D387" s="76" t="n">
        <v>0</v>
      </c>
      <c r="E387" s="76" t="n">
        <v>0</v>
      </c>
      <c r="F387" s="76" t="n">
        <v>0</v>
      </c>
      <c r="G387" s="76" t="n">
        <v>0</v>
      </c>
      <c r="H387" s="76" t="n">
        <v>820</v>
      </c>
      <c r="I387" s="76" t="n">
        <v>541</v>
      </c>
      <c r="J387" s="76" t="n">
        <v>0</v>
      </c>
      <c r="K387" s="76" t="n">
        <v>0</v>
      </c>
      <c r="L387" s="76" t="n">
        <v>0</v>
      </c>
      <c r="M387" s="76" t="n">
        <v>0</v>
      </c>
      <c r="N387" s="88">
        <f>N386+C387+D387+F387+G387+H387-I387-J387-K387-L387-M387/15+R387+S387+T387+U387-V387-W387-X387</f>
        <v/>
      </c>
      <c r="O387" s="88" t="n"/>
      <c r="P387" s="88" t="n"/>
      <c r="Q387" s="88" t="n"/>
      <c r="R387" s="92" t="n">
        <v>0</v>
      </c>
      <c r="S387" s="92" t="n">
        <v>0</v>
      </c>
      <c r="T387" s="92" t="n">
        <v>0</v>
      </c>
      <c r="U387" s="92" t="n">
        <v>0</v>
      </c>
      <c r="V387" s="92" t="n">
        <v>0</v>
      </c>
      <c r="W387" s="92" t="n">
        <v>0</v>
      </c>
      <c r="X387" s="92" t="n">
        <v>0</v>
      </c>
    </row>
    <row r="388" ht="15.75" customHeight="1" s="303">
      <c r="B388" s="75" t="n">
        <v>44655</v>
      </c>
      <c r="C388" s="76">
        <f>SUMIF(приход!A:A,B388&amp;$C$2,приход!J:J)</f>
        <v/>
      </c>
      <c r="D388" s="76" t="n">
        <v>0</v>
      </c>
      <c r="E388" s="76" t="n">
        <v>0</v>
      </c>
      <c r="F388" s="76" t="n">
        <v>0</v>
      </c>
      <c r="G388" s="76" t="n">
        <v>0</v>
      </c>
      <c r="H388" s="76" t="n">
        <v>339</v>
      </c>
      <c r="I388" s="76" t="n">
        <v>576</v>
      </c>
      <c r="J388" s="76" t="n">
        <v>0</v>
      </c>
      <c r="K388" s="76" t="n">
        <v>0</v>
      </c>
      <c r="L388" s="76" t="n">
        <v>0</v>
      </c>
      <c r="M388" s="76" t="n">
        <v>0</v>
      </c>
      <c r="N388" s="88">
        <f>N387+C388+D388+F388+G388+H388-I388-J388-K388-L388-M388/15+R388+S388+T388+U388-V388-W388-X388</f>
        <v/>
      </c>
      <c r="O388" s="88" t="n">
        <v>1310</v>
      </c>
      <c r="P388" s="88" t="n">
        <v>24986</v>
      </c>
      <c r="Q388" s="97">
        <f>P388/N388</f>
        <v/>
      </c>
      <c r="R388" s="92" t="n">
        <v>0</v>
      </c>
      <c r="S388" s="92" t="n">
        <v>0</v>
      </c>
      <c r="T388" s="92" t="n">
        <v>0</v>
      </c>
      <c r="U388" s="92" t="n">
        <v>0</v>
      </c>
      <c r="V388" s="92" t="n">
        <v>0</v>
      </c>
      <c r="W388" s="92" t="n">
        <v>0</v>
      </c>
      <c r="X388" s="92" t="n">
        <v>0</v>
      </c>
    </row>
    <row r="389" ht="15.75" customHeight="1" s="303">
      <c r="B389" s="75" t="n">
        <v>44656</v>
      </c>
      <c r="C389" s="76">
        <f>SUMIF(приход!A:A,B389&amp;$C$2,приход!J:J)</f>
        <v/>
      </c>
      <c r="D389" s="76" t="n">
        <v>0</v>
      </c>
      <c r="E389" s="76" t="n">
        <v>0</v>
      </c>
      <c r="F389" s="76" t="n">
        <v>600</v>
      </c>
      <c r="G389" s="76" t="n">
        <v>0</v>
      </c>
      <c r="H389" s="76" t="n">
        <v>372</v>
      </c>
      <c r="I389" s="76" t="n">
        <v>1072</v>
      </c>
      <c r="J389" s="76" t="n">
        <v>0</v>
      </c>
      <c r="K389" s="76" t="n">
        <v>0</v>
      </c>
      <c r="L389" s="76" t="n">
        <v>0</v>
      </c>
      <c r="M389" s="76" t="n">
        <v>0</v>
      </c>
      <c r="N389" s="88">
        <f>P388+C389+D389+F389+G389+H389-I389-J389-K389-L389-M389/15+R389+S389+T389+U389-V389-W389-X389</f>
        <v/>
      </c>
      <c r="O389" s="88" t="n">
        <v>1200</v>
      </c>
      <c r="P389" s="88" t="n"/>
      <c r="Q389" s="88" t="n"/>
      <c r="R389" s="92" t="n">
        <v>0</v>
      </c>
      <c r="S389" s="92" t="n">
        <v>0</v>
      </c>
      <c r="T389" s="92" t="n">
        <v>0</v>
      </c>
      <c r="U389" s="92" t="n">
        <v>0</v>
      </c>
      <c r="V389" s="92" t="n">
        <v>0</v>
      </c>
      <c r="W389" s="92" t="n">
        <v>0</v>
      </c>
      <c r="X389" s="92" t="n">
        <v>0</v>
      </c>
    </row>
    <row r="390" ht="15.75" customHeight="1" s="303">
      <c r="B390" s="75" t="n">
        <v>44657</v>
      </c>
      <c r="C390" s="76">
        <f>SUMIF(приход!A:A,B390&amp;$C$2,приход!J:J)</f>
        <v/>
      </c>
      <c r="D390" s="76" t="n">
        <v>0</v>
      </c>
      <c r="E390" s="76" t="n">
        <v>0</v>
      </c>
      <c r="F390" s="76" t="n">
        <v>0</v>
      </c>
      <c r="G390" s="76" t="n">
        <v>0</v>
      </c>
      <c r="H390" s="76" t="n">
        <v>721</v>
      </c>
      <c r="I390" s="76" t="n">
        <v>856</v>
      </c>
      <c r="J390" s="76" t="n">
        <v>0</v>
      </c>
      <c r="K390" s="76" t="n">
        <v>0</v>
      </c>
      <c r="L390" s="76" t="n">
        <v>0</v>
      </c>
      <c r="M390" s="76" t="n">
        <v>0</v>
      </c>
      <c r="N390" s="88">
        <f>N389+C390+D390+F390+G390+H390-I390-J390-K390-L390-M390/15+R390+S390+T390+U390-V390-W390-X390</f>
        <v/>
      </c>
      <c r="O390" s="88" t="n">
        <v>1630</v>
      </c>
      <c r="P390" s="88" t="n"/>
      <c r="Q390" s="88" t="n"/>
      <c r="R390" s="92" t="n">
        <v>0</v>
      </c>
      <c r="S390" s="92" t="n">
        <v>1</v>
      </c>
      <c r="T390" s="92" t="n">
        <v>0</v>
      </c>
      <c r="U390" s="92" t="n">
        <v>0</v>
      </c>
      <c r="V390" s="92" t="n">
        <v>0</v>
      </c>
      <c r="W390" s="92" t="n">
        <v>0</v>
      </c>
      <c r="X390" s="92" t="n">
        <v>0</v>
      </c>
    </row>
    <row r="391" ht="15.75" customHeight="1" s="303">
      <c r="B391" s="75" t="n">
        <v>44658</v>
      </c>
      <c r="C391" s="76">
        <f>SUMIF(приход!A:A,B391&amp;$C$2,приход!J:J)</f>
        <v/>
      </c>
      <c r="D391" s="76" t="n">
        <v>600</v>
      </c>
      <c r="E391" s="76" t="n">
        <v>98</v>
      </c>
      <c r="F391" s="76" t="n">
        <v>600</v>
      </c>
      <c r="G391" s="76" t="n">
        <v>0</v>
      </c>
      <c r="H391" s="76" t="n">
        <v>550</v>
      </c>
      <c r="I391" s="76" t="n">
        <v>665</v>
      </c>
      <c r="J391" s="76" t="n">
        <v>29</v>
      </c>
      <c r="K391" s="76" t="n">
        <v>0</v>
      </c>
      <c r="L391" s="76" t="n">
        <v>0</v>
      </c>
      <c r="M391" s="76" t="n">
        <v>0</v>
      </c>
      <c r="N391" s="88">
        <f>N390+C391+D391+F391+G391+H391-I391-J391-K391-L391-M391/15+R391+S391+T391+U391-V391-W391-X391</f>
        <v/>
      </c>
      <c r="O391" s="88" t="n"/>
      <c r="P391" s="88" t="n"/>
      <c r="Q391" s="88" t="n"/>
      <c r="R391" s="92" t="n">
        <v>0</v>
      </c>
      <c r="S391" s="92" t="n">
        <v>0</v>
      </c>
      <c r="T391" s="92" t="n">
        <v>0</v>
      </c>
      <c r="U391" s="92" t="n">
        <v>0</v>
      </c>
      <c r="V391" s="92" t="n">
        <v>0</v>
      </c>
      <c r="W391" s="92" t="n">
        <v>0</v>
      </c>
      <c r="X391" s="92" t="n">
        <v>0</v>
      </c>
    </row>
    <row r="392" ht="15.75" customHeight="1" s="303">
      <c r="B392" s="75" t="n">
        <v>44659</v>
      </c>
      <c r="C392" s="76">
        <f>SUMIF(приход!A:A,B392&amp;$C$2,приход!J:J)</f>
        <v/>
      </c>
      <c r="D392" s="76" t="n">
        <v>600</v>
      </c>
      <c r="E392" s="76" t="n">
        <v>33</v>
      </c>
      <c r="F392" s="76" t="n">
        <v>0</v>
      </c>
      <c r="G392" s="76" t="n">
        <v>0</v>
      </c>
      <c r="H392" s="76" t="n">
        <v>412</v>
      </c>
      <c r="I392" s="76" t="n">
        <v>362</v>
      </c>
      <c r="J392" s="76" t="n">
        <v>0</v>
      </c>
      <c r="K392" s="76" t="n">
        <v>0</v>
      </c>
      <c r="L392" s="76" t="n">
        <v>0</v>
      </c>
      <c r="M392" s="76" t="n">
        <v>0</v>
      </c>
      <c r="N392" s="88">
        <f>N391+C392+D392+F392+G392+H392-I392-J392-K392-L392-M392/15+R392+S392+T392+U392-V392-W392-X392</f>
        <v/>
      </c>
      <c r="O392" s="88" t="n">
        <v>1987</v>
      </c>
      <c r="P392" s="88" t="n"/>
      <c r="Q392" s="88" t="n"/>
      <c r="R392" s="92" t="n">
        <v>0</v>
      </c>
      <c r="S392" s="92" t="n">
        <v>0</v>
      </c>
      <c r="T392" s="92" t="n">
        <v>0</v>
      </c>
      <c r="U392" s="92" t="n">
        <v>0</v>
      </c>
      <c r="V392" s="92" t="n">
        <v>0</v>
      </c>
      <c r="W392" s="92" t="n">
        <v>0</v>
      </c>
      <c r="X392" s="92" t="n">
        <v>0</v>
      </c>
    </row>
    <row r="393" ht="15.75" customHeight="1" s="303">
      <c r="B393" s="75" t="n">
        <v>44660</v>
      </c>
      <c r="C393" s="76">
        <f>SUMIF(приход!A:A,B393&amp;$C$2,приход!J:J)</f>
        <v/>
      </c>
      <c r="D393" s="76" t="n">
        <v>0</v>
      </c>
      <c r="E393" s="76" t="n">
        <v>0</v>
      </c>
      <c r="F393" s="76" t="n">
        <v>0</v>
      </c>
      <c r="G393" s="76" t="n">
        <v>0</v>
      </c>
      <c r="H393" s="76" t="n">
        <v>336</v>
      </c>
      <c r="I393" s="76" t="n">
        <v>636</v>
      </c>
      <c r="J393" s="76" t="n">
        <v>0</v>
      </c>
      <c r="K393" s="76" t="n">
        <v>0</v>
      </c>
      <c r="L393" s="76" t="n">
        <v>0</v>
      </c>
      <c r="M393" s="76" t="n">
        <v>0</v>
      </c>
      <c r="N393" s="88">
        <f>N392+C393+D393+F393+G393+H393-I393-J393-K393-L393-M393/15+R393+S393+T393+U393-V393-W393-X393</f>
        <v/>
      </c>
      <c r="O393" s="88" t="n">
        <v>2186</v>
      </c>
      <c r="P393" s="88" t="n"/>
      <c r="Q393" s="88" t="n"/>
      <c r="R393" s="92" t="n">
        <v>0</v>
      </c>
      <c r="S393" s="92" t="n">
        <v>0</v>
      </c>
      <c r="T393" s="92" t="n">
        <v>0</v>
      </c>
      <c r="U393" s="92" t="n">
        <v>0</v>
      </c>
      <c r="V393" s="92" t="n">
        <v>0</v>
      </c>
      <c r="W393" s="92" t="n">
        <v>0</v>
      </c>
      <c r="X393" s="92" t="n">
        <v>0</v>
      </c>
    </row>
    <row r="394" ht="15.75" customHeight="1" s="303">
      <c r="B394" s="75" t="n">
        <v>44661</v>
      </c>
      <c r="C394" s="76">
        <f>SUMIF(приход!A:A,B394&amp;$C$2,приход!J:J)</f>
        <v/>
      </c>
      <c r="D394" s="76" t="n">
        <v>0</v>
      </c>
      <c r="E394" s="76" t="n">
        <v>0</v>
      </c>
      <c r="F394" s="76" t="n">
        <v>0</v>
      </c>
      <c r="G394" s="76" t="n">
        <v>0</v>
      </c>
      <c r="H394" s="76" t="n">
        <v>196</v>
      </c>
      <c r="I394" s="107" t="n">
        <v>1273</v>
      </c>
      <c r="J394" s="76" t="n">
        <v>0</v>
      </c>
      <c r="K394" s="76" t="n">
        <v>0</v>
      </c>
      <c r="L394" s="76" t="n">
        <v>0</v>
      </c>
      <c r="M394" s="76" t="n">
        <v>0</v>
      </c>
      <c r="N394" s="88">
        <f>N393+C394+D394+F394+G394+H394-I394-J394-K394-L394-M394/15+R394+S394+T394+U394-V394-W394-X394</f>
        <v/>
      </c>
      <c r="O394" s="88" t="n">
        <v>1960</v>
      </c>
      <c r="P394" s="88" t="n"/>
      <c r="Q394" s="88" t="n"/>
      <c r="R394" s="92" t="n">
        <v>0</v>
      </c>
      <c r="S394" s="92" t="n">
        <v>0</v>
      </c>
      <c r="T394" s="92" t="n">
        <v>0</v>
      </c>
      <c r="U394" s="92" t="n">
        <v>0</v>
      </c>
      <c r="V394" s="92" t="n">
        <v>0</v>
      </c>
      <c r="W394" s="92" t="n">
        <v>0</v>
      </c>
      <c r="X394" s="92" t="n">
        <v>0</v>
      </c>
    </row>
    <row r="395" ht="15.75" customHeight="1" s="303">
      <c r="B395" s="75" t="n">
        <v>44662</v>
      </c>
      <c r="C395" s="76">
        <f>SUMIF(приход!A:A,B395&amp;$C$2,приход!J:J)</f>
        <v/>
      </c>
      <c r="D395" s="76" t="n">
        <v>0</v>
      </c>
      <c r="E395" s="76" t="n">
        <v>0</v>
      </c>
      <c r="F395" s="76" t="n">
        <v>0</v>
      </c>
      <c r="G395" s="76" t="n">
        <v>0</v>
      </c>
      <c r="H395" s="76" t="n">
        <v>171</v>
      </c>
      <c r="I395" s="76" t="n">
        <v>182</v>
      </c>
      <c r="J395" s="76" t="n">
        <v>0</v>
      </c>
      <c r="K395" s="76" t="n">
        <v>0</v>
      </c>
      <c r="L395" s="76" t="n">
        <v>0</v>
      </c>
      <c r="M395" s="76" t="n">
        <v>0</v>
      </c>
      <c r="N395" s="88">
        <f>N394+C395+D395+F395+G395+H395-I395-J395-K395-L395-M395/15+R395+S395+T395+U395-V395-W395-X395</f>
        <v/>
      </c>
      <c r="O395" s="88" t="n">
        <v>2100</v>
      </c>
      <c r="P395" s="88" t="n"/>
      <c r="Q395" s="88" t="n"/>
      <c r="R395" s="92" t="n">
        <v>0</v>
      </c>
      <c r="S395" s="92" t="n">
        <v>0</v>
      </c>
      <c r="T395" s="92" t="n">
        <v>0</v>
      </c>
      <c r="U395" s="92" t="n">
        <v>0</v>
      </c>
      <c r="V395" s="92" t="n">
        <v>0</v>
      </c>
      <c r="W395" s="92" t="n">
        <v>0</v>
      </c>
      <c r="X395" s="92" t="n">
        <v>0</v>
      </c>
    </row>
    <row r="396" ht="15.75" customHeight="1" s="303">
      <c r="B396" s="75" t="n">
        <v>44663</v>
      </c>
      <c r="C396" s="76">
        <f>SUMIF(приход!A:A,B396&amp;$C$2,приход!J:J)</f>
        <v/>
      </c>
      <c r="D396" s="76" t="n">
        <v>0</v>
      </c>
      <c r="E396" s="76" t="n">
        <v>0</v>
      </c>
      <c r="F396" s="76" t="n">
        <v>0</v>
      </c>
      <c r="G396" s="76" t="n">
        <v>0</v>
      </c>
      <c r="H396" s="76" t="n">
        <v>121</v>
      </c>
      <c r="I396" s="76" t="n">
        <v>402</v>
      </c>
      <c r="J396" s="76" t="n">
        <v>0</v>
      </c>
      <c r="K396" s="76" t="n">
        <v>0</v>
      </c>
      <c r="L396" s="76" t="n">
        <v>0</v>
      </c>
      <c r="M396" s="76" t="n">
        <v>0</v>
      </c>
      <c r="N396" s="88">
        <f>N395+C396+D396+F396+G396+H396-I396-J396-K396-L396-M396/15+R396+S396+T396+U396-V396-W396-X396</f>
        <v/>
      </c>
      <c r="O396" s="88" t="n">
        <v>1840</v>
      </c>
      <c r="P396" s="88" t="n"/>
      <c r="Q396" s="88" t="n"/>
      <c r="R396" s="92" t="n">
        <v>0</v>
      </c>
      <c r="S396" s="92" t="n">
        <v>0</v>
      </c>
      <c r="T396" s="92" t="n">
        <v>0</v>
      </c>
      <c r="U396" s="92" t="n">
        <v>0</v>
      </c>
      <c r="V396" s="92" t="n">
        <v>0</v>
      </c>
      <c r="W396" s="92" t="n">
        <v>0</v>
      </c>
      <c r="X396" s="92" t="n">
        <v>0</v>
      </c>
    </row>
    <row r="397" ht="15.75" customHeight="1" s="303">
      <c r="B397" s="75" t="n">
        <v>44664</v>
      </c>
      <c r="C397" s="76">
        <f>SUMIF(приход!A:A,B397&amp;$C$2,приход!J:J)</f>
        <v/>
      </c>
      <c r="D397" s="76" t="n">
        <v>0</v>
      </c>
      <c r="E397" s="76" t="n">
        <v>0</v>
      </c>
      <c r="F397" s="76" t="n">
        <v>0</v>
      </c>
      <c r="G397" s="76" t="n">
        <v>0</v>
      </c>
      <c r="H397" s="76" t="n">
        <v>171</v>
      </c>
      <c r="I397" s="76" t="n">
        <v>494</v>
      </c>
      <c r="J397" s="76" t="n">
        <v>0</v>
      </c>
      <c r="K397" s="76" t="n">
        <v>0</v>
      </c>
      <c r="L397" s="76" t="n">
        <v>0</v>
      </c>
      <c r="M397" s="76" t="n">
        <v>0</v>
      </c>
      <c r="N397" s="88">
        <f>N396+C397+D397+F397+G397+H397-I397-J397-K397-L397-M397/15+R397+S397+T397+U397-V397-W397-X397</f>
        <v/>
      </c>
      <c r="O397" s="88" t="n">
        <v>1721</v>
      </c>
      <c r="P397" s="88" t="n"/>
      <c r="Q397" s="88" t="n"/>
      <c r="R397" s="92" t="n">
        <v>0</v>
      </c>
      <c r="S397" s="92" t="n">
        <v>0</v>
      </c>
      <c r="T397" s="92" t="n">
        <v>0</v>
      </c>
      <c r="U397" s="92" t="n">
        <v>0</v>
      </c>
      <c r="V397" s="92" t="n">
        <v>0</v>
      </c>
      <c r="W397" s="92" t="n">
        <v>0</v>
      </c>
      <c r="X397" s="92" t="n">
        <v>0</v>
      </c>
    </row>
    <row r="398" ht="15.75" customHeight="1" s="303">
      <c r="B398" s="75" t="n">
        <v>44665</v>
      </c>
      <c r="C398" s="76">
        <f>SUMIF(приход!A:A,B398&amp;$C$2,приход!J:J)</f>
        <v/>
      </c>
      <c r="D398" s="76" t="n">
        <v>0</v>
      </c>
      <c r="E398" s="76" t="n">
        <v>0</v>
      </c>
      <c r="F398" s="76" t="n">
        <v>0</v>
      </c>
      <c r="G398" s="76" t="n">
        <v>0</v>
      </c>
      <c r="H398" s="76" t="n">
        <v>104</v>
      </c>
      <c r="I398" s="76" t="n">
        <v>512</v>
      </c>
      <c r="J398" s="76" t="n">
        <v>0</v>
      </c>
      <c r="K398" s="76" t="n">
        <v>0</v>
      </c>
      <c r="L398" s="76" t="n">
        <v>0</v>
      </c>
      <c r="M398" s="76" t="n">
        <v>0</v>
      </c>
      <c r="N398" s="88">
        <f>N397+C398+D398+F398+G398+H398-I398-J398-K398-L398-M398/15+R398+S398+T398+U398-V398-W398-X398</f>
        <v/>
      </c>
      <c r="O398" s="88" t="n">
        <v>2115</v>
      </c>
      <c r="P398" s="88" t="n"/>
      <c r="Q398" s="88" t="n"/>
      <c r="R398" s="92" t="n">
        <v>0</v>
      </c>
      <c r="S398" s="92" t="n">
        <v>0</v>
      </c>
      <c r="T398" s="92" t="n">
        <v>0</v>
      </c>
      <c r="U398" s="92" t="n">
        <v>0</v>
      </c>
      <c r="V398" s="92" t="n">
        <v>0</v>
      </c>
      <c r="W398" s="92" t="n">
        <v>0</v>
      </c>
      <c r="X398" s="92" t="n">
        <v>0</v>
      </c>
    </row>
    <row r="399" ht="15.75" customHeight="1" s="303">
      <c r="B399" s="75" t="n">
        <v>44666</v>
      </c>
      <c r="C399" s="76">
        <f>SUMIF(приход!A:A,B399&amp;$C$2,приход!J:J)</f>
        <v/>
      </c>
      <c r="D399" s="76" t="n">
        <v>0</v>
      </c>
      <c r="E399" s="76" t="n">
        <v>0</v>
      </c>
      <c r="F399" s="76" t="n">
        <v>0</v>
      </c>
      <c r="G399" s="76" t="n">
        <v>0</v>
      </c>
      <c r="H399" s="76" t="n">
        <v>176</v>
      </c>
      <c r="I399" s="76" t="n">
        <v>517</v>
      </c>
      <c r="J399" s="76" t="n">
        <v>0</v>
      </c>
      <c r="K399" s="76" t="n">
        <v>0</v>
      </c>
      <c r="L399" s="76" t="n">
        <v>0</v>
      </c>
      <c r="M399" s="76" t="n">
        <v>0</v>
      </c>
      <c r="N399" s="88">
        <f>N398+C399+D399+F399+G399+H399-I399-J399-K399-L399-M399/15+R399+S399+T399+U399-V399-W399-X399</f>
        <v/>
      </c>
      <c r="O399" s="88" t="n">
        <v>2008</v>
      </c>
      <c r="P399" s="88" t="n"/>
      <c r="Q399" s="88" t="n"/>
      <c r="R399" s="92" t="n">
        <v>0</v>
      </c>
      <c r="S399" s="92" t="n">
        <v>0</v>
      </c>
      <c r="T399" s="92" t="n">
        <v>0</v>
      </c>
      <c r="U399" s="92" t="n">
        <v>0</v>
      </c>
      <c r="V399" s="92" t="n">
        <v>0</v>
      </c>
      <c r="W399" s="92" t="n">
        <v>0</v>
      </c>
      <c r="X399" s="92" t="n">
        <v>0</v>
      </c>
    </row>
    <row r="400" ht="15.75" customHeight="1" s="303">
      <c r="B400" s="75" t="n">
        <v>44667</v>
      </c>
      <c r="C400" s="76">
        <f>SUMIF(приход!A:A,B400&amp;$C$2,приход!J:J)</f>
        <v/>
      </c>
      <c r="D400" s="76" t="n">
        <v>0</v>
      </c>
      <c r="E400" s="76" t="n">
        <v>0</v>
      </c>
      <c r="F400" s="76" t="n">
        <v>0</v>
      </c>
      <c r="G400" s="76" t="n">
        <v>0</v>
      </c>
      <c r="H400" s="76" t="n">
        <v>174</v>
      </c>
      <c r="I400" s="76" t="n">
        <v>598</v>
      </c>
      <c r="J400" s="76" t="n">
        <v>0</v>
      </c>
      <c r="K400" s="76" t="n">
        <v>0</v>
      </c>
      <c r="L400" s="76" t="n">
        <v>0</v>
      </c>
      <c r="M400" s="76" t="n">
        <v>0</v>
      </c>
      <c r="N400" s="88">
        <f>N399+C400+D400+F400+G400+H400-I400-J400-K400-L400-M400/15+R400+S400+T400+U400-V400-W400-X400</f>
        <v/>
      </c>
      <c r="O400" s="88" t="n"/>
      <c r="P400" s="88" t="n"/>
      <c r="Q400" s="88" t="n"/>
      <c r="R400" s="92" t="n">
        <v>0</v>
      </c>
      <c r="S400" s="92" t="n">
        <v>0</v>
      </c>
      <c r="T400" s="92" t="n">
        <v>0</v>
      </c>
      <c r="U400" s="92" t="n">
        <v>0</v>
      </c>
      <c r="V400" s="92" t="n">
        <v>0</v>
      </c>
      <c r="W400" s="92" t="n">
        <v>0</v>
      </c>
      <c r="X400" s="92" t="n">
        <v>0</v>
      </c>
    </row>
    <row r="401" ht="15.75" customHeight="1" s="303">
      <c r="B401" s="75" t="n">
        <v>44668</v>
      </c>
      <c r="C401" s="76">
        <f>SUMIF(приход!A:A,B401&amp;$C$2,приход!J:J)</f>
        <v/>
      </c>
      <c r="D401" s="76" t="n">
        <v>0</v>
      </c>
      <c r="E401" s="76" t="n">
        <v>0</v>
      </c>
      <c r="F401" s="76" t="n">
        <v>600</v>
      </c>
      <c r="G401" s="76" t="n">
        <v>0</v>
      </c>
      <c r="H401" s="76" t="n">
        <v>63</v>
      </c>
      <c r="I401" s="76" t="n">
        <v>285</v>
      </c>
      <c r="J401" s="76" t="n">
        <v>0</v>
      </c>
      <c r="K401" s="76" t="n">
        <v>0</v>
      </c>
      <c r="L401" s="76" t="n">
        <v>0</v>
      </c>
      <c r="M401" s="76" t="n">
        <v>0</v>
      </c>
      <c r="N401" s="88">
        <f>N400+C401+D401+F401+G401+H401-I401-J401-K401-L401-M401/15+R401+S401+T401+U401-V401-W401-X401</f>
        <v/>
      </c>
      <c r="O401" s="88" t="n"/>
      <c r="P401" s="88" t="n"/>
      <c r="Q401" s="88" t="n"/>
      <c r="R401" s="92" t="n">
        <v>0</v>
      </c>
      <c r="S401" s="92" t="n">
        <v>0</v>
      </c>
      <c r="T401" s="92" t="n">
        <v>0</v>
      </c>
      <c r="U401" s="92" t="n">
        <v>0</v>
      </c>
      <c r="V401" s="92" t="n">
        <v>0</v>
      </c>
      <c r="W401" s="92" t="n">
        <v>0</v>
      </c>
      <c r="X401" s="92" t="n">
        <v>0</v>
      </c>
    </row>
    <row r="402" ht="15.75" customHeight="1" s="303">
      <c r="B402" s="75" t="n">
        <v>44669</v>
      </c>
      <c r="C402" s="76">
        <f>SUMIF(приход!A:A,B402&amp;$C$2,приход!J:J)</f>
        <v/>
      </c>
      <c r="D402" s="76" t="n">
        <v>0</v>
      </c>
      <c r="E402" s="76" t="n">
        <v>0</v>
      </c>
      <c r="F402" s="76" t="n">
        <v>600</v>
      </c>
      <c r="G402" s="76" t="n">
        <v>0</v>
      </c>
      <c r="H402" s="76" t="n">
        <v>117</v>
      </c>
      <c r="I402" s="107" t="n">
        <v>1327</v>
      </c>
      <c r="J402" s="76" t="n">
        <v>0</v>
      </c>
      <c r="K402" s="76" t="n">
        <v>0</v>
      </c>
      <c r="L402" s="76" t="n">
        <v>0</v>
      </c>
      <c r="M402" s="76" t="n">
        <v>0</v>
      </c>
      <c r="N402" s="88">
        <f>N401+C402+D402+F402+G402+H402-I402-J402-K402-L402-M402/15+R402+S402+T402+U402-V402-W402-X402</f>
        <v/>
      </c>
      <c r="O402" s="88" t="n">
        <v>1846</v>
      </c>
      <c r="P402" s="88" t="n"/>
      <c r="Q402" s="88" t="n"/>
      <c r="R402" s="92" t="n">
        <v>0</v>
      </c>
      <c r="S402" s="92" t="n">
        <v>0</v>
      </c>
      <c r="T402" s="92" t="n">
        <v>0</v>
      </c>
      <c r="U402" s="92" t="n">
        <v>0</v>
      </c>
      <c r="V402" s="92" t="n">
        <v>0</v>
      </c>
      <c r="W402" s="92" t="n">
        <v>0</v>
      </c>
      <c r="X402" s="92" t="n">
        <v>0</v>
      </c>
    </row>
    <row r="403" ht="15.75" customHeight="1" s="303">
      <c r="B403" s="75" t="n">
        <v>44670</v>
      </c>
      <c r="C403" s="76">
        <f>SUMIF(приход!A:A,B403&amp;$C$2,приход!J:J)</f>
        <v/>
      </c>
      <c r="D403" s="76" t="n">
        <v>0</v>
      </c>
      <c r="E403" s="76" t="n">
        <v>0</v>
      </c>
      <c r="F403" s="76" t="n">
        <v>0</v>
      </c>
      <c r="G403" s="76" t="n">
        <v>0</v>
      </c>
      <c r="H403" s="76" t="n">
        <v>237</v>
      </c>
      <c r="I403" s="76" t="n">
        <v>669</v>
      </c>
      <c r="J403" s="76" t="n">
        <v>0</v>
      </c>
      <c r="K403" s="76" t="n">
        <v>0</v>
      </c>
      <c r="L403" s="76" t="n">
        <v>0</v>
      </c>
      <c r="M403" s="76" t="n">
        <v>0</v>
      </c>
      <c r="N403" s="88">
        <f>N402+C403+D403+F403+G403+H403-I403-J403-K403-L403-M403/15+R403+S403+T403+U403-V403-W403-X403</f>
        <v/>
      </c>
      <c r="O403" s="88" t="n">
        <v>2188</v>
      </c>
      <c r="P403" s="88" t="n"/>
      <c r="Q403" s="88" t="n"/>
      <c r="R403" s="92" t="n">
        <v>0</v>
      </c>
      <c r="S403" s="92" t="n">
        <v>0</v>
      </c>
      <c r="T403" s="92" t="n">
        <v>0</v>
      </c>
      <c r="U403" s="92" t="n">
        <v>0</v>
      </c>
      <c r="V403" s="92" t="n">
        <v>0</v>
      </c>
      <c r="W403" s="92" t="n">
        <v>0</v>
      </c>
      <c r="X403" s="92" t="n">
        <v>0</v>
      </c>
    </row>
    <row r="404" ht="15.75" customHeight="1" s="303">
      <c r="B404" s="75" t="n">
        <v>44671</v>
      </c>
      <c r="C404" s="76">
        <f>SUMIF(приход!A:A,B404&amp;$C$2,приход!J:J)</f>
        <v/>
      </c>
      <c r="D404" s="76" t="n">
        <v>0</v>
      </c>
      <c r="E404" s="76" t="n">
        <v>0</v>
      </c>
      <c r="F404" s="76" t="n">
        <v>0</v>
      </c>
      <c r="G404" s="76" t="n">
        <v>0</v>
      </c>
      <c r="H404" s="76" t="n">
        <v>284</v>
      </c>
      <c r="I404" s="76" t="n">
        <v>664</v>
      </c>
      <c r="J404" s="76" t="n">
        <v>0</v>
      </c>
      <c r="K404" s="76" t="n">
        <v>0</v>
      </c>
      <c r="L404" s="76" t="n">
        <v>0</v>
      </c>
      <c r="M404" s="76" t="n">
        <v>0</v>
      </c>
      <c r="N404" s="88">
        <f>N403+C404+D404+F404+G404+H404-I404-J404-K404-L404-M404/15+R404+S404+T404+U404-V404-W404-X404</f>
        <v/>
      </c>
      <c r="O404" s="88" t="n">
        <v>2168</v>
      </c>
      <c r="P404" s="88" t="n"/>
      <c r="Q404" s="88" t="n"/>
      <c r="R404" s="92" t="n">
        <v>0</v>
      </c>
      <c r="S404" s="92" t="n">
        <v>0</v>
      </c>
      <c r="T404" s="92" t="n">
        <v>0</v>
      </c>
      <c r="U404" s="92" t="n">
        <v>0</v>
      </c>
      <c r="V404" s="92" t="n">
        <v>0</v>
      </c>
      <c r="W404" s="92" t="n">
        <v>0</v>
      </c>
      <c r="X404" s="92" t="n">
        <v>0</v>
      </c>
    </row>
    <row r="405" ht="15.75" customHeight="1" s="303">
      <c r="B405" s="75" t="n">
        <v>44672</v>
      </c>
      <c r="C405" s="76">
        <f>SUMIF(приход!A:A,B405&amp;$C$2,приход!J:J)</f>
        <v/>
      </c>
      <c r="D405" s="76" t="n">
        <v>0</v>
      </c>
      <c r="E405" s="76" t="n">
        <v>0</v>
      </c>
      <c r="F405" s="76" t="n">
        <v>0</v>
      </c>
      <c r="G405" s="76" t="n">
        <v>0</v>
      </c>
      <c r="H405" s="76" t="n">
        <v>455</v>
      </c>
      <c r="I405" s="76" t="n">
        <v>664</v>
      </c>
      <c r="J405" s="76" t="n">
        <v>0</v>
      </c>
      <c r="K405" s="76" t="n">
        <v>0</v>
      </c>
      <c r="L405" s="76" t="n">
        <v>0</v>
      </c>
      <c r="M405" s="76" t="n">
        <v>0</v>
      </c>
      <c r="N405" s="88">
        <f>N404+C405+D405+F405+G405+H405-I405-J405-K405-L405-M405/15+R405+S405+T405+U405-V405-W405-X405</f>
        <v/>
      </c>
      <c r="O405" s="88" t="n">
        <v>1689</v>
      </c>
      <c r="P405" s="88" t="n"/>
      <c r="Q405" s="88" t="n"/>
      <c r="R405" s="92" t="n">
        <v>0</v>
      </c>
      <c r="S405" s="92" t="n">
        <v>0</v>
      </c>
      <c r="T405" s="92" t="n">
        <v>0</v>
      </c>
      <c r="U405" s="92" t="n">
        <v>0</v>
      </c>
      <c r="V405" s="92" t="n">
        <v>0</v>
      </c>
      <c r="W405" s="92" t="n">
        <v>0</v>
      </c>
      <c r="X405" s="92" t="n">
        <v>0</v>
      </c>
    </row>
    <row r="406" ht="15.75" customHeight="1" s="303">
      <c r="B406" s="75" t="n">
        <v>44673</v>
      </c>
      <c r="C406" s="76">
        <f>SUMIF(приход!A:A,B406&amp;$C$2,приход!J:J)</f>
        <v/>
      </c>
      <c r="D406" s="76" t="n">
        <v>0</v>
      </c>
      <c r="E406" s="76" t="n">
        <v>0</v>
      </c>
      <c r="F406" s="76" t="n">
        <v>600</v>
      </c>
      <c r="G406" s="76" t="n">
        <v>0</v>
      </c>
      <c r="H406" s="76" t="n">
        <v>294</v>
      </c>
      <c r="I406" s="76" t="n">
        <v>752</v>
      </c>
      <c r="J406" s="76" t="n">
        <v>0</v>
      </c>
      <c r="K406" s="76" t="n">
        <v>0</v>
      </c>
      <c r="L406" s="76" t="n">
        <v>0</v>
      </c>
      <c r="M406" s="76" t="n">
        <v>0</v>
      </c>
      <c r="N406" s="88">
        <f>N405+C406+D406+F406+G406+H406-I406-J406-K406-L406-M406/15+R406+S406+T406+U406-V406-W406-X406</f>
        <v/>
      </c>
      <c r="O406" s="88" t="n">
        <v>2070</v>
      </c>
      <c r="P406" s="88" t="n"/>
      <c r="Q406" s="88" t="n"/>
      <c r="R406" s="92" t="n">
        <v>0</v>
      </c>
      <c r="S406" s="92" t="n">
        <v>0</v>
      </c>
      <c r="T406" s="92" t="n">
        <v>0</v>
      </c>
      <c r="U406" s="92" t="n">
        <v>0</v>
      </c>
      <c r="V406" s="92" t="n">
        <v>0</v>
      </c>
      <c r="W406" s="92" t="n">
        <v>0</v>
      </c>
      <c r="X406" s="92" t="n">
        <v>0</v>
      </c>
    </row>
    <row r="407" ht="15.75" customHeight="1" s="303">
      <c r="B407" s="75" t="n">
        <v>44674</v>
      </c>
      <c r="C407" s="76">
        <f>SUMIF(приход!A:A,B407&amp;$C$2,приход!J:J)</f>
        <v/>
      </c>
      <c r="D407" s="76" t="n">
        <v>0</v>
      </c>
      <c r="E407" s="76" t="n">
        <v>0</v>
      </c>
      <c r="F407" s="76" t="n">
        <v>0</v>
      </c>
      <c r="G407" s="76" t="n">
        <v>0</v>
      </c>
      <c r="H407" s="76" t="n">
        <v>277</v>
      </c>
      <c r="I407" s="76" t="n">
        <v>780</v>
      </c>
      <c r="J407" s="76" t="n">
        <v>0</v>
      </c>
      <c r="K407" s="76" t="n">
        <v>0</v>
      </c>
      <c r="L407" s="76" t="n">
        <v>0</v>
      </c>
      <c r="M407" s="76" t="n">
        <v>0</v>
      </c>
      <c r="N407" s="88">
        <f>N406+C407+D407+F407+G407+H407-I407-J407-K407-L407-M407/15+R407+S407+T407+U407-V407-W407-X407</f>
        <v/>
      </c>
      <c r="O407" s="88" t="n"/>
      <c r="P407" s="88" t="n"/>
      <c r="Q407" s="88" t="n"/>
      <c r="R407" s="92" t="n">
        <v>0</v>
      </c>
      <c r="S407" s="92" t="n">
        <v>0</v>
      </c>
      <c r="T407" s="92" t="n">
        <v>0</v>
      </c>
      <c r="U407" s="92" t="n">
        <v>0</v>
      </c>
      <c r="V407" s="92" t="n">
        <v>0</v>
      </c>
      <c r="W407" s="92" t="n">
        <v>0</v>
      </c>
      <c r="X407" s="92" t="n">
        <v>0</v>
      </c>
    </row>
    <row r="408" ht="15.75" customHeight="1" s="303">
      <c r="B408" s="75" t="n">
        <v>44675</v>
      </c>
      <c r="C408" s="76">
        <f>SUMIF(приход!A:A,B408&amp;$C$2,приход!J:J)</f>
        <v/>
      </c>
      <c r="D408" s="76" t="n">
        <v>0</v>
      </c>
      <c r="E408" s="76" t="n">
        <v>0</v>
      </c>
      <c r="F408" s="76" t="n">
        <v>0</v>
      </c>
      <c r="G408" s="76" t="n">
        <v>0</v>
      </c>
      <c r="H408" s="76" t="n">
        <v>70</v>
      </c>
      <c r="I408" s="76" t="n">
        <v>161</v>
      </c>
      <c r="J408" s="76" t="n">
        <v>0</v>
      </c>
      <c r="K408" s="76" t="n">
        <v>0</v>
      </c>
      <c r="L408" s="76" t="n">
        <v>0</v>
      </c>
      <c r="M408" s="76" t="n">
        <v>0</v>
      </c>
      <c r="N408" s="88">
        <f>N407+C408+D408+F408+G408+H408-I408-J408-K408-L408-M408/15+R408+S408+T408+U408-V408-W408-X408</f>
        <v/>
      </c>
      <c r="O408" s="88" t="n"/>
      <c r="P408" s="88" t="n"/>
      <c r="Q408" s="88" t="n"/>
      <c r="R408" s="92" t="n">
        <v>0</v>
      </c>
      <c r="S408" s="92" t="n">
        <v>0</v>
      </c>
      <c r="T408" s="92" t="n">
        <v>0</v>
      </c>
      <c r="U408" s="92" t="n">
        <v>0</v>
      </c>
      <c r="V408" s="92" t="n">
        <v>0</v>
      </c>
      <c r="W408" s="92" t="n">
        <v>0</v>
      </c>
      <c r="X408" s="92" t="n">
        <v>0</v>
      </c>
    </row>
    <row r="409" ht="15.75" customHeight="1" s="303">
      <c r="B409" s="75" t="n">
        <v>44676</v>
      </c>
      <c r="C409" s="76">
        <f>SUMIF(приход!A:A,B409&amp;$C$2,приход!J:J)</f>
        <v/>
      </c>
      <c r="D409" s="76" t="n">
        <v>0</v>
      </c>
      <c r="E409" s="76" t="n">
        <v>0</v>
      </c>
      <c r="F409" s="76" t="n">
        <v>0</v>
      </c>
      <c r="G409" s="76" t="n">
        <v>0</v>
      </c>
      <c r="H409" s="76" t="n">
        <v>319</v>
      </c>
      <c r="I409" s="76" t="n">
        <v>242</v>
      </c>
      <c r="J409" s="76" t="n">
        <v>0</v>
      </c>
      <c r="K409" s="76" t="n">
        <v>0</v>
      </c>
      <c r="L409" s="76" t="n">
        <v>0</v>
      </c>
      <c r="M409" s="76" t="n">
        <v>0</v>
      </c>
      <c r="N409" s="88">
        <f>N408+C409+D409+F409+G409+H409-I409-J409-K409-L409-M409/15+R409+S409+T409+U409-V409-W409-X409</f>
        <v/>
      </c>
      <c r="O409" s="88" t="n">
        <v>1702</v>
      </c>
      <c r="P409" s="88" t="n"/>
      <c r="Q409" s="88" t="n"/>
      <c r="R409" s="92" t="n">
        <v>0</v>
      </c>
      <c r="S409" s="92" t="n">
        <v>0</v>
      </c>
      <c r="T409" s="92" t="n">
        <v>0</v>
      </c>
      <c r="U409" s="92" t="n">
        <v>0</v>
      </c>
      <c r="V409" s="92" t="n">
        <v>0</v>
      </c>
      <c r="W409" s="92" t="n">
        <v>0</v>
      </c>
      <c r="X409" s="92" t="n">
        <v>0</v>
      </c>
    </row>
    <row r="410" ht="15.75" customHeight="1" s="303">
      <c r="B410" s="75" t="n">
        <v>44677</v>
      </c>
      <c r="C410" s="76">
        <f>SUMIF(приход!A:A,B410&amp;$C$2,приход!J:J)</f>
        <v/>
      </c>
      <c r="D410" s="76" t="n">
        <v>0</v>
      </c>
      <c r="E410" s="76" t="n">
        <v>0</v>
      </c>
      <c r="F410" s="76" t="n">
        <v>600</v>
      </c>
      <c r="G410" s="76" t="n">
        <v>0</v>
      </c>
      <c r="H410" s="76" t="n">
        <v>465</v>
      </c>
      <c r="I410" s="76" t="n">
        <v>477</v>
      </c>
      <c r="J410" s="76" t="n">
        <v>0</v>
      </c>
      <c r="K410" s="76" t="n">
        <v>0</v>
      </c>
      <c r="L410" s="76" t="n">
        <v>0</v>
      </c>
      <c r="M410" s="76" t="n">
        <v>0</v>
      </c>
      <c r="N410" s="88">
        <f>N409+C410+D410+F410+G410+H410-I410-J410-K410-L410-M410/15+R410+S410+T410+U410-V410-W410-X410</f>
        <v/>
      </c>
      <c r="O410" s="88" t="n">
        <v>2012</v>
      </c>
      <c r="P410" s="88" t="n"/>
      <c r="Q410" s="88" t="n"/>
      <c r="R410" s="92" t="n">
        <v>0</v>
      </c>
      <c r="S410" s="92" t="n">
        <v>0</v>
      </c>
      <c r="T410" s="92" t="n">
        <v>0</v>
      </c>
      <c r="U410" s="92" t="n">
        <v>0</v>
      </c>
      <c r="V410" s="92" t="n">
        <v>0</v>
      </c>
      <c r="W410" s="92" t="n">
        <v>0</v>
      </c>
      <c r="X410" s="92" t="n">
        <v>0</v>
      </c>
    </row>
    <row r="411" ht="15.75" customHeight="1" s="303">
      <c r="B411" s="75" t="n">
        <v>44678</v>
      </c>
      <c r="C411" s="76">
        <f>SUMIF(приход!A:A,B411&amp;$C$2,приход!J:J)</f>
        <v/>
      </c>
      <c r="D411" s="76" t="n">
        <v>0</v>
      </c>
      <c r="E411" s="76" t="n">
        <v>0</v>
      </c>
      <c r="F411" s="76" t="n">
        <v>0</v>
      </c>
      <c r="G411" s="76" t="n">
        <v>0</v>
      </c>
      <c r="H411" s="76" t="n">
        <v>173</v>
      </c>
      <c r="I411" s="76" t="n">
        <v>385</v>
      </c>
      <c r="J411" s="76" t="n">
        <v>0</v>
      </c>
      <c r="K411" s="76" t="n">
        <v>0</v>
      </c>
      <c r="L411" s="76" t="n">
        <v>0</v>
      </c>
      <c r="M411" s="76" t="n">
        <v>0</v>
      </c>
      <c r="N411" s="88">
        <f>N410+C411+D411+F411+G411+H411-I411-J411-K411-L411-M411/15+R411+S411+T411+U411-V411-W411-X411</f>
        <v/>
      </c>
      <c r="O411" s="88" t="n">
        <v>2230</v>
      </c>
      <c r="P411" s="88" t="n"/>
      <c r="Q411" s="88" t="n"/>
      <c r="R411" s="92" t="n">
        <v>0</v>
      </c>
      <c r="S411" s="92" t="n">
        <v>0</v>
      </c>
      <c r="T411" s="92" t="n">
        <v>0</v>
      </c>
      <c r="U411" s="92" t="n">
        <v>0</v>
      </c>
      <c r="V411" s="92" t="n">
        <v>0</v>
      </c>
      <c r="W411" s="92" t="n">
        <v>0</v>
      </c>
      <c r="X411" s="92" t="n">
        <v>0</v>
      </c>
    </row>
    <row r="412" ht="15.75" customHeight="1" s="303">
      <c r="B412" s="75" t="n">
        <v>44679</v>
      </c>
      <c r="C412" s="76">
        <f>SUMIF(приход!A:A,B412&amp;$C$2,приход!J:J)</f>
        <v/>
      </c>
      <c r="D412" s="76" t="n">
        <v>0</v>
      </c>
      <c r="E412" s="76" t="n">
        <v>0</v>
      </c>
      <c r="F412" s="76" t="n">
        <v>0</v>
      </c>
      <c r="G412" s="76" t="n">
        <v>0</v>
      </c>
      <c r="H412" s="76" t="n">
        <v>237</v>
      </c>
      <c r="I412" s="76" t="n">
        <v>874</v>
      </c>
      <c r="J412" s="76" t="n">
        <v>0</v>
      </c>
      <c r="K412" s="76" t="n">
        <v>0</v>
      </c>
      <c r="L412" s="76" t="n">
        <v>0</v>
      </c>
      <c r="M412" s="76" t="n">
        <v>0</v>
      </c>
      <c r="N412" s="88">
        <f>N411+C412+D412+F412+G412+H412-I412-J412-K412-L412-M412/15+R412+S412+T412+U412-V412-W412-X412</f>
        <v/>
      </c>
      <c r="O412" s="88" t="n">
        <v>1963</v>
      </c>
      <c r="P412" s="88" t="n"/>
      <c r="Q412" s="88" t="n"/>
      <c r="R412" s="92" t="n">
        <v>0</v>
      </c>
      <c r="S412" s="92" t="n">
        <v>0</v>
      </c>
      <c r="T412" s="92" t="n">
        <v>0</v>
      </c>
      <c r="U412" s="92" t="n">
        <v>0</v>
      </c>
      <c r="V412" s="92" t="n">
        <v>0</v>
      </c>
      <c r="W412" s="92" t="n">
        <v>0</v>
      </c>
      <c r="X412" s="92" t="n">
        <v>0</v>
      </c>
    </row>
    <row r="413" ht="15.75" customHeight="1" s="303">
      <c r="B413" s="75" t="n">
        <v>44680</v>
      </c>
      <c r="C413" s="76">
        <f>SUMIF(приход!A:A,B413&amp;$C$2,приход!J:J)</f>
        <v/>
      </c>
      <c r="D413" s="76" t="n">
        <v>0</v>
      </c>
      <c r="E413" s="76" t="n">
        <v>0</v>
      </c>
      <c r="F413" s="76" t="n">
        <v>0</v>
      </c>
      <c r="G413" s="76" t="n">
        <v>0</v>
      </c>
      <c r="H413" s="76" t="n">
        <v>448</v>
      </c>
      <c r="I413" s="76" t="n">
        <v>631</v>
      </c>
      <c r="J413" s="76" t="n">
        <v>0</v>
      </c>
      <c r="K413" s="76" t="n">
        <v>0</v>
      </c>
      <c r="L413" s="76" t="n">
        <v>0</v>
      </c>
      <c r="M413" s="76" t="n">
        <v>0</v>
      </c>
      <c r="N413" s="88">
        <f>N412+C413+D413+F413+G413+H413-I413-J413-K413-L413-M413/15+R413+S413+T413+U413-V413-W413-X413</f>
        <v/>
      </c>
      <c r="O413" s="88" t="n">
        <v>1492</v>
      </c>
      <c r="P413" s="88" t="n"/>
      <c r="Q413" s="88" t="n"/>
      <c r="R413" s="92" t="n">
        <v>0</v>
      </c>
      <c r="S413" s="92" t="n">
        <v>0</v>
      </c>
      <c r="T413" s="92" t="n">
        <v>0</v>
      </c>
      <c r="U413" s="92" t="n">
        <v>0</v>
      </c>
      <c r="V413" s="92" t="n">
        <v>0</v>
      </c>
      <c r="W413" s="92" t="n">
        <v>0</v>
      </c>
      <c r="X413" s="92" t="n">
        <v>0</v>
      </c>
    </row>
    <row r="414" ht="15.75" customHeight="1" s="303">
      <c r="B414" s="75" t="n">
        <v>44681</v>
      </c>
      <c r="C414" s="76">
        <f>SUMIF(приход!A:A,B414&amp;$C$2,приход!J:J)</f>
        <v/>
      </c>
      <c r="D414" s="76" t="n">
        <v>0</v>
      </c>
      <c r="E414" s="76" t="n">
        <v>0</v>
      </c>
      <c r="F414" s="76" t="n">
        <v>600</v>
      </c>
      <c r="G414" s="76" t="n">
        <v>0</v>
      </c>
      <c r="H414" s="76" t="n">
        <v>712</v>
      </c>
      <c r="I414" s="76" t="n">
        <v>718</v>
      </c>
      <c r="J414" s="76" t="n">
        <v>0</v>
      </c>
      <c r="K414" s="76" t="n">
        <v>0</v>
      </c>
      <c r="L414" s="76" t="n">
        <v>0</v>
      </c>
      <c r="M414" s="76" t="n">
        <v>0</v>
      </c>
      <c r="N414" s="88">
        <f>N413+C414+D414+F414+G414+H414-I414-J414-K414-L414-M414/15+R414+S414+T414+U414-V414-W414-X414</f>
        <v/>
      </c>
      <c r="O414" s="88" t="n"/>
      <c r="P414" s="88" t="n"/>
      <c r="Q414" s="88" t="n"/>
      <c r="R414" s="92" t="n">
        <v>0</v>
      </c>
      <c r="S414" s="92" t="n">
        <v>0</v>
      </c>
      <c r="T414" s="92" t="n">
        <v>0</v>
      </c>
      <c r="U414" s="92" t="n">
        <v>0</v>
      </c>
      <c r="V414" s="92" t="n">
        <v>0</v>
      </c>
      <c r="W414" s="92" t="n">
        <v>0</v>
      </c>
      <c r="X414" s="92" t="n">
        <v>0</v>
      </c>
    </row>
    <row r="415" ht="15.75" customHeight="1" s="303">
      <c r="B415" s="75" t="n">
        <v>44682</v>
      </c>
      <c r="C415" s="76">
        <f>SUMIF(приход!A:A,B415&amp;$C$2,приход!J:J)</f>
        <v/>
      </c>
      <c r="D415" s="76" t="n">
        <v>0</v>
      </c>
      <c r="E415" s="76" t="n">
        <v>0</v>
      </c>
      <c r="F415" s="76" t="n">
        <v>0</v>
      </c>
      <c r="G415" s="76" t="n">
        <v>0</v>
      </c>
      <c r="H415" s="76" t="n">
        <v>175</v>
      </c>
      <c r="I415" s="76" t="n">
        <v>133</v>
      </c>
      <c r="J415" s="76" t="n">
        <v>0</v>
      </c>
      <c r="K415" s="76" t="n">
        <v>0</v>
      </c>
      <c r="L415" s="76" t="n">
        <v>0</v>
      </c>
      <c r="M415" s="76" t="n">
        <v>0</v>
      </c>
      <c r="N415" s="88">
        <f>N414+C415+D415+F415+G415+H415-I415-J415-K415-L415-M415/15+R415+S415+T415+U415-V415-W415-X415</f>
        <v/>
      </c>
      <c r="O415" s="88" t="n"/>
      <c r="P415" s="88" t="n"/>
      <c r="Q415" s="88" t="n"/>
      <c r="R415" s="92" t="n">
        <v>0</v>
      </c>
      <c r="S415" s="92" t="n">
        <v>0</v>
      </c>
      <c r="T415" s="92" t="n">
        <v>0</v>
      </c>
      <c r="U415" s="92" t="n">
        <v>0</v>
      </c>
      <c r="V415" s="92" t="n">
        <v>0</v>
      </c>
      <c r="W415" s="92" t="n">
        <v>0</v>
      </c>
      <c r="X415" s="92" t="n">
        <v>0</v>
      </c>
    </row>
    <row r="416" ht="15.75" customHeight="1" s="303">
      <c r="B416" s="75" t="n">
        <v>44683</v>
      </c>
      <c r="C416" s="76">
        <f>SUMIF(приход!A:A,B416&amp;$C$2,приход!J:J)</f>
        <v/>
      </c>
      <c r="D416" s="76" t="n">
        <v>0</v>
      </c>
      <c r="E416" s="76" t="n">
        <v>0</v>
      </c>
      <c r="F416" s="76" t="n">
        <v>0</v>
      </c>
      <c r="G416" s="76" t="n">
        <v>0</v>
      </c>
      <c r="H416" s="76" t="n">
        <v>435</v>
      </c>
      <c r="I416" s="76" t="n">
        <v>408</v>
      </c>
      <c r="J416" s="76" t="n">
        <v>0</v>
      </c>
      <c r="K416" s="76" t="n">
        <v>0</v>
      </c>
      <c r="L416" s="76" t="n">
        <v>0</v>
      </c>
      <c r="M416" s="76" t="n">
        <v>0</v>
      </c>
      <c r="N416" s="88">
        <f>N415+C416+D416+F416+G416+H416-I416-J416-K416-L416-M416/15+R416+S416+T416+U416-V416-W416-X416</f>
        <v/>
      </c>
      <c r="O416" s="88" t="n"/>
      <c r="P416" s="88" t="n"/>
      <c r="Q416" s="88" t="n"/>
      <c r="R416" s="92" t="n">
        <v>0</v>
      </c>
      <c r="S416" s="92" t="n">
        <v>0</v>
      </c>
      <c r="T416" s="92" t="n">
        <v>0</v>
      </c>
      <c r="U416" s="92" t="n">
        <v>0</v>
      </c>
      <c r="V416" s="92" t="n">
        <v>0</v>
      </c>
      <c r="W416" s="92" t="n">
        <v>0</v>
      </c>
      <c r="X416" s="92" t="n">
        <v>0</v>
      </c>
    </row>
    <row r="417" ht="15.75" customHeight="1" s="303">
      <c r="B417" s="75" t="n">
        <v>44684</v>
      </c>
      <c r="C417" s="76">
        <f>SUMIF(приход!A:A,B417&amp;$C$2,приход!J:J)</f>
        <v/>
      </c>
      <c r="D417" s="76" t="n">
        <v>0</v>
      </c>
      <c r="E417" s="76" t="n">
        <v>0</v>
      </c>
      <c r="F417" s="76" t="n">
        <v>0</v>
      </c>
      <c r="G417" s="76" t="n">
        <v>0</v>
      </c>
      <c r="H417" s="76" t="n">
        <v>451</v>
      </c>
      <c r="I417" s="76" t="n">
        <v>543</v>
      </c>
      <c r="J417" s="76" t="n">
        <v>0</v>
      </c>
      <c r="K417" s="76" t="n">
        <v>0</v>
      </c>
      <c r="L417" s="76" t="n">
        <v>0</v>
      </c>
      <c r="M417" s="76" t="n">
        <v>0</v>
      </c>
      <c r="N417" s="88">
        <f>N416+C417+D417+F417+G417+H417-I417-J417-K417-L417-M417/15+R417+S417+T417+U417-V417-W417-X417</f>
        <v/>
      </c>
      <c r="O417" s="88" t="n">
        <v>1172</v>
      </c>
      <c r="P417" s="88" t="n"/>
      <c r="Q417" s="96" t="n"/>
      <c r="R417" s="92" t="n">
        <v>0</v>
      </c>
      <c r="S417" s="92" t="n">
        <v>0</v>
      </c>
      <c r="T417" s="92" t="n">
        <v>0</v>
      </c>
      <c r="U417" s="92" t="n">
        <v>0</v>
      </c>
      <c r="V417" s="92" t="n">
        <v>0</v>
      </c>
      <c r="W417" s="92" t="n">
        <v>0</v>
      </c>
      <c r="X417" s="92" t="n">
        <v>0</v>
      </c>
    </row>
    <row r="418" ht="15.75" customHeight="1" s="303">
      <c r="B418" s="75" t="n">
        <v>44685</v>
      </c>
      <c r="C418" s="76">
        <f>SUMIF(приход!A:A,B418&amp;$C$2,приход!J:J)</f>
        <v/>
      </c>
      <c r="D418" s="76" t="n">
        <v>527</v>
      </c>
      <c r="E418" s="76" t="n">
        <v>69</v>
      </c>
      <c r="F418" s="76" t="n">
        <v>0</v>
      </c>
      <c r="G418" s="76" t="n">
        <v>0</v>
      </c>
      <c r="H418" s="76" t="n">
        <v>606</v>
      </c>
      <c r="I418" s="76" t="n">
        <v>438</v>
      </c>
      <c r="J418" s="76" t="n">
        <v>0</v>
      </c>
      <c r="K418" s="76" t="n">
        <v>0</v>
      </c>
      <c r="L418" s="76" t="n">
        <v>0</v>
      </c>
      <c r="M418" s="76" t="n">
        <v>0</v>
      </c>
      <c r="N418" s="88">
        <f>N417+C418+D418+F418+G418+H418-I418-J418-K418-L418-M418/15+R418+S418+T418+U418-V418-W418-X418</f>
        <v/>
      </c>
      <c r="O418" s="88" t="n">
        <v>798</v>
      </c>
      <c r="P418" s="88" t="n">
        <v>22454</v>
      </c>
      <c r="Q418" s="97">
        <f>P418/N418</f>
        <v/>
      </c>
      <c r="R418" s="92" t="n">
        <v>0</v>
      </c>
      <c r="S418" s="92" t="n">
        <v>0</v>
      </c>
      <c r="T418" s="92" t="n">
        <v>0</v>
      </c>
      <c r="U418" s="92" t="n">
        <v>0</v>
      </c>
      <c r="V418" s="92" t="n">
        <v>0</v>
      </c>
      <c r="W418" s="92" t="n">
        <v>0</v>
      </c>
      <c r="X418" s="92" t="n">
        <v>0</v>
      </c>
    </row>
    <row r="419" ht="15.75" customHeight="1" s="303">
      <c r="B419" s="75" t="n">
        <v>44686</v>
      </c>
      <c r="C419" s="76">
        <f>SUMIF(приход!A:A,B419&amp;$C$2,приход!J:J)</f>
        <v/>
      </c>
      <c r="D419" s="76" t="n">
        <v>0</v>
      </c>
      <c r="E419" s="76" t="n">
        <v>0</v>
      </c>
      <c r="F419" s="76" t="n">
        <v>600</v>
      </c>
      <c r="G419" s="76" t="n">
        <v>0</v>
      </c>
      <c r="H419" s="76" t="n">
        <v>388</v>
      </c>
      <c r="I419" s="76" t="n">
        <v>388</v>
      </c>
      <c r="J419" s="76" t="n">
        <v>0</v>
      </c>
      <c r="K419" s="76" t="n">
        <v>0</v>
      </c>
      <c r="L419" s="76" t="n">
        <v>0</v>
      </c>
      <c r="M419" s="76" t="n">
        <v>0</v>
      </c>
      <c r="N419" s="88">
        <f>P418+C419+D419+F419+G419+H419-I419-J419-K419-L419-M419/15+R419+S419+T419+U419-V419-W419-X419</f>
        <v/>
      </c>
      <c r="O419" s="88" t="n">
        <v>1795</v>
      </c>
      <c r="P419" s="88" t="n"/>
      <c r="Q419" s="88" t="n"/>
      <c r="R419" s="92" t="n">
        <v>0</v>
      </c>
      <c r="S419" s="92" t="n">
        <v>0</v>
      </c>
      <c r="T419" s="92" t="n">
        <v>0</v>
      </c>
      <c r="U419" s="92" t="n">
        <v>0</v>
      </c>
      <c r="V419" s="92" t="n">
        <v>0</v>
      </c>
      <c r="W419" s="92" t="n">
        <v>0</v>
      </c>
      <c r="X419" s="92" t="n">
        <v>0</v>
      </c>
    </row>
    <row r="420" ht="15.75" customHeight="1" s="303">
      <c r="B420" s="75" t="n">
        <v>44687</v>
      </c>
      <c r="C420" s="76">
        <f>SUMIF(приход!A:A,B420&amp;$C$2,приход!J:J)</f>
        <v/>
      </c>
      <c r="D420" s="76" t="n">
        <v>0</v>
      </c>
      <c r="E420" s="76" t="n">
        <v>0</v>
      </c>
      <c r="F420" s="76" t="n">
        <v>0</v>
      </c>
      <c r="G420" s="76" t="n">
        <v>0</v>
      </c>
      <c r="H420" s="76" t="n">
        <v>499</v>
      </c>
      <c r="I420" s="76" t="n">
        <v>770</v>
      </c>
      <c r="J420" s="76" t="n">
        <v>0</v>
      </c>
      <c r="K420" s="76" t="n">
        <v>0</v>
      </c>
      <c r="L420" s="76" t="n">
        <v>0</v>
      </c>
      <c r="M420" s="76" t="n">
        <v>0</v>
      </c>
      <c r="N420" s="88">
        <f>N419+C420+D420+F420+G420+H420-I420-J420-K420-L420-M420/15+R420+S420+T420+U420-V420-W420-X420</f>
        <v/>
      </c>
      <c r="O420" s="88" t="n">
        <v>1707</v>
      </c>
      <c r="P420" s="88" t="n"/>
      <c r="Q420" s="88" t="n"/>
      <c r="R420" s="92" t="n">
        <v>0</v>
      </c>
      <c r="S420" s="92" t="n">
        <v>0</v>
      </c>
      <c r="T420" s="92" t="n">
        <v>0</v>
      </c>
      <c r="U420" s="92" t="n">
        <v>0</v>
      </c>
      <c r="V420" s="92" t="n">
        <v>0</v>
      </c>
      <c r="W420" s="92" t="n">
        <v>0</v>
      </c>
      <c r="X420" s="92" t="n">
        <v>0</v>
      </c>
    </row>
    <row r="421" ht="15.75" customHeight="1" s="303">
      <c r="B421" s="75" t="n">
        <v>44688</v>
      </c>
      <c r="C421" s="76">
        <f>SUMIF(приход!A:A,B421&amp;$C$2,приход!J:J)</f>
        <v/>
      </c>
      <c r="D421" s="76" t="n">
        <v>0</v>
      </c>
      <c r="E421" s="76" t="n">
        <v>0</v>
      </c>
      <c r="F421" s="76" t="n">
        <v>0</v>
      </c>
      <c r="G421" s="76" t="n">
        <v>0</v>
      </c>
      <c r="H421" s="76" t="n">
        <v>458</v>
      </c>
      <c r="I421" s="76" t="n">
        <v>1073</v>
      </c>
      <c r="J421" s="76" t="n">
        <v>0</v>
      </c>
      <c r="K421" s="76" t="n">
        <v>0</v>
      </c>
      <c r="L421" s="76" t="n">
        <v>0</v>
      </c>
      <c r="M421" s="76" t="n">
        <v>0</v>
      </c>
      <c r="N421" s="88">
        <f>N420+C421+D421+F421+G421+H421-I421-J421-K421-L421-M421/15+R421+S421+T421+U421-V421-W421-X421</f>
        <v/>
      </c>
      <c r="O421" s="88" t="n">
        <v>1250</v>
      </c>
      <c r="P421" s="88" t="n"/>
      <c r="Q421" s="88" t="n"/>
      <c r="R421" s="92" t="n">
        <v>0</v>
      </c>
      <c r="S421" s="92" t="n">
        <v>0</v>
      </c>
      <c r="T421" s="92" t="n">
        <v>0</v>
      </c>
      <c r="U421" s="92" t="n">
        <v>0</v>
      </c>
      <c r="V421" s="92" t="n">
        <v>0</v>
      </c>
      <c r="W421" s="92" t="n">
        <v>0</v>
      </c>
      <c r="X421" s="92" t="n">
        <v>0</v>
      </c>
    </row>
    <row r="422" ht="15.75" customHeight="1" s="303">
      <c r="B422" s="75" t="n">
        <v>44689</v>
      </c>
      <c r="C422" s="76">
        <f>SUMIF(приход!A:A,B422&amp;$C$2,приход!J:J)</f>
        <v/>
      </c>
      <c r="D422" s="76" t="n">
        <v>0</v>
      </c>
      <c r="E422" s="76" t="n">
        <v>0</v>
      </c>
      <c r="F422" s="76" t="n">
        <v>600</v>
      </c>
      <c r="G422" s="76" t="n">
        <v>0</v>
      </c>
      <c r="H422" s="76" t="n">
        <v>406</v>
      </c>
      <c r="I422" s="76" t="n">
        <v>301</v>
      </c>
      <c r="J422" s="76" t="n">
        <v>0</v>
      </c>
      <c r="K422" s="76" t="n">
        <v>0</v>
      </c>
      <c r="L422" s="76" t="n">
        <v>0</v>
      </c>
      <c r="M422" s="76" t="n">
        <v>0</v>
      </c>
      <c r="N422" s="88">
        <f>N421+C422+D422+F422+G422+H422-I422-J422-K422-L422-M422/15+R422+S422+T422+U422-V422-W422-X422</f>
        <v/>
      </c>
      <c r="O422" s="88" t="n"/>
      <c r="P422" s="88" t="n"/>
      <c r="Q422" s="88" t="n"/>
      <c r="R422" s="92" t="n">
        <v>0</v>
      </c>
      <c r="S422" s="92" t="n">
        <v>0</v>
      </c>
      <c r="T422" s="92" t="n">
        <v>0</v>
      </c>
      <c r="U422" s="92" t="n">
        <v>0</v>
      </c>
      <c r="V422" s="92" t="n">
        <v>0</v>
      </c>
      <c r="W422" s="92" t="n">
        <v>0</v>
      </c>
      <c r="X422" s="92" t="n">
        <v>0</v>
      </c>
    </row>
    <row r="423" ht="15.75" customHeight="1" s="303">
      <c r="B423" s="75" t="n">
        <v>44690</v>
      </c>
      <c r="C423" s="76">
        <f>SUMIF(приход!A:A,B423&amp;$C$2,приход!J:J)</f>
        <v/>
      </c>
      <c r="D423" s="76" t="n">
        <v>0</v>
      </c>
      <c r="E423" s="76" t="n">
        <v>0</v>
      </c>
      <c r="F423" s="76" t="n">
        <v>0</v>
      </c>
      <c r="G423" s="76" t="n">
        <v>0</v>
      </c>
      <c r="H423" s="76" t="n">
        <v>275</v>
      </c>
      <c r="I423" s="76" t="n">
        <v>270</v>
      </c>
      <c r="J423" s="76" t="n">
        <v>0</v>
      </c>
      <c r="K423" s="76" t="n">
        <v>0</v>
      </c>
      <c r="L423" s="76" t="n">
        <v>0</v>
      </c>
      <c r="M423" s="76" t="n">
        <v>0</v>
      </c>
      <c r="N423" s="88">
        <f>N422+C423+D423+F423+G423+H423-I423-J423-K423-L423-M423/15+R423+S423+T423+U423-V423-W423-X423</f>
        <v/>
      </c>
      <c r="O423" s="88" t="n"/>
      <c r="P423" s="88" t="n"/>
      <c r="Q423" s="88" t="n"/>
      <c r="R423" s="92" t="n">
        <v>0</v>
      </c>
      <c r="S423" s="92" t="n">
        <v>0</v>
      </c>
      <c r="T423" s="92" t="n">
        <v>0</v>
      </c>
      <c r="U423" s="92" t="n">
        <v>0</v>
      </c>
      <c r="V423" s="92" t="n">
        <v>0</v>
      </c>
      <c r="W423" s="92" t="n">
        <v>0</v>
      </c>
      <c r="X423" s="92" t="n">
        <v>0</v>
      </c>
    </row>
    <row r="424" ht="15.75" customHeight="1" s="303">
      <c r="B424" s="75" t="n">
        <v>44691</v>
      </c>
      <c r="C424" s="76">
        <f>SUMIF(приход!A:A,B424&amp;$C$2,приход!J:J)</f>
        <v/>
      </c>
      <c r="D424" s="76" t="n">
        <v>0</v>
      </c>
      <c r="E424" s="76" t="n">
        <v>0</v>
      </c>
      <c r="F424" s="76" t="n">
        <v>0</v>
      </c>
      <c r="G424" s="76" t="n">
        <v>0</v>
      </c>
      <c r="H424" s="76" t="n">
        <v>587</v>
      </c>
      <c r="I424" s="76" t="n">
        <v>744</v>
      </c>
      <c r="J424" s="76" t="n">
        <v>0</v>
      </c>
      <c r="K424" s="76" t="n">
        <v>0</v>
      </c>
      <c r="L424" s="76" t="n">
        <v>0</v>
      </c>
      <c r="M424" s="76" t="n">
        <v>0</v>
      </c>
      <c r="N424" s="88">
        <f>N423+C424+D424+F424+G424+H424-I424-J424-K424-L424-M424/15+R424+S424+T424+U424-V424-W424-X424</f>
        <v/>
      </c>
      <c r="O424" s="88" t="n"/>
      <c r="P424" s="88" t="n"/>
      <c r="Q424" s="88" t="n"/>
      <c r="R424" s="92" t="n">
        <v>0</v>
      </c>
      <c r="S424" s="92" t="n">
        <v>0</v>
      </c>
      <c r="T424" s="92" t="n">
        <v>0</v>
      </c>
      <c r="U424" s="92" t="n">
        <v>0</v>
      </c>
      <c r="V424" s="92" t="n">
        <v>0</v>
      </c>
      <c r="W424" s="92" t="n">
        <v>0</v>
      </c>
      <c r="X424" s="92" t="n">
        <v>0</v>
      </c>
    </row>
    <row r="425" ht="15.75" customHeight="1" s="303">
      <c r="B425" s="75" t="n">
        <v>44692</v>
      </c>
      <c r="C425" s="76">
        <f>SUMIF(приход!A:A,B425&amp;$C$2,приход!J:J)</f>
        <v/>
      </c>
      <c r="D425" s="76" t="n">
        <v>0</v>
      </c>
      <c r="E425" s="76" t="n">
        <v>0</v>
      </c>
      <c r="F425" s="76" t="n">
        <v>0</v>
      </c>
      <c r="G425" s="76" t="n">
        <v>0</v>
      </c>
      <c r="H425" s="76" t="n">
        <v>488</v>
      </c>
      <c r="I425" s="76" t="n">
        <v>304</v>
      </c>
      <c r="J425" s="76" t="n">
        <v>0</v>
      </c>
      <c r="K425" s="76" t="n">
        <v>0</v>
      </c>
      <c r="L425" s="76" t="n">
        <v>0</v>
      </c>
      <c r="M425" s="76" t="n">
        <v>0</v>
      </c>
      <c r="N425" s="88">
        <f>N424+C425+D425+F425+G425+H425-I425-J425-K425-L425-M425/15+R425+S425+T425+U425-V425-W425-X425</f>
        <v/>
      </c>
      <c r="O425" s="88" t="n">
        <v>1230</v>
      </c>
      <c r="P425" s="88" t="n"/>
      <c r="Q425" s="88" t="n"/>
      <c r="R425" s="92" t="n">
        <v>0</v>
      </c>
      <c r="S425" s="92" t="n">
        <v>0</v>
      </c>
      <c r="T425" s="92" t="n">
        <v>0</v>
      </c>
      <c r="U425" s="92" t="n">
        <v>0</v>
      </c>
      <c r="V425" s="92" t="n">
        <v>0</v>
      </c>
      <c r="W425" s="92" t="n">
        <v>0</v>
      </c>
      <c r="X425" s="92" t="n">
        <v>0</v>
      </c>
    </row>
    <row r="426" ht="15.75" customHeight="1" s="303">
      <c r="B426" s="75" t="n">
        <v>44693</v>
      </c>
      <c r="C426" s="76">
        <f>SUMIF(приход!A:A,B426&amp;$C$2,приход!J:J)</f>
        <v/>
      </c>
      <c r="D426" s="76" t="n">
        <v>808</v>
      </c>
      <c r="E426" s="76" t="n">
        <v>240</v>
      </c>
      <c r="F426" s="76" t="n">
        <v>600</v>
      </c>
      <c r="G426" s="76" t="n">
        <v>0</v>
      </c>
      <c r="H426" s="76" t="n">
        <v>474</v>
      </c>
      <c r="I426" s="76" t="n">
        <v>337</v>
      </c>
      <c r="J426" s="76" t="n">
        <v>0</v>
      </c>
      <c r="K426" s="76" t="n">
        <v>0</v>
      </c>
      <c r="L426" s="76" t="n">
        <v>0</v>
      </c>
      <c r="M426" s="76" t="n">
        <v>0</v>
      </c>
      <c r="N426" s="88">
        <f>N425+C426+D426+F426+G426+H426-I426-J426-K426-L426-M426/15+R426+S426+T426+U426-V426-W426-X426</f>
        <v/>
      </c>
      <c r="O426" s="88" t="n">
        <v>1702</v>
      </c>
      <c r="P426" s="88" t="n"/>
      <c r="Q426" s="88" t="n"/>
      <c r="R426" s="92" t="n">
        <v>0</v>
      </c>
      <c r="S426" s="92" t="n">
        <v>0</v>
      </c>
      <c r="T426" s="92" t="n">
        <v>0</v>
      </c>
      <c r="U426" s="92" t="n">
        <v>0</v>
      </c>
      <c r="V426" s="92" t="n">
        <v>0</v>
      </c>
      <c r="W426" s="92" t="n">
        <v>0</v>
      </c>
      <c r="X426" s="92" t="n">
        <v>0</v>
      </c>
    </row>
    <row r="427" ht="15.75" customHeight="1" s="303">
      <c r="B427" s="75" t="n">
        <v>44694</v>
      </c>
      <c r="C427" s="76">
        <f>SUMIF(приход!A:A,B427&amp;$C$2,приход!J:J)</f>
        <v/>
      </c>
      <c r="D427" s="76" t="n">
        <v>0</v>
      </c>
      <c r="E427" s="76" t="n">
        <v>0</v>
      </c>
      <c r="F427" s="76" t="n">
        <v>0</v>
      </c>
      <c r="G427" s="76" t="n">
        <v>0</v>
      </c>
      <c r="H427" s="76" t="n">
        <v>100</v>
      </c>
      <c r="I427" s="107" t="n">
        <v>1264</v>
      </c>
      <c r="J427" s="76" t="n">
        <v>0</v>
      </c>
      <c r="K427" s="76" t="n">
        <v>0</v>
      </c>
      <c r="L427" s="76" t="n">
        <v>0</v>
      </c>
      <c r="M427" s="76" t="n">
        <v>0</v>
      </c>
      <c r="N427" s="88">
        <f>N426+C427+D427+F427+G427+H427-I427-J427-K427-L427-M427/15+R427+S427+T427+U427-V427-W427-X427</f>
        <v/>
      </c>
      <c r="O427" s="88" t="n">
        <v>1980</v>
      </c>
      <c r="P427" s="88" t="n"/>
      <c r="Q427" s="88" t="n"/>
      <c r="R427" s="92" t="n">
        <v>0</v>
      </c>
      <c r="S427" s="92" t="n">
        <v>0</v>
      </c>
      <c r="T427" s="92" t="n">
        <v>0</v>
      </c>
      <c r="U427" s="92" t="n">
        <v>0</v>
      </c>
      <c r="V427" s="92" t="n">
        <v>0</v>
      </c>
      <c r="W427" s="92" t="n">
        <v>0</v>
      </c>
      <c r="X427" s="92" t="n">
        <v>0</v>
      </c>
    </row>
    <row r="428" ht="15.75" customHeight="1" s="303">
      <c r="B428" s="75" t="n">
        <v>44695</v>
      </c>
      <c r="C428" s="76">
        <f>SUMIF(приход!A:A,B428&amp;$C$2,приход!J:J)</f>
        <v/>
      </c>
      <c r="D428" s="76" t="n">
        <v>0</v>
      </c>
      <c r="E428" s="76" t="n">
        <v>0</v>
      </c>
      <c r="F428" s="76" t="n">
        <v>0</v>
      </c>
      <c r="G428" s="76" t="n">
        <v>0</v>
      </c>
      <c r="H428" s="76" t="n">
        <v>132</v>
      </c>
      <c r="I428" s="76" t="n">
        <v>969</v>
      </c>
      <c r="J428" s="76" t="n">
        <v>0</v>
      </c>
      <c r="K428" s="76" t="n">
        <v>0</v>
      </c>
      <c r="L428" s="76" t="n">
        <v>0</v>
      </c>
      <c r="M428" s="76" t="n">
        <v>0</v>
      </c>
      <c r="N428" s="88">
        <f>N427+C428+D428+F428+G428+H428-I428-J428-K428-L428-M428/15+R428+S428+T428+U428-V428-W428-X428</f>
        <v/>
      </c>
      <c r="O428" s="88" t="n">
        <v>1720</v>
      </c>
      <c r="P428" s="88" t="n"/>
      <c r="Q428" s="88" t="n"/>
      <c r="R428" s="92" t="n">
        <v>0</v>
      </c>
      <c r="S428" s="92" t="n">
        <v>0</v>
      </c>
      <c r="T428" s="92" t="n">
        <v>0</v>
      </c>
      <c r="U428" s="92" t="n">
        <v>0</v>
      </c>
      <c r="V428" s="92" t="n">
        <v>0</v>
      </c>
      <c r="W428" s="92" t="n">
        <v>0</v>
      </c>
      <c r="X428" s="92" t="n">
        <v>0</v>
      </c>
    </row>
    <row r="429" ht="15.75" customHeight="1" s="303">
      <c r="B429" s="75" t="n">
        <v>44696</v>
      </c>
      <c r="C429" s="76">
        <f>SUMIF(приход!A:A,B429&amp;$C$2,приход!J:J)</f>
        <v/>
      </c>
      <c r="D429" s="76" t="n">
        <v>0</v>
      </c>
      <c r="E429" s="76" t="n">
        <v>0</v>
      </c>
      <c r="F429" s="76" t="n">
        <v>0</v>
      </c>
      <c r="G429" s="76" t="n">
        <v>0</v>
      </c>
      <c r="H429" s="76" t="n">
        <v>158</v>
      </c>
      <c r="I429" s="76" t="n">
        <v>461</v>
      </c>
      <c r="J429" s="76" t="n">
        <v>0</v>
      </c>
      <c r="K429" s="76" t="n">
        <v>0</v>
      </c>
      <c r="L429" s="76" t="n">
        <v>0</v>
      </c>
      <c r="M429" s="76" t="n">
        <v>0</v>
      </c>
      <c r="N429" s="88">
        <f>N428+C429+D429+F429+G429+H429-I429-J429-K429-L429-M429/15+R429+S429+T429+U429-V429-W429-X429</f>
        <v/>
      </c>
      <c r="O429" s="88" t="n">
        <v>1593</v>
      </c>
      <c r="P429" s="88" t="n"/>
      <c r="Q429" s="88" t="n"/>
      <c r="R429" s="92" t="n">
        <v>0</v>
      </c>
      <c r="S429" s="92" t="n">
        <v>0</v>
      </c>
      <c r="T429" s="92" t="n">
        <v>0</v>
      </c>
      <c r="U429" s="92" t="n">
        <v>0</v>
      </c>
      <c r="V429" s="92" t="n">
        <v>0</v>
      </c>
      <c r="W429" s="92" t="n">
        <v>0</v>
      </c>
      <c r="X429" s="92" t="n">
        <v>0</v>
      </c>
    </row>
    <row r="430" ht="15.75" customHeight="1" s="303">
      <c r="B430" s="75" t="n">
        <v>44697</v>
      </c>
      <c r="C430" s="76">
        <f>SUMIF(приход!A:A,B430&amp;$C$2,приход!J:J)</f>
        <v/>
      </c>
      <c r="D430" s="76" t="n">
        <v>0</v>
      </c>
      <c r="E430" s="76" t="n">
        <v>0</v>
      </c>
      <c r="F430" s="76" t="n">
        <v>0</v>
      </c>
      <c r="G430" s="76" t="n">
        <v>0</v>
      </c>
      <c r="H430" s="76" t="n">
        <v>250</v>
      </c>
      <c r="I430" s="76" t="n">
        <v>406</v>
      </c>
      <c r="J430" s="76" t="n">
        <v>0</v>
      </c>
      <c r="K430" s="76" t="n">
        <v>0</v>
      </c>
      <c r="L430" s="76" t="n">
        <v>0</v>
      </c>
      <c r="M430" s="76" t="n">
        <v>0</v>
      </c>
      <c r="N430" s="88">
        <f>N429+C430+D430+F430+G430+H430-I430-J430-K430-L430-M430/15+R430+S430+T430+U430-V430-W430-X430</f>
        <v/>
      </c>
      <c r="O430" s="88" t="n">
        <v>1290</v>
      </c>
      <c r="P430" s="88" t="n"/>
      <c r="Q430" s="88" t="n"/>
      <c r="R430" s="92" t="n">
        <v>0</v>
      </c>
      <c r="S430" s="92" t="n">
        <v>0</v>
      </c>
      <c r="T430" s="92" t="n">
        <v>0</v>
      </c>
      <c r="U430" s="92" t="n">
        <v>0</v>
      </c>
      <c r="V430" s="92" t="n">
        <v>0</v>
      </c>
      <c r="W430" s="92" t="n">
        <v>0</v>
      </c>
      <c r="X430" s="92" t="n">
        <v>0</v>
      </c>
    </row>
    <row r="431" ht="15.75" customHeight="1" s="303">
      <c r="B431" s="75" t="n">
        <v>44698</v>
      </c>
      <c r="C431" s="76">
        <f>SUMIF(приход!A:A,B431&amp;$C$2,приход!J:J)</f>
        <v/>
      </c>
      <c r="D431" s="76" t="n">
        <v>0</v>
      </c>
      <c r="E431" s="76" t="n">
        <v>0</v>
      </c>
      <c r="F431" s="76" t="n">
        <v>600</v>
      </c>
      <c r="G431" s="76" t="n">
        <v>0</v>
      </c>
      <c r="H431" s="76" t="n">
        <v>594</v>
      </c>
      <c r="I431" s="76" t="n">
        <v>713</v>
      </c>
      <c r="J431" s="76" t="n">
        <v>0</v>
      </c>
      <c r="K431" s="76" t="n">
        <v>0</v>
      </c>
      <c r="L431" s="76" t="n">
        <v>0</v>
      </c>
      <c r="M431" s="76" t="n">
        <v>0</v>
      </c>
      <c r="N431" s="88">
        <f>N430+C431+D431+F431+G431+H431-I431-J431-K431-L431-M431/15+R431+S431+T431+U431-V431-W431-X431</f>
        <v/>
      </c>
      <c r="O431" s="88" t="n">
        <v>1290</v>
      </c>
      <c r="P431" s="88" t="n"/>
      <c r="Q431" s="88" t="n"/>
      <c r="R431" s="92" t="n">
        <v>0</v>
      </c>
      <c r="S431" s="92" t="n">
        <v>0</v>
      </c>
      <c r="T431" s="92" t="n">
        <v>0</v>
      </c>
      <c r="U431" s="92" t="n">
        <v>0</v>
      </c>
      <c r="V431" s="92" t="n">
        <v>0</v>
      </c>
      <c r="W431" s="92" t="n">
        <v>0</v>
      </c>
      <c r="X431" s="92" t="n">
        <v>0</v>
      </c>
    </row>
    <row r="432" ht="15.75" customHeight="1" s="303">
      <c r="B432" s="75" t="n">
        <v>44699</v>
      </c>
      <c r="C432" s="76">
        <f>SUMIF(приход!A:A,B432&amp;$C$2,приход!J:J)</f>
        <v/>
      </c>
      <c r="D432" s="76" t="n">
        <v>0</v>
      </c>
      <c r="E432" s="76" t="n">
        <v>0</v>
      </c>
      <c r="F432" s="76" t="n">
        <v>0</v>
      </c>
      <c r="G432" s="76" t="n">
        <v>0</v>
      </c>
      <c r="H432" s="76" t="n">
        <v>445</v>
      </c>
      <c r="I432" s="76" t="n">
        <v>827</v>
      </c>
      <c r="J432" s="76" t="n">
        <v>0</v>
      </c>
      <c r="K432" s="76" t="n">
        <v>0</v>
      </c>
      <c r="L432" s="76" t="n">
        <v>0</v>
      </c>
      <c r="M432" s="76" t="n">
        <v>0</v>
      </c>
      <c r="N432" s="88">
        <f>N431+C432+D432+F432+G432+H432-I432-J432-K432-L432-M432/15+R432+S432+T432+U432-V432-W432-X432</f>
        <v/>
      </c>
      <c r="O432" s="88" t="n">
        <v>1072</v>
      </c>
      <c r="P432" s="88" t="n"/>
      <c r="Q432" s="88" t="n"/>
      <c r="R432" s="92" t="n">
        <v>0</v>
      </c>
      <c r="S432" s="92" t="n">
        <v>0</v>
      </c>
      <c r="T432" s="92" t="n">
        <v>0</v>
      </c>
      <c r="U432" s="92" t="n">
        <v>0</v>
      </c>
      <c r="V432" s="92" t="n">
        <v>0</v>
      </c>
      <c r="W432" s="92" t="n">
        <v>0</v>
      </c>
      <c r="X432" s="92" t="n">
        <v>0</v>
      </c>
    </row>
    <row r="433" ht="15.75" customHeight="1" s="303">
      <c r="B433" s="75" t="n">
        <v>44700</v>
      </c>
      <c r="C433" s="76">
        <f>SUMIF(приход!A:A,B433&amp;$C$2,приход!J:J)</f>
        <v/>
      </c>
      <c r="D433" s="76" t="n">
        <v>0</v>
      </c>
      <c r="E433" s="76" t="n">
        <v>0</v>
      </c>
      <c r="F433" s="76" t="n">
        <v>0</v>
      </c>
      <c r="G433" s="76" t="n">
        <v>0</v>
      </c>
      <c r="H433" s="76" t="n">
        <v>253</v>
      </c>
      <c r="I433" s="76" t="n">
        <v>650</v>
      </c>
      <c r="J433" s="76" t="n">
        <v>0</v>
      </c>
      <c r="K433" s="76" t="n">
        <v>0</v>
      </c>
      <c r="L433" s="76" t="n">
        <v>0</v>
      </c>
      <c r="M433" s="76" t="n">
        <v>0</v>
      </c>
      <c r="N433" s="88">
        <f>N432+C433+D433+F433+G433+H433-I433-J433-K433-L433-M433/15+R433+S433+T433+U433-V433-W433-X433</f>
        <v/>
      </c>
      <c r="O433" s="88" t="n">
        <v>1597</v>
      </c>
      <c r="P433" s="88" t="n"/>
      <c r="Q433" s="88" t="n"/>
      <c r="R433" s="92" t="n">
        <v>0</v>
      </c>
      <c r="S433" s="92" t="n">
        <v>0</v>
      </c>
      <c r="T433" s="92" t="n">
        <v>0</v>
      </c>
      <c r="U433" s="92" t="n">
        <v>0</v>
      </c>
      <c r="V433" s="92" t="n">
        <v>0</v>
      </c>
      <c r="W433" s="92" t="n">
        <v>0</v>
      </c>
      <c r="X433" s="92" t="n">
        <v>0</v>
      </c>
    </row>
    <row r="434" ht="15.75" customHeight="1" s="303">
      <c r="B434" s="75" t="n">
        <v>44701</v>
      </c>
      <c r="C434" s="76">
        <f>SUMIF(приход!A:A,B434&amp;$C$2,приход!J:J)</f>
        <v/>
      </c>
      <c r="D434" s="76" t="n">
        <v>0</v>
      </c>
      <c r="E434" s="76" t="n">
        <v>0</v>
      </c>
      <c r="F434" s="76" t="n">
        <v>0</v>
      </c>
      <c r="G434" s="76" t="n">
        <v>0</v>
      </c>
      <c r="H434" s="76" t="n">
        <v>124</v>
      </c>
      <c r="I434" s="76" t="n">
        <v>764</v>
      </c>
      <c r="J434" s="76" t="n">
        <v>0</v>
      </c>
      <c r="K434" s="76" t="n">
        <v>0</v>
      </c>
      <c r="L434" s="76" t="n">
        <v>0</v>
      </c>
      <c r="M434" s="76" t="n">
        <v>0</v>
      </c>
      <c r="N434" s="88">
        <f>N433+C434+D434+F434+G434+H434-I434-J434-K434-L434-M434/15+R434+S434+T434+U434-V434-W434-X434</f>
        <v/>
      </c>
      <c r="O434" s="88" t="n">
        <v>1365</v>
      </c>
      <c r="P434" s="88" t="n"/>
      <c r="Q434" s="88" t="n"/>
      <c r="R434" s="92" t="n">
        <v>0</v>
      </c>
      <c r="S434" s="92" t="n">
        <v>0</v>
      </c>
      <c r="T434" s="92" t="n">
        <v>0</v>
      </c>
      <c r="U434" s="92" t="n">
        <v>0</v>
      </c>
      <c r="V434" s="92" t="n">
        <v>0</v>
      </c>
      <c r="W434" s="92" t="n">
        <v>0</v>
      </c>
      <c r="X434" s="92" t="n">
        <v>0</v>
      </c>
    </row>
    <row r="435" ht="15.75" customHeight="1" s="303">
      <c r="B435" s="75" t="n">
        <v>44702</v>
      </c>
      <c r="C435" s="76">
        <f>SUMIF(приход!A:A,B435&amp;$C$2,приход!J:J)</f>
        <v/>
      </c>
      <c r="D435" s="76" t="n">
        <v>0</v>
      </c>
      <c r="E435" s="76" t="n">
        <v>0</v>
      </c>
      <c r="F435" s="76" t="n">
        <v>600</v>
      </c>
      <c r="G435" s="76" t="n">
        <v>0</v>
      </c>
      <c r="H435" s="76" t="n">
        <v>400</v>
      </c>
      <c r="I435" s="76" t="n">
        <v>750</v>
      </c>
      <c r="J435" s="76" t="n">
        <v>0</v>
      </c>
      <c r="K435" s="76" t="n">
        <v>0</v>
      </c>
      <c r="L435" s="76" t="n">
        <v>0</v>
      </c>
      <c r="M435" s="76" t="n">
        <v>0</v>
      </c>
      <c r="N435" s="88">
        <f>N434+C435+D435+F435+G435+H435-I435-J435-K435-L435-M435/15+R435+S435+T435+U435-V435-W435-X435</f>
        <v/>
      </c>
      <c r="O435" s="88" t="n"/>
      <c r="P435" s="88" t="n"/>
      <c r="Q435" s="88" t="n"/>
      <c r="R435" s="92" t="n">
        <v>0</v>
      </c>
      <c r="S435" s="92" t="n">
        <v>0</v>
      </c>
      <c r="T435" s="92" t="n">
        <v>0</v>
      </c>
      <c r="U435" s="92" t="n">
        <v>0</v>
      </c>
      <c r="V435" s="92" t="n">
        <v>0</v>
      </c>
      <c r="W435" s="92" t="n">
        <v>0</v>
      </c>
      <c r="X435" s="92" t="n">
        <v>0</v>
      </c>
    </row>
    <row r="436" ht="15.75" customHeight="1" s="303">
      <c r="B436" s="75" t="n">
        <v>44703</v>
      </c>
      <c r="C436" s="76">
        <f>SUMIF(приход!A:A,B436&amp;$C$2,приход!J:J)</f>
        <v/>
      </c>
      <c r="D436" s="76" t="n">
        <v>0</v>
      </c>
      <c r="E436" s="76" t="n">
        <v>0</v>
      </c>
      <c r="F436" s="76" t="n">
        <v>0</v>
      </c>
      <c r="G436" s="76" t="n">
        <v>0</v>
      </c>
      <c r="H436" s="76" t="n">
        <v>158</v>
      </c>
      <c r="I436" s="107" t="n">
        <v>1257</v>
      </c>
      <c r="J436" s="76" t="n">
        <v>0</v>
      </c>
      <c r="K436" s="76" t="n">
        <v>0</v>
      </c>
      <c r="L436" s="76" t="n">
        <v>0</v>
      </c>
      <c r="M436" s="76" t="n">
        <v>0</v>
      </c>
      <c r="N436" s="88">
        <f>N435+C436+D436+F436+G436+H436-I436-J436-K436-L436-M436/15+R436+S436+T436+U436-V436-W436-X436</f>
        <v/>
      </c>
      <c r="O436" s="88" t="n"/>
      <c r="P436" s="88" t="n"/>
      <c r="Q436" s="88" t="n"/>
      <c r="R436" s="92" t="n">
        <v>0</v>
      </c>
      <c r="S436" s="92" t="n">
        <v>0</v>
      </c>
      <c r="T436" s="92" t="n">
        <v>0</v>
      </c>
      <c r="U436" s="92" t="n">
        <v>0</v>
      </c>
      <c r="V436" s="92" t="n">
        <v>0</v>
      </c>
      <c r="W436" s="92" t="n">
        <v>0</v>
      </c>
      <c r="X436" s="92" t="n">
        <v>0</v>
      </c>
    </row>
    <row r="437" ht="15.75" customHeight="1" s="303">
      <c r="B437" s="75" t="n">
        <v>44704</v>
      </c>
      <c r="C437" s="76">
        <f>SUMIF(приход!A:A,B437&amp;$C$2,приход!J:J)</f>
        <v/>
      </c>
      <c r="D437" s="76" t="n">
        <v>0</v>
      </c>
      <c r="E437" s="76" t="n">
        <v>0</v>
      </c>
      <c r="F437" s="76" t="n">
        <v>0</v>
      </c>
      <c r="G437" s="76" t="n">
        <v>0</v>
      </c>
      <c r="H437" s="76" t="n">
        <v>231</v>
      </c>
      <c r="I437" s="76" t="n">
        <v>483</v>
      </c>
      <c r="J437" s="76" t="n">
        <v>0</v>
      </c>
      <c r="K437" s="76" t="n">
        <v>0</v>
      </c>
      <c r="L437" s="76" t="n">
        <v>0</v>
      </c>
      <c r="M437" s="76" t="n">
        <v>0</v>
      </c>
      <c r="N437" s="88">
        <f>N436+C437+D437+F437+G437+H437-I437-J437-K437-L437-M437/15+R437+S437+T437+U437-V437-W437-X437</f>
        <v/>
      </c>
      <c r="O437" s="88" t="n"/>
      <c r="P437" s="88" t="n"/>
      <c r="Q437" s="88" t="n"/>
      <c r="R437" s="92" t="n">
        <v>0</v>
      </c>
      <c r="S437" s="92" t="n">
        <v>0</v>
      </c>
      <c r="T437" s="92" t="n">
        <v>0</v>
      </c>
      <c r="U437" s="92" t="n">
        <v>0</v>
      </c>
      <c r="V437" s="92" t="n">
        <v>0</v>
      </c>
      <c r="W437" s="92" t="n">
        <v>0</v>
      </c>
      <c r="X437" s="92" t="n">
        <v>0</v>
      </c>
    </row>
    <row r="438" ht="15.75" customHeight="1" s="303">
      <c r="B438" s="75" t="n">
        <v>44705</v>
      </c>
      <c r="C438" s="76">
        <f>SUMIF(приход!A:A,B438&amp;$C$2,приход!J:J)</f>
        <v/>
      </c>
      <c r="D438" s="76" t="n">
        <v>0</v>
      </c>
      <c r="E438" s="76" t="n">
        <v>0</v>
      </c>
      <c r="F438" s="76" t="n">
        <v>0</v>
      </c>
      <c r="G438" s="76" t="n">
        <v>0</v>
      </c>
      <c r="H438" s="76" t="n">
        <v>54</v>
      </c>
      <c r="I438" s="76" t="n">
        <v>695</v>
      </c>
      <c r="J438" s="76" t="n">
        <v>0</v>
      </c>
      <c r="K438" s="76" t="n">
        <v>0</v>
      </c>
      <c r="L438" s="76" t="n">
        <v>0</v>
      </c>
      <c r="M438" s="76" t="n">
        <v>0</v>
      </c>
      <c r="N438" s="88">
        <f>N437+C438+D438+F438+G438+H438-I438-J438-K438-L438-M438/15+R438+S438+T438+U438-V438-W438-X438</f>
        <v/>
      </c>
      <c r="O438" s="88" t="n">
        <v>1408</v>
      </c>
      <c r="P438" s="88" t="n"/>
      <c r="Q438" s="88" t="n"/>
      <c r="R438" s="92" t="n">
        <v>0</v>
      </c>
      <c r="S438" s="92" t="n">
        <v>0</v>
      </c>
      <c r="T438" s="92" t="n">
        <v>0</v>
      </c>
      <c r="U438" s="92" t="n">
        <v>0</v>
      </c>
      <c r="V438" s="92" t="n">
        <v>0</v>
      </c>
      <c r="W438" s="92" t="n">
        <v>0</v>
      </c>
      <c r="X438" s="92" t="n">
        <v>0</v>
      </c>
    </row>
    <row r="439" ht="15.75" customHeight="1" s="303">
      <c r="B439" s="75" t="n">
        <v>44706</v>
      </c>
      <c r="C439" s="76">
        <f>SUMIF(приход!A:A,B439&amp;$C$2,приход!J:J)</f>
        <v/>
      </c>
      <c r="D439" s="76" t="n">
        <v>491</v>
      </c>
      <c r="E439" s="76" t="n">
        <v>0</v>
      </c>
      <c r="F439" s="76" t="n">
        <v>600</v>
      </c>
      <c r="G439" s="76" t="n">
        <v>0</v>
      </c>
      <c r="H439" s="76" t="n">
        <v>655</v>
      </c>
      <c r="I439" s="76" t="n">
        <v>786</v>
      </c>
      <c r="J439" s="76" t="n">
        <v>0</v>
      </c>
      <c r="K439" s="76" t="n">
        <v>0</v>
      </c>
      <c r="L439" s="76" t="n">
        <v>0</v>
      </c>
      <c r="M439" s="76" t="n">
        <v>0</v>
      </c>
      <c r="N439" s="88">
        <f>N438+C439+D439+F439+G439+H439-I439-J439-K439-L439-M439/15+R439+S439+T439+U439-V439-W439-X439</f>
        <v/>
      </c>
      <c r="O439" s="88" t="n">
        <v>1868</v>
      </c>
      <c r="P439" s="88" t="n">
        <v>10305</v>
      </c>
      <c r="Q439" s="88" t="n"/>
      <c r="R439" s="92" t="n">
        <v>0</v>
      </c>
      <c r="S439" s="92" t="n">
        <v>0</v>
      </c>
      <c r="T439" s="92" t="n">
        <v>0</v>
      </c>
      <c r="U439" s="92" t="n">
        <v>0</v>
      </c>
      <c r="V439" s="92" t="n">
        <v>0</v>
      </c>
      <c r="W439" s="92" t="n">
        <v>0</v>
      </c>
      <c r="X439" s="92" t="n">
        <v>0</v>
      </c>
    </row>
    <row r="440" ht="15.75" customHeight="1" s="303">
      <c r="B440" s="75" t="n">
        <v>44707</v>
      </c>
      <c r="C440" s="76">
        <f>SUMIF(приход!A:A,B440&amp;$C$2,приход!J:J)</f>
        <v/>
      </c>
      <c r="D440" s="76" t="n">
        <v>0</v>
      </c>
      <c r="E440" s="76" t="n">
        <v>0</v>
      </c>
      <c r="F440" s="76" t="n">
        <v>0</v>
      </c>
      <c r="G440" s="76" t="n">
        <v>0</v>
      </c>
      <c r="H440" s="76" t="n">
        <v>291</v>
      </c>
      <c r="I440" s="76" t="n">
        <v>1066</v>
      </c>
      <c r="J440" s="76" t="n">
        <v>0</v>
      </c>
      <c r="K440" s="76" t="n">
        <v>0</v>
      </c>
      <c r="L440" s="76" t="n">
        <v>0</v>
      </c>
      <c r="M440" s="76" t="n">
        <v>0</v>
      </c>
      <c r="N440" s="88">
        <f>N439+C440+D440+F440+G440+H440-I440-J440-K440-L440-M440/15+R440+S440+T440+U440-V440-W440-X440</f>
        <v/>
      </c>
      <c r="O440" s="88" t="n">
        <v>1988</v>
      </c>
      <c r="P440" s="88" t="n"/>
      <c r="Q440" s="88" t="n"/>
      <c r="R440" s="92" t="n">
        <v>0</v>
      </c>
      <c r="S440" s="92" t="n">
        <v>0</v>
      </c>
      <c r="T440" s="92" t="n">
        <v>0</v>
      </c>
      <c r="U440" s="92" t="n">
        <v>0</v>
      </c>
      <c r="V440" s="92" t="n">
        <v>0</v>
      </c>
      <c r="W440" s="92" t="n">
        <v>0</v>
      </c>
      <c r="X440" s="92" t="n">
        <v>0</v>
      </c>
    </row>
    <row r="441" ht="15.75" customHeight="1" s="303">
      <c r="B441" s="75" t="n">
        <v>44708</v>
      </c>
      <c r="C441" s="76">
        <f>SUMIF(приход!A:A,B441&amp;$C$2,приход!J:J)</f>
        <v/>
      </c>
      <c r="D441" s="76" t="n">
        <v>0</v>
      </c>
      <c r="E441" s="76" t="n">
        <v>0</v>
      </c>
      <c r="F441" s="76" t="n">
        <v>0</v>
      </c>
      <c r="G441" s="76" t="n">
        <v>0</v>
      </c>
      <c r="H441" s="76" t="n">
        <v>436</v>
      </c>
      <c r="I441" s="76" t="n">
        <v>926</v>
      </c>
      <c r="J441" s="76" t="n">
        <v>0</v>
      </c>
      <c r="K441" s="76" t="n">
        <v>0</v>
      </c>
      <c r="L441" s="76" t="n">
        <v>0</v>
      </c>
      <c r="M441" s="76" t="n">
        <v>0</v>
      </c>
      <c r="N441" s="88">
        <f>N440+C441+D441+F441+G441+H441-I441-J441-K441-L441-M441/15+R441+S441+T441+U441-V441-W441-X441</f>
        <v/>
      </c>
      <c r="O441" s="88" t="n">
        <v>1705</v>
      </c>
      <c r="P441" s="88" t="n"/>
      <c r="Q441" s="88" t="n"/>
      <c r="R441" s="92" t="n">
        <v>0</v>
      </c>
      <c r="S441" s="92" t="n">
        <v>0</v>
      </c>
      <c r="T441" s="92" t="n">
        <v>0</v>
      </c>
      <c r="U441" s="92" t="n">
        <v>0</v>
      </c>
      <c r="V441" s="92" t="n">
        <v>0</v>
      </c>
      <c r="W441" s="92" t="n">
        <v>0</v>
      </c>
      <c r="X441" s="92" t="n">
        <v>0</v>
      </c>
    </row>
    <row r="442" ht="15.75" customHeight="1" s="303">
      <c r="B442" s="75" t="n">
        <v>44709</v>
      </c>
      <c r="C442" s="76">
        <f>SUMIF(приход!A:A,B442&amp;$C$2,приход!J:J)</f>
        <v/>
      </c>
      <c r="D442" s="76" t="n">
        <v>0</v>
      </c>
      <c r="E442" s="76" t="n">
        <v>0</v>
      </c>
      <c r="F442" s="76" t="n">
        <v>0</v>
      </c>
      <c r="G442" s="76" t="n">
        <v>0</v>
      </c>
      <c r="H442" s="76" t="n">
        <v>305</v>
      </c>
      <c r="I442" s="76" t="n">
        <v>1157</v>
      </c>
      <c r="J442" s="76" t="n">
        <v>0</v>
      </c>
      <c r="K442" s="76" t="n">
        <v>0</v>
      </c>
      <c r="L442" s="76" t="n">
        <v>0</v>
      </c>
      <c r="M442" s="76" t="n">
        <v>0</v>
      </c>
      <c r="N442" s="88">
        <f>N441+C442+D442+F442+G442+H442-I442-J442-K442-L442-M442/15+R442+S442+T442+U442-V442-W442-X442</f>
        <v/>
      </c>
      <c r="O442" s="88" t="n">
        <v>1475</v>
      </c>
      <c r="P442" s="88" t="n"/>
      <c r="Q442" s="88" t="n"/>
      <c r="R442" s="92" t="n">
        <v>0</v>
      </c>
      <c r="S442" s="92" t="n">
        <v>0</v>
      </c>
      <c r="T442" s="92" t="n">
        <v>0</v>
      </c>
      <c r="U442" s="92" t="n">
        <v>0</v>
      </c>
      <c r="V442" s="92" t="n">
        <v>0</v>
      </c>
      <c r="W442" s="92" t="n">
        <v>0</v>
      </c>
      <c r="X442" s="92" t="n">
        <v>0</v>
      </c>
    </row>
    <row r="443" ht="15.75" customHeight="1" s="303">
      <c r="B443" s="75" t="n">
        <v>44710</v>
      </c>
      <c r="C443" s="76">
        <f>SUMIF(приход!A:A,B443&amp;$C$2,приход!J:J)</f>
        <v/>
      </c>
      <c r="D443" s="76" t="n">
        <v>0</v>
      </c>
      <c r="E443" s="76" t="n">
        <v>0</v>
      </c>
      <c r="F443" s="76" t="n">
        <v>0</v>
      </c>
      <c r="G443" s="76" t="n">
        <v>0</v>
      </c>
      <c r="H443" s="76" t="n">
        <v>60</v>
      </c>
      <c r="I443" s="76" t="n">
        <v>336</v>
      </c>
      <c r="J443" s="76" t="n">
        <v>0</v>
      </c>
      <c r="K443" s="76" t="n">
        <v>0</v>
      </c>
      <c r="L443" s="76" t="n">
        <v>0</v>
      </c>
      <c r="M443" s="76" t="n">
        <v>0</v>
      </c>
      <c r="N443" s="88">
        <f>N442+C443+D443+F443+G443+H443-I443-J443-K443-L443-M443/15+R443+S443+T443+U443-V443-W443-X443</f>
        <v/>
      </c>
      <c r="O443" s="88" t="n">
        <v>1128</v>
      </c>
      <c r="P443" s="88" t="n"/>
      <c r="Q443" s="88" t="n"/>
      <c r="R443" s="92" t="n">
        <v>0</v>
      </c>
      <c r="S443" s="92" t="n">
        <v>0</v>
      </c>
      <c r="T443" s="92" t="n">
        <v>0</v>
      </c>
      <c r="U443" s="92" t="n">
        <v>0</v>
      </c>
      <c r="V443" s="92" t="n">
        <v>0</v>
      </c>
      <c r="W443" s="92" t="n">
        <v>0</v>
      </c>
      <c r="X443" s="92" t="n">
        <v>0</v>
      </c>
    </row>
    <row r="444" ht="15.75" customHeight="1" s="303">
      <c r="B444" s="75" t="n">
        <v>44711</v>
      </c>
      <c r="C444" s="76">
        <f>SUMIF(приход!A:A,B444&amp;$C$2,приход!J:J)</f>
        <v/>
      </c>
      <c r="D444" s="76" t="n">
        <v>0</v>
      </c>
      <c r="E444" s="76" t="n">
        <v>0</v>
      </c>
      <c r="F444" s="76" t="n">
        <v>0</v>
      </c>
      <c r="G444" s="76" t="n">
        <v>0</v>
      </c>
      <c r="H444" s="76" t="n">
        <v>425</v>
      </c>
      <c r="I444" s="76" t="n">
        <v>718</v>
      </c>
      <c r="J444" s="76" t="n">
        <v>0</v>
      </c>
      <c r="K444" s="76" t="n">
        <v>0</v>
      </c>
      <c r="L444" s="76" t="n">
        <v>0</v>
      </c>
      <c r="M444" s="76" t="n">
        <v>0</v>
      </c>
      <c r="N444" s="88">
        <f>N443+C444+D444+F444+G444+H444-I444-J444-K444-L444-M444/15+R444+S444+T444+U444-V444-W444-X444</f>
        <v/>
      </c>
      <c r="O444" s="88" t="n">
        <v>1063</v>
      </c>
      <c r="P444" s="88" t="n"/>
      <c r="Q444" s="88" t="n"/>
      <c r="R444" s="92" t="n">
        <v>0</v>
      </c>
      <c r="S444" s="92" t="n">
        <v>0</v>
      </c>
      <c r="T444" s="92" t="n">
        <v>0</v>
      </c>
      <c r="U444" s="92" t="n">
        <v>0</v>
      </c>
      <c r="V444" s="92" t="n">
        <v>0</v>
      </c>
      <c r="W444" s="92" t="n">
        <v>0</v>
      </c>
      <c r="X444" s="92" t="n">
        <v>0</v>
      </c>
    </row>
    <row r="445" ht="15.75" customHeight="1" s="303">
      <c r="B445" s="75" t="n">
        <v>44712</v>
      </c>
      <c r="C445" s="76">
        <f>SUMIF(приход!A:A,B445&amp;$C$2,приход!J:J)</f>
        <v/>
      </c>
      <c r="D445" s="76" t="n">
        <v>0</v>
      </c>
      <c r="E445" s="76" t="n">
        <v>0</v>
      </c>
      <c r="F445" s="76" t="n">
        <v>600</v>
      </c>
      <c r="G445" s="76" t="n">
        <v>0</v>
      </c>
      <c r="H445" s="76" t="n">
        <v>136</v>
      </c>
      <c r="I445" s="76" t="n">
        <v>967</v>
      </c>
      <c r="J445" s="76" t="n">
        <v>0</v>
      </c>
      <c r="K445" s="76" t="n">
        <v>0</v>
      </c>
      <c r="L445" s="76" t="n">
        <v>0</v>
      </c>
      <c r="M445" s="76" t="n">
        <v>0</v>
      </c>
      <c r="N445" s="88">
        <f>N444+C445+D445+F445+G445+H445-I445-J445-K445-L445-M445/15+R445+S445+T445+U445-V445-W445-X445</f>
        <v/>
      </c>
      <c r="O445" s="88" t="n">
        <v>1292</v>
      </c>
      <c r="P445" s="88" t="n"/>
      <c r="Q445" s="88" t="n"/>
      <c r="R445" s="92" t="n">
        <v>0</v>
      </c>
      <c r="S445" s="92" t="n">
        <v>0</v>
      </c>
      <c r="T445" s="92" t="n">
        <v>0</v>
      </c>
      <c r="U445" s="92" t="n">
        <v>0</v>
      </c>
      <c r="V445" s="92" t="n">
        <v>0</v>
      </c>
      <c r="W445" s="92" t="n">
        <v>0</v>
      </c>
      <c r="X445" s="92" t="n">
        <v>0</v>
      </c>
    </row>
    <row r="446" ht="15.75" customHeight="1" s="303">
      <c r="B446" s="75" t="n">
        <v>44713</v>
      </c>
      <c r="C446" s="76">
        <f>SUMIF(приход!A:A,B446&amp;$C$2,приход!J:J)</f>
        <v/>
      </c>
      <c r="D446" s="76" t="n">
        <v>0</v>
      </c>
      <c r="E446" s="76" t="n">
        <v>0</v>
      </c>
      <c r="F446" s="76" t="n">
        <v>0</v>
      </c>
      <c r="G446" s="76" t="n">
        <v>0</v>
      </c>
      <c r="H446" s="76" t="n">
        <v>432</v>
      </c>
      <c r="I446" s="76" t="n">
        <v>320</v>
      </c>
      <c r="J446" s="76" t="n">
        <v>0</v>
      </c>
      <c r="K446" s="76" t="n">
        <v>0</v>
      </c>
      <c r="L446" s="76" t="n">
        <v>0</v>
      </c>
      <c r="M446" s="76" t="n">
        <v>0</v>
      </c>
      <c r="N446" s="88">
        <f>N445+C446+D446+F446+G446+H446-I446-J446-K446-L446-M446/15+R446+S446+T446+U446-V446-W446-X446</f>
        <v/>
      </c>
      <c r="O446" s="88" t="n">
        <v>1252</v>
      </c>
      <c r="P446" s="88" t="n"/>
      <c r="Q446" s="88" t="n"/>
      <c r="R446" s="92" t="n">
        <v>0</v>
      </c>
      <c r="S446" s="92" t="n">
        <v>0</v>
      </c>
      <c r="T446" s="92" t="n">
        <v>0</v>
      </c>
      <c r="U446" s="92" t="n">
        <v>0</v>
      </c>
      <c r="V446" s="92" t="n">
        <v>0</v>
      </c>
      <c r="W446" s="92" t="n">
        <v>0</v>
      </c>
      <c r="X446" s="92" t="n">
        <v>0</v>
      </c>
    </row>
    <row r="447" ht="15.75" customHeight="1" s="303">
      <c r="B447" s="75" t="n">
        <v>44714</v>
      </c>
      <c r="C447" s="76">
        <f>SUMIF(приход!A:A,B447&amp;$C$2,приход!J:J)</f>
        <v/>
      </c>
      <c r="D447" s="76" t="n">
        <v>132</v>
      </c>
      <c r="E447" s="76" t="n">
        <v>0</v>
      </c>
      <c r="F447" s="76" t="n">
        <v>0</v>
      </c>
      <c r="G447" s="76" t="n">
        <v>0</v>
      </c>
      <c r="H447" s="76" t="n">
        <v>242</v>
      </c>
      <c r="I447" s="76" t="n">
        <v>498</v>
      </c>
      <c r="J447" s="76" t="n">
        <v>0</v>
      </c>
      <c r="K447" s="76" t="n">
        <v>0</v>
      </c>
      <c r="L447" s="76" t="n">
        <v>0</v>
      </c>
      <c r="M447" s="76" t="n">
        <v>0</v>
      </c>
      <c r="N447" s="88">
        <f>N446+C447+D447+F447+G447+H447-I447-J447-K447-L447-M447/15+R447+S447+T447+U447-V447-W447-X447</f>
        <v/>
      </c>
      <c r="O447" s="88" t="n">
        <v>920</v>
      </c>
      <c r="P447" s="88" t="n"/>
      <c r="Q447" s="88" t="n"/>
      <c r="R447" s="92" t="n">
        <v>0</v>
      </c>
      <c r="S447" s="92" t="n">
        <v>0</v>
      </c>
      <c r="T447" s="92" t="n">
        <v>0</v>
      </c>
      <c r="U447" s="92" t="n">
        <v>0</v>
      </c>
      <c r="V447" s="92" t="n">
        <v>0</v>
      </c>
      <c r="W447" s="92" t="n">
        <v>0</v>
      </c>
      <c r="X447" s="92" t="n">
        <v>0</v>
      </c>
      <c r="Z447" s="108" t="n">
        <v>1.26</v>
      </c>
    </row>
    <row r="448" ht="15.75" customHeight="1" s="303">
      <c r="B448" s="75" t="n">
        <v>44715</v>
      </c>
      <c r="C448" s="76">
        <f>SUMIF(приход!A:A,B448&amp;$C$2,приход!J:J)</f>
        <v/>
      </c>
      <c r="D448" s="76" t="n">
        <v>0</v>
      </c>
      <c r="E448" s="76" t="n">
        <v>0</v>
      </c>
      <c r="F448" s="76" t="n">
        <v>600</v>
      </c>
      <c r="G448" s="76" t="n">
        <v>0</v>
      </c>
      <c r="H448" s="76" t="n">
        <v>149</v>
      </c>
      <c r="I448" s="76" t="n">
        <v>336</v>
      </c>
      <c r="J448" s="76" t="n">
        <v>0</v>
      </c>
      <c r="K448" s="76" t="n">
        <v>0</v>
      </c>
      <c r="L448" s="76" t="n">
        <v>0</v>
      </c>
      <c r="M448" s="76" t="n">
        <v>0</v>
      </c>
      <c r="N448" s="88">
        <f>N447+C448+D448+F448+G448+H448-I448-J448-K448-L448-M448/15+R448+S448+T448+U448-V448-W448-X448</f>
        <v/>
      </c>
      <c r="O448" s="88" t="n">
        <v>1293</v>
      </c>
      <c r="P448" s="88" t="n">
        <v>17732</v>
      </c>
      <c r="Q448" s="97">
        <f>P448/N448</f>
        <v/>
      </c>
      <c r="R448" s="92" t="n">
        <v>0</v>
      </c>
      <c r="S448" s="92" t="n">
        <v>0</v>
      </c>
      <c r="T448" s="92" t="n">
        <v>0</v>
      </c>
      <c r="U448" s="92" t="n">
        <v>0</v>
      </c>
      <c r="V448" s="92" t="n">
        <v>0</v>
      </c>
      <c r="W448" s="92" t="n">
        <v>0</v>
      </c>
      <c r="X448" s="92" t="n">
        <v>0</v>
      </c>
    </row>
    <row r="449" ht="15.75" customHeight="1" s="303">
      <c r="B449" s="75" t="n">
        <v>44716</v>
      </c>
      <c r="C449" s="76">
        <f>SUMIF(приход!A:A,B449&amp;$C$2,приход!J:J)</f>
        <v/>
      </c>
      <c r="D449" s="76" t="n">
        <v>0</v>
      </c>
      <c r="E449" s="76" t="n">
        <v>0</v>
      </c>
      <c r="F449" s="76" t="n">
        <v>0</v>
      </c>
      <c r="G449" s="76" t="n">
        <v>0</v>
      </c>
      <c r="H449" s="76" t="n">
        <v>0</v>
      </c>
      <c r="I449" s="76">
        <f>Z449*$Z$447</f>
        <v/>
      </c>
      <c r="J449" s="76" t="n">
        <v>0</v>
      </c>
      <c r="K449" s="76" t="n">
        <v>0</v>
      </c>
      <c r="L449" s="76" t="n">
        <v>0</v>
      </c>
      <c r="M449" s="76" t="n">
        <v>0</v>
      </c>
      <c r="N449" s="88">
        <f>N448+C449+D449+F449+G449+H449-I449-J449-K449-L449-M449/15+R449+S449+T449+U449-V449-W449-X449</f>
        <v/>
      </c>
      <c r="O449" s="88" t="n">
        <v>1174</v>
      </c>
      <c r="P449" s="88" t="n"/>
      <c r="Q449" s="88" t="n"/>
      <c r="R449" s="92" t="n">
        <v>0</v>
      </c>
      <c r="S449" s="92" t="n">
        <v>0</v>
      </c>
      <c r="T449" s="92" t="n">
        <v>0</v>
      </c>
      <c r="U449" s="92" t="n">
        <v>0</v>
      </c>
      <c r="V449" s="92" t="n">
        <v>0</v>
      </c>
      <c r="W449" s="92" t="n">
        <v>0</v>
      </c>
      <c r="X449" s="92" t="n">
        <v>0</v>
      </c>
      <c r="Z449" t="n">
        <v>294</v>
      </c>
    </row>
    <row r="450" ht="15.75" customHeight="1" s="303">
      <c r="B450" s="75" t="n">
        <v>44717</v>
      </c>
      <c r="C450" s="76">
        <f>SUMIF(приход!A:A,B450&amp;$C$2,приход!J:J)</f>
        <v/>
      </c>
      <c r="D450" s="76" t="n">
        <v>0</v>
      </c>
      <c r="E450" s="76" t="n">
        <v>0</v>
      </c>
      <c r="F450" s="76" t="n">
        <v>0</v>
      </c>
      <c r="G450" s="76" t="n">
        <v>0</v>
      </c>
      <c r="H450" s="76" t="n">
        <v>243</v>
      </c>
      <c r="I450" s="76">
        <f>Z450*$Z$447</f>
        <v/>
      </c>
      <c r="J450" s="76" t="n">
        <v>0</v>
      </c>
      <c r="K450" s="76" t="n">
        <v>0</v>
      </c>
      <c r="L450" s="76" t="n">
        <v>0</v>
      </c>
      <c r="M450" s="76" t="n">
        <v>0</v>
      </c>
      <c r="N450" s="88">
        <f>N449+C450+D450+F450+G450+H450-I450-J450-K450-L450-M450/15+R450+S450+T450+U450-V450-W450-X450</f>
        <v/>
      </c>
      <c r="O450" s="88" t="n">
        <v>1132</v>
      </c>
      <c r="P450" s="88" t="n"/>
      <c r="Q450" s="88" t="n"/>
      <c r="R450" s="92" t="n">
        <v>0</v>
      </c>
      <c r="S450" s="92" t="n">
        <v>0</v>
      </c>
      <c r="T450" s="92" t="n">
        <v>0</v>
      </c>
      <c r="U450" s="92" t="n">
        <v>0</v>
      </c>
      <c r="V450" s="92" t="n">
        <v>0</v>
      </c>
      <c r="W450" s="92" t="n">
        <v>0</v>
      </c>
      <c r="X450" s="92" t="n">
        <v>0</v>
      </c>
      <c r="Z450" t="n">
        <v>215</v>
      </c>
    </row>
    <row r="451" ht="15.75" customHeight="1" s="303">
      <c r="B451" s="75" t="n">
        <v>44718</v>
      </c>
      <c r="C451" s="76">
        <f>SUMIF(приход!A:A,B451&amp;$C$2,приход!J:J)</f>
        <v/>
      </c>
      <c r="D451" s="76" t="n">
        <v>0</v>
      </c>
      <c r="E451" s="76" t="n">
        <v>0</v>
      </c>
      <c r="F451" s="76" t="n">
        <v>0</v>
      </c>
      <c r="G451" s="76" t="n">
        <v>0</v>
      </c>
      <c r="H451" s="76" t="n">
        <v>399</v>
      </c>
      <c r="I451" s="76">
        <f>Z451*$Z$447</f>
        <v/>
      </c>
      <c r="J451" s="76" t="n">
        <v>0</v>
      </c>
      <c r="K451" s="76" t="n">
        <v>0</v>
      </c>
      <c r="L451" s="76" t="n">
        <v>0</v>
      </c>
      <c r="M451" s="76" t="n">
        <v>0</v>
      </c>
      <c r="N451" s="88">
        <f>N450+C451+D451+F451+G451+H451-I451-J451-K451-L451-M451/15+R451+S451+T451+U451-V451-W451-X451</f>
        <v/>
      </c>
      <c r="O451" s="88" t="n">
        <v>1020</v>
      </c>
      <c r="P451" s="88" t="n"/>
      <c r="Q451" s="88" t="n"/>
      <c r="R451" s="92" t="n">
        <v>0</v>
      </c>
      <c r="S451" s="92" t="n">
        <v>0</v>
      </c>
      <c r="T451" s="92" t="n">
        <v>0</v>
      </c>
      <c r="U451" s="92" t="n">
        <v>0</v>
      </c>
      <c r="V451" s="92" t="n">
        <v>0</v>
      </c>
      <c r="W451" s="92" t="n">
        <v>0</v>
      </c>
      <c r="X451" s="92" t="n">
        <v>0</v>
      </c>
      <c r="Z451" t="n">
        <v>1092</v>
      </c>
    </row>
    <row r="452" ht="15.75" customHeight="1" s="303">
      <c r="B452" s="75" t="n">
        <v>44719</v>
      </c>
      <c r="C452" s="76">
        <f>SUMIF(приход!A:A,B452&amp;$C$2,приход!J:J)</f>
        <v/>
      </c>
      <c r="D452" s="76" t="n">
        <v>0</v>
      </c>
      <c r="E452" s="76" t="n">
        <v>0</v>
      </c>
      <c r="F452" s="76" t="n">
        <v>0</v>
      </c>
      <c r="G452" s="76" t="n">
        <v>0</v>
      </c>
      <c r="H452" s="76" t="n">
        <v>359</v>
      </c>
      <c r="I452" s="76">
        <f>Z452*$Z$447</f>
        <v/>
      </c>
      <c r="J452" s="76" t="n">
        <v>0</v>
      </c>
      <c r="K452" s="76" t="n">
        <v>0</v>
      </c>
      <c r="L452" s="76" t="n">
        <v>0</v>
      </c>
      <c r="M452" s="76" t="n">
        <v>0</v>
      </c>
      <c r="N452" s="88">
        <f>N451+C452+D452+F452+G452+H452-I452-J452-K452-L452-M452/15+R452+S452+T452+U452-V452-W452-X452</f>
        <v/>
      </c>
      <c r="O452" s="88" t="n">
        <v>870</v>
      </c>
      <c r="P452" s="88" t="n"/>
      <c r="Q452" s="88" t="n"/>
      <c r="R452" s="92" t="n">
        <v>0</v>
      </c>
      <c r="S452" s="92" t="n">
        <v>0</v>
      </c>
      <c r="T452" s="92" t="n">
        <v>0</v>
      </c>
      <c r="U452" s="92" t="n">
        <v>0</v>
      </c>
      <c r="V452" s="92" t="n">
        <v>0</v>
      </c>
      <c r="W452" s="92" t="n">
        <v>0</v>
      </c>
      <c r="X452" s="92" t="n">
        <v>0</v>
      </c>
      <c r="Z452" t="n">
        <v>275</v>
      </c>
    </row>
    <row r="453" ht="15.75" customHeight="1" s="303">
      <c r="B453" s="75" t="n">
        <v>44720</v>
      </c>
      <c r="C453" s="76">
        <f>SUMIF(приход!A:A,B453&amp;$C$2,приход!J:J)</f>
        <v/>
      </c>
      <c r="D453" s="76" t="n">
        <v>0</v>
      </c>
      <c r="E453" s="76" t="n">
        <v>0</v>
      </c>
      <c r="F453" s="76" t="n">
        <v>0</v>
      </c>
      <c r="G453" s="76" t="n">
        <v>0</v>
      </c>
      <c r="H453" s="76" t="n">
        <v>408</v>
      </c>
      <c r="I453" s="76">
        <f>Z453*$Z$447</f>
        <v/>
      </c>
      <c r="J453" s="76" t="n">
        <v>0</v>
      </c>
      <c r="K453" s="76" t="n">
        <v>0</v>
      </c>
      <c r="L453" s="76" t="n">
        <v>0</v>
      </c>
      <c r="M453" s="76" t="n">
        <v>0</v>
      </c>
      <c r="N453" s="88">
        <f>N452+C453+D453+F453+G453+H453-I453-J453-K453-L453-M453/15+R453+S453+T453+U453-V453-W453-X453</f>
        <v/>
      </c>
      <c r="O453" s="88" t="n">
        <v>730</v>
      </c>
      <c r="P453" s="88" t="n"/>
      <c r="Q453" s="88" t="n"/>
      <c r="R453" s="92" t="n">
        <v>0</v>
      </c>
      <c r="S453" s="92" t="n">
        <v>0</v>
      </c>
      <c r="T453" s="92" t="n">
        <v>0</v>
      </c>
      <c r="U453" s="92" t="n">
        <v>0</v>
      </c>
      <c r="V453" s="92" t="n">
        <v>0</v>
      </c>
      <c r="W453" s="92" t="n">
        <v>0</v>
      </c>
      <c r="X453" s="92" t="n">
        <v>0</v>
      </c>
      <c r="Z453" t="n">
        <v>421</v>
      </c>
    </row>
    <row r="454" ht="15.75" customHeight="1" s="303">
      <c r="B454" s="75" t="n">
        <v>44721</v>
      </c>
      <c r="C454" s="76">
        <f>SUMIF(приход!A:A,B454&amp;$C$2,приход!J:J)</f>
        <v/>
      </c>
      <c r="D454" s="76" t="n">
        <v>0</v>
      </c>
      <c r="E454" s="76" t="n">
        <v>0</v>
      </c>
      <c r="F454" s="76" t="n">
        <v>600</v>
      </c>
      <c r="G454" s="76" t="n">
        <v>0</v>
      </c>
      <c r="H454" s="76" t="n">
        <v>371</v>
      </c>
      <c r="I454" s="76">
        <f>Z454*$Z$447</f>
        <v/>
      </c>
      <c r="J454" s="76" t="n">
        <v>0</v>
      </c>
      <c r="K454" s="76" t="n">
        <v>0</v>
      </c>
      <c r="L454" s="76" t="n">
        <v>0</v>
      </c>
      <c r="M454" s="76" t="n">
        <v>0</v>
      </c>
      <c r="N454" s="88">
        <f>N453+C454+D454+F454+G454+H454-I454-J454-K454-L454-M454/15+R454+S454+T454+U454-V454-W454-X454</f>
        <v/>
      </c>
      <c r="O454" s="88" t="n">
        <v>1020</v>
      </c>
      <c r="P454" s="88" t="n"/>
      <c r="Q454" s="88" t="n"/>
      <c r="R454" s="92" t="n">
        <v>0</v>
      </c>
      <c r="S454" s="92" t="n">
        <v>0</v>
      </c>
      <c r="T454" s="92" t="n">
        <v>0</v>
      </c>
      <c r="U454" s="92" t="n">
        <v>0</v>
      </c>
      <c r="V454" s="92" t="n">
        <v>0</v>
      </c>
      <c r="W454" s="92" t="n">
        <v>0</v>
      </c>
      <c r="X454" s="92" t="n">
        <v>0</v>
      </c>
      <c r="Z454" t="n">
        <v>326</v>
      </c>
    </row>
    <row r="455" ht="15.75" customHeight="1" s="303">
      <c r="B455" s="75" t="n">
        <v>44722</v>
      </c>
      <c r="C455" s="76">
        <f>SUMIF(приход!A:A,B455&amp;$C$2,приход!J:J)</f>
        <v/>
      </c>
      <c r="D455" s="76" t="n">
        <v>0</v>
      </c>
      <c r="E455" s="76" t="n">
        <v>0</v>
      </c>
      <c r="F455" s="76" t="n">
        <v>0</v>
      </c>
      <c r="G455" s="76" t="n">
        <v>0</v>
      </c>
      <c r="H455" s="76" t="n">
        <v>294</v>
      </c>
      <c r="I455" s="76">
        <f>Z455*$Z$447</f>
        <v/>
      </c>
      <c r="J455" s="76" t="n">
        <v>0</v>
      </c>
      <c r="K455" s="76" t="n">
        <v>0</v>
      </c>
      <c r="L455" s="76" t="n">
        <v>0</v>
      </c>
      <c r="M455" s="76" t="n">
        <v>0</v>
      </c>
      <c r="N455" s="88">
        <f>N454+C455+D455+F455+G455+H455-I455-J455-K455-L455-M455/15+R455+S455+T455+U455-V455-W455-X455</f>
        <v/>
      </c>
      <c r="O455" s="88" t="n">
        <v>300</v>
      </c>
      <c r="P455" s="88" t="n"/>
      <c r="Q455" s="88" t="n"/>
      <c r="R455" s="92" t="n">
        <v>0</v>
      </c>
      <c r="S455" s="92" t="n">
        <v>0</v>
      </c>
      <c r="T455" s="92" t="n">
        <v>0</v>
      </c>
      <c r="U455" s="92" t="n">
        <v>0</v>
      </c>
      <c r="V455" s="92" t="n">
        <v>0</v>
      </c>
      <c r="W455" s="92" t="n">
        <v>0</v>
      </c>
      <c r="X455" s="92" t="n">
        <v>0</v>
      </c>
      <c r="Z455" t="n">
        <v>507</v>
      </c>
    </row>
    <row r="456" ht="15.75" customHeight="1" s="303">
      <c r="B456" s="75" t="n">
        <v>44723</v>
      </c>
      <c r="C456" s="76">
        <f>SUMIF(приход!A:A,B456&amp;$C$2,приход!J:J)</f>
        <v/>
      </c>
      <c r="D456" s="76" t="n">
        <v>0</v>
      </c>
      <c r="E456" s="76" t="n">
        <v>0</v>
      </c>
      <c r="F456" s="76" t="n">
        <v>0</v>
      </c>
      <c r="G456" s="76" t="n">
        <v>0</v>
      </c>
      <c r="H456" s="76" t="n">
        <v>253</v>
      </c>
      <c r="I456" s="76">
        <f>Z456*$Z$447</f>
        <v/>
      </c>
      <c r="J456" s="76" t="n">
        <v>0</v>
      </c>
      <c r="K456" s="76" t="n">
        <v>0</v>
      </c>
      <c r="L456" s="76" t="n">
        <v>0</v>
      </c>
      <c r="M456" s="76" t="n">
        <v>0</v>
      </c>
      <c r="N456" s="88">
        <f>N455+C456+D456+F456+G456+H456-I456-J456-K456-L456-M456/15+R456+S456+T456+U456-V456-W456-X456</f>
        <v/>
      </c>
      <c r="O456" s="88" t="n">
        <v>300</v>
      </c>
      <c r="P456" s="88" t="n"/>
      <c r="Q456" s="88" t="n"/>
      <c r="R456" s="92" t="n">
        <v>0</v>
      </c>
      <c r="S456" s="92" t="n">
        <v>0</v>
      </c>
      <c r="T456" s="92" t="n">
        <v>0</v>
      </c>
      <c r="U456" s="92" t="n">
        <v>0</v>
      </c>
      <c r="V456" s="92" t="n">
        <v>0</v>
      </c>
      <c r="W456" s="92" t="n">
        <v>0</v>
      </c>
      <c r="X456" s="92" t="n">
        <v>0</v>
      </c>
      <c r="Z456" t="n">
        <v>658</v>
      </c>
    </row>
    <row r="457" ht="15.75" customHeight="1" s="303">
      <c r="B457" s="75" t="n">
        <v>44724</v>
      </c>
      <c r="C457" s="76">
        <f>SUMIF(приход!A:A,B457&amp;$C$2,приход!J:J)</f>
        <v/>
      </c>
      <c r="D457" s="76" t="n">
        <v>0</v>
      </c>
      <c r="E457" s="76" t="n">
        <v>0</v>
      </c>
      <c r="F457" s="76" t="n">
        <v>600</v>
      </c>
      <c r="G457" s="76" t="n">
        <v>2</v>
      </c>
      <c r="H457" s="76" t="n">
        <v>171</v>
      </c>
      <c r="I457" s="76">
        <f>Z457*$Z$447</f>
        <v/>
      </c>
      <c r="J457" s="76" t="n">
        <v>0</v>
      </c>
      <c r="K457" s="76" t="n">
        <v>0</v>
      </c>
      <c r="L457" s="76" t="n">
        <v>0</v>
      </c>
      <c r="M457" s="76" t="n">
        <v>0</v>
      </c>
      <c r="N457" s="88">
        <f>N456+C457+D457+F457+G457+H457-I457-J457-K457-L457-M457/15+R457+S457+T457+U457-V457-W457-X457</f>
        <v/>
      </c>
      <c r="O457" s="88" t="n">
        <v>1523</v>
      </c>
      <c r="P457" s="88" t="n"/>
      <c r="Q457" s="88" t="n"/>
      <c r="R457" s="92" t="n">
        <v>0</v>
      </c>
      <c r="S457" s="92" t="n">
        <v>0</v>
      </c>
      <c r="T457" s="92" t="n">
        <v>0</v>
      </c>
      <c r="U457" s="92" t="n">
        <v>0</v>
      </c>
      <c r="V457" s="92" t="n">
        <v>0</v>
      </c>
      <c r="W457" s="92" t="n">
        <v>0</v>
      </c>
      <c r="X457" s="92" t="n">
        <v>0</v>
      </c>
      <c r="Z457" t="n">
        <v>43</v>
      </c>
    </row>
    <row r="458" ht="15.75" customHeight="1" s="303">
      <c r="B458" s="75" t="n">
        <v>44725</v>
      </c>
      <c r="C458" s="76">
        <f>SUMIF(приход!A:A,B458&amp;$C$2,приход!J:J)</f>
        <v/>
      </c>
      <c r="D458" s="76" t="n">
        <v>150</v>
      </c>
      <c r="E458" s="76" t="n">
        <v>0</v>
      </c>
      <c r="F458" s="76" t="n">
        <v>0</v>
      </c>
      <c r="G458" s="76" t="n">
        <v>0</v>
      </c>
      <c r="H458" s="76" t="n">
        <v>267</v>
      </c>
      <c r="I458" s="76">
        <f>Z458*$Z$447</f>
        <v/>
      </c>
      <c r="J458" s="76" t="n">
        <v>0</v>
      </c>
      <c r="K458" s="76" t="n">
        <v>0</v>
      </c>
      <c r="L458" s="76" t="n">
        <v>0</v>
      </c>
      <c r="M458" s="76" t="n">
        <v>0</v>
      </c>
      <c r="N458" s="88">
        <f>N457+C458+D458+F458+G458+H458-I458-J458-K458-L458-M458/15+R458+S458+T458+U458-V458-W458-X458</f>
        <v/>
      </c>
      <c r="O458" s="88" t="n">
        <v>1442</v>
      </c>
      <c r="P458" s="88" t="n"/>
      <c r="Q458" s="88" t="n"/>
      <c r="R458" s="92" t="n">
        <v>0</v>
      </c>
      <c r="S458" s="92" t="n">
        <v>0</v>
      </c>
      <c r="T458" s="92" t="n">
        <v>0</v>
      </c>
      <c r="U458" s="92" t="n">
        <v>0</v>
      </c>
      <c r="V458" s="92" t="n">
        <v>0</v>
      </c>
      <c r="W458" s="92" t="n">
        <v>0</v>
      </c>
      <c r="X458" s="92" t="n">
        <v>0</v>
      </c>
      <c r="Z458" t="n">
        <v>366</v>
      </c>
    </row>
    <row r="459" ht="15.75" customHeight="1" s="303">
      <c r="B459" s="75" t="n">
        <v>44726</v>
      </c>
      <c r="C459" s="76">
        <f>SUMIF(приход!A:A,B459&amp;$C$2,приход!J:J)</f>
        <v/>
      </c>
      <c r="D459" s="76">
        <f>SUMIF(приход!B:B,C459&amp;$C$2,приход!K:K)</f>
        <v/>
      </c>
      <c r="E459" s="76">
        <f>SUMIF(приход!C:C,D459&amp;$C$2,приход!L:L)</f>
        <v/>
      </c>
      <c r="F459" s="76">
        <f>SUMIF(приход!D:D,E459&amp;$C$2,приход!M:M)</f>
        <v/>
      </c>
      <c r="G459" s="76">
        <f>SUMIF(приход!E:E,F459&amp;$C$2,приход!N:N)</f>
        <v/>
      </c>
      <c r="H459" s="76" t="n">
        <v>255</v>
      </c>
      <c r="I459" s="76">
        <f>Z459*$Z$447</f>
        <v/>
      </c>
      <c r="J459" s="76" t="n">
        <v>0</v>
      </c>
      <c r="K459" s="76" t="n">
        <v>0</v>
      </c>
      <c r="L459" s="76" t="n">
        <v>0</v>
      </c>
      <c r="M459" s="76" t="n">
        <v>0</v>
      </c>
      <c r="N459" s="88">
        <f>N458+C459+D459+F459+G459+H459-I459-J459-K459-L459-M459/15+R459+S459+T459+U459-V459-W459-X459</f>
        <v/>
      </c>
      <c r="O459" s="88" t="n">
        <v>1195</v>
      </c>
      <c r="P459" s="88" t="n"/>
      <c r="Q459" s="88" t="n"/>
      <c r="R459" s="92" t="n">
        <v>0</v>
      </c>
      <c r="S459" s="92" t="n">
        <v>0</v>
      </c>
      <c r="T459" s="92" t="n">
        <v>0</v>
      </c>
      <c r="U459" s="92" t="n">
        <v>0</v>
      </c>
      <c r="V459" s="92" t="n">
        <v>0</v>
      </c>
      <c r="W459" s="92" t="n">
        <v>0</v>
      </c>
      <c r="X459" s="92" t="n">
        <v>0</v>
      </c>
      <c r="Z459" t="n">
        <v>1210</v>
      </c>
    </row>
    <row r="460" ht="15.75" customHeight="1" s="303">
      <c r="B460" s="75" t="n">
        <v>44727</v>
      </c>
      <c r="C460" s="76">
        <f>SUMIF(приход!A:A,B460&amp;$C$2,приход!J:J)</f>
        <v/>
      </c>
      <c r="D460" s="76">
        <f>SUMIF(приход!B:B,C460&amp;$C$2,приход!K:K)</f>
        <v/>
      </c>
      <c r="E460" s="76">
        <f>SUMIF(приход!C:C,D460&amp;$C$2,приход!L:L)</f>
        <v/>
      </c>
      <c r="F460" s="76" t="n">
        <v>600</v>
      </c>
      <c r="G460" s="76">
        <f>SUMIF(приход!E:E,F460&amp;$C$2,приход!N:N)</f>
        <v/>
      </c>
      <c r="H460" s="76" t="n">
        <v>366</v>
      </c>
      <c r="I460" s="76">
        <f>Z460*$Z$447</f>
        <v/>
      </c>
      <c r="J460" s="76" t="n">
        <v>0</v>
      </c>
      <c r="K460" s="76" t="n">
        <v>0</v>
      </c>
      <c r="L460" s="76" t="n">
        <v>0</v>
      </c>
      <c r="M460" s="76" t="n">
        <v>0</v>
      </c>
      <c r="N460" s="88">
        <f>N459+C460+D460+F460+G460+H460-I460-J460-K460-L460-M460/15+R460+S460+T460+U460-V460-W460-X460</f>
        <v/>
      </c>
      <c r="O460" s="88" t="n">
        <v>1102</v>
      </c>
      <c r="P460" s="88" t="n"/>
      <c r="Q460" s="88" t="n"/>
      <c r="R460" s="92" t="n">
        <v>0</v>
      </c>
      <c r="S460" s="92" t="n">
        <v>0</v>
      </c>
      <c r="T460" s="92" t="n">
        <v>0</v>
      </c>
      <c r="U460" s="92" t="n">
        <v>0</v>
      </c>
      <c r="V460" s="92" t="n">
        <v>0</v>
      </c>
      <c r="W460" s="92" t="n">
        <v>0</v>
      </c>
      <c r="X460" s="92" t="n">
        <v>0</v>
      </c>
      <c r="Z460" t="n">
        <v>330</v>
      </c>
    </row>
    <row r="461" ht="15.75" customHeight="1" s="303">
      <c r="B461" s="75" t="n">
        <v>44728</v>
      </c>
      <c r="C461" s="76">
        <f>SUMIF(приход!A:A,B461&amp;$C$2,приход!J:J)</f>
        <v/>
      </c>
      <c r="D461" s="76">
        <f>SUMIF(приход!B:B,C461&amp;$C$2,приход!K:K)</f>
        <v/>
      </c>
      <c r="E461" s="76">
        <f>SUMIF(приход!C:C,D461&amp;$C$2,приход!L:L)</f>
        <v/>
      </c>
      <c r="F461" s="76" t="n">
        <v>600</v>
      </c>
      <c r="G461" s="76">
        <f>SUMIF(приход!E:E,F461&amp;$C$2,приход!N:N)</f>
        <v/>
      </c>
      <c r="H461" s="76" t="n">
        <v>230</v>
      </c>
      <c r="I461" s="76">
        <f>Z461*$Z$447</f>
        <v/>
      </c>
      <c r="J461" s="76" t="n">
        <v>0</v>
      </c>
      <c r="K461" s="76" t="n">
        <v>0</v>
      </c>
      <c r="L461" s="76" t="n">
        <v>0</v>
      </c>
      <c r="M461" s="76" t="n">
        <v>0</v>
      </c>
      <c r="N461" s="88">
        <f>N460+C461+D461+F461+G461+H461-I461-J461-K461-L461-M461/15+R461+S461+T461+U461-V461-W461-X461</f>
        <v/>
      </c>
      <c r="O461" s="88" t="n">
        <v>1120</v>
      </c>
      <c r="P461" s="88" t="n"/>
      <c r="Q461" s="88" t="n"/>
      <c r="R461" s="92" t="n">
        <v>0</v>
      </c>
      <c r="S461" s="92" t="n">
        <v>0</v>
      </c>
      <c r="T461" s="92" t="n">
        <v>0</v>
      </c>
      <c r="U461" s="92" t="n">
        <v>0</v>
      </c>
      <c r="V461" s="92" t="n">
        <v>0</v>
      </c>
      <c r="W461" s="92" t="n">
        <v>0</v>
      </c>
      <c r="X461" s="92" t="n">
        <v>0</v>
      </c>
      <c r="Z461" t="n">
        <v>226</v>
      </c>
    </row>
    <row r="462" ht="15.75" customHeight="1" s="303">
      <c r="B462" s="75" t="n">
        <v>44729</v>
      </c>
      <c r="C462" s="76">
        <f>SUMIF(приход!A:A,B462&amp;$C$2,приход!J:J)</f>
        <v/>
      </c>
      <c r="D462" s="76">
        <f>SUMIF(приход!B:B,C462&amp;$C$2,приход!K:K)</f>
        <v/>
      </c>
      <c r="E462" s="76">
        <f>SUMIF(приход!C:C,D462&amp;$C$2,приход!L:L)</f>
        <v/>
      </c>
      <c r="F462" s="76">
        <f>SUMIF(приход!D:D,E462&amp;$C$2,приход!M:M)</f>
        <v/>
      </c>
      <c r="G462" s="76">
        <f>SUMIF(приход!E:E,F462&amp;$C$2,приход!N:N)</f>
        <v/>
      </c>
      <c r="H462" s="76" t="n">
        <v>187</v>
      </c>
      <c r="I462" s="76">
        <f>Z462*$Z$447</f>
        <v/>
      </c>
      <c r="J462" s="76" t="n">
        <v>0</v>
      </c>
      <c r="K462" s="76" t="n">
        <v>0</v>
      </c>
      <c r="L462" s="76" t="n">
        <v>0</v>
      </c>
      <c r="M462" s="76" t="n">
        <v>0</v>
      </c>
      <c r="N462" s="88">
        <f>N461+C462+D462+F462+G462+H462-I462-J462-K462-L462-M462/15+R462+S462+T462+U462-V462-W462-X462</f>
        <v/>
      </c>
      <c r="O462" s="88" t="n">
        <v>510</v>
      </c>
      <c r="P462" s="88" t="n"/>
      <c r="Q462" s="88" t="n"/>
      <c r="R462" s="92" t="n">
        <v>0</v>
      </c>
      <c r="S462" s="92" t="n">
        <v>0</v>
      </c>
      <c r="T462" s="92" t="n">
        <v>0</v>
      </c>
      <c r="U462" s="92" t="n">
        <v>0</v>
      </c>
      <c r="V462" s="92" t="n">
        <v>0</v>
      </c>
      <c r="W462" s="92" t="n">
        <v>0</v>
      </c>
      <c r="X462" s="92" t="n">
        <v>0</v>
      </c>
      <c r="Z462" t="n">
        <v>303</v>
      </c>
    </row>
    <row r="463" ht="15.75" customHeight="1" s="303">
      <c r="B463" s="75" t="n">
        <v>44730</v>
      </c>
      <c r="C463" s="76">
        <f>SUMIF(приход!A:A,B463&amp;$C$2,приход!J:J)</f>
        <v/>
      </c>
      <c r="D463" s="76">
        <f>SUMIF(приход!B:B,C463&amp;$C$2,приход!K:K)</f>
        <v/>
      </c>
      <c r="E463" s="76">
        <f>SUMIF(приход!C:C,D463&amp;$C$2,приход!L:L)</f>
        <v/>
      </c>
      <c r="F463" s="76">
        <f>SUMIF(приход!D:D,E463&amp;$C$2,приход!M:M)</f>
        <v/>
      </c>
      <c r="G463" s="76">
        <f>SUMIF(приход!E:E,F463&amp;$C$2,приход!N:N)</f>
        <v/>
      </c>
      <c r="H463" s="76" t="n">
        <v>295</v>
      </c>
      <c r="I463" s="76">
        <f>Z463*$Z$447</f>
        <v/>
      </c>
      <c r="J463" s="76" t="n">
        <v>0</v>
      </c>
      <c r="K463" s="76" t="n">
        <v>0</v>
      </c>
      <c r="L463" s="76" t="n">
        <v>0</v>
      </c>
      <c r="M463" s="76" t="n">
        <v>0</v>
      </c>
      <c r="N463" s="88">
        <f>N462+C463+D463+F463+G463+H463-I463-J463-K463-L463-M463/15+R463+S463+T463+U463-V463-W463-X463</f>
        <v/>
      </c>
      <c r="O463" s="88" t="n">
        <v>620</v>
      </c>
      <c r="P463" s="88" t="n"/>
      <c r="Q463" s="88" t="n"/>
      <c r="R463" s="92" t="n">
        <v>0</v>
      </c>
      <c r="S463" s="92" t="n">
        <v>0</v>
      </c>
      <c r="T463" s="92" t="n">
        <v>0</v>
      </c>
      <c r="U463" s="92" t="n">
        <v>0</v>
      </c>
      <c r="V463" s="92" t="n">
        <v>0</v>
      </c>
      <c r="W463" s="92" t="n">
        <v>0</v>
      </c>
      <c r="X463" s="92" t="n">
        <v>0</v>
      </c>
      <c r="Z463" t="n">
        <v>553</v>
      </c>
    </row>
    <row r="464" ht="15.75" customHeight="1" s="303">
      <c r="B464" s="75" t="n">
        <v>44731</v>
      </c>
      <c r="C464" s="76">
        <f>SUMIF(приход!A:A,B464&amp;$C$2,приход!J:J)</f>
        <v/>
      </c>
      <c r="D464" s="76">
        <f>SUMIF(приход!B:B,C464&amp;$C$2,приход!K:K)</f>
        <v/>
      </c>
      <c r="E464" s="76">
        <f>SUMIF(приход!C:C,D464&amp;$C$2,приход!L:L)</f>
        <v/>
      </c>
      <c r="F464" s="76">
        <f>SUMIF(приход!D:D,E464&amp;$C$2,приход!M:M)</f>
        <v/>
      </c>
      <c r="G464" s="76" t="n">
        <v>23</v>
      </c>
      <c r="H464" s="76">
        <f>SUMIF(приход!G:G,#REF!&amp;$C$2,приход!P:P)</f>
        <v/>
      </c>
      <c r="I464" s="76">
        <f>Z464*$Z$447</f>
        <v/>
      </c>
      <c r="J464" s="76" t="n">
        <v>0</v>
      </c>
      <c r="K464" s="76" t="n">
        <v>0</v>
      </c>
      <c r="L464" s="76" t="n">
        <v>0</v>
      </c>
      <c r="M464" s="76" t="n">
        <v>0</v>
      </c>
      <c r="N464" s="88">
        <f>N463+C464+D464+F464+G464+H464-I464-J464-K464-L464-M464/15+R464+S464+T464+U464-V464-W464-X464</f>
        <v/>
      </c>
      <c r="O464" s="88" t="n">
        <v>886</v>
      </c>
      <c r="P464" s="88" t="n"/>
      <c r="Q464" s="88" t="n"/>
      <c r="R464" s="92" t="n">
        <v>0</v>
      </c>
      <c r="S464" s="92" t="n">
        <v>0</v>
      </c>
      <c r="T464" s="92" t="n">
        <v>0</v>
      </c>
      <c r="U464" s="92" t="n">
        <v>0</v>
      </c>
      <c r="V464" s="92" t="n">
        <v>0</v>
      </c>
      <c r="W464" s="92" t="n">
        <v>0</v>
      </c>
      <c r="X464" s="92" t="n">
        <v>0</v>
      </c>
      <c r="Z464" t="n">
        <v>0</v>
      </c>
    </row>
    <row r="465" ht="15.75" customHeight="1" s="303">
      <c r="B465" s="75" t="n">
        <v>44732</v>
      </c>
      <c r="C465" s="76" t="n">
        <v>0</v>
      </c>
      <c r="D465" s="76" t="n">
        <v>0</v>
      </c>
      <c r="E465" s="76" t="n">
        <v>0</v>
      </c>
      <c r="F465" s="76" t="n">
        <v>0</v>
      </c>
      <c r="G465" s="76" t="n">
        <v>0</v>
      </c>
      <c r="H465" s="76" t="n">
        <v>556</v>
      </c>
      <c r="I465" s="76">
        <f>Z465*$Z$447</f>
        <v/>
      </c>
      <c r="J465" s="76" t="n">
        <v>0</v>
      </c>
      <c r="K465" s="76" t="n">
        <v>0</v>
      </c>
      <c r="L465" s="76" t="n">
        <v>0</v>
      </c>
      <c r="M465" s="76" t="n">
        <v>0</v>
      </c>
      <c r="N465" s="88">
        <f>N464+C465+D465+F465+G465+H465-I465-J465-K465-L465-M465/15+R465+S465+T465+U465-V465-W465-X465</f>
        <v/>
      </c>
      <c r="O465" s="88" t="n">
        <v>750</v>
      </c>
      <c r="P465" s="88" t="n"/>
      <c r="Q465" s="88" t="n"/>
      <c r="R465" s="92" t="n">
        <v>0</v>
      </c>
      <c r="S465" s="92" t="n">
        <v>0</v>
      </c>
      <c r="T465" s="92" t="n">
        <v>0</v>
      </c>
      <c r="U465" s="92" t="n">
        <v>0</v>
      </c>
      <c r="V465" s="92" t="n">
        <v>0</v>
      </c>
      <c r="W465" s="92" t="n">
        <v>0</v>
      </c>
      <c r="X465" s="92" t="n">
        <v>0</v>
      </c>
      <c r="Z465" t="n">
        <v>148</v>
      </c>
    </row>
    <row r="466" ht="15.75" customHeight="1" s="303">
      <c r="B466" s="75" t="n">
        <v>44733</v>
      </c>
      <c r="C466" s="76" t="n">
        <v>0</v>
      </c>
      <c r="D466" s="76" t="n">
        <v>0</v>
      </c>
      <c r="E466" s="76" t="n">
        <v>0</v>
      </c>
      <c r="F466" s="76" t="n">
        <v>600</v>
      </c>
      <c r="G466" s="76" t="n">
        <v>43</v>
      </c>
      <c r="H466" s="76" t="n">
        <v>380</v>
      </c>
      <c r="I466" s="76">
        <f>Z466*$Z$447</f>
        <v/>
      </c>
      <c r="J466" s="76" t="n">
        <v>0</v>
      </c>
      <c r="K466" s="76" t="n">
        <v>0</v>
      </c>
      <c r="L466" s="76" t="n">
        <v>0</v>
      </c>
      <c r="M466" s="76" t="n">
        <v>0</v>
      </c>
      <c r="N466" s="88">
        <f>N465+C466+D466+F466+G466+H466-I466-J466-K466-L466-M466/15+R466+S466+T466+U466-V466-W466-X466</f>
        <v/>
      </c>
      <c r="O466" s="88" t="n">
        <v>1230</v>
      </c>
      <c r="P466" s="88" t="n"/>
      <c r="Q466" s="88" t="n"/>
      <c r="R466" s="92" t="n">
        <v>0</v>
      </c>
      <c r="S466" s="92" t="n">
        <v>0</v>
      </c>
      <c r="T466" s="92" t="n">
        <v>0</v>
      </c>
      <c r="U466" s="92" t="n">
        <v>0</v>
      </c>
      <c r="V466" s="92" t="n">
        <v>0</v>
      </c>
      <c r="W466" s="92" t="n">
        <v>0</v>
      </c>
      <c r="X466" s="92" t="n">
        <v>0</v>
      </c>
      <c r="Z466" t="n">
        <v>209</v>
      </c>
    </row>
    <row r="467" ht="15.75" customHeight="1" s="303">
      <c r="B467" s="75" t="n">
        <v>44734</v>
      </c>
      <c r="C467" s="76" t="n">
        <v>0</v>
      </c>
      <c r="D467" s="76" t="n">
        <v>152</v>
      </c>
      <c r="E467" s="76" t="n">
        <v>14</v>
      </c>
      <c r="F467" s="76" t="n">
        <v>0</v>
      </c>
      <c r="G467" s="76" t="n">
        <v>1</v>
      </c>
      <c r="H467" s="76" t="n">
        <v>307</v>
      </c>
      <c r="I467" s="76">
        <f>Z467*$Z$447</f>
        <v/>
      </c>
      <c r="J467" s="76" t="n">
        <v>0</v>
      </c>
      <c r="K467" s="76" t="n">
        <v>0</v>
      </c>
      <c r="L467" s="76" t="n">
        <v>0</v>
      </c>
      <c r="M467" s="76" t="n">
        <v>0</v>
      </c>
      <c r="N467" s="88">
        <f>N466+C467+D467+F467+G467+H467-I467-J467-K467-L467-M467/15+R467+S467+T467+U467-V467-W467-X467</f>
        <v/>
      </c>
      <c r="O467" s="88" t="n">
        <v>1045</v>
      </c>
      <c r="P467" s="88" t="n"/>
      <c r="Q467" s="88" t="n"/>
      <c r="R467" s="92" t="n">
        <v>0</v>
      </c>
      <c r="S467" s="92" t="n">
        <v>0</v>
      </c>
      <c r="T467" s="92" t="n">
        <v>0</v>
      </c>
      <c r="U467" s="92" t="n">
        <v>0</v>
      </c>
      <c r="V467" s="92" t="n">
        <v>0</v>
      </c>
      <c r="W467" s="92" t="n">
        <v>0</v>
      </c>
      <c r="X467" s="92" t="n">
        <v>0</v>
      </c>
      <c r="Z467" t="n">
        <v>280</v>
      </c>
    </row>
    <row r="468" ht="15.75" customHeight="1" s="303">
      <c r="B468" s="75" t="n">
        <v>44735</v>
      </c>
      <c r="C468" s="76" t="n">
        <v>0</v>
      </c>
      <c r="D468" s="76" t="n">
        <v>0</v>
      </c>
      <c r="E468" s="76" t="n">
        <v>0</v>
      </c>
      <c r="F468" s="76" t="n">
        <v>600</v>
      </c>
      <c r="G468" s="76" t="n">
        <v>0</v>
      </c>
      <c r="H468" s="76" t="n">
        <v>161</v>
      </c>
      <c r="I468" s="76">
        <f>Z468*$Z$447</f>
        <v/>
      </c>
      <c r="J468" s="76" t="n">
        <v>0</v>
      </c>
      <c r="K468" s="76" t="n">
        <v>0</v>
      </c>
      <c r="L468" s="76" t="n">
        <v>0</v>
      </c>
      <c r="M468" s="76" t="n">
        <v>0</v>
      </c>
      <c r="N468" s="88">
        <f>N467+C468+D468+F468+G468+H468-I468-J468-K468-L468-M468/15+R468+S468+T468+U468-V468-W468-X468</f>
        <v/>
      </c>
      <c r="O468" s="88" t="n">
        <v>1603</v>
      </c>
      <c r="P468" s="88" t="n"/>
      <c r="Q468" s="88" t="n"/>
      <c r="R468" s="92" t="n">
        <v>0</v>
      </c>
      <c r="S468" s="92" t="n">
        <v>0</v>
      </c>
      <c r="T468" s="92" t="n">
        <v>0</v>
      </c>
      <c r="U468" s="92" t="n">
        <v>0</v>
      </c>
      <c r="V468" s="92" t="n">
        <v>0</v>
      </c>
      <c r="W468" s="92" t="n">
        <v>0</v>
      </c>
      <c r="X468" s="92" t="n">
        <v>0</v>
      </c>
      <c r="Z468" t="n">
        <v>304</v>
      </c>
    </row>
    <row r="469" ht="15.75" customHeight="1" s="303">
      <c r="B469" s="75" t="n">
        <v>44736</v>
      </c>
      <c r="C469" s="76" t="n">
        <v>0</v>
      </c>
      <c r="D469" s="76" t="n">
        <v>0</v>
      </c>
      <c r="E469" s="76" t="n">
        <v>0</v>
      </c>
      <c r="F469" s="76" t="n">
        <v>0</v>
      </c>
      <c r="G469" s="76" t="n">
        <v>0</v>
      </c>
      <c r="H469" s="76" t="n">
        <v>154</v>
      </c>
      <c r="I469" s="76">
        <f>Z469*$Z$447</f>
        <v/>
      </c>
      <c r="J469" s="76" t="n">
        <v>0</v>
      </c>
      <c r="K469" s="76" t="n">
        <v>0</v>
      </c>
      <c r="L469" s="76" t="n">
        <v>0</v>
      </c>
      <c r="M469" s="76" t="n">
        <v>0</v>
      </c>
      <c r="N469" s="88">
        <f>N468+C469+D469+F469+G469+H469-I469-J469-K469-L469-M469/15+R469+S469+T469+U469-V469-W469-X469</f>
        <v/>
      </c>
      <c r="O469" s="88" t="n">
        <v>1553</v>
      </c>
      <c r="P469" s="88" t="n"/>
      <c r="Q469" s="88" t="n"/>
      <c r="R469" s="92" t="n">
        <v>0</v>
      </c>
      <c r="S469" s="92" t="n">
        <v>0</v>
      </c>
      <c r="T469" s="92" t="n">
        <v>0</v>
      </c>
      <c r="U469" s="92" t="n">
        <v>0</v>
      </c>
      <c r="V469" s="92" t="n">
        <v>0</v>
      </c>
      <c r="W469" s="92" t="n">
        <v>0</v>
      </c>
      <c r="X469" s="92" t="n">
        <v>0</v>
      </c>
      <c r="Z469" t="n">
        <v>438</v>
      </c>
    </row>
    <row r="470" ht="15.75" customHeight="1" s="303">
      <c r="B470" s="75" t="n">
        <v>44737</v>
      </c>
      <c r="C470" s="76" t="n">
        <v>0</v>
      </c>
      <c r="D470" s="76" t="n">
        <v>0</v>
      </c>
      <c r="E470" s="76" t="n">
        <v>0</v>
      </c>
      <c r="F470" s="76" t="n">
        <v>0</v>
      </c>
      <c r="G470" s="76" t="n">
        <v>0</v>
      </c>
      <c r="H470" s="76" t="n">
        <v>456</v>
      </c>
      <c r="I470" s="76">
        <f>Z470*$Z$447</f>
        <v/>
      </c>
      <c r="J470" s="76" t="n">
        <v>0</v>
      </c>
      <c r="K470" s="76" t="n">
        <v>0</v>
      </c>
      <c r="L470" s="76" t="n">
        <v>0</v>
      </c>
      <c r="M470" s="76" t="n">
        <v>0</v>
      </c>
      <c r="N470" s="88">
        <f>N469+C470+D470+F470+G470+H470-I470-J470-K470-L470-M470/15+R470+S470+T470+U470-V470-W470-X470</f>
        <v/>
      </c>
      <c r="O470" s="88" t="n">
        <v>1553</v>
      </c>
      <c r="P470" s="88" t="n"/>
      <c r="Q470" s="88" t="n"/>
      <c r="R470" s="92" t="n">
        <v>0</v>
      </c>
      <c r="S470" s="92" t="n">
        <v>0</v>
      </c>
      <c r="T470" s="92" t="n">
        <v>0</v>
      </c>
      <c r="U470" s="92" t="n">
        <v>0</v>
      </c>
      <c r="V470" s="92" t="n">
        <v>0</v>
      </c>
      <c r="W470" s="92" t="n">
        <v>0</v>
      </c>
      <c r="X470" s="92" t="n">
        <v>0</v>
      </c>
      <c r="Z470" t="n">
        <v>794</v>
      </c>
    </row>
    <row r="471" ht="15.75" customHeight="1" s="303">
      <c r="B471" s="75" t="n">
        <v>44738</v>
      </c>
      <c r="C471" s="76" t="n">
        <v>0</v>
      </c>
      <c r="D471" s="76" t="n">
        <v>0</v>
      </c>
      <c r="E471" s="76" t="n">
        <v>0</v>
      </c>
      <c r="F471" s="76" t="n">
        <v>0</v>
      </c>
      <c r="G471" s="76" t="n">
        <v>0</v>
      </c>
      <c r="H471" s="76" t="n">
        <v>0</v>
      </c>
      <c r="I471" s="76">
        <f>Z471*$Z$447</f>
        <v/>
      </c>
      <c r="J471" s="76" t="n">
        <v>0</v>
      </c>
      <c r="K471" s="76" t="n">
        <v>0</v>
      </c>
      <c r="L471" s="76" t="n">
        <v>0</v>
      </c>
      <c r="M471" s="76" t="n">
        <v>0</v>
      </c>
      <c r="N471" s="88">
        <f>N470+C471+D471+F471+G471+H471-I471-J471-K471-L471-M471/15+R471+S471+T471+U471-V471-W471-X471</f>
        <v/>
      </c>
      <c r="O471" s="88" t="n">
        <v>1297</v>
      </c>
      <c r="P471" s="88" t="n"/>
      <c r="Q471" s="88" t="n"/>
      <c r="R471" s="92" t="n">
        <v>0</v>
      </c>
      <c r="S471" s="92" t="n">
        <v>0</v>
      </c>
      <c r="T471" s="92" t="n">
        <v>0</v>
      </c>
      <c r="U471" s="92" t="n">
        <v>0</v>
      </c>
      <c r="V471" s="92" t="n">
        <v>0</v>
      </c>
      <c r="W471" s="92" t="n">
        <v>0</v>
      </c>
      <c r="X471" s="92" t="n">
        <v>0</v>
      </c>
      <c r="Z471" t="n">
        <v>0</v>
      </c>
    </row>
    <row r="472" ht="15.75" customHeight="1" s="303">
      <c r="B472" s="75" t="n">
        <v>44739</v>
      </c>
      <c r="C472" s="76" t="n">
        <v>0</v>
      </c>
      <c r="D472" s="76" t="n">
        <v>0</v>
      </c>
      <c r="E472" s="76" t="n">
        <v>0</v>
      </c>
      <c r="F472" s="76" t="n">
        <v>1200</v>
      </c>
      <c r="G472" s="76" t="n">
        <v>1</v>
      </c>
      <c r="H472" s="76" t="n">
        <v>456</v>
      </c>
      <c r="I472" s="76">
        <f>Z472*$Z$447</f>
        <v/>
      </c>
      <c r="J472" s="76" t="n">
        <v>0</v>
      </c>
      <c r="K472" s="76" t="n">
        <v>0</v>
      </c>
      <c r="L472" s="76" t="n">
        <v>0</v>
      </c>
      <c r="M472" s="76" t="n">
        <v>0</v>
      </c>
      <c r="N472" s="88">
        <f>N471+C472+D472+F472+G472+H472-I472-J472-K472-L472-M472/15+R472+S472+T472+U472-V472-W472-X472</f>
        <v/>
      </c>
      <c r="O472" s="88" t="n">
        <v>1297</v>
      </c>
      <c r="P472" s="88" t="n"/>
      <c r="Q472" s="88" t="n"/>
      <c r="R472" s="92" t="n">
        <v>0</v>
      </c>
      <c r="S472" s="92" t="n">
        <v>0</v>
      </c>
      <c r="T472" s="92" t="n">
        <v>0</v>
      </c>
      <c r="U472" s="92" t="n">
        <v>0</v>
      </c>
      <c r="V472" s="92" t="n">
        <v>0</v>
      </c>
      <c r="W472" s="92" t="n">
        <v>0</v>
      </c>
      <c r="X472" s="92" t="n">
        <v>0</v>
      </c>
      <c r="Z472" t="n">
        <v>359</v>
      </c>
    </row>
    <row r="473" ht="15.75" customHeight="1" s="303">
      <c r="B473" s="75" t="n">
        <v>44740</v>
      </c>
      <c r="C473" s="76" t="n">
        <v>0</v>
      </c>
      <c r="D473" s="76" t="n">
        <v>0</v>
      </c>
      <c r="E473" s="76" t="n">
        <v>0</v>
      </c>
      <c r="F473" s="76" t="n">
        <v>0</v>
      </c>
      <c r="G473" s="76" t="n">
        <v>0</v>
      </c>
      <c r="H473" s="76" t="n">
        <v>442</v>
      </c>
      <c r="I473" s="76">
        <f>Z473*$Z$447</f>
        <v/>
      </c>
      <c r="J473" s="76" t="n">
        <v>0</v>
      </c>
      <c r="K473" s="76" t="n">
        <v>0</v>
      </c>
      <c r="L473" s="76" t="n">
        <v>0</v>
      </c>
      <c r="M473" s="76" t="n">
        <v>0</v>
      </c>
      <c r="N473" s="88">
        <f>N472+C473+D473+F473+G473+H473-I473-J473-K473-L473-M473/15+R473+S473+T473+U473-V473-W473-X473</f>
        <v/>
      </c>
      <c r="O473" s="88" t="n">
        <v>2273</v>
      </c>
      <c r="P473" s="88" t="n"/>
      <c r="Q473" s="88" t="n"/>
      <c r="R473" s="92" t="n">
        <v>0</v>
      </c>
      <c r="S473" s="92" t="n">
        <v>0</v>
      </c>
      <c r="T473" s="92" t="n">
        <v>0</v>
      </c>
      <c r="U473" s="92" t="n">
        <v>0</v>
      </c>
      <c r="V473" s="92" t="n">
        <v>0</v>
      </c>
      <c r="W473" s="92" t="n">
        <v>0</v>
      </c>
      <c r="X473" s="92" t="n">
        <v>0</v>
      </c>
      <c r="Z473" t="n">
        <v>475</v>
      </c>
    </row>
    <row r="474" ht="15.75" customHeight="1" s="303">
      <c r="B474" s="75" t="n">
        <v>44741</v>
      </c>
      <c r="C474" s="76" t="n">
        <v>0</v>
      </c>
      <c r="D474" s="76" t="n">
        <v>200</v>
      </c>
      <c r="E474" s="76" t="n">
        <v>15</v>
      </c>
      <c r="F474" s="76" t="n">
        <v>0</v>
      </c>
      <c r="G474" s="76" t="n">
        <v>0</v>
      </c>
      <c r="H474" s="76" t="n">
        <v>154</v>
      </c>
      <c r="I474" s="76">
        <f>Z474*$Z$447</f>
        <v/>
      </c>
      <c r="J474" s="76" t="n">
        <v>0</v>
      </c>
      <c r="K474" s="76" t="n">
        <v>0</v>
      </c>
      <c r="L474" s="76" t="n">
        <v>0</v>
      </c>
      <c r="M474" s="76" t="n">
        <v>0</v>
      </c>
      <c r="N474" s="88">
        <f>N473+C474+D474+F474+G474+H474-I474-J474-K474-L474-M474/15+R474+S474+T474+U474-V474-W474-X474</f>
        <v/>
      </c>
      <c r="O474" s="88" t="n">
        <v>2156</v>
      </c>
      <c r="P474" s="88" t="n"/>
      <c r="Q474" s="88" t="n"/>
      <c r="R474" s="92" t="n">
        <v>0</v>
      </c>
      <c r="S474" s="92" t="n">
        <v>0</v>
      </c>
      <c r="T474" s="92" t="n">
        <v>0</v>
      </c>
      <c r="U474" s="92" t="n">
        <v>0</v>
      </c>
      <c r="V474" s="92" t="n">
        <v>0</v>
      </c>
      <c r="W474" s="92" t="n">
        <v>0</v>
      </c>
      <c r="X474" s="92" t="n">
        <v>0</v>
      </c>
      <c r="Z474" t="n">
        <v>1240</v>
      </c>
    </row>
    <row r="475" ht="15.75" customHeight="1" s="303">
      <c r="B475" s="75" t="n">
        <v>44742</v>
      </c>
      <c r="C475" s="76" t="n">
        <v>0</v>
      </c>
      <c r="D475" s="76" t="n">
        <v>0</v>
      </c>
      <c r="E475" s="76" t="n">
        <v>0</v>
      </c>
      <c r="F475" s="76" t="n">
        <v>0</v>
      </c>
      <c r="G475" s="76" t="n">
        <v>0</v>
      </c>
      <c r="H475" s="76" t="n">
        <v>255</v>
      </c>
      <c r="I475" s="76">
        <f>Z475*$Z$447</f>
        <v/>
      </c>
      <c r="J475" s="76" t="n">
        <v>0</v>
      </c>
      <c r="K475" s="76" t="n">
        <v>0</v>
      </c>
      <c r="L475" s="76" t="n">
        <v>0</v>
      </c>
      <c r="M475" s="76" t="n">
        <v>0</v>
      </c>
      <c r="N475" s="88">
        <f>N474+C475+D475+F475+G475+H475-I475-J475-K475-L475-M475/15+R475+S475+T475+U475-V475-W475-X475</f>
        <v/>
      </c>
      <c r="O475" s="88" t="n">
        <v>2390</v>
      </c>
      <c r="P475" s="88" t="n"/>
      <c r="Q475" s="88" t="n"/>
      <c r="R475" s="92" t="n">
        <v>0</v>
      </c>
      <c r="S475" s="92" t="n">
        <v>0</v>
      </c>
      <c r="T475" s="92" t="n">
        <v>0</v>
      </c>
      <c r="U475" s="92" t="n">
        <v>0</v>
      </c>
      <c r="V475" s="92" t="n">
        <v>0</v>
      </c>
      <c r="W475" s="92" t="n">
        <v>0</v>
      </c>
      <c r="X475" s="92" t="n">
        <v>0</v>
      </c>
      <c r="Z475" t="n">
        <v>484</v>
      </c>
    </row>
    <row r="476" ht="15.75" customHeight="1" s="303">
      <c r="B476" s="75" t="n">
        <v>44743</v>
      </c>
      <c r="C476" s="76" t="n">
        <v>0</v>
      </c>
      <c r="D476" s="76" t="n">
        <v>0</v>
      </c>
      <c r="E476" s="76" t="n">
        <v>0</v>
      </c>
      <c r="F476" s="76" t="n">
        <v>600</v>
      </c>
      <c r="G476" s="76" t="n">
        <v>0</v>
      </c>
      <c r="H476" s="76" t="n">
        <v>193</v>
      </c>
      <c r="I476" s="76">
        <f>Z476*$Z$447</f>
        <v/>
      </c>
      <c r="J476" s="76" t="n">
        <v>0</v>
      </c>
      <c r="K476" s="76" t="n">
        <v>0</v>
      </c>
      <c r="L476" s="76" t="n">
        <v>0</v>
      </c>
      <c r="M476" s="76" t="n">
        <v>0</v>
      </c>
      <c r="N476" s="88">
        <f>N475+C476+D476+F476+G476+H476-I476-J476-K476-L476-M476/15+R476+S476+T476+U476-V476-W476-X476</f>
        <v/>
      </c>
      <c r="O476" s="88" t="n">
        <v>2020</v>
      </c>
      <c r="P476" s="88" t="n"/>
      <c r="Q476" s="88" t="n"/>
      <c r="R476" s="92" t="n">
        <v>0</v>
      </c>
      <c r="S476" s="92" t="n">
        <v>0</v>
      </c>
      <c r="T476" s="92" t="n">
        <v>0</v>
      </c>
      <c r="U476" s="92" t="n">
        <v>0</v>
      </c>
      <c r="V476" s="92" t="n">
        <v>0</v>
      </c>
      <c r="W476" s="92" t="n">
        <v>0</v>
      </c>
      <c r="X476" s="92" t="n">
        <v>0</v>
      </c>
      <c r="Z476" t="n">
        <v>419</v>
      </c>
    </row>
    <row r="477" ht="15.75" customHeight="1" s="303">
      <c r="B477" s="75" t="n">
        <v>44744</v>
      </c>
      <c r="C477" s="76" t="n">
        <v>0</v>
      </c>
      <c r="D477" s="76" t="n">
        <v>0</v>
      </c>
      <c r="E477" s="76" t="n">
        <v>0</v>
      </c>
      <c r="F477" s="76" t="n">
        <v>600</v>
      </c>
      <c r="G477" s="76" t="n">
        <v>0</v>
      </c>
      <c r="H477" s="76" t="n">
        <v>414</v>
      </c>
      <c r="I477" s="76">
        <f>Z477*$Z$447</f>
        <v/>
      </c>
      <c r="J477" s="76" t="n">
        <v>0</v>
      </c>
      <c r="K477" s="76" t="n">
        <v>0</v>
      </c>
      <c r="L477" s="76" t="n">
        <v>0</v>
      </c>
      <c r="M477" s="76" t="n">
        <v>0</v>
      </c>
      <c r="N477" s="88">
        <f>N476+C477+D477+F477+G477+H477-I477-J477-K477-L477-M477/15+R477+S477+T477+U477-V477-W477-X477</f>
        <v/>
      </c>
      <c r="O477" s="88" t="n">
        <v>3100</v>
      </c>
      <c r="P477" s="88" t="n"/>
      <c r="Q477" s="88" t="n"/>
      <c r="R477" s="92" t="n">
        <v>0</v>
      </c>
      <c r="S477" s="92" t="n">
        <v>0</v>
      </c>
      <c r="T477" s="92" t="n">
        <v>0</v>
      </c>
      <c r="U477" s="92" t="n">
        <v>0</v>
      </c>
      <c r="V477" s="92" t="n">
        <v>0</v>
      </c>
      <c r="W477" s="92" t="n">
        <v>0</v>
      </c>
      <c r="X477" s="92" t="n">
        <v>0</v>
      </c>
      <c r="Z477" t="n">
        <v>597</v>
      </c>
    </row>
    <row r="478" ht="15.75" customHeight="1" s="303">
      <c r="B478" s="75" t="n">
        <v>44745</v>
      </c>
      <c r="C478" s="76" t="n">
        <v>0</v>
      </c>
      <c r="D478" s="76" t="n">
        <v>0</v>
      </c>
      <c r="E478" s="76" t="n">
        <v>0</v>
      </c>
      <c r="F478" s="76" t="n">
        <v>0</v>
      </c>
      <c r="G478" s="76" t="n">
        <v>0</v>
      </c>
      <c r="H478" s="76" t="n">
        <v>164</v>
      </c>
      <c r="I478" s="76">
        <f>Z478*$Z$447</f>
        <v/>
      </c>
      <c r="J478" s="76" t="n">
        <v>0</v>
      </c>
      <c r="K478" s="76" t="n">
        <v>0</v>
      </c>
      <c r="L478" s="76" t="n">
        <v>0</v>
      </c>
      <c r="M478" s="76" t="n">
        <v>0</v>
      </c>
      <c r="N478" s="88">
        <f>N477+C478+D478+F478+G478+H478-I478-J478-K478-L478-M478/15+R478+S478+T478+U478-V478-W478-X478</f>
        <v/>
      </c>
      <c r="O478" s="88" t="n">
        <v>2954</v>
      </c>
      <c r="P478" s="88" t="n"/>
      <c r="Q478" s="88" t="n"/>
      <c r="R478" s="92" t="n">
        <v>0</v>
      </c>
      <c r="S478" s="92" t="n">
        <v>0</v>
      </c>
      <c r="T478" s="92" t="n">
        <v>0</v>
      </c>
      <c r="U478" s="92" t="n">
        <v>0</v>
      </c>
      <c r="V478" s="92" t="n">
        <v>0</v>
      </c>
      <c r="W478" s="92" t="n">
        <v>0</v>
      </c>
      <c r="X478" s="92" t="n">
        <v>0</v>
      </c>
      <c r="Z478" t="n">
        <v>199</v>
      </c>
    </row>
    <row r="479" ht="15.75" customHeight="1" s="303">
      <c r="B479" s="75" t="n">
        <v>44746</v>
      </c>
      <c r="C479" s="76" t="n">
        <v>0</v>
      </c>
      <c r="D479" s="76" t="n">
        <v>0</v>
      </c>
      <c r="E479" s="76" t="n">
        <v>0</v>
      </c>
      <c r="F479" s="76" t="n">
        <v>0</v>
      </c>
      <c r="G479" s="76" t="n">
        <v>0</v>
      </c>
      <c r="H479" s="76" t="n">
        <v>106</v>
      </c>
      <c r="I479" s="76">
        <f>Z479*$Z$447</f>
        <v/>
      </c>
      <c r="J479" s="76" t="n">
        <v>0</v>
      </c>
      <c r="K479" s="76" t="n">
        <v>0</v>
      </c>
      <c r="L479" s="76" t="n">
        <v>0</v>
      </c>
      <c r="M479" s="76" t="n">
        <v>0</v>
      </c>
      <c r="N479" s="88">
        <f>N478+C479+D479+F479+G479+H479-I479-J479-K479-L479-M479/15+R479+S479+T479+U479-V479-W479-X479</f>
        <v/>
      </c>
      <c r="O479" s="88" t="n">
        <v>2635</v>
      </c>
      <c r="P479" s="88" t="n">
        <v>16008</v>
      </c>
      <c r="Q479" s="97">
        <f>P479/N479</f>
        <v/>
      </c>
      <c r="R479" s="92" t="n">
        <v>0</v>
      </c>
      <c r="S479" s="92" t="n">
        <v>0</v>
      </c>
      <c r="T479" s="92" t="n">
        <v>0</v>
      </c>
      <c r="U479" s="92" t="n">
        <v>0</v>
      </c>
      <c r="V479" s="92" t="n">
        <v>0</v>
      </c>
      <c r="W479" s="92" t="n">
        <v>0</v>
      </c>
      <c r="X479" s="92" t="n">
        <v>0</v>
      </c>
      <c r="Z479" t="n">
        <v>384</v>
      </c>
    </row>
    <row r="480" ht="15.75" customHeight="1" s="303">
      <c r="B480" s="75" t="n">
        <v>44747</v>
      </c>
      <c r="C480" s="76" t="n">
        <v>0</v>
      </c>
      <c r="D480" s="76" t="n">
        <v>0</v>
      </c>
      <c r="E480" s="76" t="n">
        <v>0</v>
      </c>
      <c r="F480" s="76" t="n">
        <v>0</v>
      </c>
      <c r="G480" s="76" t="n">
        <v>0</v>
      </c>
      <c r="H480" s="76" t="n">
        <v>458</v>
      </c>
      <c r="I480" s="76">
        <f>Z480*$Z$447</f>
        <v/>
      </c>
      <c r="J480" s="76" t="n">
        <v>0</v>
      </c>
      <c r="K480" s="76" t="n">
        <v>0</v>
      </c>
      <c r="L480" s="76" t="n">
        <v>0</v>
      </c>
      <c r="M480" s="76" t="n">
        <v>0</v>
      </c>
      <c r="N480" s="88">
        <f>P479+C480+D480+F480+G480+H480-I480-J480-K480-L480-M480/15+R480+S480+T480+U480-V480-W480-X480</f>
        <v/>
      </c>
      <c r="O480" s="88" t="n">
        <v>2602</v>
      </c>
      <c r="P480" s="88" t="n"/>
      <c r="Q480" s="88" t="n"/>
      <c r="R480" s="92" t="n">
        <v>0</v>
      </c>
      <c r="S480" s="92" t="n">
        <v>0</v>
      </c>
      <c r="T480" s="92" t="n">
        <v>0</v>
      </c>
      <c r="U480" s="92" t="n">
        <v>0</v>
      </c>
      <c r="V480" s="92" t="n">
        <v>0</v>
      </c>
      <c r="W480" s="92" t="n">
        <v>0</v>
      </c>
      <c r="X480" s="92" t="n">
        <v>0</v>
      </c>
      <c r="Z480" t="n">
        <v>250</v>
      </c>
    </row>
    <row r="481" ht="15.75" customHeight="1" s="303">
      <c r="B481" s="75" t="n">
        <v>44748</v>
      </c>
      <c r="C481" s="76" t="n">
        <v>0</v>
      </c>
      <c r="D481" s="76" t="n">
        <v>0</v>
      </c>
      <c r="E481" s="76" t="n">
        <v>0</v>
      </c>
      <c r="F481" s="76" t="n">
        <v>600</v>
      </c>
      <c r="G481" s="76" t="n">
        <v>0</v>
      </c>
      <c r="H481" s="76" t="n">
        <v>394</v>
      </c>
      <c r="I481" s="76">
        <f>Z481*$Z$447</f>
        <v/>
      </c>
      <c r="J481" s="76" t="n">
        <v>0</v>
      </c>
      <c r="K481" s="76" t="n">
        <v>0</v>
      </c>
      <c r="L481" s="76" t="n">
        <v>0</v>
      </c>
      <c r="M481" s="76" t="n">
        <v>0</v>
      </c>
      <c r="N481" s="88">
        <f>N480+C481+D481+F481+G481+H481-I481-J481-K481-L481-M481/15+R481+S481+T481+U481-V481-W481-X481</f>
        <v/>
      </c>
      <c r="O481" s="88" t="n">
        <v>2483</v>
      </c>
      <c r="P481" s="88" t="n"/>
      <c r="Q481" s="88" t="n"/>
      <c r="R481" s="92" t="n">
        <v>0</v>
      </c>
      <c r="S481" s="92" t="n">
        <v>0</v>
      </c>
      <c r="T481" s="92" t="n">
        <v>0</v>
      </c>
      <c r="U481" s="92" t="n">
        <v>0</v>
      </c>
      <c r="V481" s="92" t="n">
        <v>0</v>
      </c>
      <c r="W481" s="92" t="n">
        <v>0</v>
      </c>
      <c r="X481" s="92" t="n">
        <v>0</v>
      </c>
      <c r="Z481" t="n">
        <v>273</v>
      </c>
    </row>
    <row r="482" ht="15.75" customHeight="1" s="303">
      <c r="B482" s="75" t="n">
        <v>44749</v>
      </c>
      <c r="C482" s="76" t="n">
        <v>0</v>
      </c>
      <c r="D482" s="76" t="n">
        <v>0</v>
      </c>
      <c r="E482" s="76" t="n">
        <v>0</v>
      </c>
      <c r="F482" s="76" t="n">
        <v>600</v>
      </c>
      <c r="G482" s="76" t="n">
        <v>0</v>
      </c>
      <c r="H482" s="76" t="n">
        <v>301</v>
      </c>
      <c r="I482" s="76">
        <f>Z482*$Z$447</f>
        <v/>
      </c>
      <c r="J482" s="76" t="n">
        <v>0</v>
      </c>
      <c r="K482" s="76" t="n">
        <v>0</v>
      </c>
      <c r="L482" s="77" t="n">
        <v>0</v>
      </c>
      <c r="M482" s="77" t="n">
        <v>0</v>
      </c>
      <c r="N482" s="88">
        <f>N481+C482+D482+F482+G482+H482-I482-J482-K482-L482-M482/15+R482+S482+T482+U482-V482-W482-X482</f>
        <v/>
      </c>
      <c r="O482" s="88" t="n">
        <v>2371</v>
      </c>
      <c r="P482" s="88" t="n"/>
      <c r="Q482" s="88" t="n"/>
      <c r="R482" s="92" t="n">
        <v>0</v>
      </c>
      <c r="S482" s="92" t="n">
        <v>0</v>
      </c>
      <c r="T482" s="92" t="n">
        <v>0</v>
      </c>
      <c r="U482" s="92" t="n">
        <v>0</v>
      </c>
      <c r="V482" s="92" t="n">
        <v>0</v>
      </c>
      <c r="W482" s="92" t="n">
        <v>0</v>
      </c>
      <c r="X482" s="92" t="n">
        <v>0</v>
      </c>
      <c r="Z482" t="n">
        <v>422</v>
      </c>
    </row>
    <row r="483" ht="15.75" customHeight="1" s="303">
      <c r="B483" s="75" t="n">
        <v>44750</v>
      </c>
      <c r="C483" s="76" t="n">
        <v>0</v>
      </c>
      <c r="D483" s="76" t="n">
        <v>0</v>
      </c>
      <c r="E483" s="76" t="n">
        <v>0</v>
      </c>
      <c r="F483" s="76" t="n">
        <v>0</v>
      </c>
      <c r="G483" s="76" t="n">
        <v>0</v>
      </c>
      <c r="H483" s="76" t="n">
        <v>163</v>
      </c>
      <c r="I483" s="76">
        <f>Z483*$Z$447</f>
        <v/>
      </c>
      <c r="J483" s="76" t="n">
        <v>0</v>
      </c>
      <c r="K483" s="76" t="n">
        <v>0</v>
      </c>
      <c r="L483" s="77" t="n">
        <v>0</v>
      </c>
      <c r="M483" s="77" t="n">
        <v>0</v>
      </c>
      <c r="N483" s="88">
        <f>N482+C483+D483+F483+G483+H483-I483-J483-K483-L483-M483/15+R483+S483+T483+U483-V483-W483-X483</f>
        <v/>
      </c>
      <c r="O483" s="88" t="n">
        <v>2862</v>
      </c>
      <c r="P483" s="88" t="n"/>
      <c r="Q483" s="88" t="n"/>
      <c r="R483" s="92" t="n">
        <v>0</v>
      </c>
      <c r="S483" s="92" t="n">
        <v>0</v>
      </c>
      <c r="T483" s="92" t="n">
        <v>0</v>
      </c>
      <c r="U483" s="92" t="n">
        <v>0</v>
      </c>
      <c r="V483" s="92" t="n">
        <v>0</v>
      </c>
      <c r="W483" s="92" t="n">
        <v>0</v>
      </c>
      <c r="X483" s="92" t="n">
        <v>0</v>
      </c>
      <c r="Z483" t="n">
        <v>514</v>
      </c>
    </row>
    <row r="484" ht="15.75" customHeight="1" s="303">
      <c r="B484" s="75" t="n">
        <v>44751</v>
      </c>
      <c r="C484" s="76" t="n">
        <v>0</v>
      </c>
      <c r="D484" s="76" t="n">
        <v>0</v>
      </c>
      <c r="E484" s="76" t="n">
        <v>0</v>
      </c>
      <c r="F484" s="76" t="n">
        <v>0</v>
      </c>
      <c r="G484" s="76" t="n">
        <v>0</v>
      </c>
      <c r="H484" s="76" t="n">
        <v>341</v>
      </c>
      <c r="I484" s="76">
        <f>Z484*$Z$447</f>
        <v/>
      </c>
      <c r="J484" s="76" t="n">
        <v>0</v>
      </c>
      <c r="K484" s="76" t="n">
        <v>75</v>
      </c>
      <c r="L484" s="77" t="n">
        <v>0</v>
      </c>
      <c r="M484" s="77" t="n">
        <v>0</v>
      </c>
      <c r="N484" s="88">
        <f>N483+C484+D484+F484+G484+H484-I484-J484-K484-L484-M484/15+R484+S484+T484+U484-V484-W484-X484</f>
        <v/>
      </c>
      <c r="O484" s="88" t="n"/>
      <c r="P484" s="88" t="n"/>
      <c r="Q484" s="88" t="n"/>
      <c r="R484" s="92" t="n">
        <v>0</v>
      </c>
      <c r="S484" s="92" t="n">
        <v>0</v>
      </c>
      <c r="T484" s="92" t="n">
        <v>0</v>
      </c>
      <c r="U484" s="92" t="n">
        <v>0</v>
      </c>
      <c r="V484" s="92" t="n">
        <v>0</v>
      </c>
      <c r="W484" s="92" t="n">
        <v>0</v>
      </c>
      <c r="X484" s="92" t="n">
        <v>0</v>
      </c>
      <c r="Z484" t="n">
        <v>448</v>
      </c>
    </row>
    <row r="485" ht="15.75" customHeight="1" s="303">
      <c r="B485" s="75" t="n">
        <v>44752</v>
      </c>
      <c r="C485" s="76" t="n">
        <v>0</v>
      </c>
      <c r="D485" s="76" t="n">
        <v>600</v>
      </c>
      <c r="E485" s="76" t="n">
        <v>90</v>
      </c>
      <c r="F485" s="76" t="n">
        <v>0</v>
      </c>
      <c r="G485" s="76" t="n">
        <v>0</v>
      </c>
      <c r="H485" s="76" t="n">
        <v>83</v>
      </c>
      <c r="I485" s="76">
        <f>Z485*$Z$447</f>
        <v/>
      </c>
      <c r="J485" s="76" t="n">
        <v>0</v>
      </c>
      <c r="K485" s="76" t="n">
        <v>0</v>
      </c>
      <c r="L485" s="77" t="n">
        <v>0</v>
      </c>
      <c r="M485" s="77" t="n">
        <v>0</v>
      </c>
      <c r="N485" s="88">
        <f>N484+C485+D485+F485+G485+H485-I485-J485-K485-L485-M485/15+R485+S485+T485+U485-V485-W485-X485</f>
        <v/>
      </c>
      <c r="O485" s="88" t="n"/>
      <c r="P485" s="88" t="n"/>
      <c r="Q485" s="88" t="n"/>
      <c r="R485" s="92" t="n">
        <v>0</v>
      </c>
      <c r="S485" s="92" t="n">
        <v>0</v>
      </c>
      <c r="T485" s="92" t="n">
        <v>0</v>
      </c>
      <c r="U485" s="92" t="n">
        <v>0</v>
      </c>
      <c r="V485" s="92" t="n">
        <v>0</v>
      </c>
      <c r="W485" s="92" t="n">
        <v>0</v>
      </c>
      <c r="X485" s="92" t="n">
        <v>0</v>
      </c>
      <c r="Z485" t="n">
        <v>0</v>
      </c>
    </row>
    <row r="486" ht="15.75" customHeight="1" s="303">
      <c r="B486" s="75" t="n">
        <v>44753</v>
      </c>
      <c r="C486" s="76" t="n">
        <v>0</v>
      </c>
      <c r="D486" s="76" t="n">
        <v>0</v>
      </c>
      <c r="E486" s="76" t="n">
        <v>0</v>
      </c>
      <c r="F486" s="76" t="n">
        <v>0</v>
      </c>
      <c r="G486" s="76" t="n">
        <v>0</v>
      </c>
      <c r="H486" s="76" t="n">
        <v>271</v>
      </c>
      <c r="I486" s="76">
        <f>Z486*$Z$447</f>
        <v/>
      </c>
      <c r="J486" s="76" t="n">
        <v>0</v>
      </c>
      <c r="K486" s="76" t="n">
        <v>0</v>
      </c>
      <c r="L486" s="77" t="n">
        <v>0</v>
      </c>
      <c r="M486" s="77" t="n">
        <v>0</v>
      </c>
      <c r="N486" s="88">
        <f>N485+C486+D486+F486+G486+H486-I486-J486-K486-L486-M486/15+R486+S486+T486+U486-V486-W486-X486</f>
        <v/>
      </c>
      <c r="O486" s="88" t="n">
        <v>2860</v>
      </c>
      <c r="P486" s="88" t="n"/>
      <c r="Q486" s="88" t="n"/>
      <c r="R486" s="92" t="n">
        <v>0</v>
      </c>
      <c r="S486" s="92" t="n">
        <v>0</v>
      </c>
      <c r="T486" s="92" t="n">
        <v>0</v>
      </c>
      <c r="U486" s="92" t="n">
        <v>0</v>
      </c>
      <c r="V486" s="92" t="n">
        <v>0</v>
      </c>
      <c r="W486" s="92" t="n">
        <v>0</v>
      </c>
      <c r="X486" s="92" t="n">
        <v>0</v>
      </c>
      <c r="Z486" t="n">
        <v>273</v>
      </c>
    </row>
    <row r="487" ht="15.75" customHeight="1" s="303">
      <c r="B487" s="75" t="n">
        <v>44754</v>
      </c>
      <c r="C487" s="76" t="n">
        <v>0</v>
      </c>
      <c r="D487" s="76" t="n">
        <v>0</v>
      </c>
      <c r="E487" s="76" t="n">
        <v>0</v>
      </c>
      <c r="F487" s="76" t="n">
        <v>0</v>
      </c>
      <c r="G487" s="76" t="n">
        <v>0</v>
      </c>
      <c r="H487" s="76" t="n">
        <v>161</v>
      </c>
      <c r="I487" s="76">
        <f>Z487*$Z$447</f>
        <v/>
      </c>
      <c r="J487" s="76" t="n">
        <v>0</v>
      </c>
      <c r="K487" s="76" t="n">
        <v>0</v>
      </c>
      <c r="L487" s="77" t="n">
        <v>0</v>
      </c>
      <c r="M487" s="77" t="n">
        <v>0</v>
      </c>
      <c r="N487" s="88">
        <f>N486+C487+D487+F487+G487+H487-I487-J487-K487-L487-M487/15+R487+S487+T487+U487-V487-W487-X487</f>
        <v/>
      </c>
      <c r="O487" s="88" t="n">
        <v>2600</v>
      </c>
      <c r="P487" s="88" t="n"/>
      <c r="Q487" s="88" t="n"/>
      <c r="R487" s="92" t="n">
        <v>0</v>
      </c>
      <c r="S487" s="92" t="n">
        <v>0</v>
      </c>
      <c r="T487" s="92" t="n">
        <v>0</v>
      </c>
      <c r="U487" s="92" t="n">
        <v>0</v>
      </c>
      <c r="V487" s="92" t="n">
        <v>0</v>
      </c>
      <c r="W487" s="92" t="n">
        <v>0</v>
      </c>
      <c r="X487" s="92" t="n">
        <v>0</v>
      </c>
      <c r="Z487" t="n">
        <v>289</v>
      </c>
    </row>
    <row r="488" ht="15.75" customHeight="1" s="303">
      <c r="B488" s="75" t="n">
        <v>44755</v>
      </c>
      <c r="C488" s="76" t="n">
        <v>0</v>
      </c>
      <c r="D488" s="76" t="n">
        <v>0</v>
      </c>
      <c r="E488" s="76" t="n">
        <v>0</v>
      </c>
      <c r="F488" s="76" t="n">
        <v>0</v>
      </c>
      <c r="G488" s="76" t="n">
        <v>0</v>
      </c>
      <c r="H488" s="76" t="n">
        <v>128</v>
      </c>
      <c r="I488" s="76">
        <f>Z488*$Z$447</f>
        <v/>
      </c>
      <c r="J488" s="76" t="n">
        <v>0</v>
      </c>
      <c r="K488" s="76" t="n">
        <v>0</v>
      </c>
      <c r="L488" s="77" t="n">
        <v>0</v>
      </c>
      <c r="M488" s="77" t="n">
        <v>0</v>
      </c>
      <c r="N488" s="88">
        <f>N487+C488+D488+F488+G488+H488-I488-J488-K488-L488-M488/15+R488+S488+T488+U488-V488-W488-X488</f>
        <v/>
      </c>
      <c r="O488" s="88" t="n">
        <v>2860</v>
      </c>
      <c r="P488" s="88" t="n"/>
      <c r="Q488" s="88" t="n"/>
      <c r="R488" s="92" t="n">
        <v>0</v>
      </c>
      <c r="S488" s="92" t="n">
        <v>0</v>
      </c>
      <c r="T488" s="92" t="n">
        <v>0</v>
      </c>
      <c r="U488" s="92" t="n">
        <v>0</v>
      </c>
      <c r="V488" s="92" t="n">
        <v>0</v>
      </c>
      <c r="W488" s="92" t="n">
        <v>0</v>
      </c>
      <c r="X488" s="92" t="n">
        <v>0</v>
      </c>
      <c r="Z488" t="n">
        <v>320</v>
      </c>
    </row>
    <row r="489" ht="15.75" customHeight="1" s="303">
      <c r="B489" s="75" t="n">
        <v>44756</v>
      </c>
      <c r="C489" s="76" t="n">
        <v>0</v>
      </c>
      <c r="D489" s="76" t="n">
        <v>0</v>
      </c>
      <c r="E489" s="76" t="n">
        <v>0</v>
      </c>
      <c r="F489" s="76" t="n">
        <v>0</v>
      </c>
      <c r="G489" s="76" t="n">
        <v>0</v>
      </c>
      <c r="H489" s="76" t="n">
        <v>101</v>
      </c>
      <c r="I489" s="76">
        <f>Z489*$Z$447</f>
        <v/>
      </c>
      <c r="J489" s="76" t="n">
        <v>0</v>
      </c>
      <c r="K489" s="76" t="n">
        <v>0</v>
      </c>
      <c r="L489" s="77" t="n">
        <v>0</v>
      </c>
      <c r="M489" s="77" t="n">
        <v>0</v>
      </c>
      <c r="N489" s="88">
        <f>N488+C489+D489+F489+G489+H489-I489-J489-K489-L489-M489/15+R489+S489+T489+U489-V489-W489-X489</f>
        <v/>
      </c>
      <c r="O489" s="88" t="n"/>
      <c r="P489" s="88" t="n"/>
      <c r="Q489" s="88" t="n"/>
      <c r="R489" s="92" t="n">
        <v>0</v>
      </c>
      <c r="S489" s="92" t="n">
        <v>0</v>
      </c>
      <c r="T489" s="92" t="n">
        <v>0</v>
      </c>
      <c r="U489" s="92" t="n">
        <v>0</v>
      </c>
      <c r="V489" s="92" t="n">
        <v>0</v>
      </c>
      <c r="W489" s="92" t="n">
        <v>0</v>
      </c>
      <c r="X489" s="92" t="n">
        <v>0</v>
      </c>
      <c r="Z489" t="n">
        <v>308</v>
      </c>
    </row>
    <row r="490" ht="15.75" customHeight="1" s="303">
      <c r="B490" s="75" t="n">
        <v>44757</v>
      </c>
      <c r="C490" s="76" t="n">
        <v>0</v>
      </c>
      <c r="D490" s="76" t="n">
        <v>0</v>
      </c>
      <c r="E490" s="76" t="n">
        <v>0</v>
      </c>
      <c r="F490" s="76" t="n">
        <v>600</v>
      </c>
      <c r="G490" s="76" t="n">
        <v>0</v>
      </c>
      <c r="H490" s="76" t="n">
        <v>405</v>
      </c>
      <c r="I490" s="76">
        <f>Z490*$Z$447</f>
        <v/>
      </c>
      <c r="J490" s="76" t="n">
        <v>0</v>
      </c>
      <c r="K490" s="76" t="n">
        <v>0</v>
      </c>
      <c r="L490" s="77" t="n">
        <v>0</v>
      </c>
      <c r="M490" s="77" t="n">
        <v>0</v>
      </c>
      <c r="N490" s="88">
        <f>N489+C490+D490+F490+G490+H490-I490-J490-K490-L490-M490/15+R490+S490+T490+U490-V490-W490-X490</f>
        <v/>
      </c>
      <c r="O490" s="88" t="n">
        <v>2401</v>
      </c>
      <c r="P490" s="88" t="n"/>
      <c r="Q490" s="88" t="n"/>
      <c r="R490" s="92" t="n">
        <v>0</v>
      </c>
      <c r="S490" s="92" t="n">
        <v>0</v>
      </c>
      <c r="T490" s="92" t="n">
        <v>0</v>
      </c>
      <c r="U490" s="92" t="n">
        <v>0</v>
      </c>
      <c r="V490" s="92" t="n">
        <v>0</v>
      </c>
      <c r="W490" s="92" t="n">
        <v>0</v>
      </c>
      <c r="X490" s="92" t="n">
        <v>0</v>
      </c>
      <c r="Z490" t="n">
        <v>538</v>
      </c>
    </row>
    <row r="491" ht="15.75" customHeight="1" s="303">
      <c r="B491" s="75" t="n">
        <v>44758</v>
      </c>
      <c r="C491" s="76" t="n">
        <v>0</v>
      </c>
      <c r="D491" s="76" t="n">
        <v>0</v>
      </c>
      <c r="E491" s="76" t="n">
        <v>0</v>
      </c>
      <c r="F491" s="76" t="n">
        <v>600</v>
      </c>
      <c r="G491" s="76" t="n">
        <v>0</v>
      </c>
      <c r="H491" s="76" t="n">
        <v>172</v>
      </c>
      <c r="I491" s="76">
        <f>Z491*$Z$447</f>
        <v/>
      </c>
      <c r="J491" s="76" t="n">
        <v>0</v>
      </c>
      <c r="K491" s="76" t="n">
        <v>0</v>
      </c>
      <c r="L491" s="77" t="n">
        <v>0</v>
      </c>
      <c r="M491" s="77" t="n">
        <v>0</v>
      </c>
      <c r="N491" s="88">
        <f>N490+C491+D491+F491+G491+H491-I491-J491-K491-L491-M491/15+R491+S491+T491+U491-V491-W491-X491</f>
        <v/>
      </c>
      <c r="O491" s="88" t="n">
        <v>2294</v>
      </c>
      <c r="P491" s="88" t="n"/>
      <c r="Q491" s="88" t="n"/>
      <c r="R491" s="92" t="n">
        <v>0</v>
      </c>
      <c r="S491" s="92" t="n">
        <v>0</v>
      </c>
      <c r="T491" s="92" t="n">
        <v>0</v>
      </c>
      <c r="U491" s="92" t="n">
        <v>0</v>
      </c>
      <c r="V491" s="92" t="n">
        <v>0</v>
      </c>
      <c r="W491" s="92" t="n">
        <v>0</v>
      </c>
      <c r="X491" s="92" t="n">
        <v>0</v>
      </c>
      <c r="Z491" t="n">
        <v>486</v>
      </c>
    </row>
    <row r="492" ht="15.75" customHeight="1" s="303">
      <c r="B492" s="75" t="n">
        <v>44759</v>
      </c>
      <c r="C492" s="76" t="n">
        <v>0</v>
      </c>
      <c r="D492" s="76" t="n">
        <v>0</v>
      </c>
      <c r="E492" s="76" t="n">
        <v>0</v>
      </c>
      <c r="F492" s="76" t="n">
        <v>0</v>
      </c>
      <c r="G492" s="76" t="n">
        <v>1</v>
      </c>
      <c r="H492" s="76" t="n">
        <v>214</v>
      </c>
      <c r="I492" s="76">
        <f>Z492*$Z$447</f>
        <v/>
      </c>
      <c r="J492" s="76" t="n">
        <v>0</v>
      </c>
      <c r="K492" s="76" t="n">
        <v>0</v>
      </c>
      <c r="L492" s="77" t="n">
        <v>0</v>
      </c>
      <c r="M492" s="77" t="n">
        <v>0</v>
      </c>
      <c r="N492" s="88">
        <f>N491+C492+D492+F492+G492+H492-I492-J492-K492-L492-M492/15+R492+S492+T492+U492-V492-W492-X492</f>
        <v/>
      </c>
      <c r="O492" s="88" t="n">
        <v>2196</v>
      </c>
      <c r="P492" s="88" t="n"/>
      <c r="Q492" s="88" t="n"/>
      <c r="R492" s="92" t="n">
        <v>0</v>
      </c>
      <c r="S492" s="92" t="n">
        <v>0</v>
      </c>
      <c r="T492" s="92" t="n">
        <v>0</v>
      </c>
      <c r="U492" s="92" t="n">
        <v>0</v>
      </c>
      <c r="V492" s="92" t="n">
        <v>0</v>
      </c>
      <c r="W492" s="92" t="n">
        <v>0</v>
      </c>
      <c r="X492" s="92" t="n">
        <v>0</v>
      </c>
      <c r="Z492" t="n">
        <v>258</v>
      </c>
    </row>
    <row r="493" ht="15.75" customHeight="1" s="303">
      <c r="B493" s="75" t="n">
        <v>44760</v>
      </c>
      <c r="C493" s="76" t="n">
        <v>0</v>
      </c>
      <c r="D493" s="76" t="n">
        <v>400</v>
      </c>
      <c r="E493" s="76" t="n">
        <v>64</v>
      </c>
      <c r="F493" s="76" t="n">
        <v>0</v>
      </c>
      <c r="G493" s="76" t="n">
        <v>0</v>
      </c>
      <c r="H493" s="76" t="n">
        <v>255</v>
      </c>
      <c r="I493" s="76">
        <f>Z493*$Z$447</f>
        <v/>
      </c>
      <c r="J493" s="76" t="n">
        <v>0</v>
      </c>
      <c r="K493" s="76" t="n">
        <v>0</v>
      </c>
      <c r="L493" s="77" t="n">
        <v>0</v>
      </c>
      <c r="M493" s="77" t="n">
        <v>0</v>
      </c>
      <c r="N493" s="88">
        <f>N492+C493+D493+F493+G493+H493-I493-J493-K493-L493-M493/15+R493+S493+T493+U493-V493-W493-X493</f>
        <v/>
      </c>
      <c r="O493" s="88" t="n"/>
      <c r="P493" s="88" t="n"/>
      <c r="Q493" s="88" t="n"/>
      <c r="R493" s="92" t="n">
        <v>0</v>
      </c>
      <c r="S493" s="92" t="n">
        <v>0</v>
      </c>
      <c r="T493" s="92" t="n">
        <v>0</v>
      </c>
      <c r="U493" s="92" t="n">
        <v>0</v>
      </c>
      <c r="V493" s="92" t="n">
        <v>0</v>
      </c>
      <c r="W493" s="92" t="n">
        <v>0</v>
      </c>
      <c r="X493" s="92" t="n">
        <v>0</v>
      </c>
      <c r="Z493" t="n">
        <v>202</v>
      </c>
    </row>
    <row r="494" ht="15.75" customHeight="1" s="303">
      <c r="B494" s="75" t="n">
        <v>44761</v>
      </c>
      <c r="C494" s="76" t="n">
        <v>0</v>
      </c>
      <c r="D494" s="76" t="n">
        <v>0</v>
      </c>
      <c r="E494" s="76" t="n">
        <v>0</v>
      </c>
      <c r="F494" s="76" t="n">
        <v>0</v>
      </c>
      <c r="G494" s="76" t="n">
        <v>0</v>
      </c>
      <c r="H494" s="76" t="n">
        <v>258</v>
      </c>
      <c r="I494" s="76">
        <f>Z494*$Z$447</f>
        <v/>
      </c>
      <c r="J494" s="76" t="n">
        <v>0</v>
      </c>
      <c r="K494" s="76" t="n">
        <v>0</v>
      </c>
      <c r="L494" s="77" t="n">
        <v>0</v>
      </c>
      <c r="M494" s="77" t="n">
        <v>0</v>
      </c>
      <c r="N494" s="88">
        <f>N493+C494+D494+F494+G494+H494-I494-J494-K494-L494-M494/15+R494+S494+T494+U494-V494-W494-X494</f>
        <v/>
      </c>
      <c r="O494" s="88" t="n"/>
      <c r="P494" s="88" t="n"/>
      <c r="Q494" s="88" t="n"/>
      <c r="R494" s="92" t="n">
        <v>0</v>
      </c>
      <c r="S494" s="92" t="n">
        <v>0</v>
      </c>
      <c r="T494" s="92" t="n">
        <v>0</v>
      </c>
      <c r="U494" s="92" t="n">
        <v>0</v>
      </c>
      <c r="V494" s="92" t="n">
        <v>0</v>
      </c>
      <c r="W494" s="92" t="n">
        <v>0</v>
      </c>
      <c r="X494" s="92" t="n">
        <v>0</v>
      </c>
      <c r="Z494" t="n">
        <v>252</v>
      </c>
    </row>
    <row r="495" ht="15.75" customHeight="1" s="303">
      <c r="B495" s="75" t="n">
        <v>44762</v>
      </c>
      <c r="C495" s="76" t="n">
        <v>0</v>
      </c>
      <c r="D495" s="76" t="n">
        <v>0</v>
      </c>
      <c r="E495" s="76" t="n">
        <v>0</v>
      </c>
      <c r="F495" s="76" t="n">
        <v>0</v>
      </c>
      <c r="G495" s="76" t="n">
        <v>0</v>
      </c>
      <c r="H495" s="76" t="n">
        <v>435</v>
      </c>
      <c r="I495" s="76">
        <f>Z495*$Z$447</f>
        <v/>
      </c>
      <c r="J495" s="76" t="n">
        <v>0</v>
      </c>
      <c r="K495" s="76" t="n">
        <v>0</v>
      </c>
      <c r="L495" s="77" t="n">
        <v>0</v>
      </c>
      <c r="M495" s="77" t="n">
        <v>0</v>
      </c>
      <c r="N495" s="88">
        <f>N494+C495+D495+F495+G495+H495-I495-J495-K495-L495-M495/15+R495+S495+T495+U495-V495-W495-X495</f>
        <v/>
      </c>
      <c r="O495" s="88" t="n">
        <v>2263</v>
      </c>
      <c r="P495" s="88" t="n"/>
      <c r="Q495" s="88" t="n"/>
      <c r="R495" s="92" t="n">
        <v>0</v>
      </c>
      <c r="S495" s="92" t="n">
        <v>0</v>
      </c>
      <c r="T495" s="92" t="n">
        <v>0</v>
      </c>
      <c r="U495" s="92" t="n">
        <v>0</v>
      </c>
      <c r="V495" s="92" t="n">
        <v>0</v>
      </c>
      <c r="W495" s="92" t="n">
        <v>0</v>
      </c>
      <c r="X495" s="92" t="n">
        <v>0</v>
      </c>
      <c r="Z495" t="n">
        <v>267</v>
      </c>
    </row>
    <row r="496" ht="15.75" customHeight="1" s="303">
      <c r="B496" s="75" t="n">
        <v>44763</v>
      </c>
      <c r="C496" s="76" t="n">
        <v>0</v>
      </c>
      <c r="D496" s="76" t="n">
        <v>0</v>
      </c>
      <c r="E496" s="76" t="n">
        <v>0</v>
      </c>
      <c r="F496" s="76" t="n">
        <v>504</v>
      </c>
      <c r="G496" s="76" t="n">
        <v>0</v>
      </c>
      <c r="H496" s="76" t="n">
        <v>470</v>
      </c>
      <c r="I496" s="76">
        <f>Z496*$Z$447</f>
        <v/>
      </c>
      <c r="J496" s="76" t="n">
        <v>0</v>
      </c>
      <c r="K496" s="76" t="n">
        <v>0</v>
      </c>
      <c r="L496" s="77" t="n">
        <v>0</v>
      </c>
      <c r="M496" s="77" t="n">
        <v>0</v>
      </c>
      <c r="N496" s="88">
        <f>N495+C496+D496+F496+G496+H496-I496-J496-K496-L496-M496/15+R496+S496+T496+U496-V496-W496-X496</f>
        <v/>
      </c>
      <c r="O496" s="88" t="n">
        <v>2160</v>
      </c>
      <c r="P496" s="88" t="n"/>
      <c r="Q496" s="88" t="n"/>
      <c r="R496" s="92" t="n">
        <v>0</v>
      </c>
      <c r="S496" s="92" t="n">
        <v>0</v>
      </c>
      <c r="T496" s="92" t="n">
        <v>0</v>
      </c>
      <c r="U496" s="92" t="n">
        <v>0</v>
      </c>
      <c r="V496" s="92" t="n">
        <v>0</v>
      </c>
      <c r="W496" s="92" t="n">
        <v>0</v>
      </c>
      <c r="X496" s="92" t="n">
        <v>0</v>
      </c>
      <c r="Z496" t="n">
        <v>374</v>
      </c>
    </row>
    <row r="497" ht="15.75" customHeight="1" s="303">
      <c r="B497" s="75" t="n">
        <v>44764</v>
      </c>
      <c r="C497" s="76" t="n">
        <v>0</v>
      </c>
      <c r="D497" s="76" t="n">
        <v>0</v>
      </c>
      <c r="E497" s="76" t="n">
        <v>0</v>
      </c>
      <c r="F497" s="76" t="n">
        <v>0</v>
      </c>
      <c r="G497" s="76" t="n">
        <v>0</v>
      </c>
      <c r="H497" s="76" t="n">
        <v>353</v>
      </c>
      <c r="I497" s="76">
        <f>Z497*$Z$447</f>
        <v/>
      </c>
      <c r="J497" s="76" t="n">
        <v>0</v>
      </c>
      <c r="K497" s="76" t="n">
        <v>0</v>
      </c>
      <c r="L497" s="77" t="n">
        <v>0</v>
      </c>
      <c r="M497" s="77" t="n">
        <v>0</v>
      </c>
      <c r="N497" s="88">
        <f>N496+C497+D497+F497+G497+H497-I497-J497-K497-L497-M497/15+R497+S497+T497+U497-V497-W497-X497</f>
        <v/>
      </c>
      <c r="O497" s="88" t="n">
        <v>2780</v>
      </c>
      <c r="P497" s="88" t="n"/>
      <c r="Q497" s="88" t="n"/>
      <c r="R497" s="92" t="n">
        <v>0</v>
      </c>
      <c r="S497" s="92" t="n">
        <v>0</v>
      </c>
      <c r="T497" s="92" t="n">
        <v>0</v>
      </c>
      <c r="U497" s="92" t="n">
        <v>0</v>
      </c>
      <c r="V497" s="92" t="n">
        <v>0</v>
      </c>
      <c r="W497" s="92" t="n">
        <v>0</v>
      </c>
      <c r="X497" s="92" t="n">
        <v>0</v>
      </c>
      <c r="Z497" t="n">
        <v>834</v>
      </c>
    </row>
    <row r="498" ht="15.75" customHeight="1" s="303">
      <c r="B498" s="75" t="n">
        <v>44765</v>
      </c>
      <c r="C498" s="76" t="n">
        <v>0</v>
      </c>
      <c r="D498" s="76" t="n">
        <v>0</v>
      </c>
      <c r="E498" s="76" t="n">
        <v>0</v>
      </c>
      <c r="F498" s="76" t="n">
        <v>600</v>
      </c>
      <c r="G498" s="76" t="n">
        <v>0</v>
      </c>
      <c r="H498" s="76" t="n">
        <v>391</v>
      </c>
      <c r="I498" s="76">
        <f>Z498*$Z$447</f>
        <v/>
      </c>
      <c r="J498" s="76" t="n">
        <v>0</v>
      </c>
      <c r="K498" s="76" t="n">
        <v>0</v>
      </c>
      <c r="L498" s="77" t="n">
        <v>0</v>
      </c>
      <c r="M498" s="77" t="n">
        <v>0</v>
      </c>
      <c r="N498" s="88">
        <f>N497+C498+D498+F498+G498+H498-I498-J498-K498-L498-M498/15+R498+S498+T498+U498-V498-W498-X498</f>
        <v/>
      </c>
      <c r="O498" s="88" t="n"/>
      <c r="P498" s="88" t="n"/>
      <c r="Q498" s="88" t="n"/>
      <c r="R498" s="92" t="n">
        <v>0</v>
      </c>
      <c r="S498" s="92" t="n">
        <v>0</v>
      </c>
      <c r="T498" s="92" t="n">
        <v>0</v>
      </c>
      <c r="U498" s="92" t="n">
        <v>0</v>
      </c>
      <c r="V498" s="92" t="n">
        <v>0</v>
      </c>
      <c r="W498" s="92" t="n">
        <v>0</v>
      </c>
      <c r="X498" s="92" t="n">
        <v>0</v>
      </c>
      <c r="Z498" t="n">
        <v>643</v>
      </c>
    </row>
    <row r="499" ht="15.75" customHeight="1" s="303">
      <c r="B499" s="75" t="n">
        <v>44766</v>
      </c>
      <c r="C499" s="76" t="n">
        <v>0</v>
      </c>
      <c r="D499" s="76" t="n">
        <v>0</v>
      </c>
      <c r="E499" s="76" t="n">
        <v>0</v>
      </c>
      <c r="F499" s="76" t="n">
        <v>0</v>
      </c>
      <c r="G499" s="76" t="n">
        <v>0</v>
      </c>
      <c r="H499" s="76" t="n">
        <v>434</v>
      </c>
      <c r="I499" s="76">
        <f>Z499*$Z$447</f>
        <v/>
      </c>
      <c r="J499" s="76" t="n">
        <v>0</v>
      </c>
      <c r="K499" s="76" t="n">
        <v>0</v>
      </c>
      <c r="L499" s="77" t="n">
        <v>0</v>
      </c>
      <c r="M499" s="77" t="n">
        <v>0</v>
      </c>
      <c r="N499" s="88">
        <f>N498+C499+D499+F499+G499+H499-I499-J499-K499-L499-M499/15+R499+S499+T499+U499-V499-W499-X499</f>
        <v/>
      </c>
      <c r="O499" s="88" t="n"/>
      <c r="P499" s="88" t="n"/>
      <c r="Q499" s="88" t="n"/>
      <c r="R499" s="92" t="n">
        <v>0</v>
      </c>
      <c r="S499" s="92" t="n">
        <v>0</v>
      </c>
      <c r="T499" s="92" t="n">
        <v>0</v>
      </c>
      <c r="U499" s="92" t="n">
        <v>0</v>
      </c>
      <c r="V499" s="92" t="n">
        <v>0</v>
      </c>
      <c r="W499" s="92" t="n">
        <v>0</v>
      </c>
      <c r="X499" s="92" t="n">
        <v>0</v>
      </c>
      <c r="Z499" t="n">
        <v>66</v>
      </c>
    </row>
    <row r="500" ht="15.75" customHeight="1" s="303">
      <c r="B500" s="75" t="n">
        <v>44767</v>
      </c>
      <c r="C500" s="76" t="n">
        <v>0</v>
      </c>
      <c r="D500" s="76" t="n">
        <v>0</v>
      </c>
      <c r="E500" s="76" t="n">
        <v>0</v>
      </c>
      <c r="F500" s="76" t="n">
        <v>0</v>
      </c>
      <c r="G500" s="76" t="n">
        <v>0</v>
      </c>
      <c r="H500" s="76" t="n">
        <v>306</v>
      </c>
      <c r="I500" s="76">
        <f>Z500*$Z$447</f>
        <v/>
      </c>
      <c r="J500" s="76" t="n">
        <v>0</v>
      </c>
      <c r="K500" s="76" t="n">
        <v>0</v>
      </c>
      <c r="L500" s="77" t="n">
        <v>0</v>
      </c>
      <c r="M500" s="77" t="n">
        <v>0</v>
      </c>
      <c r="N500" s="88">
        <f>N499+C500+D500+F500+G500+H500-I500-J500-K500-L500-M500/15+R500+S500+T500+U500-V500-W500-X500</f>
        <v/>
      </c>
      <c r="O500" s="88" t="n">
        <v>2790</v>
      </c>
      <c r="P500" s="88" t="n"/>
      <c r="Q500" s="88" t="n"/>
      <c r="R500" s="92" t="n">
        <v>0</v>
      </c>
      <c r="S500" s="92" t="n">
        <v>0</v>
      </c>
      <c r="T500" s="92" t="n">
        <v>0</v>
      </c>
      <c r="U500" s="92" t="n">
        <v>0</v>
      </c>
      <c r="V500" s="92" t="n">
        <v>0</v>
      </c>
      <c r="W500" s="92" t="n">
        <v>0</v>
      </c>
      <c r="X500" s="92" t="n">
        <v>0</v>
      </c>
      <c r="Z500" t="n">
        <v>186</v>
      </c>
    </row>
    <row r="501" ht="15.75" customHeight="1" s="303">
      <c r="B501" s="75" t="n">
        <v>44768</v>
      </c>
      <c r="C501" s="76" t="n">
        <v>0</v>
      </c>
      <c r="D501" s="76" t="n">
        <v>0</v>
      </c>
      <c r="E501" s="76" t="n">
        <v>0</v>
      </c>
      <c r="F501" s="76" t="n">
        <v>0</v>
      </c>
      <c r="G501" s="76" t="n">
        <v>0</v>
      </c>
      <c r="H501" s="76" t="n">
        <v>323</v>
      </c>
      <c r="I501" s="76">
        <f>Z501*$Z$447</f>
        <v/>
      </c>
      <c r="J501" s="76" t="n">
        <v>0</v>
      </c>
      <c r="K501" s="76" t="n">
        <v>0</v>
      </c>
      <c r="L501" s="76" t="n">
        <v>0</v>
      </c>
      <c r="M501" s="76" t="n">
        <v>0</v>
      </c>
      <c r="N501" s="88">
        <f>N500+C501+D501+F501+G501+H501-I501-J501-K501-L501-M501/15+R501+S501+T501+U501-V501-W501-X501</f>
        <v/>
      </c>
      <c r="O501" s="88" t="n">
        <v>3232</v>
      </c>
      <c r="P501" s="88" t="n"/>
      <c r="Q501" s="88" t="n"/>
      <c r="R501" s="92" t="n">
        <v>0</v>
      </c>
      <c r="S501" s="92" t="n">
        <v>0</v>
      </c>
      <c r="T501" s="92" t="n">
        <v>0</v>
      </c>
      <c r="U501" s="92" t="n">
        <v>0</v>
      </c>
      <c r="V501" s="92" t="n">
        <v>0</v>
      </c>
      <c r="W501" s="92" t="n">
        <v>0</v>
      </c>
      <c r="X501" s="92" t="n">
        <v>0</v>
      </c>
      <c r="Z501" t="n">
        <v>329</v>
      </c>
    </row>
    <row r="502" ht="15.75" customHeight="1" s="303">
      <c r="B502" s="75" t="n">
        <v>44769</v>
      </c>
      <c r="C502" s="76" t="n">
        <v>0</v>
      </c>
      <c r="D502" s="76" t="n">
        <v>255</v>
      </c>
      <c r="E502" s="76" t="n">
        <v>30</v>
      </c>
      <c r="F502" s="76" t="n">
        <v>600</v>
      </c>
      <c r="G502" s="76" t="n">
        <v>0</v>
      </c>
      <c r="H502" s="76" t="n">
        <v>263</v>
      </c>
      <c r="I502" s="76">
        <f>Z502*$Z$447</f>
        <v/>
      </c>
      <c r="J502" s="76" t="n">
        <v>0</v>
      </c>
      <c r="K502" s="76" t="n">
        <v>0</v>
      </c>
      <c r="L502" s="76" t="n">
        <v>0</v>
      </c>
      <c r="M502" s="76" t="n">
        <v>0</v>
      </c>
      <c r="N502" s="88">
        <f>N501+C502+D502+F502+G502+H502-I502-J502-K502-L502-M502/15+R502+S502+T502+U502-V502-W502-X502</f>
        <v/>
      </c>
      <c r="O502" s="88" t="n">
        <v>3527</v>
      </c>
      <c r="P502" s="88" t="n"/>
      <c r="Q502" s="88" t="n"/>
      <c r="R502" s="92" t="n">
        <v>0</v>
      </c>
      <c r="S502" s="92" t="n">
        <v>0</v>
      </c>
      <c r="T502" s="92" t="n">
        <v>0</v>
      </c>
      <c r="U502" s="92" t="n">
        <v>0</v>
      </c>
      <c r="V502" s="92" t="n">
        <v>0</v>
      </c>
      <c r="W502" s="92" t="n">
        <v>0</v>
      </c>
      <c r="X502" s="92" t="n">
        <v>0</v>
      </c>
      <c r="Z502" t="n">
        <v>368</v>
      </c>
    </row>
    <row r="503" ht="15.75" customHeight="1" s="303">
      <c r="B503" s="75" t="n">
        <v>44770</v>
      </c>
      <c r="C503" s="76" t="n">
        <v>0</v>
      </c>
      <c r="D503" s="76" t="n">
        <v>0</v>
      </c>
      <c r="E503" s="76" t="n">
        <v>0</v>
      </c>
      <c r="F503" s="76" t="n">
        <v>0</v>
      </c>
      <c r="G503" s="76" t="n">
        <v>0</v>
      </c>
      <c r="H503" s="76" t="n">
        <v>327</v>
      </c>
      <c r="I503" s="76">
        <f>Z503*$Z$447</f>
        <v/>
      </c>
      <c r="J503" s="76" t="n">
        <v>0</v>
      </c>
      <c r="K503" s="76" t="n">
        <v>0</v>
      </c>
      <c r="L503" s="76" t="n">
        <v>0</v>
      </c>
      <c r="M503" s="76" t="n">
        <v>0</v>
      </c>
      <c r="N503" s="88">
        <f>N502+C503+D503+F503+G503+H503-I503-J503-K503-L503-M503/15+R503+S503+T503+U503-V503-W503-X503</f>
        <v/>
      </c>
      <c r="O503" s="88" t="n">
        <v>3364</v>
      </c>
      <c r="P503" s="88" t="n"/>
      <c r="Q503" s="88" t="n"/>
      <c r="R503" s="92" t="n">
        <v>0</v>
      </c>
      <c r="S503" s="92" t="n">
        <v>0</v>
      </c>
      <c r="T503" s="92" t="n">
        <v>0</v>
      </c>
      <c r="U503" s="92" t="n">
        <v>0</v>
      </c>
      <c r="V503" s="92" t="n">
        <v>0</v>
      </c>
      <c r="W503" s="92" t="n">
        <v>0</v>
      </c>
      <c r="X503" s="92" t="n">
        <v>0</v>
      </c>
      <c r="Z503" t="n">
        <v>416</v>
      </c>
    </row>
    <row r="504" ht="15.75" customHeight="1" s="303">
      <c r="B504" s="75" t="n">
        <v>44771</v>
      </c>
      <c r="C504" s="76" t="n">
        <v>0</v>
      </c>
      <c r="D504" s="76" t="n">
        <v>0</v>
      </c>
      <c r="E504" s="76" t="n">
        <v>0</v>
      </c>
      <c r="F504" s="76" t="n">
        <v>600</v>
      </c>
      <c r="G504" s="76" t="n">
        <v>0</v>
      </c>
      <c r="H504" s="76" t="n">
        <v>244</v>
      </c>
      <c r="I504" s="76">
        <f>Z504*$Z$447</f>
        <v/>
      </c>
      <c r="J504" s="76" t="n">
        <v>0</v>
      </c>
      <c r="K504" s="76" t="n">
        <v>0</v>
      </c>
      <c r="L504" s="76" t="n">
        <v>0</v>
      </c>
      <c r="M504" s="76" t="n">
        <v>0</v>
      </c>
      <c r="N504" s="88">
        <f>N503+C504+D504+F504+G504+H504-I504-J504-K504-L504-M504/15+R504+S504+T504+U504-V504-W504-X504</f>
        <v/>
      </c>
      <c r="O504" s="88" t="n"/>
      <c r="P504" s="88" t="n"/>
      <c r="Q504" s="88" t="n"/>
      <c r="R504" s="92" t="n">
        <v>0</v>
      </c>
      <c r="S504" s="92" t="n">
        <v>0</v>
      </c>
      <c r="T504" s="92" t="n">
        <v>0</v>
      </c>
      <c r="U504" s="92" t="n">
        <v>0</v>
      </c>
      <c r="V504" s="92" t="n">
        <v>0</v>
      </c>
      <c r="W504" s="92" t="n">
        <v>0</v>
      </c>
      <c r="X504" s="92" t="n">
        <v>0</v>
      </c>
      <c r="Z504" t="n">
        <v>551</v>
      </c>
    </row>
    <row r="505" ht="15.75" customHeight="1" s="303">
      <c r="B505" s="75" t="n">
        <v>44772</v>
      </c>
      <c r="C505" s="76" t="n">
        <v>0</v>
      </c>
      <c r="D505" s="76" t="n">
        <v>0</v>
      </c>
      <c r="E505" s="76" t="n">
        <v>0</v>
      </c>
      <c r="F505" s="76" t="n">
        <v>0</v>
      </c>
      <c r="G505" s="76" t="n">
        <v>0</v>
      </c>
      <c r="H505" s="76" t="n">
        <v>422</v>
      </c>
      <c r="I505" s="76">
        <f>Z505*$Z$447</f>
        <v/>
      </c>
      <c r="J505" s="76" t="n">
        <v>0</v>
      </c>
      <c r="K505" s="76" t="n">
        <v>0</v>
      </c>
      <c r="L505" s="76" t="n">
        <v>0</v>
      </c>
      <c r="M505" s="76" t="n">
        <v>0</v>
      </c>
      <c r="N505" s="88">
        <f>N504+C505+D505+F505+G505+H505-I505-J505-K505-L505-M505/15+R505+S505+T505+U505-V505-W505-X505</f>
        <v/>
      </c>
      <c r="O505" s="88" t="n"/>
      <c r="P505" s="88" t="n"/>
      <c r="Q505" s="88" t="n"/>
      <c r="R505" s="92" t="n">
        <v>0</v>
      </c>
      <c r="S505" s="92" t="n">
        <v>0</v>
      </c>
      <c r="T505" s="92" t="n">
        <v>0</v>
      </c>
      <c r="U505" s="92" t="n">
        <v>0</v>
      </c>
      <c r="V505" s="92" t="n">
        <v>0</v>
      </c>
      <c r="W505" s="92" t="n">
        <v>0</v>
      </c>
      <c r="X505" s="92" t="n">
        <v>0</v>
      </c>
      <c r="Z505" t="n">
        <v>792</v>
      </c>
    </row>
    <row r="506" ht="15.75" customHeight="1" s="303">
      <c r="B506" s="75" t="n">
        <v>44773</v>
      </c>
      <c r="C506" s="76" t="n">
        <v>0</v>
      </c>
      <c r="D506" s="76" t="n">
        <v>0</v>
      </c>
      <c r="E506" s="76" t="n">
        <v>0</v>
      </c>
      <c r="F506" s="76" t="n">
        <v>0</v>
      </c>
      <c r="G506" s="76" t="n">
        <v>0</v>
      </c>
      <c r="H506" s="76" t="n">
        <v>169</v>
      </c>
      <c r="I506" s="76">
        <f>Z506*$Z$447</f>
        <v/>
      </c>
      <c r="J506" s="76" t="n">
        <v>0</v>
      </c>
      <c r="K506" s="76" t="n">
        <v>0</v>
      </c>
      <c r="L506" s="76" t="n">
        <v>0</v>
      </c>
      <c r="M506" s="76" t="n">
        <v>0</v>
      </c>
      <c r="N506" s="88">
        <f>N505+C506+D506+F506+G506+H506-I506-J506-K506-L506-M506/15+R506+S506+T506+U506-V506-W506-X506</f>
        <v/>
      </c>
      <c r="O506" s="88" t="n"/>
      <c r="P506" s="88" t="n"/>
      <c r="Q506" s="88" t="n"/>
      <c r="R506" s="92" t="n">
        <v>0</v>
      </c>
      <c r="S506" s="92" t="n">
        <v>0</v>
      </c>
      <c r="T506" s="92" t="n">
        <v>0</v>
      </c>
      <c r="U506" s="92" t="n">
        <v>0</v>
      </c>
      <c r="V506" s="92" t="n">
        <v>0</v>
      </c>
      <c r="W506" s="92" t="n">
        <v>0</v>
      </c>
      <c r="X506" s="92" t="n">
        <v>0</v>
      </c>
      <c r="Z506" t="n">
        <v>42</v>
      </c>
    </row>
    <row r="507" ht="15.75" customHeight="1" s="303">
      <c r="B507" s="75" t="n">
        <v>44774</v>
      </c>
      <c r="C507" s="76" t="n">
        <v>0</v>
      </c>
      <c r="D507" s="76" t="n">
        <v>0</v>
      </c>
      <c r="E507" s="76" t="n">
        <v>0</v>
      </c>
      <c r="F507" s="76" t="n">
        <v>0</v>
      </c>
      <c r="G507" s="76" t="n">
        <v>0</v>
      </c>
      <c r="H507" s="76" t="n">
        <v>193</v>
      </c>
      <c r="I507" s="76">
        <f>Z507*$Z$447</f>
        <v/>
      </c>
      <c r="J507" s="76" t="n">
        <v>0</v>
      </c>
      <c r="K507" s="76" t="n">
        <v>0</v>
      </c>
      <c r="L507" s="76" t="n">
        <v>0</v>
      </c>
      <c r="M507" s="76" t="n">
        <v>0</v>
      </c>
      <c r="N507" s="88">
        <f>N506+C507+D507+F507+G507+H507-I507-J507-K507-L507-M507/15+R507+S507+T507+U507-V507-W507-X507</f>
        <v/>
      </c>
      <c r="O507" s="88" t="n">
        <v>4608</v>
      </c>
      <c r="P507" s="88" t="n"/>
      <c r="Q507" s="88" t="n"/>
      <c r="R507" s="92" t="n">
        <v>0</v>
      </c>
      <c r="S507" s="92" t="n">
        <v>0</v>
      </c>
      <c r="T507" s="92" t="n">
        <v>0</v>
      </c>
      <c r="U507" s="92" t="n">
        <v>0</v>
      </c>
      <c r="V507" s="92" t="n">
        <v>0</v>
      </c>
      <c r="W507" s="92" t="n">
        <v>0</v>
      </c>
      <c r="X507" s="92" t="n">
        <v>0</v>
      </c>
      <c r="Z507" t="n">
        <v>418</v>
      </c>
    </row>
    <row r="508" ht="15.75" customHeight="1" s="303">
      <c r="B508" s="75" t="n">
        <v>44775</v>
      </c>
      <c r="C508" s="76" t="n">
        <v>0</v>
      </c>
      <c r="D508" s="76" t="n">
        <v>594</v>
      </c>
      <c r="E508" s="76" t="n">
        <v>37</v>
      </c>
      <c r="F508" s="76" t="n">
        <v>0</v>
      </c>
      <c r="G508" s="76" t="n">
        <v>0</v>
      </c>
      <c r="H508" s="76" t="n">
        <v>223</v>
      </c>
      <c r="I508" s="76">
        <f>Z508*$Z$447</f>
        <v/>
      </c>
      <c r="J508" s="76" t="n">
        <v>0</v>
      </c>
      <c r="K508" s="76" t="n">
        <v>0</v>
      </c>
      <c r="L508" s="77" t="n">
        <v>350</v>
      </c>
      <c r="M508" s="77" t="n">
        <v>200</v>
      </c>
      <c r="N508" s="88">
        <f>N507+C508+D508+F508+G508+H508-I508-J508-K508-L508-M508/15+R508+S508+T508+U508-V508-W508-X508</f>
        <v/>
      </c>
      <c r="O508" s="88" t="n"/>
      <c r="P508" s="88" t="n">
        <v>16996</v>
      </c>
      <c r="Q508" s="97">
        <f>P508/N508</f>
        <v/>
      </c>
      <c r="R508" s="92" t="n">
        <v>0</v>
      </c>
      <c r="S508" s="92" t="n">
        <v>0</v>
      </c>
      <c r="T508" s="92" t="n">
        <v>0</v>
      </c>
      <c r="U508" s="92" t="n">
        <v>0</v>
      </c>
      <c r="V508" s="92" t="n">
        <v>0</v>
      </c>
      <c r="W508" s="92" t="n">
        <v>0</v>
      </c>
      <c r="X508" s="92" t="n">
        <v>0</v>
      </c>
      <c r="Z508" t="n">
        <v>480</v>
      </c>
    </row>
    <row r="509" ht="15.75" customHeight="1" s="303">
      <c r="B509" s="75" t="n">
        <v>44776</v>
      </c>
      <c r="C509" s="76" t="n">
        <v>0</v>
      </c>
      <c r="D509" s="76" t="n">
        <v>0</v>
      </c>
      <c r="E509" s="76" t="n">
        <v>0</v>
      </c>
      <c r="F509" s="76" t="n">
        <v>0</v>
      </c>
      <c r="G509" s="76" t="n">
        <v>0</v>
      </c>
      <c r="H509" s="76" t="n">
        <v>0</v>
      </c>
      <c r="I509" s="76">
        <f>Z509*$Z$447</f>
        <v/>
      </c>
      <c r="J509" s="76" t="n">
        <v>0</v>
      </c>
      <c r="K509" s="76" t="n">
        <v>0</v>
      </c>
      <c r="L509" s="77" t="n">
        <v>0</v>
      </c>
      <c r="M509" s="77" t="n">
        <v>0</v>
      </c>
      <c r="N509" s="88">
        <f>P508+C509+D509+F509+G509+H509-I509-J509-K509-L509-M509/15+R509+S509+T509+U509-V509-W509-X509</f>
        <v/>
      </c>
      <c r="O509" s="88" t="n"/>
      <c r="P509" s="88" t="n"/>
      <c r="Q509" s="88" t="n"/>
      <c r="R509" s="92" t="n">
        <v>0</v>
      </c>
      <c r="S509" s="92" t="n">
        <v>0</v>
      </c>
      <c r="T509" s="92" t="n">
        <v>0</v>
      </c>
      <c r="U509" s="92" t="n">
        <v>0</v>
      </c>
      <c r="V509" s="92" t="n">
        <v>0</v>
      </c>
      <c r="W509" s="92" t="n">
        <v>0</v>
      </c>
      <c r="X509" s="92" t="n">
        <v>0</v>
      </c>
      <c r="Z509" t="n">
        <v>0</v>
      </c>
    </row>
    <row r="510" ht="15.75" customHeight="1" s="303">
      <c r="B510" s="75" t="n">
        <v>44777</v>
      </c>
      <c r="C510" s="76" t="n">
        <v>0</v>
      </c>
      <c r="D510" s="76" t="n">
        <v>0</v>
      </c>
      <c r="E510" s="76" t="n">
        <v>0</v>
      </c>
      <c r="F510" s="76" t="n">
        <v>0</v>
      </c>
      <c r="G510" s="76" t="n">
        <v>0</v>
      </c>
      <c r="H510" s="76" t="n">
        <v>426</v>
      </c>
      <c r="I510" s="76">
        <f>Z510*$Z$447</f>
        <v/>
      </c>
      <c r="J510" s="76" t="n">
        <v>0</v>
      </c>
      <c r="K510" s="76" t="n">
        <v>0</v>
      </c>
      <c r="L510" s="77" t="n">
        <v>0</v>
      </c>
      <c r="M510" s="77" t="n">
        <v>0</v>
      </c>
      <c r="N510" s="88">
        <f>N509+C510+D510+F510+G510+H510-I510-J510-K510-L510-M510/15+R510+S510+T510+U510-V510-W510-X510</f>
        <v/>
      </c>
      <c r="O510" s="88" t="n">
        <v>3480</v>
      </c>
      <c r="P510" s="88" t="n"/>
      <c r="Q510" s="88" t="n"/>
      <c r="R510" s="92" t="n">
        <v>0</v>
      </c>
      <c r="S510" s="92" t="n">
        <v>0</v>
      </c>
      <c r="T510" s="92" t="n">
        <v>0</v>
      </c>
      <c r="U510" s="92" t="n">
        <v>0</v>
      </c>
      <c r="V510" s="92" t="n">
        <v>0</v>
      </c>
      <c r="W510" s="92" t="n">
        <v>0</v>
      </c>
      <c r="X510" s="92" t="n">
        <v>0</v>
      </c>
      <c r="Z510" t="n">
        <v>370</v>
      </c>
    </row>
    <row r="511" ht="15.75" customHeight="1" s="303">
      <c r="B511" s="75" t="n">
        <v>44778</v>
      </c>
      <c r="C511" s="76" t="n">
        <v>0</v>
      </c>
      <c r="D511" s="76" t="n">
        <v>0</v>
      </c>
      <c r="E511" s="76" t="n">
        <v>0</v>
      </c>
      <c r="F511" s="76" t="n">
        <v>0</v>
      </c>
      <c r="G511" s="76" t="n">
        <v>0</v>
      </c>
      <c r="H511" s="76" t="n">
        <v>316</v>
      </c>
      <c r="I511" s="76">
        <f>Z511*$Z$447</f>
        <v/>
      </c>
      <c r="J511" s="76" t="n">
        <v>0</v>
      </c>
      <c r="K511" s="76" t="n">
        <v>0</v>
      </c>
      <c r="L511" s="76" t="n">
        <v>0</v>
      </c>
      <c r="M511" s="76" t="n">
        <v>0</v>
      </c>
      <c r="N511" s="88">
        <f>N510+C511+D511+F511+G511+H511-I511-J511-K511-L511-M511/15+R511+S511+T511+U511-V511-W511-X511</f>
        <v/>
      </c>
      <c r="O511" s="88" t="n">
        <v>2760</v>
      </c>
      <c r="P511" s="88" t="n"/>
      <c r="Q511" s="88" t="n"/>
      <c r="R511" s="92" t="n">
        <v>0</v>
      </c>
      <c r="S511" s="92" t="n">
        <v>0</v>
      </c>
      <c r="T511" s="92" t="n">
        <v>0</v>
      </c>
      <c r="U511" s="92" t="n">
        <v>0</v>
      </c>
      <c r="V511" s="92" t="n">
        <v>0</v>
      </c>
      <c r="W511" s="92" t="n">
        <v>0</v>
      </c>
      <c r="X511" s="92" t="n">
        <v>0</v>
      </c>
      <c r="Z511" t="n">
        <v>713</v>
      </c>
    </row>
    <row r="512" ht="15.75" customHeight="1" s="303">
      <c r="B512" s="75" t="n">
        <v>44779</v>
      </c>
      <c r="C512" s="76" t="n">
        <v>0</v>
      </c>
      <c r="D512" s="76" t="n">
        <v>0</v>
      </c>
      <c r="E512" s="76" t="n">
        <v>0</v>
      </c>
      <c r="F512" s="76" t="n">
        <v>0</v>
      </c>
      <c r="G512" s="76" t="n">
        <v>0</v>
      </c>
      <c r="H512" s="76" t="n">
        <v>196</v>
      </c>
      <c r="I512" s="76">
        <f>Z512*$Z$447</f>
        <v/>
      </c>
      <c r="J512" s="76" t="n">
        <v>0</v>
      </c>
      <c r="K512" s="76" t="n">
        <v>0</v>
      </c>
      <c r="L512" s="76" t="n">
        <v>0</v>
      </c>
      <c r="M512" s="76" t="n">
        <v>0</v>
      </c>
      <c r="N512" s="88">
        <f>N511+C512+D512+F512+G512+H512-I512-J512-K512-L512-M512/15+R512+S512+T512+U512-V512-W512-X512</f>
        <v/>
      </c>
      <c r="O512" s="88" t="n"/>
      <c r="P512" s="88" t="n"/>
      <c r="Q512" s="88" t="n"/>
      <c r="R512" s="92" t="n">
        <v>0</v>
      </c>
      <c r="S512" s="92" t="n">
        <v>0</v>
      </c>
      <c r="T512" s="92" t="n">
        <v>0</v>
      </c>
      <c r="U512" s="92" t="n">
        <v>0</v>
      </c>
      <c r="V512" s="92" t="n">
        <v>0</v>
      </c>
      <c r="W512" s="92" t="n">
        <v>0</v>
      </c>
      <c r="X512" s="92" t="n">
        <v>0</v>
      </c>
      <c r="Z512" t="n">
        <v>555</v>
      </c>
    </row>
    <row r="513" ht="15.75" customHeight="1" s="303">
      <c r="B513" s="75" t="n">
        <v>44780</v>
      </c>
      <c r="C513" s="76" t="n">
        <v>0</v>
      </c>
      <c r="D513" s="76" t="n">
        <v>0</v>
      </c>
      <c r="E513" s="76" t="n">
        <v>0</v>
      </c>
      <c r="F513" s="76" t="n">
        <v>600</v>
      </c>
      <c r="G513" s="76" t="n">
        <v>0</v>
      </c>
      <c r="H513" s="76" t="n">
        <v>142</v>
      </c>
      <c r="I513" s="76">
        <f>Z513*$Z$447</f>
        <v/>
      </c>
      <c r="J513" s="76" t="n">
        <v>0</v>
      </c>
      <c r="K513" s="76" t="n">
        <v>0</v>
      </c>
      <c r="L513" s="76" t="n">
        <v>0</v>
      </c>
      <c r="M513" s="76" t="n">
        <v>0</v>
      </c>
      <c r="N513" s="88">
        <f>N512+C513+D513+F513+G513+H513-I513-J513-K513-L513-M513/15+R513+S513+T513+U513-V513-W513-X513</f>
        <v/>
      </c>
      <c r="O513" s="88" t="n"/>
      <c r="P513" s="88" t="n"/>
      <c r="Q513" s="88" t="n"/>
      <c r="R513" s="92" t="n">
        <v>0</v>
      </c>
      <c r="S513" s="92" t="n">
        <v>0</v>
      </c>
      <c r="T513" s="92" t="n">
        <v>0</v>
      </c>
      <c r="U513" s="92" t="n">
        <v>0</v>
      </c>
      <c r="V513" s="92" t="n">
        <v>0</v>
      </c>
      <c r="W513" s="92" t="n">
        <v>0</v>
      </c>
      <c r="X513" s="92" t="n">
        <v>0</v>
      </c>
      <c r="Z513" t="n">
        <v>101</v>
      </c>
    </row>
    <row r="514" ht="15.75" customHeight="1" s="303">
      <c r="B514" s="75" t="n">
        <v>44781</v>
      </c>
      <c r="C514" s="76" t="n">
        <v>0</v>
      </c>
      <c r="D514" s="76" t="n">
        <v>0</v>
      </c>
      <c r="E514" s="76" t="n">
        <v>0</v>
      </c>
      <c r="F514" s="76" t="n">
        <v>0</v>
      </c>
      <c r="G514" s="76" t="n">
        <v>0</v>
      </c>
      <c r="H514" s="76" t="n">
        <v>290</v>
      </c>
      <c r="I514" s="76">
        <f>Z514*$Z$447</f>
        <v/>
      </c>
      <c r="J514" s="76" t="n">
        <v>0</v>
      </c>
      <c r="K514" s="76" t="n">
        <v>0</v>
      </c>
      <c r="L514" s="77" t="n">
        <v>0</v>
      </c>
      <c r="M514" s="77" t="n">
        <v>0</v>
      </c>
      <c r="N514" s="88">
        <f>N513+C514+D514+F514+G514+H514-I514-J514-K514-L514-M514/15+R514+S514+T514+U514-V514-W514-X514</f>
        <v/>
      </c>
      <c r="O514" s="88" t="n">
        <v>2374</v>
      </c>
      <c r="P514" s="88" t="n"/>
      <c r="Q514" s="88" t="n"/>
      <c r="R514" s="92" t="n">
        <v>0</v>
      </c>
      <c r="S514" s="92" t="n">
        <v>0</v>
      </c>
      <c r="T514" s="92" t="n">
        <v>0</v>
      </c>
      <c r="U514" s="92" t="n">
        <v>0</v>
      </c>
      <c r="V514" s="92" t="n">
        <v>0</v>
      </c>
      <c r="W514" s="92" t="n">
        <v>0</v>
      </c>
      <c r="X514" s="92" t="n">
        <v>0</v>
      </c>
      <c r="Z514" t="n">
        <v>252</v>
      </c>
    </row>
    <row r="515" ht="15.75" customHeight="1" s="303">
      <c r="B515" s="75" t="n">
        <v>44782</v>
      </c>
      <c r="C515" s="76" t="n">
        <v>0</v>
      </c>
      <c r="D515" s="76" t="n">
        <v>61</v>
      </c>
      <c r="E515" s="76" t="n">
        <v>0</v>
      </c>
      <c r="F515" s="76" t="n">
        <v>0</v>
      </c>
      <c r="G515" s="76" t="n">
        <v>1</v>
      </c>
      <c r="H515" s="76" t="n">
        <v>81</v>
      </c>
      <c r="I515" s="76">
        <f>Z515*$Z$447</f>
        <v/>
      </c>
      <c r="J515" s="76" t="n">
        <v>0</v>
      </c>
      <c r="K515" s="76" t="n">
        <v>0</v>
      </c>
      <c r="L515" s="77" t="n">
        <v>0</v>
      </c>
      <c r="M515" s="77" t="n">
        <v>0</v>
      </c>
      <c r="N515" s="88">
        <f>N514+C515+D515+F515+G515+H515-I515-J515-K515-L515-M515/15+R515+S515+T515+U515-V515-W515-X515</f>
        <v/>
      </c>
      <c r="O515" s="88" t="n">
        <v>2112</v>
      </c>
      <c r="P515" s="88" t="n"/>
      <c r="Q515" s="88" t="n"/>
      <c r="R515" s="92" t="n">
        <v>0</v>
      </c>
      <c r="S515" s="92" t="n">
        <v>0</v>
      </c>
      <c r="T515" s="92" t="n">
        <v>0</v>
      </c>
      <c r="U515" s="92" t="n">
        <v>0</v>
      </c>
      <c r="V515" s="92" t="n">
        <v>0</v>
      </c>
      <c r="W515" s="92" t="n">
        <v>0</v>
      </c>
      <c r="X515" s="92" t="n">
        <v>0</v>
      </c>
      <c r="Z515" t="n">
        <v>239</v>
      </c>
    </row>
    <row r="516" ht="15.75" customHeight="1" s="303">
      <c r="B516" s="75" t="n">
        <v>44783</v>
      </c>
      <c r="C516" s="76" t="n">
        <v>0</v>
      </c>
      <c r="D516" s="76" t="n">
        <v>0</v>
      </c>
      <c r="E516" s="76" t="n">
        <v>0</v>
      </c>
      <c r="F516" s="76" t="n">
        <v>0</v>
      </c>
      <c r="G516" s="76" t="n">
        <v>0</v>
      </c>
      <c r="H516" s="76" t="n">
        <v>234</v>
      </c>
      <c r="I516" s="76">
        <f>Z516*$Z$447</f>
        <v/>
      </c>
      <c r="J516" s="76" t="n">
        <v>0</v>
      </c>
      <c r="K516" s="76" t="n">
        <v>0</v>
      </c>
      <c r="L516" s="76" t="n">
        <v>0</v>
      </c>
      <c r="M516" s="76" t="n">
        <v>0</v>
      </c>
      <c r="N516" s="88">
        <f>N515+C516+D516+F516+G516+H516-I516-J516-K516-L516-M516/15+R516+S516+T516+U516-V516-W516-X516</f>
        <v/>
      </c>
      <c r="O516" s="88" t="n">
        <v>2652</v>
      </c>
      <c r="P516" s="88" t="n"/>
      <c r="Q516" s="88" t="n"/>
      <c r="R516" s="92" t="n">
        <v>0</v>
      </c>
      <c r="S516" s="92" t="n">
        <v>0</v>
      </c>
      <c r="T516" s="92" t="n">
        <v>0</v>
      </c>
      <c r="U516" s="92" t="n">
        <v>0</v>
      </c>
      <c r="V516" s="92" t="n">
        <v>0</v>
      </c>
      <c r="W516" s="92" t="n">
        <v>0</v>
      </c>
      <c r="X516" s="92" t="n">
        <v>0</v>
      </c>
      <c r="Z516" t="n">
        <v>353</v>
      </c>
    </row>
    <row r="517" ht="15.75" customHeight="1" s="303">
      <c r="B517" s="75" t="n">
        <v>44784</v>
      </c>
      <c r="C517" s="76" t="n">
        <v>0</v>
      </c>
      <c r="D517" s="76" t="n">
        <v>0</v>
      </c>
      <c r="E517" s="76" t="n">
        <v>0</v>
      </c>
      <c r="F517" s="76" t="n">
        <v>0</v>
      </c>
      <c r="G517" s="76" t="n">
        <v>0</v>
      </c>
      <c r="H517" s="76" t="n">
        <v>103</v>
      </c>
      <c r="I517" s="76">
        <f>Z517*$Z$447</f>
        <v/>
      </c>
      <c r="J517" s="76" t="n">
        <v>0</v>
      </c>
      <c r="K517" s="76" t="n">
        <v>0</v>
      </c>
      <c r="L517" s="77" t="n">
        <v>0</v>
      </c>
      <c r="M517" s="77" t="n">
        <v>0</v>
      </c>
      <c r="N517" s="88">
        <f>N516+C517+D517+F517+G517+H517-I517-J517-K517-L517-M517/15+R517+S517+T517+U517-V517-W517-X517</f>
        <v/>
      </c>
      <c r="O517" s="88" t="n">
        <v>1930</v>
      </c>
      <c r="P517" s="88" t="n"/>
      <c r="Q517" s="88" t="n"/>
      <c r="R517" s="92" t="n">
        <v>0</v>
      </c>
      <c r="S517" s="92" t="n">
        <v>0</v>
      </c>
      <c r="T517" s="92" t="n">
        <v>0</v>
      </c>
      <c r="U517" s="92" t="n">
        <v>0</v>
      </c>
      <c r="V517" s="92" t="n">
        <v>0</v>
      </c>
      <c r="W517" s="92" t="n">
        <v>0</v>
      </c>
      <c r="X517" s="92" t="n">
        <v>0</v>
      </c>
      <c r="Z517" t="n">
        <v>586</v>
      </c>
    </row>
    <row r="518" ht="15.75" customHeight="1" s="303">
      <c r="B518" s="75" t="n">
        <v>44785</v>
      </c>
      <c r="C518" s="76" t="n">
        <v>0</v>
      </c>
      <c r="D518" s="76" t="n">
        <v>226</v>
      </c>
      <c r="E518" s="76" t="n">
        <v>150</v>
      </c>
      <c r="F518" s="76" t="n">
        <v>600</v>
      </c>
      <c r="G518" s="76" t="n">
        <v>0</v>
      </c>
      <c r="H518" s="76" t="n">
        <v>254</v>
      </c>
      <c r="I518" s="76">
        <f>Z518*$Z$447</f>
        <v/>
      </c>
      <c r="J518" s="76" t="n">
        <v>0</v>
      </c>
      <c r="K518" s="76" t="n">
        <v>0</v>
      </c>
      <c r="L518" s="77" t="n">
        <v>0</v>
      </c>
      <c r="M518" s="77" t="n">
        <v>0</v>
      </c>
      <c r="N518" s="88">
        <f>N517+C518+D518+F518+G518+H518-I518-J518-K518-L518-M518/15+R518+S518+T518+U518-V518-W518-X518</f>
        <v/>
      </c>
      <c r="O518" s="88" t="n"/>
      <c r="P518" s="88" t="n"/>
      <c r="Q518" s="88" t="n"/>
      <c r="R518" s="92" t="n">
        <v>0</v>
      </c>
      <c r="S518" s="92" t="n">
        <v>0</v>
      </c>
      <c r="T518" s="92" t="n">
        <v>0</v>
      </c>
      <c r="U518" s="92" t="n">
        <v>0</v>
      </c>
      <c r="V518" s="92" t="n">
        <v>0</v>
      </c>
      <c r="W518" s="92" t="n">
        <v>0</v>
      </c>
      <c r="X518" s="92" t="n">
        <v>0</v>
      </c>
      <c r="Z518" t="n">
        <v>321</v>
      </c>
    </row>
    <row r="519" ht="15.75" customHeight="1" s="303">
      <c r="B519" s="75" t="n">
        <v>44786</v>
      </c>
      <c r="C519" s="76" t="n">
        <v>0</v>
      </c>
      <c r="D519" s="76" t="n">
        <v>0</v>
      </c>
      <c r="E519" s="76" t="n">
        <v>0</v>
      </c>
      <c r="F519" s="76" t="n">
        <v>0</v>
      </c>
      <c r="G519" s="76" t="n">
        <v>0</v>
      </c>
      <c r="H519" s="76" t="n">
        <v>212</v>
      </c>
      <c r="I519" s="76">
        <f>Z519*$Z$447</f>
        <v/>
      </c>
      <c r="J519" s="76" t="n">
        <v>0</v>
      </c>
      <c r="K519" s="76" t="n">
        <v>0</v>
      </c>
      <c r="L519" s="77" t="n">
        <v>0</v>
      </c>
      <c r="M519" s="77" t="n">
        <v>0</v>
      </c>
      <c r="N519" s="88">
        <f>N518+C519+D519+F519+G519+H519-I519-J519-K519-L519-M519/15+R519+S519+T519+U519-V519-W519-X519</f>
        <v/>
      </c>
      <c r="O519" s="88" t="n"/>
      <c r="P519" s="88" t="n"/>
      <c r="Q519" s="88" t="n"/>
      <c r="R519" s="92" t="n">
        <v>0</v>
      </c>
      <c r="S519" s="92" t="n">
        <v>0</v>
      </c>
      <c r="T519" s="92" t="n">
        <v>0</v>
      </c>
      <c r="U519" s="92" t="n">
        <v>0</v>
      </c>
      <c r="V519" s="92" t="n">
        <v>0</v>
      </c>
      <c r="W519" s="92" t="n">
        <v>0</v>
      </c>
      <c r="X519" s="92" t="n">
        <v>0</v>
      </c>
      <c r="Z519" t="n">
        <v>543</v>
      </c>
    </row>
    <row r="520" ht="15.75" customHeight="1" s="303">
      <c r="B520" s="75" t="n">
        <v>44787</v>
      </c>
      <c r="C520" s="76" t="n">
        <v>0</v>
      </c>
      <c r="D520" s="76" t="n">
        <v>0</v>
      </c>
      <c r="E520" s="76" t="n">
        <v>0</v>
      </c>
      <c r="F520" s="76" t="n">
        <v>600</v>
      </c>
      <c r="G520" s="76" t="n">
        <v>0</v>
      </c>
      <c r="H520" s="76" t="n">
        <v>213</v>
      </c>
      <c r="I520" s="76">
        <f>Z520*$Z$447</f>
        <v/>
      </c>
      <c r="J520" s="76" t="n">
        <v>0</v>
      </c>
      <c r="K520" s="76" t="n">
        <v>600</v>
      </c>
      <c r="L520" s="77" t="n">
        <v>0</v>
      </c>
      <c r="M520" s="77" t="n">
        <v>0</v>
      </c>
      <c r="N520" s="88">
        <f>N519+C520+D520+F520+G520+H520-I520-J520-K520-L520-M520/15+R520+S520+T520+U520-V520-W520-X520</f>
        <v/>
      </c>
      <c r="O520" s="88" t="n"/>
      <c r="P520" s="88" t="n"/>
      <c r="Q520" s="88" t="n"/>
      <c r="R520" s="92" t="n">
        <v>0</v>
      </c>
      <c r="S520" s="92" t="n">
        <v>0</v>
      </c>
      <c r="T520" s="92" t="n">
        <v>0</v>
      </c>
      <c r="U520" s="92" t="n">
        <v>0</v>
      </c>
      <c r="V520" s="92" t="n">
        <v>0</v>
      </c>
      <c r="W520" s="92" t="n">
        <v>0</v>
      </c>
      <c r="X520" s="92" t="n">
        <v>0</v>
      </c>
      <c r="Z520" t="n">
        <v>152</v>
      </c>
    </row>
    <row r="521" ht="15.75" customHeight="1" s="303">
      <c r="B521" s="75" t="n">
        <v>44788</v>
      </c>
      <c r="C521" s="76" t="n">
        <v>0</v>
      </c>
      <c r="D521" s="76" t="n">
        <v>0</v>
      </c>
      <c r="E521" s="76" t="n">
        <v>0</v>
      </c>
      <c r="F521" s="76" t="n">
        <v>0</v>
      </c>
      <c r="G521" s="76" t="n">
        <v>0</v>
      </c>
      <c r="H521" s="76" t="n">
        <v>311</v>
      </c>
      <c r="I521" s="76">
        <f>Z521*$Z$447</f>
        <v/>
      </c>
      <c r="J521" s="76" t="n">
        <v>0</v>
      </c>
      <c r="K521" s="76" t="n">
        <v>0</v>
      </c>
      <c r="L521" s="77" t="n">
        <v>0</v>
      </c>
      <c r="M521" s="77" t="n">
        <v>0</v>
      </c>
      <c r="N521" s="88">
        <f>N520+C521+D521+F521+G521+H521-I521-J521-K521-L521-M521/15+R521+S521+T521+U521-V521-W521-X521</f>
        <v/>
      </c>
      <c r="O521" s="88" t="n"/>
      <c r="P521" s="88" t="n"/>
      <c r="Q521" s="88" t="n"/>
      <c r="R521" s="92" t="n">
        <v>0</v>
      </c>
      <c r="S521" s="92" t="n">
        <v>0</v>
      </c>
      <c r="T521" s="92" t="n">
        <v>0</v>
      </c>
      <c r="U521" s="92" t="n">
        <v>0</v>
      </c>
      <c r="V521" s="92" t="n">
        <v>0</v>
      </c>
      <c r="W521" s="92" t="n">
        <v>0</v>
      </c>
      <c r="X521" s="92" t="n">
        <v>0</v>
      </c>
      <c r="Z521" t="n">
        <v>354</v>
      </c>
    </row>
    <row r="522" ht="15.75" customHeight="1" s="303">
      <c r="B522" s="75" t="n">
        <v>44789</v>
      </c>
      <c r="C522" s="76" t="n">
        <v>0</v>
      </c>
      <c r="D522" s="76" t="n">
        <v>0</v>
      </c>
      <c r="E522" s="76" t="n">
        <v>0</v>
      </c>
      <c r="F522" s="76" t="n">
        <v>0</v>
      </c>
      <c r="G522" s="76" t="n">
        <v>0</v>
      </c>
      <c r="H522" s="76" t="n">
        <v>296</v>
      </c>
      <c r="I522" s="76">
        <f>Z522*$Z$447</f>
        <v/>
      </c>
      <c r="J522" s="76" t="n">
        <v>0</v>
      </c>
      <c r="K522" s="76" t="n">
        <v>0</v>
      </c>
      <c r="L522" s="77" t="n">
        <v>0</v>
      </c>
      <c r="M522" s="77" t="n">
        <v>0</v>
      </c>
      <c r="N522" s="88">
        <f>N521+C522+D522+F522+G522+H522-I522-J522-K522-L522-M522/15+R522+S522+T522+U522-V522-W522-X522</f>
        <v/>
      </c>
      <c r="O522" s="88" t="n"/>
      <c r="P522" s="88" t="n"/>
      <c r="Q522" s="88" t="n"/>
      <c r="R522" s="92" t="n">
        <v>0</v>
      </c>
      <c r="S522" s="92" t="n">
        <v>0</v>
      </c>
      <c r="T522" s="92" t="n">
        <v>0</v>
      </c>
      <c r="U522" s="92" t="n">
        <v>0</v>
      </c>
      <c r="V522" s="92" t="n">
        <v>0</v>
      </c>
      <c r="W522" s="92" t="n">
        <v>0</v>
      </c>
      <c r="X522" s="92" t="n">
        <v>0</v>
      </c>
      <c r="Z522" t="n">
        <v>257</v>
      </c>
    </row>
    <row r="523" ht="15.75" customHeight="1" s="303">
      <c r="B523" s="75" t="n">
        <v>44790</v>
      </c>
      <c r="C523" s="76" t="n">
        <v>0</v>
      </c>
      <c r="D523" s="76" t="n">
        <v>0</v>
      </c>
      <c r="E523" s="76" t="n">
        <v>0</v>
      </c>
      <c r="F523" s="76" t="n">
        <v>0</v>
      </c>
      <c r="G523" s="76" t="n">
        <v>0</v>
      </c>
      <c r="H523" s="76" t="n">
        <v>239</v>
      </c>
      <c r="I523" s="76">
        <f>Z523*$Z$447</f>
        <v/>
      </c>
      <c r="J523" s="76" t="n">
        <v>0</v>
      </c>
      <c r="K523" s="76" t="n">
        <v>0</v>
      </c>
      <c r="L523" s="77" t="n">
        <v>0</v>
      </c>
      <c r="M523" s="77" t="n">
        <v>0</v>
      </c>
      <c r="N523" s="88">
        <f>N522+C523+D523+F523+G523+H523-I523-J523-K523-L523-M523/15+R523+S523+T523+U523-V523-W523-X523</f>
        <v/>
      </c>
      <c r="O523" s="88" t="n">
        <v>2097</v>
      </c>
      <c r="P523" s="88" t="n"/>
      <c r="Q523" s="88" t="n"/>
      <c r="R523" s="92" t="n">
        <v>0</v>
      </c>
      <c r="S523" s="92" t="n">
        <v>0</v>
      </c>
      <c r="T523" s="92" t="n">
        <v>0</v>
      </c>
      <c r="U523" s="92" t="n">
        <v>0</v>
      </c>
      <c r="V523" s="92" t="n">
        <v>0</v>
      </c>
      <c r="W523" s="92" t="n">
        <v>0</v>
      </c>
      <c r="X523" s="92" t="n">
        <v>0</v>
      </c>
      <c r="Z523" t="n">
        <v>473</v>
      </c>
    </row>
    <row r="524" ht="15.75" customHeight="1" s="303">
      <c r="B524" s="75" t="n">
        <v>44791</v>
      </c>
      <c r="C524" s="76" t="n">
        <v>0</v>
      </c>
      <c r="D524" s="76" t="n">
        <v>0</v>
      </c>
      <c r="E524" s="76" t="n">
        <v>0</v>
      </c>
      <c r="F524" s="76" t="n">
        <v>600</v>
      </c>
      <c r="G524" s="76" t="n">
        <v>0</v>
      </c>
      <c r="H524" s="76" t="n">
        <v>183</v>
      </c>
      <c r="I524" s="76">
        <f>Z524*$Z$447</f>
        <v/>
      </c>
      <c r="J524" s="76" t="n">
        <v>0</v>
      </c>
      <c r="K524" s="76" t="n">
        <v>0</v>
      </c>
      <c r="L524" s="77" t="n">
        <v>0</v>
      </c>
      <c r="M524" s="77" t="n">
        <v>0</v>
      </c>
      <c r="N524" s="88">
        <f>N523+C524+D524+F524+G524+H524-I524-J524-K524-L524-M524/15+R524+S524+T524+U524-V524-W524-X524</f>
        <v/>
      </c>
      <c r="O524" s="88" t="n">
        <v>2257</v>
      </c>
      <c r="P524" s="88" t="n"/>
      <c r="Q524" s="88" t="n"/>
      <c r="R524" s="92" t="n">
        <v>0</v>
      </c>
      <c r="S524" s="92" t="n">
        <v>0</v>
      </c>
      <c r="T524" s="92" t="n">
        <v>0</v>
      </c>
      <c r="U524" s="92" t="n">
        <v>0</v>
      </c>
      <c r="V524" s="92" t="n">
        <v>0</v>
      </c>
      <c r="W524" s="92" t="n">
        <v>0</v>
      </c>
      <c r="X524" s="92" t="n">
        <v>0</v>
      </c>
      <c r="Z524" t="n">
        <v>341</v>
      </c>
    </row>
    <row r="525" ht="15.75" customHeight="1" s="303">
      <c r="B525" s="75" t="n">
        <v>44792</v>
      </c>
      <c r="C525" s="76" t="n">
        <v>0</v>
      </c>
      <c r="D525" s="76" t="n">
        <v>0</v>
      </c>
      <c r="E525" s="76" t="n">
        <v>0</v>
      </c>
      <c r="F525" s="76" t="n">
        <v>0</v>
      </c>
      <c r="G525" s="76" t="n">
        <v>0</v>
      </c>
      <c r="H525" s="76" t="n">
        <v>273</v>
      </c>
      <c r="I525" s="76">
        <f>Z525*$Z$447</f>
        <v/>
      </c>
      <c r="J525" s="76" t="n">
        <v>0</v>
      </c>
      <c r="K525" s="76" t="n">
        <v>0</v>
      </c>
      <c r="L525" s="77" t="n">
        <v>0</v>
      </c>
      <c r="M525" s="77" t="n">
        <v>0</v>
      </c>
      <c r="N525" s="88">
        <f>N524+C525+D525+F525+G525+H525-I525-J525-K525-L525-M525/15+R525+S525+T525+U525-V525-W525-X525</f>
        <v/>
      </c>
      <c r="O525" s="88" t="n"/>
      <c r="P525" s="88" t="n"/>
      <c r="Q525" s="88" t="n"/>
      <c r="R525" s="92" t="n">
        <v>0</v>
      </c>
      <c r="S525" s="92" t="n">
        <v>0</v>
      </c>
      <c r="T525" s="92" t="n">
        <v>0</v>
      </c>
      <c r="U525" s="92" t="n">
        <v>0</v>
      </c>
      <c r="V525" s="92" t="n">
        <v>0</v>
      </c>
      <c r="W525" s="92" t="n">
        <v>0</v>
      </c>
      <c r="X525" s="92" t="n">
        <v>0</v>
      </c>
      <c r="Z525" t="n">
        <v>465</v>
      </c>
    </row>
    <row r="526" ht="15.75" customHeight="1" s="303">
      <c r="B526" s="75" t="n">
        <v>44793</v>
      </c>
      <c r="C526" s="76" t="n">
        <v>0</v>
      </c>
      <c r="D526" s="76" t="n">
        <v>400</v>
      </c>
      <c r="E526" s="76" t="n">
        <v>35</v>
      </c>
      <c r="F526" s="76" t="n">
        <v>0</v>
      </c>
      <c r="G526" s="76" t="n">
        <v>0</v>
      </c>
      <c r="H526" s="76" t="n">
        <v>335</v>
      </c>
      <c r="I526" s="76">
        <f>Z526*$Z$447</f>
        <v/>
      </c>
      <c r="J526" s="76" t="n">
        <v>0</v>
      </c>
      <c r="K526" s="76" t="n">
        <v>0</v>
      </c>
      <c r="L526" s="77" t="n">
        <v>0</v>
      </c>
      <c r="M526" s="77" t="n">
        <v>0</v>
      </c>
      <c r="N526" s="88">
        <f>N525+C526+D526+F526+G526+H526-I526-J526-K526-L526-M526/15+R526+S526+T526+U526-V526-W526-X526</f>
        <v/>
      </c>
      <c r="O526" s="88" t="n"/>
      <c r="P526" s="88" t="n"/>
      <c r="Q526" s="88" t="n"/>
      <c r="R526" s="92" t="n">
        <v>0</v>
      </c>
      <c r="S526" s="92" t="n">
        <v>0</v>
      </c>
      <c r="T526" s="92" t="n">
        <v>0</v>
      </c>
      <c r="U526" s="92" t="n">
        <v>0</v>
      </c>
      <c r="V526" s="92" t="n">
        <v>0</v>
      </c>
      <c r="W526" s="92" t="n">
        <v>0</v>
      </c>
      <c r="X526" s="92" t="n">
        <v>0</v>
      </c>
      <c r="Z526" t="n">
        <v>875</v>
      </c>
    </row>
    <row r="527" ht="15.75" customHeight="1" s="303">
      <c r="B527" s="75" t="n">
        <v>44794</v>
      </c>
      <c r="C527" s="76" t="n">
        <v>0</v>
      </c>
      <c r="D527" s="76" t="n">
        <v>0</v>
      </c>
      <c r="E527" s="76" t="n">
        <v>0</v>
      </c>
      <c r="F527" s="76" t="n">
        <v>600</v>
      </c>
      <c r="G527" s="76" t="n">
        <v>0</v>
      </c>
      <c r="H527" s="76" t="n">
        <v>530</v>
      </c>
      <c r="I527" s="76">
        <f>Z527*$Z$447</f>
        <v/>
      </c>
      <c r="J527" s="76" t="n">
        <v>0</v>
      </c>
      <c r="K527" s="76" t="n">
        <v>0</v>
      </c>
      <c r="L527" s="77" t="n">
        <v>0</v>
      </c>
      <c r="M527" s="77" t="n">
        <v>0</v>
      </c>
      <c r="N527" s="88">
        <f>N526+C527+D527+F527+G527+H527-I527-J527-K527-L527-M527/15+R527+S527+T527+U527-V527-W527-X527</f>
        <v/>
      </c>
      <c r="O527" s="88" t="n"/>
      <c r="P527" s="88" t="n"/>
      <c r="Q527" s="88" t="n"/>
      <c r="R527" s="92" t="n">
        <v>0</v>
      </c>
      <c r="S527" s="92" t="n">
        <v>0</v>
      </c>
      <c r="T527" s="92" t="n">
        <v>0</v>
      </c>
      <c r="U527" s="92" t="n">
        <v>0</v>
      </c>
      <c r="V527" s="92" t="n">
        <v>0</v>
      </c>
      <c r="W527" s="92" t="n">
        <v>0</v>
      </c>
      <c r="X527" s="92" t="n">
        <v>0</v>
      </c>
      <c r="Z527" t="n">
        <v>359</v>
      </c>
    </row>
    <row r="528" ht="15.75" customHeight="1" s="303">
      <c r="B528" s="75" t="n">
        <v>44795</v>
      </c>
      <c r="C528" s="76" t="n">
        <v>0</v>
      </c>
      <c r="D528" s="76" t="n">
        <v>0</v>
      </c>
      <c r="E528" s="76" t="n">
        <v>0</v>
      </c>
      <c r="F528" s="76" t="n">
        <v>0</v>
      </c>
      <c r="G528" s="76" t="n">
        <v>0</v>
      </c>
      <c r="H528" s="76" t="n">
        <v>560</v>
      </c>
      <c r="I528" s="76">
        <f>Z528*$Z$447</f>
        <v/>
      </c>
      <c r="J528" s="76" t="n">
        <v>0</v>
      </c>
      <c r="K528" s="76" t="n">
        <v>0</v>
      </c>
      <c r="L528" s="77" t="n">
        <v>0</v>
      </c>
      <c r="M528" s="77" t="n">
        <v>0</v>
      </c>
      <c r="N528" s="88">
        <f>N527+C528+D528+F528+G528+H528-I528-J528-K528-L528-M528/15+R528+S528+T528+U528-V528-W528-X528</f>
        <v/>
      </c>
      <c r="O528" s="88" t="n">
        <v>2370</v>
      </c>
      <c r="P528" s="88" t="n"/>
      <c r="Q528" s="88" t="n"/>
      <c r="R528" s="92" t="n">
        <v>0</v>
      </c>
      <c r="S528" s="92" t="n">
        <v>0</v>
      </c>
      <c r="T528" s="92" t="n">
        <v>0</v>
      </c>
      <c r="U528" s="92" t="n">
        <v>0</v>
      </c>
      <c r="V528" s="92" t="n">
        <v>0</v>
      </c>
      <c r="W528" s="92" t="n">
        <v>0</v>
      </c>
      <c r="X528" s="92" t="n">
        <v>0</v>
      </c>
      <c r="Z528" t="n">
        <v>408</v>
      </c>
    </row>
    <row r="529" ht="15.75" customHeight="1" s="303">
      <c r="B529" s="75" t="n">
        <v>44796</v>
      </c>
      <c r="C529" s="76" t="n">
        <v>0</v>
      </c>
      <c r="D529" s="76" t="n">
        <v>0</v>
      </c>
      <c r="E529" s="76" t="n">
        <v>0</v>
      </c>
      <c r="F529" s="76" t="n">
        <v>0</v>
      </c>
      <c r="G529" s="76" t="n">
        <v>0</v>
      </c>
      <c r="H529" s="76" t="n">
        <v>648</v>
      </c>
      <c r="I529" s="76">
        <f>Z529*$Z$447</f>
        <v/>
      </c>
      <c r="J529" s="76" t="n">
        <v>0</v>
      </c>
      <c r="K529" s="76" t="n">
        <v>0</v>
      </c>
      <c r="L529" s="77" t="n">
        <v>0</v>
      </c>
      <c r="M529" s="77" t="n">
        <v>0</v>
      </c>
      <c r="N529" s="88">
        <f>N528+C529+D529+F529+G529+H529-I529-J529-K529-L529-M529/15+R529+S529+T529+U529-V529-W529-X529</f>
        <v/>
      </c>
      <c r="O529" s="88" t="n">
        <v>2050</v>
      </c>
      <c r="P529" s="88" t="n"/>
      <c r="Q529" s="88" t="n"/>
      <c r="R529" s="92" t="n">
        <v>0</v>
      </c>
      <c r="S529" s="92" t="n">
        <v>0</v>
      </c>
      <c r="T529" s="92" t="n">
        <v>0</v>
      </c>
      <c r="U529" s="92" t="n">
        <v>0</v>
      </c>
      <c r="V529" s="92" t="n">
        <v>0</v>
      </c>
      <c r="W529" s="92" t="n">
        <v>0</v>
      </c>
      <c r="X529" s="92" t="n">
        <v>0</v>
      </c>
      <c r="Z529" t="n">
        <v>452</v>
      </c>
    </row>
    <row r="530" ht="15.75" customHeight="1" s="303">
      <c r="B530" s="75" t="n">
        <v>44797</v>
      </c>
      <c r="C530" s="76" t="n">
        <v>0</v>
      </c>
      <c r="D530" s="76" t="n">
        <v>0</v>
      </c>
      <c r="E530" s="76" t="n">
        <v>0</v>
      </c>
      <c r="F530" s="76" t="n">
        <v>0</v>
      </c>
      <c r="G530" s="76" t="n">
        <v>0</v>
      </c>
      <c r="H530" s="76" t="n">
        <v>684</v>
      </c>
      <c r="I530" s="76">
        <f>Z530*$Z$447</f>
        <v/>
      </c>
      <c r="J530" s="76" t="n">
        <v>0</v>
      </c>
      <c r="K530" s="76" t="n">
        <v>0</v>
      </c>
      <c r="L530" s="77" t="n">
        <v>0</v>
      </c>
      <c r="M530" s="77" t="n">
        <v>0</v>
      </c>
      <c r="N530" s="88">
        <f>N529+C530+D530+F530+G530+H530-I530-J530-K530-L530-M530/15+R530+S530+T530+U530-V530-W530-X530</f>
        <v/>
      </c>
      <c r="O530" s="88" t="n"/>
      <c r="P530" s="88" t="n"/>
      <c r="Q530" s="88" t="n"/>
      <c r="R530" s="92" t="n">
        <v>0</v>
      </c>
      <c r="S530" s="92" t="n">
        <v>0</v>
      </c>
      <c r="T530" s="92" t="n">
        <v>0</v>
      </c>
      <c r="U530" s="92" t="n">
        <v>0</v>
      </c>
      <c r="V530" s="92" t="n">
        <v>0</v>
      </c>
      <c r="W530" s="92" t="n">
        <v>0</v>
      </c>
      <c r="X530" s="92" t="n">
        <v>0</v>
      </c>
      <c r="Z530" t="n">
        <v>295</v>
      </c>
    </row>
    <row r="531" ht="15.75" customHeight="1" s="303">
      <c r="B531" s="75" t="n">
        <v>44798</v>
      </c>
      <c r="C531" s="76" t="n">
        <v>0</v>
      </c>
      <c r="D531" s="76" t="n">
        <v>0</v>
      </c>
      <c r="E531" s="76" t="n">
        <v>0</v>
      </c>
      <c r="F531" s="76" t="n">
        <v>600</v>
      </c>
      <c r="G531" s="76" t="n">
        <v>0</v>
      </c>
      <c r="H531" s="76" t="n">
        <v>374</v>
      </c>
      <c r="I531" s="76">
        <f>Z531*$Z$447</f>
        <v/>
      </c>
      <c r="J531" s="76" t="n">
        <v>0</v>
      </c>
      <c r="K531" s="76" t="n">
        <v>0</v>
      </c>
      <c r="L531" s="77" t="n">
        <v>0</v>
      </c>
      <c r="M531" s="77" t="n">
        <v>0</v>
      </c>
      <c r="N531" s="88">
        <f>N530+C531+D531+F531+G531+H531-I531-J531-K531-L531-M531/15+R531+S531+T531+U531-V531-W531-X531</f>
        <v/>
      </c>
      <c r="O531" s="88" t="n">
        <v>1578</v>
      </c>
      <c r="P531" s="88" t="n"/>
      <c r="Q531" s="88" t="n"/>
      <c r="R531" s="92" t="n">
        <v>0</v>
      </c>
      <c r="S531" s="92" t="n">
        <v>0</v>
      </c>
      <c r="T531" s="92" t="n">
        <v>0</v>
      </c>
      <c r="U531" s="92" t="n">
        <v>0</v>
      </c>
      <c r="V531" s="92" t="n">
        <v>0</v>
      </c>
      <c r="W531" s="92" t="n">
        <v>0</v>
      </c>
      <c r="X531" s="92" t="n">
        <v>0</v>
      </c>
      <c r="Z531" t="n">
        <v>611</v>
      </c>
    </row>
    <row r="532" ht="15.75" customHeight="1" s="303">
      <c r="B532" s="75" t="n">
        <v>44799</v>
      </c>
      <c r="C532" s="76" t="n">
        <v>0</v>
      </c>
      <c r="D532" s="76" t="n">
        <v>0</v>
      </c>
      <c r="E532" s="76" t="n">
        <v>0</v>
      </c>
      <c r="F532" s="76" t="n">
        <v>0</v>
      </c>
      <c r="G532" s="76" t="n">
        <v>0</v>
      </c>
      <c r="H532" s="76" t="n">
        <v>356</v>
      </c>
      <c r="I532" s="76">
        <f>Z532*$Z$447</f>
        <v/>
      </c>
      <c r="J532" s="76" t="n">
        <v>0</v>
      </c>
      <c r="K532" s="76" t="n">
        <v>0</v>
      </c>
      <c r="L532" s="77" t="n">
        <v>0</v>
      </c>
      <c r="M532" s="77" t="n">
        <v>0</v>
      </c>
      <c r="N532" s="88">
        <f>N531+C532+D532+F532+G532+H532-I532-J532-K532-L532-M532/15+R532+S532+T532+U532-V532-W532-X532</f>
        <v/>
      </c>
      <c r="O532" s="88" t="n">
        <v>1920</v>
      </c>
      <c r="P532" s="88" t="n"/>
      <c r="Q532" s="88" t="n"/>
      <c r="R532" s="92" t="n">
        <v>0</v>
      </c>
      <c r="S532" s="92" t="n">
        <v>0</v>
      </c>
      <c r="T532" s="92" t="n">
        <v>0</v>
      </c>
      <c r="U532" s="92" t="n">
        <v>0</v>
      </c>
      <c r="V532" s="92" t="n">
        <v>0</v>
      </c>
      <c r="W532" s="92" t="n">
        <v>0</v>
      </c>
      <c r="X532" s="92" t="n">
        <v>0</v>
      </c>
      <c r="Z532" t="n">
        <v>365</v>
      </c>
    </row>
    <row r="533" ht="15.75" customHeight="1" s="303">
      <c r="B533" s="75" t="n">
        <v>44800</v>
      </c>
      <c r="C533" s="76" t="n">
        <v>0</v>
      </c>
      <c r="D533" s="76" t="n">
        <v>0</v>
      </c>
      <c r="E533" s="76" t="n">
        <v>0</v>
      </c>
      <c r="F533" s="76" t="n">
        <v>0</v>
      </c>
      <c r="G533" s="76" t="n">
        <v>0</v>
      </c>
      <c r="H533" s="76" t="n">
        <v>366</v>
      </c>
      <c r="I533" s="76">
        <f>Z533*$Z$447</f>
        <v/>
      </c>
      <c r="J533" s="76" t="n">
        <v>0</v>
      </c>
      <c r="K533" s="76" t="n">
        <v>0</v>
      </c>
      <c r="L533" s="77" t="n">
        <v>0</v>
      </c>
      <c r="M533" s="77" t="n">
        <v>0</v>
      </c>
      <c r="N533" s="88">
        <f>N532+C533+D533+F533+G533+H533-I533-J533-K533-L533-M533/15+R533+S533+T533+U533-V533-W533-X533</f>
        <v/>
      </c>
      <c r="O533" s="88" t="n"/>
      <c r="P533" s="88" t="n"/>
      <c r="Q533" s="88" t="n"/>
      <c r="R533" s="92" t="n">
        <v>0</v>
      </c>
      <c r="S533" s="92" t="n">
        <v>0</v>
      </c>
      <c r="T533" s="92" t="n">
        <v>0</v>
      </c>
      <c r="U533" s="92" t="n">
        <v>0</v>
      </c>
      <c r="V533" s="92" t="n">
        <v>0</v>
      </c>
      <c r="W533" s="92" t="n">
        <v>0</v>
      </c>
      <c r="X533" s="92" t="n">
        <v>0</v>
      </c>
      <c r="Z533" t="n">
        <v>620</v>
      </c>
    </row>
    <row r="534" ht="15.75" customHeight="1" s="303">
      <c r="B534" s="75" t="n">
        <v>44801</v>
      </c>
      <c r="C534" s="76" t="n">
        <v>0</v>
      </c>
      <c r="D534" s="76" t="n">
        <v>0</v>
      </c>
      <c r="E534" s="76" t="n">
        <v>0</v>
      </c>
      <c r="F534" s="76" t="n">
        <v>0</v>
      </c>
      <c r="G534" s="76" t="n">
        <v>0</v>
      </c>
      <c r="H534" s="76" t="n">
        <v>288</v>
      </c>
      <c r="I534" s="76">
        <f>Z534*$Z$447</f>
        <v/>
      </c>
      <c r="J534" s="76" t="n">
        <v>0</v>
      </c>
      <c r="K534" s="76" t="n">
        <v>0</v>
      </c>
      <c r="L534" s="77" t="n">
        <v>0</v>
      </c>
      <c r="M534" s="77" t="n">
        <v>0</v>
      </c>
      <c r="N534" s="88">
        <f>N533+C534+D534+F534+G534+H534-I534-J534-K534-L534-M534/15+R534+S534+T534+U534-V534-W534-X534</f>
        <v/>
      </c>
      <c r="O534" s="88" t="n"/>
      <c r="P534" s="88" t="n"/>
      <c r="Q534" s="88" t="n"/>
      <c r="R534" s="92" t="n">
        <v>0</v>
      </c>
      <c r="S534" s="92" t="n">
        <v>0</v>
      </c>
      <c r="T534" s="92" t="n">
        <v>0</v>
      </c>
      <c r="U534" s="92" t="n">
        <v>0</v>
      </c>
      <c r="V534" s="92" t="n">
        <v>0</v>
      </c>
      <c r="W534" s="92" t="n">
        <v>0</v>
      </c>
      <c r="X534" s="92" t="n">
        <v>0</v>
      </c>
      <c r="Z534" t="n">
        <v>284</v>
      </c>
    </row>
    <row r="535" ht="15.75" customHeight="1" s="303">
      <c r="B535" s="75" t="n">
        <v>44802</v>
      </c>
      <c r="C535" s="76" t="n">
        <v>0</v>
      </c>
      <c r="D535" s="76" t="n">
        <v>500</v>
      </c>
      <c r="E535" s="76" t="n">
        <v>97</v>
      </c>
      <c r="F535" s="76" t="n">
        <v>600</v>
      </c>
      <c r="G535" s="76" t="n">
        <v>0</v>
      </c>
      <c r="H535" s="76" t="n">
        <v>348</v>
      </c>
      <c r="I535" s="76">
        <f>Z535*$Z$447</f>
        <v/>
      </c>
      <c r="J535" s="76" t="n">
        <v>0</v>
      </c>
      <c r="K535" s="76" t="n">
        <v>0</v>
      </c>
      <c r="L535" s="77" t="n">
        <v>0</v>
      </c>
      <c r="M535" s="77" t="n">
        <v>0</v>
      </c>
      <c r="N535" s="88">
        <f>N534+C535+D535+F535+G535+H535-I535-J535-K535-L535-M535/15+R535+S535+T535+U535-V535-W535-X535</f>
        <v/>
      </c>
      <c r="O535" s="88" t="n">
        <v>1612</v>
      </c>
      <c r="P535" s="88" t="n"/>
      <c r="Q535" s="88" t="n"/>
      <c r="R535" s="92" t="n">
        <v>0</v>
      </c>
      <c r="S535" s="92" t="n">
        <v>0</v>
      </c>
      <c r="T535" s="92" t="n">
        <v>0</v>
      </c>
      <c r="U535" s="92" t="n">
        <v>0</v>
      </c>
      <c r="V535" s="92" t="n">
        <v>0</v>
      </c>
      <c r="W535" s="92" t="n">
        <v>0</v>
      </c>
      <c r="X535" s="92" t="n">
        <v>0</v>
      </c>
      <c r="Z535" t="n">
        <v>679</v>
      </c>
    </row>
    <row r="536" ht="15.75" customHeight="1" s="303">
      <c r="B536" s="75" t="n">
        <v>44803</v>
      </c>
      <c r="C536" s="76" t="n">
        <v>0</v>
      </c>
      <c r="D536" s="76" t="n">
        <v>0</v>
      </c>
      <c r="E536" s="76" t="n">
        <v>0</v>
      </c>
      <c r="F536" s="76" t="n">
        <v>0</v>
      </c>
      <c r="G536" s="76" t="n">
        <v>0</v>
      </c>
      <c r="H536" s="76" t="n">
        <v>490</v>
      </c>
      <c r="I536" s="76">
        <f>Z536*$Z$447</f>
        <v/>
      </c>
      <c r="J536" s="76" t="n">
        <v>0</v>
      </c>
      <c r="K536" s="76" t="n">
        <v>0</v>
      </c>
      <c r="L536" s="77" t="n">
        <v>0</v>
      </c>
      <c r="M536" s="77" t="n">
        <v>0</v>
      </c>
      <c r="N536" s="88">
        <f>N535+C536+D536+F536+G536+H536-I536-J536-K536-L536-M536/15+R536+S536+T536+U536-V536-W536-X536</f>
        <v/>
      </c>
      <c r="O536" s="88" t="n">
        <v>2230</v>
      </c>
      <c r="P536" s="88" t="n"/>
      <c r="Q536" s="88" t="n"/>
      <c r="R536" s="92" t="n">
        <v>0</v>
      </c>
      <c r="S536" s="92" t="n">
        <v>0</v>
      </c>
      <c r="T536" s="92" t="n">
        <v>0</v>
      </c>
      <c r="U536" s="92" t="n">
        <v>0</v>
      </c>
      <c r="V536" s="92" t="n">
        <v>0</v>
      </c>
      <c r="W536" s="92" t="n">
        <v>0</v>
      </c>
      <c r="X536" s="92" t="n">
        <v>0</v>
      </c>
      <c r="Z536" t="n">
        <v>699</v>
      </c>
    </row>
    <row r="537" ht="15.75" customHeight="1" s="303">
      <c r="B537" s="75" t="n">
        <v>44804</v>
      </c>
      <c r="C537" s="76" t="n">
        <v>0</v>
      </c>
      <c r="D537" s="76" t="n">
        <v>0</v>
      </c>
      <c r="E537" s="76" t="n">
        <v>0</v>
      </c>
      <c r="F537" s="76" t="n">
        <v>0</v>
      </c>
      <c r="G537" s="76" t="n">
        <v>0</v>
      </c>
      <c r="H537" s="76" t="n">
        <v>350</v>
      </c>
      <c r="I537" s="76">
        <f>Z537*$Z$447</f>
        <v/>
      </c>
      <c r="J537" s="76" t="n">
        <v>0</v>
      </c>
      <c r="K537" s="76" t="n">
        <v>0</v>
      </c>
      <c r="L537" s="77" t="n">
        <v>0</v>
      </c>
      <c r="M537" s="77" t="n">
        <v>0</v>
      </c>
      <c r="N537" s="88">
        <f>N536+C537+D537+F537+G537+H537-I537-J537-K537-L537-M537/15+R537+S537+T537+U537-V537-W537-X537</f>
        <v/>
      </c>
      <c r="O537" s="88" t="n">
        <v>1996</v>
      </c>
      <c r="P537" s="88" t="n"/>
      <c r="Q537" s="88" t="n"/>
      <c r="R537" s="92" t="n">
        <v>0</v>
      </c>
      <c r="S537" s="92" t="n">
        <v>0</v>
      </c>
      <c r="T537" s="92" t="n">
        <v>0</v>
      </c>
      <c r="U537" s="92" t="n">
        <v>0</v>
      </c>
      <c r="V537" s="92" t="n">
        <v>0</v>
      </c>
      <c r="W537" s="92" t="n">
        <v>0</v>
      </c>
      <c r="X537" s="92" t="n">
        <v>0</v>
      </c>
      <c r="Z537" t="n">
        <v>592</v>
      </c>
    </row>
    <row r="538" ht="15.75" customHeight="1" s="303">
      <c r="B538" s="75" t="n">
        <v>44805</v>
      </c>
      <c r="C538" s="76" t="n">
        <v>0</v>
      </c>
      <c r="D538" s="76" t="n">
        <v>0</v>
      </c>
      <c r="E538" s="76" t="n">
        <v>0</v>
      </c>
      <c r="F538" s="76" t="n">
        <v>0</v>
      </c>
      <c r="G538" s="76" t="n">
        <v>0</v>
      </c>
      <c r="H538" s="76" t="n">
        <v>390</v>
      </c>
      <c r="I538" s="76">
        <f>Z538*$Z$447</f>
        <v/>
      </c>
      <c r="J538" s="76" t="n">
        <v>0</v>
      </c>
      <c r="K538" s="76" t="n">
        <v>0</v>
      </c>
      <c r="L538" s="77" t="n">
        <v>0</v>
      </c>
      <c r="M538" s="77" t="n">
        <v>0</v>
      </c>
      <c r="N538" s="88">
        <f>N537+C538+D538+F538+G538+H538-I538-J538-K538-L538-M538/15+R538+S538+T538+U538-V538-W538-X538</f>
        <v/>
      </c>
      <c r="O538" s="88" t="n">
        <v>1690</v>
      </c>
      <c r="P538" s="88" t="n"/>
      <c r="Q538" s="88" t="n"/>
      <c r="R538" s="92" t="n">
        <v>0</v>
      </c>
      <c r="S538" s="92" t="n">
        <v>0</v>
      </c>
      <c r="T538" s="92" t="n">
        <v>0</v>
      </c>
      <c r="U538" s="92" t="n">
        <v>0</v>
      </c>
      <c r="V538" s="92" t="n">
        <v>0</v>
      </c>
      <c r="W538" s="92" t="n">
        <v>0</v>
      </c>
      <c r="X538" s="92" t="n">
        <v>0</v>
      </c>
      <c r="Z538" t="n">
        <v>843</v>
      </c>
    </row>
    <row r="539" ht="15.75" customHeight="1" s="303">
      <c r="B539" s="75" t="n">
        <v>44806</v>
      </c>
      <c r="C539" s="76" t="n">
        <v>0</v>
      </c>
      <c r="D539" s="76" t="n">
        <v>0</v>
      </c>
      <c r="E539" s="76" t="n">
        <v>0</v>
      </c>
      <c r="F539" s="76" t="n">
        <v>0</v>
      </c>
      <c r="G539" s="76" t="n">
        <v>0</v>
      </c>
      <c r="H539" s="76" t="n">
        <v>415</v>
      </c>
      <c r="I539" s="76">
        <f>Z539*$Z$447</f>
        <v/>
      </c>
      <c r="J539" s="76" t="n">
        <v>0</v>
      </c>
      <c r="K539" s="76" t="n">
        <v>0</v>
      </c>
      <c r="L539" s="76" t="n">
        <v>0</v>
      </c>
      <c r="M539" s="76" t="n">
        <v>0</v>
      </c>
      <c r="N539" s="88">
        <f>N538+C539+D539+F539+G539+H539-I539-J539-K539-L539-M539/15+R539+S539+T539+U539-V539-W539-X539</f>
        <v/>
      </c>
      <c r="O539" s="88" t="n">
        <v>1020</v>
      </c>
      <c r="P539" s="88" t="n">
        <v>14459</v>
      </c>
      <c r="Q539" s="97">
        <f>P539/N539</f>
        <v/>
      </c>
      <c r="R539" s="92" t="n">
        <v>0</v>
      </c>
      <c r="S539" s="92" t="n">
        <v>0</v>
      </c>
      <c r="T539" s="92" t="n">
        <v>0</v>
      </c>
      <c r="U539" s="92" t="n">
        <v>0</v>
      </c>
      <c r="V539" s="92" t="n">
        <v>0</v>
      </c>
      <c r="W539" s="92" t="n">
        <v>0</v>
      </c>
      <c r="X539" s="92" t="n">
        <v>0</v>
      </c>
      <c r="Z539" t="n">
        <v>498</v>
      </c>
    </row>
    <row r="540" ht="15.75" customHeight="1" s="303">
      <c r="B540" s="75" t="n">
        <v>44807</v>
      </c>
      <c r="C540" s="76" t="n">
        <v>0</v>
      </c>
      <c r="D540" s="76" t="n">
        <v>0</v>
      </c>
      <c r="E540" s="76" t="n">
        <v>0</v>
      </c>
      <c r="F540" s="76" t="n">
        <v>600</v>
      </c>
      <c r="G540" s="76" t="n">
        <v>0</v>
      </c>
      <c r="H540" s="76" t="n">
        <v>283</v>
      </c>
      <c r="I540" s="76">
        <f>Z540*$Z$447</f>
        <v/>
      </c>
      <c r="J540" s="76" t="n">
        <v>0</v>
      </c>
      <c r="K540" s="76" t="n">
        <v>0</v>
      </c>
      <c r="L540" s="76" t="n">
        <v>0</v>
      </c>
      <c r="M540" s="76" t="n">
        <v>0</v>
      </c>
      <c r="N540" s="88">
        <f>P539+C540+D540+F540+G540+H540-I540-J540-K540-L540-M540/15+R540+S540+T540+U540-V540-W540-X540</f>
        <v/>
      </c>
      <c r="O540" s="88" t="n">
        <v>1257</v>
      </c>
      <c r="P540" s="88" t="n"/>
      <c r="Q540" s="88">
        <f>N539-P539</f>
        <v/>
      </c>
      <c r="R540" s="92" t="n">
        <v>0</v>
      </c>
      <c r="S540" s="92" t="n">
        <v>0</v>
      </c>
      <c r="T540" s="92" t="n">
        <v>0</v>
      </c>
      <c r="U540" s="92" t="n">
        <v>0</v>
      </c>
      <c r="V540" s="92" t="n">
        <v>0</v>
      </c>
      <c r="W540" s="92" t="n">
        <v>0</v>
      </c>
      <c r="X540" s="92" t="n">
        <v>0</v>
      </c>
      <c r="Z540" t="n">
        <v>903</v>
      </c>
    </row>
    <row r="541" ht="15.75" customHeight="1" s="303">
      <c r="B541" s="75" t="n">
        <v>44808</v>
      </c>
      <c r="C541" s="76" t="n">
        <v>0</v>
      </c>
      <c r="D541" s="76" t="n">
        <v>0</v>
      </c>
      <c r="E541" s="76" t="n">
        <v>0</v>
      </c>
      <c r="F541" s="76" t="n">
        <v>0</v>
      </c>
      <c r="G541" s="76" t="n">
        <v>0</v>
      </c>
      <c r="H541" s="76" t="n">
        <v>402</v>
      </c>
      <c r="I541" s="76">
        <f>Z541*$Z$447</f>
        <v/>
      </c>
      <c r="J541" s="76" t="n">
        <v>0</v>
      </c>
      <c r="K541" s="76" t="n">
        <v>0</v>
      </c>
      <c r="L541" s="76" t="n">
        <v>0</v>
      </c>
      <c r="M541" s="76" t="n">
        <v>0</v>
      </c>
      <c r="N541" s="88">
        <f>N540+C541+D541+F541+G541+H541-I541-J541-K541-L541-M541/15+R541+S541+T541+U541-V541-W541-X541</f>
        <v/>
      </c>
      <c r="O541" s="88" t="n">
        <v>996</v>
      </c>
      <c r="P541" s="88" t="n"/>
      <c r="Q541" s="88" t="n"/>
      <c r="R541" s="92" t="n">
        <v>0</v>
      </c>
      <c r="S541" s="92" t="n">
        <v>0</v>
      </c>
      <c r="T541" s="92" t="n">
        <v>0</v>
      </c>
      <c r="U541" s="92" t="n">
        <v>0</v>
      </c>
      <c r="V541" s="92" t="n">
        <v>0</v>
      </c>
      <c r="W541" s="92" t="n">
        <v>0</v>
      </c>
      <c r="X541" s="92" t="n">
        <v>0</v>
      </c>
      <c r="Z541" t="n">
        <v>187</v>
      </c>
    </row>
    <row r="542" ht="15.75" customHeight="1" s="303">
      <c r="B542" s="75" t="n">
        <v>44809</v>
      </c>
      <c r="C542" s="76" t="n">
        <v>0</v>
      </c>
      <c r="D542" s="76" t="n">
        <v>352</v>
      </c>
      <c r="E542" s="76" t="n">
        <v>78</v>
      </c>
      <c r="F542" s="76" t="n">
        <v>0</v>
      </c>
      <c r="G542" s="76" t="n">
        <v>0</v>
      </c>
      <c r="H542" s="76" t="n">
        <v>311</v>
      </c>
      <c r="I542" s="76">
        <f>Z542*$Z$447</f>
        <v/>
      </c>
      <c r="J542" s="76" t="n">
        <v>0</v>
      </c>
      <c r="K542" s="76" t="n">
        <v>0</v>
      </c>
      <c r="L542" s="76" t="n">
        <v>0</v>
      </c>
      <c r="M542" s="76" t="n">
        <v>0</v>
      </c>
      <c r="N542" s="88">
        <f>N541+C542+D542+F542+G542+H542-I542-J542-K542-L542-M542/15+R542+S542+T542+U542-V542-W542-X542</f>
        <v/>
      </c>
      <c r="O542" s="88" t="n">
        <v>1142</v>
      </c>
      <c r="P542" s="88" t="n"/>
      <c r="Q542" s="88" t="n"/>
      <c r="R542" s="92" t="n">
        <v>0</v>
      </c>
      <c r="S542" s="92" t="n">
        <v>0</v>
      </c>
      <c r="T542" s="92" t="n">
        <v>0</v>
      </c>
      <c r="U542" s="92" t="n">
        <v>0</v>
      </c>
      <c r="V542" s="92" t="n">
        <v>0</v>
      </c>
      <c r="W542" s="92" t="n">
        <v>0</v>
      </c>
      <c r="X542" s="92" t="n">
        <v>0</v>
      </c>
      <c r="Z542" t="n">
        <v>206</v>
      </c>
    </row>
    <row r="543" ht="15.75" customHeight="1" s="303">
      <c r="B543" s="75" t="n">
        <v>44810</v>
      </c>
      <c r="C543" s="76" t="n">
        <v>0</v>
      </c>
      <c r="D543" s="76" t="n">
        <v>0</v>
      </c>
      <c r="E543" s="76" t="n">
        <v>0</v>
      </c>
      <c r="F543" s="76" t="n">
        <v>0</v>
      </c>
      <c r="G543" s="76" t="n">
        <v>0</v>
      </c>
      <c r="H543" s="76" t="n">
        <v>280</v>
      </c>
      <c r="I543" s="76">
        <f>Z543*$Z$447</f>
        <v/>
      </c>
      <c r="J543" s="76" t="n">
        <v>0</v>
      </c>
      <c r="K543" s="76" t="n">
        <v>0</v>
      </c>
      <c r="L543" s="76" t="n">
        <v>0</v>
      </c>
      <c r="M543" s="76" t="n">
        <v>0</v>
      </c>
      <c r="N543" s="88">
        <f>N542+C543+D543+F543+G543+H543-I543-J543-K543-L543-M543/15+R543+S543+T543+U543-V543-W543-X543</f>
        <v/>
      </c>
      <c r="O543" s="88" t="n">
        <v>998</v>
      </c>
      <c r="P543" s="88" t="n"/>
      <c r="Q543" s="88" t="n"/>
      <c r="R543" s="92" t="n">
        <v>0</v>
      </c>
      <c r="S543" s="92" t="n">
        <v>0</v>
      </c>
      <c r="T543" s="92" t="n">
        <v>0</v>
      </c>
      <c r="U543" s="92" t="n">
        <v>0</v>
      </c>
      <c r="V543" s="92" t="n">
        <v>0</v>
      </c>
      <c r="W543" s="92" t="n">
        <v>0</v>
      </c>
      <c r="X543" s="92" t="n">
        <v>0</v>
      </c>
      <c r="Z543" t="n">
        <v>321</v>
      </c>
    </row>
    <row r="544" ht="15.75" customHeight="1" s="303">
      <c r="B544" s="75" t="n">
        <v>44811</v>
      </c>
      <c r="C544" s="76" t="n">
        <v>0</v>
      </c>
      <c r="D544" s="76" t="n">
        <v>0</v>
      </c>
      <c r="E544" s="76" t="n">
        <v>0</v>
      </c>
      <c r="F544" s="76" t="n">
        <v>0</v>
      </c>
      <c r="G544" s="76" t="n">
        <v>4</v>
      </c>
      <c r="H544" s="76" t="n">
        <v>559</v>
      </c>
      <c r="I544" s="76">
        <f>Z544*$Z$447</f>
        <v/>
      </c>
      <c r="J544" s="76" t="n">
        <v>0</v>
      </c>
      <c r="K544" s="76" t="n">
        <v>600</v>
      </c>
      <c r="L544" s="76" t="n">
        <v>0</v>
      </c>
      <c r="M544" s="76" t="n">
        <v>0</v>
      </c>
      <c r="N544" s="88">
        <f>N543+C544+D544+F544+G544+H544-I544-J544-K544-L544-M544/15+R544+S544+T544+U544-V544-W544-X544</f>
        <v/>
      </c>
      <c r="O544" s="88" t="n">
        <v>849</v>
      </c>
      <c r="P544" s="88" t="n"/>
      <c r="Q544" s="88" t="n"/>
      <c r="R544" s="92" t="n">
        <v>0</v>
      </c>
      <c r="S544" s="92" t="n">
        <v>0</v>
      </c>
      <c r="T544" s="92" t="n">
        <v>0</v>
      </c>
      <c r="U544" s="92" t="n">
        <v>0</v>
      </c>
      <c r="V544" s="92" t="n">
        <v>0</v>
      </c>
      <c r="W544" s="92" t="n">
        <v>0</v>
      </c>
      <c r="X544" s="92" t="n">
        <v>0</v>
      </c>
      <c r="Z544" t="n">
        <v>399</v>
      </c>
    </row>
    <row r="545" ht="15.75" customHeight="1" s="303">
      <c r="B545" s="75" t="n">
        <v>44812</v>
      </c>
      <c r="C545" s="76" t="n">
        <v>0</v>
      </c>
      <c r="D545" s="76" t="n">
        <v>0</v>
      </c>
      <c r="E545" s="76" t="n">
        <v>0</v>
      </c>
      <c r="F545" s="76" t="n">
        <v>0</v>
      </c>
      <c r="G545" s="76" t="n">
        <v>0</v>
      </c>
      <c r="H545" s="76" t="n">
        <v>353</v>
      </c>
      <c r="I545" s="76">
        <f>Z545*$Z$447</f>
        <v/>
      </c>
      <c r="J545" s="76" t="n">
        <v>0</v>
      </c>
      <c r="K545" s="76" t="n">
        <v>0</v>
      </c>
      <c r="L545" s="76" t="n">
        <v>0</v>
      </c>
      <c r="M545" s="76" t="n">
        <v>0</v>
      </c>
      <c r="N545" s="88">
        <f>N544+C545+D545+F545+G545+H545-I545-J545-K545-L545-M545/15+R545+S545+T545+U545-V545-W545-X545</f>
        <v/>
      </c>
      <c r="O545" s="88" t="n">
        <v>562</v>
      </c>
      <c r="P545" s="88" t="n"/>
      <c r="Q545" s="88" t="n"/>
      <c r="R545" s="92" t="n">
        <v>0</v>
      </c>
      <c r="S545" s="92" t="n">
        <v>0</v>
      </c>
      <c r="T545" s="92" t="n">
        <v>0</v>
      </c>
      <c r="U545" s="92" t="n">
        <v>0</v>
      </c>
      <c r="V545" s="92" t="n">
        <v>0</v>
      </c>
      <c r="W545" s="92" t="n">
        <v>0</v>
      </c>
      <c r="X545" s="92" t="n">
        <v>0</v>
      </c>
      <c r="Z545" t="n">
        <v>588</v>
      </c>
    </row>
    <row r="546" ht="15.75" customHeight="1" s="303">
      <c r="B546" s="75" t="n">
        <v>44813</v>
      </c>
      <c r="C546" s="76" t="n">
        <v>0</v>
      </c>
      <c r="D546" s="76" t="n">
        <v>600</v>
      </c>
      <c r="E546" s="76" t="n">
        <v>0</v>
      </c>
      <c r="F546" s="76" t="n">
        <v>600</v>
      </c>
      <c r="G546" s="76" t="n">
        <v>0</v>
      </c>
      <c r="H546" s="76" t="n">
        <v>418</v>
      </c>
      <c r="I546" s="76">
        <f>Z546*$Z$447</f>
        <v/>
      </c>
      <c r="J546" s="76" t="n">
        <v>0</v>
      </c>
      <c r="K546" s="76" t="n">
        <v>0</v>
      </c>
      <c r="L546" s="76" t="n">
        <v>0</v>
      </c>
      <c r="M546" s="76" t="n">
        <v>0</v>
      </c>
      <c r="N546" s="88">
        <f>N545+C546+D546+F546+G546+H546-I546-J546-K546-L546-M546/15+R546+S546+T546+U546-V546-W546-X546</f>
        <v/>
      </c>
      <c r="O546" s="88" t="n">
        <v>1501</v>
      </c>
      <c r="P546" s="88" t="n"/>
      <c r="Q546" s="88" t="n"/>
      <c r="R546" s="92" t="n">
        <v>0</v>
      </c>
      <c r="S546" s="92" t="n">
        <v>0</v>
      </c>
      <c r="T546" s="92" t="n">
        <v>0</v>
      </c>
      <c r="U546" s="92" t="n">
        <v>0</v>
      </c>
      <c r="V546" s="92" t="n">
        <v>0</v>
      </c>
      <c r="W546" s="92" t="n">
        <v>0</v>
      </c>
      <c r="X546" s="92" t="n">
        <v>0</v>
      </c>
      <c r="Z546" t="n">
        <v>780</v>
      </c>
    </row>
    <row r="547" ht="15.75" customHeight="1" s="303">
      <c r="B547" s="75" t="n">
        <v>44814</v>
      </c>
      <c r="C547" s="76" t="n">
        <v>0</v>
      </c>
      <c r="D547" s="76" t="n">
        <v>0</v>
      </c>
      <c r="E547" s="76" t="n">
        <v>0</v>
      </c>
      <c r="F547" s="76" t="n">
        <v>600</v>
      </c>
      <c r="G547" s="76" t="n">
        <v>0</v>
      </c>
      <c r="H547" s="76" t="n">
        <v>598</v>
      </c>
      <c r="I547" s="76">
        <f>Z547*$Z$447</f>
        <v/>
      </c>
      <c r="J547" s="76" t="n">
        <v>0</v>
      </c>
      <c r="K547" s="76" t="n">
        <v>0</v>
      </c>
      <c r="L547" s="76" t="n">
        <v>0</v>
      </c>
      <c r="M547" s="76" t="n">
        <v>0</v>
      </c>
      <c r="N547" s="88">
        <f>N546+C547+D547+F547+G547+H547-I547-J547-K547-L547-M547/15+R547+S547+T547+U547-V547-W547-X547</f>
        <v/>
      </c>
      <c r="O547" s="88" t="n">
        <v>1400</v>
      </c>
      <c r="P547" s="88" t="n"/>
      <c r="Q547" s="88" t="n"/>
      <c r="R547" s="92" t="n">
        <v>0</v>
      </c>
      <c r="S547" s="92" t="n">
        <v>0</v>
      </c>
      <c r="T547" s="92" t="n">
        <v>0</v>
      </c>
      <c r="U547" s="92" t="n">
        <v>0</v>
      </c>
      <c r="V547" s="92" t="n">
        <v>0</v>
      </c>
      <c r="W547" s="92" t="n">
        <v>0</v>
      </c>
      <c r="X547" s="92" t="n">
        <v>0</v>
      </c>
      <c r="Z547" t="n">
        <v>365</v>
      </c>
    </row>
    <row r="548" ht="15.75" customHeight="1" s="303">
      <c r="B548" s="75" t="n">
        <v>44815</v>
      </c>
      <c r="C548" s="76" t="n">
        <v>0</v>
      </c>
      <c r="D548" s="76" t="n">
        <v>230</v>
      </c>
      <c r="E548" s="76" t="n">
        <v>20</v>
      </c>
      <c r="F548" s="76" t="n">
        <v>0</v>
      </c>
      <c r="G548" s="76" t="n">
        <v>1</v>
      </c>
      <c r="H548" s="76" t="n">
        <v>410</v>
      </c>
      <c r="I548" s="76">
        <f>Z548*$Z$447</f>
        <v/>
      </c>
      <c r="J548" s="76" t="n">
        <v>0</v>
      </c>
      <c r="K548" s="76" t="n">
        <v>0</v>
      </c>
      <c r="L548" s="76" t="n">
        <v>0</v>
      </c>
      <c r="M548" s="76" t="n">
        <v>0</v>
      </c>
      <c r="N548" s="88">
        <f>N547+C548+D548+F548+G548+H548-I548-J548-K548-L548-M548/15+R548+S548+T548+U548-V548-W548-X548</f>
        <v/>
      </c>
      <c r="O548" s="88" t="n">
        <v>2150</v>
      </c>
      <c r="P548" s="88" t="n"/>
      <c r="Q548" s="88" t="n"/>
      <c r="R548" s="92" t="n">
        <v>0</v>
      </c>
      <c r="S548" s="92" t="n">
        <v>0</v>
      </c>
      <c r="T548" s="92" t="n">
        <v>0</v>
      </c>
      <c r="U548" s="92" t="n">
        <v>0</v>
      </c>
      <c r="V548" s="92" t="n">
        <v>0</v>
      </c>
      <c r="W548" s="92" t="n">
        <v>0</v>
      </c>
      <c r="X548" s="92" t="n">
        <v>0</v>
      </c>
      <c r="Z548" t="n">
        <v>191</v>
      </c>
    </row>
    <row r="549" ht="15.75" customHeight="1" s="303">
      <c r="B549" s="75" t="n">
        <v>44816</v>
      </c>
      <c r="C549" s="76" t="n">
        <v>0</v>
      </c>
      <c r="D549" s="76" t="n">
        <v>0</v>
      </c>
      <c r="E549" s="76" t="n">
        <v>0</v>
      </c>
      <c r="F549" s="76" t="n">
        <v>0</v>
      </c>
      <c r="G549" s="76" t="n">
        <v>0</v>
      </c>
      <c r="H549" s="76" t="n">
        <v>208</v>
      </c>
      <c r="I549" s="76">
        <f>Z549*$Z$447</f>
        <v/>
      </c>
      <c r="J549" s="76" t="n">
        <v>0</v>
      </c>
      <c r="K549" s="76" t="n">
        <v>0</v>
      </c>
      <c r="L549" s="76" t="n">
        <v>0</v>
      </c>
      <c r="M549" s="76" t="n">
        <v>0</v>
      </c>
      <c r="N549" s="88">
        <f>N548+C549+D549+F549+G549+H549-I549-J549-K549-L549-M549/15+R549+S549+T549+U549-V549-W549-X549</f>
        <v/>
      </c>
      <c r="O549" s="88" t="n">
        <v>1820</v>
      </c>
      <c r="P549" s="88" t="n"/>
      <c r="Q549" s="88" t="n"/>
      <c r="R549" s="92" t="n">
        <v>0</v>
      </c>
      <c r="S549" s="92" t="n">
        <v>0</v>
      </c>
      <c r="T549" s="92" t="n">
        <v>0</v>
      </c>
      <c r="U549" s="92" t="n">
        <v>0</v>
      </c>
      <c r="V549" s="92" t="n">
        <v>0</v>
      </c>
      <c r="W549" s="92" t="n">
        <v>0</v>
      </c>
      <c r="X549" s="92" t="n">
        <v>0</v>
      </c>
      <c r="Z549" t="n">
        <v>459</v>
      </c>
    </row>
    <row r="550" ht="15.75" customHeight="1" s="303">
      <c r="B550" s="75" t="n">
        <v>44817</v>
      </c>
      <c r="C550" s="76" t="n">
        <v>0</v>
      </c>
      <c r="D550" s="76" t="n">
        <v>0</v>
      </c>
      <c r="E550" s="76" t="n">
        <v>0</v>
      </c>
      <c r="F550" s="76" t="n">
        <v>0</v>
      </c>
      <c r="G550" s="76" t="n">
        <v>0</v>
      </c>
      <c r="H550" s="76" t="n">
        <v>507</v>
      </c>
      <c r="I550" s="76">
        <f>Z550*$Z$447</f>
        <v/>
      </c>
      <c r="J550" s="76" t="n">
        <v>0</v>
      </c>
      <c r="K550" s="76" t="n">
        <v>0</v>
      </c>
      <c r="L550" s="76" t="n">
        <v>0</v>
      </c>
      <c r="M550" s="76" t="n">
        <v>0</v>
      </c>
      <c r="N550" s="88">
        <f>N549+C550+D550+F550+G550+H550-I550-J550-K550-L550-M550/15+R550+S550+T550+U550-V550-W550-X550</f>
        <v/>
      </c>
      <c r="O550" s="88" t="n">
        <v>1493</v>
      </c>
      <c r="P550" s="88" t="n"/>
      <c r="Q550" s="88" t="n"/>
      <c r="R550" s="92" t="n">
        <v>0</v>
      </c>
      <c r="S550" s="92" t="n">
        <v>0</v>
      </c>
      <c r="T550" s="92" t="n">
        <v>0</v>
      </c>
      <c r="U550" s="92" t="n">
        <v>0</v>
      </c>
      <c r="V550" s="92" t="n">
        <v>0</v>
      </c>
      <c r="W550" s="92" t="n">
        <v>0</v>
      </c>
      <c r="X550" s="92" t="n">
        <v>0</v>
      </c>
      <c r="Z550" t="n">
        <v>562</v>
      </c>
    </row>
    <row r="551" ht="15.75" customHeight="1" s="303">
      <c r="B551" s="75" t="n">
        <v>44818</v>
      </c>
      <c r="C551" s="76" t="n">
        <v>0</v>
      </c>
      <c r="D551" s="76" t="n">
        <v>0</v>
      </c>
      <c r="E551" s="76" t="n">
        <v>0</v>
      </c>
      <c r="F551" s="76" t="n">
        <v>600</v>
      </c>
      <c r="G551" s="76" t="n">
        <v>0</v>
      </c>
      <c r="H551" s="76" t="n">
        <v>616</v>
      </c>
      <c r="I551" s="76">
        <f>Z551*$Z$447</f>
        <v/>
      </c>
      <c r="J551" s="76" t="n">
        <v>0</v>
      </c>
      <c r="K551" s="76" t="n">
        <v>0</v>
      </c>
      <c r="L551" s="76" t="n">
        <v>0</v>
      </c>
      <c r="M551" s="76" t="n">
        <v>0</v>
      </c>
      <c r="N551" s="88">
        <f>N550+C551+D551+F551+G551+H551-I551-J551-K551-L551-M551/15+R551+S551+T551+U551-V551-W551-X551</f>
        <v/>
      </c>
      <c r="O551" s="88" t="n">
        <v>1912</v>
      </c>
      <c r="P551" s="88" t="n"/>
      <c r="Q551" s="88" t="n"/>
      <c r="R551" s="92" t="n">
        <v>0</v>
      </c>
      <c r="S551" s="92" t="n">
        <v>0</v>
      </c>
      <c r="T551" s="92" t="n">
        <v>0</v>
      </c>
      <c r="U551" s="92" t="n">
        <v>0</v>
      </c>
      <c r="V551" s="92" t="n">
        <v>0</v>
      </c>
      <c r="W551" s="92" t="n">
        <v>0</v>
      </c>
      <c r="X551" s="92" t="n">
        <v>0</v>
      </c>
      <c r="Z551" t="n">
        <v>694</v>
      </c>
    </row>
    <row r="552" ht="15.75" customHeight="1" s="303">
      <c r="B552" s="75" t="n">
        <v>44819</v>
      </c>
      <c r="C552" s="76" t="n">
        <v>0</v>
      </c>
      <c r="D552" s="76" t="n">
        <v>0</v>
      </c>
      <c r="E552" s="76" t="n">
        <v>0</v>
      </c>
      <c r="F552" s="76" t="n">
        <v>0</v>
      </c>
      <c r="G552" s="76" t="n">
        <v>0</v>
      </c>
      <c r="H552" s="76" t="n">
        <v>395</v>
      </c>
      <c r="I552" s="76">
        <f>Z552*$Z$447</f>
        <v/>
      </c>
      <c r="J552" s="76" t="n">
        <v>0</v>
      </c>
      <c r="K552" s="76" t="n">
        <v>0</v>
      </c>
      <c r="L552" s="76" t="n">
        <v>0</v>
      </c>
      <c r="M552" s="76" t="n">
        <v>0</v>
      </c>
      <c r="N552" s="88">
        <f>N551+C552+D552+F552+G552+H552-I552-J552-K552-L552-M552/15+R552+S552+T552+U552-V552-W552-X552</f>
        <v/>
      </c>
      <c r="O552" s="88" t="n">
        <v>1823</v>
      </c>
      <c r="P552" s="88" t="n"/>
      <c r="Q552" s="88" t="n"/>
      <c r="R552" s="92" t="n">
        <v>0</v>
      </c>
      <c r="S552" s="92" t="n">
        <v>0</v>
      </c>
      <c r="T552" s="92" t="n">
        <v>0</v>
      </c>
      <c r="U552" s="92" t="n">
        <v>0</v>
      </c>
      <c r="V552" s="92" t="n">
        <v>0</v>
      </c>
      <c r="W552" s="92" t="n">
        <v>29</v>
      </c>
      <c r="X552" s="92" t="n">
        <v>0</v>
      </c>
      <c r="Z552" t="n">
        <v>342</v>
      </c>
    </row>
    <row r="553" ht="15.75" customHeight="1" s="303">
      <c r="B553" s="75" t="n">
        <v>44820</v>
      </c>
      <c r="C553" s="76" t="n">
        <v>0</v>
      </c>
      <c r="D553" s="76" t="n">
        <v>300</v>
      </c>
      <c r="E553" s="76" t="n">
        <v>0</v>
      </c>
      <c r="F553" s="76" t="n">
        <v>0</v>
      </c>
      <c r="G553" s="76" t="n">
        <v>0</v>
      </c>
      <c r="H553" s="76" t="n">
        <v>453</v>
      </c>
      <c r="I553" s="76">
        <f>Z553*$Z$447</f>
        <v/>
      </c>
      <c r="J553" s="76" t="n">
        <v>0</v>
      </c>
      <c r="K553" s="76" t="n">
        <v>0</v>
      </c>
      <c r="L553" s="76" t="n">
        <v>0</v>
      </c>
      <c r="M553" s="76" t="n">
        <v>0</v>
      </c>
      <c r="N553" s="88">
        <f>N552+C553+D553+F553+G553+H553-I553-J553-K553-L553-M553/15+R553+S553+T553+U553-V553-W553-X553</f>
        <v/>
      </c>
      <c r="O553" s="88" t="n">
        <v>1650</v>
      </c>
      <c r="P553" s="88" t="n"/>
      <c r="Q553" s="88" t="n"/>
      <c r="R553" s="92" t="n"/>
      <c r="S553" s="92" t="n"/>
      <c r="T553" s="92" t="n"/>
      <c r="U553" s="92" t="n"/>
      <c r="V553" s="92" t="n"/>
      <c r="W553" s="92" t="n"/>
      <c r="X553" s="92" t="n"/>
      <c r="Z553" t="n">
        <v>556</v>
      </c>
    </row>
    <row r="554" ht="15.75" customHeight="1" s="303">
      <c r="B554" s="75" t="n">
        <v>44821</v>
      </c>
      <c r="C554" s="76" t="n">
        <v>0</v>
      </c>
      <c r="D554" s="76" t="n">
        <v>0</v>
      </c>
      <c r="E554" s="76" t="n">
        <v>0</v>
      </c>
      <c r="F554" s="76" t="n">
        <v>0</v>
      </c>
      <c r="G554" s="76" t="n">
        <v>0</v>
      </c>
      <c r="H554" s="76" t="n">
        <v>538</v>
      </c>
      <c r="I554" s="76">
        <f>Z554*$Z$447</f>
        <v/>
      </c>
      <c r="J554" s="76" t="n">
        <v>0</v>
      </c>
      <c r="K554" s="76" t="n">
        <v>0</v>
      </c>
      <c r="L554" s="76" t="n">
        <v>0</v>
      </c>
      <c r="M554" s="76" t="n">
        <v>0</v>
      </c>
      <c r="N554" s="88">
        <f>N553+C554+D554+F554+G554+H554-I554-J554-K554-L554-M554/15+R554+S554+T554+U554-V554-W554-X554</f>
        <v/>
      </c>
      <c r="O554" s="88" t="n">
        <v>1391</v>
      </c>
      <c r="P554" s="88" t="n"/>
      <c r="Q554" s="88" t="n"/>
      <c r="R554" s="92" t="n"/>
      <c r="S554" s="92" t="n"/>
      <c r="T554" s="92" t="n"/>
      <c r="U554" s="92" t="n"/>
      <c r="V554" s="92" t="n"/>
      <c r="W554" s="92" t="n"/>
      <c r="X554" s="92" t="n"/>
      <c r="Z554" t="n">
        <v>858</v>
      </c>
    </row>
    <row r="555" ht="15.75" customHeight="1" s="303">
      <c r="B555" s="75" t="n">
        <v>44822</v>
      </c>
      <c r="C555" s="76" t="n">
        <v>0</v>
      </c>
      <c r="D555" s="76" t="n">
        <v>600</v>
      </c>
      <c r="E555" s="76" t="n">
        <v>97</v>
      </c>
      <c r="F555" s="76" t="n">
        <v>600</v>
      </c>
      <c r="G555" s="76" t="n">
        <v>0</v>
      </c>
      <c r="H555" s="76" t="n">
        <v>307</v>
      </c>
      <c r="I555" s="76">
        <f>Z555*$Z$447</f>
        <v/>
      </c>
      <c r="J555" s="76" t="n">
        <v>0</v>
      </c>
      <c r="K555" s="76" t="n">
        <v>0</v>
      </c>
      <c r="L555" s="76" t="n">
        <v>0</v>
      </c>
      <c r="M555" s="76" t="n">
        <v>0</v>
      </c>
      <c r="N555" s="88">
        <f>N554+C555+D555+F555+G555+H555-I555-J555-K555-L555-M555/15+R555+S555+T555+U555-V555-W555-X555</f>
        <v/>
      </c>
      <c r="O555" s="88" t="n">
        <v>2254</v>
      </c>
      <c r="P555" s="88" t="n"/>
      <c r="Q555" s="88" t="n"/>
      <c r="R555" s="92" t="n"/>
      <c r="S555" s="92" t="n"/>
      <c r="T555" s="92" t="n"/>
      <c r="U555" s="92" t="n"/>
      <c r="V555" s="92" t="n"/>
      <c r="W555" s="92" t="n"/>
      <c r="X555" s="92" t="n"/>
      <c r="Z555" t="n">
        <v>256</v>
      </c>
    </row>
    <row r="556" ht="15.75" customHeight="1" s="303">
      <c r="B556" s="75" t="n">
        <v>44823</v>
      </c>
      <c r="C556" s="76" t="n">
        <v>0</v>
      </c>
      <c r="D556" s="76" t="n">
        <v>123</v>
      </c>
      <c r="E556" s="76" t="n">
        <v>0</v>
      </c>
      <c r="F556" s="76" t="n">
        <v>0</v>
      </c>
      <c r="G556" s="76" t="n">
        <v>0</v>
      </c>
      <c r="H556" s="76" t="n">
        <v>284</v>
      </c>
      <c r="I556" s="76">
        <f>Z556*$Z$447</f>
        <v/>
      </c>
      <c r="J556" s="76" t="n">
        <v>0</v>
      </c>
      <c r="K556" s="76" t="n">
        <v>0</v>
      </c>
      <c r="L556" s="77" t="n">
        <v>0</v>
      </c>
      <c r="M556" s="77" t="n">
        <v>0</v>
      </c>
      <c r="N556" s="88">
        <f>N555+C556+D556+F556+G556+H556-I556-J556-K556-L556-M556/15+R556+S556+T556+U556-V556-W556-X556</f>
        <v/>
      </c>
      <c r="O556" s="88" t="n">
        <v>2100</v>
      </c>
      <c r="P556" s="88" t="n"/>
      <c r="Q556" s="88" t="n"/>
      <c r="R556" s="92" t="n"/>
      <c r="S556" s="92" t="n"/>
      <c r="T556" s="92" t="n"/>
      <c r="U556" s="92" t="n"/>
      <c r="V556" s="92" t="n"/>
      <c r="W556" s="92" t="n"/>
      <c r="X556" s="92" t="n"/>
      <c r="Z556" t="n">
        <v>275</v>
      </c>
    </row>
    <row r="557" ht="15.75" customHeight="1" s="303">
      <c r="B557" s="75" t="n">
        <v>44824</v>
      </c>
      <c r="C557" s="76" t="n">
        <v>0</v>
      </c>
      <c r="D557" s="76" t="n">
        <v>0</v>
      </c>
      <c r="E557" s="76" t="n">
        <v>0</v>
      </c>
      <c r="F557" s="76" t="n">
        <v>0</v>
      </c>
      <c r="G557" s="76" t="n">
        <v>0</v>
      </c>
      <c r="H557" s="76" t="n">
        <v>336</v>
      </c>
      <c r="I557" s="76">
        <f>Z557*$Z$447</f>
        <v/>
      </c>
      <c r="J557" s="76" t="n">
        <v>21</v>
      </c>
      <c r="K557" s="76" t="n">
        <v>0</v>
      </c>
      <c r="L557" s="76" t="n">
        <v>0</v>
      </c>
      <c r="M557" s="76" t="n">
        <v>0</v>
      </c>
      <c r="N557" s="88">
        <f>N556+C557+D557+F557+G557+H557-I557-J557-K557-L557-M557/15+R557+S557+T557+U557-V557-W557-X557</f>
        <v/>
      </c>
      <c r="O557" s="88" t="n">
        <v>1920</v>
      </c>
      <c r="P557" s="88" t="n"/>
      <c r="Q557" s="88" t="n"/>
      <c r="R557" s="92" t="n"/>
      <c r="S557" s="92" t="n"/>
      <c r="T557" s="92" t="n"/>
      <c r="U557" s="92" t="n"/>
      <c r="V557" s="92" t="n"/>
      <c r="W557" s="92" t="n"/>
      <c r="X557" s="92" t="n"/>
      <c r="Z557" t="n">
        <v>675</v>
      </c>
    </row>
    <row r="558" ht="15.75" customHeight="1" s="303">
      <c r="B558" s="75" t="n">
        <v>44825</v>
      </c>
      <c r="C558" s="76" t="n">
        <v>0</v>
      </c>
      <c r="D558" s="76" t="n">
        <v>0</v>
      </c>
      <c r="E558" s="76" t="n">
        <v>0</v>
      </c>
      <c r="F558" s="76" t="n">
        <v>0</v>
      </c>
      <c r="G558" s="76" t="n">
        <v>0</v>
      </c>
      <c r="H558" s="76" t="n">
        <v>508</v>
      </c>
      <c r="I558" s="76">
        <f>Z558*$Z$447</f>
        <v/>
      </c>
      <c r="J558" s="76" t="n">
        <v>0</v>
      </c>
      <c r="K558" s="76" t="n">
        <v>0</v>
      </c>
      <c r="L558" s="76" t="n">
        <v>0</v>
      </c>
      <c r="M558" s="76" t="n">
        <v>0</v>
      </c>
      <c r="N558" s="88">
        <f>N557+C558+D558+F558+G558+H558-I558-J558-K558-L558-M558/15+R558+S558+T558+U558-V558-W558-X558</f>
        <v/>
      </c>
      <c r="O558" s="88" t="n">
        <v>1816</v>
      </c>
      <c r="P558" s="88" t="n"/>
      <c r="Q558" s="88" t="n"/>
      <c r="R558" s="92" t="n"/>
      <c r="S558" s="92" t="n"/>
      <c r="T558" s="92" t="n"/>
      <c r="U558" s="92" t="n"/>
      <c r="V558" s="92" t="n"/>
      <c r="W558" s="92" t="n"/>
      <c r="X558" s="92" t="n"/>
      <c r="Z558" t="n">
        <v>340</v>
      </c>
    </row>
    <row r="559" ht="15.75" customHeight="1" s="303">
      <c r="B559" s="75" t="n">
        <v>44826</v>
      </c>
      <c r="C559" s="76" t="n">
        <v>0</v>
      </c>
      <c r="D559" s="76" t="n">
        <v>0</v>
      </c>
      <c r="E559" s="76" t="n">
        <v>0</v>
      </c>
      <c r="F559" s="76" t="n">
        <v>0</v>
      </c>
      <c r="G559" s="76" t="n">
        <v>0</v>
      </c>
      <c r="H559" s="76" t="n">
        <v>410</v>
      </c>
      <c r="I559" s="76">
        <f>Z559*$Z$447</f>
        <v/>
      </c>
      <c r="J559" s="76" t="n">
        <v>0</v>
      </c>
      <c r="K559" s="76" t="n">
        <v>0</v>
      </c>
      <c r="L559" s="76" t="n">
        <v>0</v>
      </c>
      <c r="M559" s="76" t="n">
        <v>0</v>
      </c>
      <c r="N559" s="88">
        <f>N558+C559+D559+F559+G559+H559-I559-J559-K559-L559-M559/15+R559+S559+T559+U559-V559-W559-X559</f>
        <v/>
      </c>
      <c r="O559" s="88" t="n">
        <v>1693</v>
      </c>
      <c r="P559" s="88" t="n"/>
      <c r="Q559" s="88" t="n"/>
      <c r="R559" s="92" t="n"/>
      <c r="S559" s="92" t="n"/>
      <c r="T559" s="92" t="n"/>
      <c r="U559" s="92" t="n"/>
      <c r="V559" s="92" t="n"/>
      <c r="W559" s="92" t="n"/>
      <c r="X559" s="92" t="n"/>
      <c r="Z559" t="n">
        <v>553</v>
      </c>
    </row>
    <row r="560" ht="15.75" customHeight="1" s="303">
      <c r="B560" s="75" t="n">
        <v>44827</v>
      </c>
      <c r="C560" s="76" t="n">
        <v>0</v>
      </c>
      <c r="D560" s="76" t="n">
        <v>0</v>
      </c>
      <c r="E560" s="76" t="n">
        <v>0</v>
      </c>
      <c r="F560" s="76" t="n">
        <v>0</v>
      </c>
      <c r="G560" s="76" t="n">
        <v>0</v>
      </c>
      <c r="H560" s="76" t="n">
        <v>436</v>
      </c>
      <c r="I560" s="76">
        <f>Z560*$Z$447</f>
        <v/>
      </c>
      <c r="J560" s="76" t="n">
        <v>0</v>
      </c>
      <c r="K560" s="76" t="n">
        <v>0</v>
      </c>
      <c r="L560" s="77" t="n">
        <v>0</v>
      </c>
      <c r="M560" s="77" t="n">
        <v>0</v>
      </c>
      <c r="N560" s="88">
        <f>N559+C560+D560+F560+G560+H560-I560-J560-K560-L560-M560/15+R560+S560+T560+U560-V560-W560-X560</f>
        <v/>
      </c>
      <c r="O560" s="88" t="n"/>
      <c r="P560" s="88" t="n"/>
      <c r="Q560" s="88" t="n"/>
      <c r="R560" s="92" t="n"/>
      <c r="S560" s="92" t="n"/>
      <c r="T560" s="92" t="n"/>
      <c r="U560" s="92" t="n"/>
      <c r="V560" s="92" t="n"/>
      <c r="W560" s="92" t="n"/>
      <c r="X560" s="92" t="n"/>
      <c r="Z560" t="n">
        <v>392</v>
      </c>
    </row>
    <row r="561" ht="15.75" customHeight="1" s="303">
      <c r="B561" s="75" t="n">
        <v>44828</v>
      </c>
      <c r="C561" s="76" t="n">
        <v>0</v>
      </c>
      <c r="D561" s="76" t="n">
        <v>600</v>
      </c>
      <c r="E561" s="76" t="n">
        <v>89</v>
      </c>
      <c r="F561" s="76" t="n">
        <v>0</v>
      </c>
      <c r="G561" s="76" t="n">
        <v>0</v>
      </c>
      <c r="H561" s="76" t="n">
        <v>434</v>
      </c>
      <c r="I561" s="76">
        <f>Z561*$Z$447</f>
        <v/>
      </c>
      <c r="J561" s="76" t="n">
        <v>0</v>
      </c>
      <c r="K561" s="76" t="n">
        <v>0</v>
      </c>
      <c r="L561" s="77" t="n">
        <v>0</v>
      </c>
      <c r="M561" s="77" t="n">
        <v>0</v>
      </c>
      <c r="N561" s="88">
        <f>N560+C561+D561+F561+G561+H561-I561-J561-K561-L561-M561/15+R561+S561+T561+U561-V561-W561-X561</f>
        <v/>
      </c>
      <c r="O561" s="88" t="n"/>
      <c r="P561" s="88" t="n"/>
      <c r="Q561" s="88" t="n"/>
      <c r="R561" s="92" t="n"/>
      <c r="S561" s="92" t="n"/>
      <c r="T561" s="92" t="n"/>
      <c r="U561" s="92" t="n"/>
      <c r="V561" s="92" t="n"/>
      <c r="W561" s="92" t="n"/>
      <c r="X561" s="92" t="n"/>
      <c r="Z561" t="n">
        <v>540</v>
      </c>
    </row>
    <row r="562" ht="15.75" customHeight="1" s="303">
      <c r="B562" s="75" t="n">
        <v>44829</v>
      </c>
      <c r="C562" s="76" t="n">
        <v>0</v>
      </c>
      <c r="D562" s="76" t="n">
        <v>600</v>
      </c>
      <c r="E562" s="76" t="n">
        <v>127</v>
      </c>
      <c r="F562" s="76" t="n">
        <v>0</v>
      </c>
      <c r="G562" s="76" t="n">
        <v>0</v>
      </c>
      <c r="H562" s="76" t="n">
        <v>435</v>
      </c>
      <c r="I562" s="76">
        <f>Z562*$Z$447</f>
        <v/>
      </c>
      <c r="J562" s="76" t="n">
        <v>0</v>
      </c>
      <c r="K562" s="76" t="n">
        <v>0</v>
      </c>
      <c r="L562" s="77" t="n">
        <v>0</v>
      </c>
      <c r="M562" s="77" t="n">
        <v>0</v>
      </c>
      <c r="N562" s="88">
        <f>N561+C562+D562+F562+G562+H562-I562-J562-K562-L562-M562/15+R562+S562+T562+U562-V562-W562-X562</f>
        <v/>
      </c>
      <c r="O562" s="88" t="n"/>
      <c r="P562" s="88" t="n"/>
      <c r="Q562" s="88" t="n"/>
      <c r="R562" s="92" t="n"/>
      <c r="S562" s="92" t="n"/>
      <c r="T562" s="92" t="n"/>
      <c r="U562" s="92" t="n"/>
      <c r="V562" s="92" t="n"/>
      <c r="W562" s="92" t="n"/>
      <c r="X562" s="92" t="n"/>
      <c r="Z562" t="n">
        <v>213</v>
      </c>
    </row>
    <row r="563" ht="15.75" customHeight="1" s="303">
      <c r="B563" s="75" t="n">
        <v>44830</v>
      </c>
      <c r="C563" s="76" t="n">
        <v>0</v>
      </c>
      <c r="D563" s="76" t="n">
        <v>200</v>
      </c>
      <c r="E563" s="76" t="n">
        <v>34</v>
      </c>
      <c r="F563" s="76" t="n">
        <v>0</v>
      </c>
      <c r="G563" s="76" t="n">
        <v>0</v>
      </c>
      <c r="H563" s="76" t="n">
        <v>573</v>
      </c>
      <c r="I563" s="76">
        <f>Z563*$Z$447</f>
        <v/>
      </c>
      <c r="J563" s="76" t="n">
        <v>0</v>
      </c>
      <c r="K563" s="76" t="n">
        <v>0</v>
      </c>
      <c r="L563" s="77" t="n">
        <v>0</v>
      </c>
      <c r="M563" s="77" t="n">
        <v>0</v>
      </c>
      <c r="N563" s="88">
        <f>N562+C563+D563+F563+G563+H563-I563-J563-K563-L563-M563/15+R563+S563+T563+U563-V563-W563-X563</f>
        <v/>
      </c>
      <c r="O563" s="88" t="n">
        <v>1998</v>
      </c>
      <c r="P563" s="88" t="n"/>
      <c r="Q563" s="88" t="n"/>
      <c r="R563" s="92" t="n"/>
      <c r="S563" s="92" t="n"/>
      <c r="T563" s="92" t="n"/>
      <c r="U563" s="92" t="n"/>
      <c r="V563" s="92" t="n"/>
      <c r="W563" s="92" t="n"/>
      <c r="X563" s="92" t="n"/>
      <c r="Z563" t="n">
        <v>187</v>
      </c>
    </row>
    <row r="564" ht="15.75" customHeight="1" s="303">
      <c r="B564" s="75" t="n">
        <v>44831</v>
      </c>
      <c r="C564" s="76" t="n">
        <v>0</v>
      </c>
      <c r="D564" s="76" t="n">
        <v>0</v>
      </c>
      <c r="E564" s="76" t="n">
        <v>0</v>
      </c>
      <c r="F564" s="76" t="n">
        <v>0</v>
      </c>
      <c r="G564" s="76" t="n">
        <v>0</v>
      </c>
      <c r="H564" s="76" t="n">
        <v>340</v>
      </c>
      <c r="I564" s="76">
        <f>Z564*$Z$447</f>
        <v/>
      </c>
      <c r="J564" s="76" t="n">
        <v>0</v>
      </c>
      <c r="K564" s="76" t="n">
        <v>0</v>
      </c>
      <c r="L564" s="77" t="n">
        <v>0</v>
      </c>
      <c r="M564" s="77" t="n">
        <v>0</v>
      </c>
      <c r="N564" s="88">
        <f>N563+C564+D564+F564+G564+H564-I564-J564-K564-L564-M564/15+R564+S564+T564+U564-V564-W564-X564</f>
        <v/>
      </c>
      <c r="O564" s="88" t="n">
        <v>1694</v>
      </c>
      <c r="P564" s="88" t="n"/>
      <c r="Q564" s="88" t="n"/>
      <c r="R564" s="92" t="n"/>
      <c r="S564" s="92" t="n"/>
      <c r="T564" s="92" t="n"/>
      <c r="U564" s="92" t="n"/>
      <c r="V564" s="92" t="n"/>
      <c r="W564" s="92" t="n"/>
      <c r="X564" s="92" t="n"/>
      <c r="Z564" t="n">
        <v>611</v>
      </c>
    </row>
    <row r="565" ht="15.75" customHeight="1" s="303">
      <c r="B565" s="75" t="n">
        <v>44832</v>
      </c>
      <c r="C565" s="76" t="n">
        <v>0</v>
      </c>
      <c r="D565" s="76" t="n">
        <v>0</v>
      </c>
      <c r="E565" s="76" t="n">
        <v>0</v>
      </c>
      <c r="F565" s="76" t="n">
        <v>0</v>
      </c>
      <c r="G565" s="76" t="n">
        <v>0</v>
      </c>
      <c r="H565" s="76" t="n">
        <v>490</v>
      </c>
      <c r="I565" s="76">
        <f>Z565*$Z$447</f>
        <v/>
      </c>
      <c r="J565" s="76" t="n">
        <v>0</v>
      </c>
      <c r="K565" s="76" t="n">
        <v>0</v>
      </c>
      <c r="L565" s="76" t="n">
        <v>0</v>
      </c>
      <c r="M565" s="76" t="n">
        <v>0</v>
      </c>
      <c r="N565" s="88">
        <f>N564+C565+D565+F565+G565+H565-I565-J565-K565-L565-M565/15+R565+S565+T565+U565-V565-W565-X565</f>
        <v/>
      </c>
      <c r="O565" s="88" t="n">
        <v>1482</v>
      </c>
      <c r="P565" s="88" t="n"/>
      <c r="Q565" s="88" t="n"/>
      <c r="R565" s="92" t="n"/>
      <c r="S565" s="92" t="n"/>
      <c r="T565" s="92" t="n"/>
      <c r="U565" s="92" t="n"/>
      <c r="V565" s="92" t="n"/>
      <c r="W565" s="92" t="n"/>
      <c r="X565" s="92" t="n"/>
      <c r="Z565" t="n">
        <v>98</v>
      </c>
    </row>
    <row r="566" ht="15.75" customHeight="1" s="303">
      <c r="B566" s="75" t="n">
        <v>44833</v>
      </c>
      <c r="C566" s="76" t="n">
        <v>0</v>
      </c>
      <c r="D566" s="76" t="n">
        <v>0</v>
      </c>
      <c r="E566" s="76" t="n">
        <v>0</v>
      </c>
      <c r="F566" s="76" t="n">
        <v>0</v>
      </c>
      <c r="G566" s="76" t="n">
        <v>0</v>
      </c>
      <c r="H566" s="76" t="n">
        <v>306</v>
      </c>
      <c r="I566" s="76">
        <f>Z566*$Z$447</f>
        <v/>
      </c>
      <c r="J566" s="76" t="n">
        <v>0</v>
      </c>
      <c r="K566" s="76" t="n">
        <v>0</v>
      </c>
      <c r="L566" s="76" t="n">
        <v>0</v>
      </c>
      <c r="M566" s="76" t="n">
        <v>0</v>
      </c>
      <c r="N566" s="88">
        <f>N565+C566+D566+F566+G566+H566-I566-J566-K566-L566-M566/15+R566+S566+T566+U566-V566-W566-X566</f>
        <v/>
      </c>
      <c r="O566" s="88" t="n">
        <v>1296</v>
      </c>
      <c r="P566" s="88" t="n"/>
      <c r="Q566" s="88" t="n"/>
      <c r="R566" s="92" t="n"/>
      <c r="S566" s="92" t="n"/>
      <c r="T566" s="92" t="n"/>
      <c r="U566" s="92" t="n"/>
      <c r="V566" s="92" t="n"/>
      <c r="W566" s="92" t="n"/>
      <c r="X566" s="92" t="n"/>
      <c r="Z566" t="n">
        <v>464</v>
      </c>
    </row>
    <row r="567" ht="15.75" customHeight="1" s="303">
      <c r="B567" s="75" t="n">
        <v>44834</v>
      </c>
      <c r="C567" s="76" t="n">
        <v>0</v>
      </c>
      <c r="D567" s="76" t="n">
        <v>600</v>
      </c>
      <c r="E567" s="76" t="n">
        <v>130</v>
      </c>
      <c r="F567" s="76" t="n">
        <v>0</v>
      </c>
      <c r="G567" s="76" t="n">
        <v>0</v>
      </c>
      <c r="H567" s="76" t="n">
        <v>408</v>
      </c>
      <c r="I567" s="76">
        <f>Z567*$Z$447</f>
        <v/>
      </c>
      <c r="J567" s="76" t="n">
        <v>0</v>
      </c>
      <c r="K567" s="76" t="n">
        <v>0</v>
      </c>
      <c r="L567" s="77" t="n">
        <v>0</v>
      </c>
      <c r="M567" s="77" t="n">
        <v>0</v>
      </c>
      <c r="N567" s="88">
        <f>N566+C567+D567+F567+G567+H567-I567-J567-K567-L567-M567/15+R567+S567+T567+U567-V567-W567-X567</f>
        <v/>
      </c>
      <c r="O567" s="88" t="n"/>
      <c r="P567" s="88" t="n"/>
      <c r="Q567" s="88" t="n"/>
      <c r="R567" s="92" t="n"/>
      <c r="S567" s="92" t="n"/>
      <c r="T567" s="92" t="n"/>
      <c r="U567" s="92" t="n"/>
      <c r="V567" s="92" t="n"/>
      <c r="W567" s="92" t="n"/>
      <c r="X567" s="92" t="n"/>
      <c r="Z567" t="n">
        <v>472</v>
      </c>
    </row>
    <row r="568" ht="15.75" customHeight="1" s="303">
      <c r="B568" s="75" t="n">
        <v>44835</v>
      </c>
      <c r="C568" s="76" t="n">
        <v>0</v>
      </c>
      <c r="D568" s="76" t="n">
        <v>600</v>
      </c>
      <c r="E568" s="76" t="n">
        <v>152</v>
      </c>
      <c r="F568" s="76" t="n">
        <v>600</v>
      </c>
      <c r="G568" s="76" t="n">
        <v>0</v>
      </c>
      <c r="H568" s="76" t="n">
        <v>303</v>
      </c>
      <c r="I568" s="76">
        <f>Z568*$Z$447</f>
        <v/>
      </c>
      <c r="J568" s="76" t="n">
        <v>0</v>
      </c>
      <c r="K568" s="76" t="n">
        <v>0</v>
      </c>
      <c r="L568" s="77" t="n">
        <v>0</v>
      </c>
      <c r="M568" s="77" t="n">
        <v>0</v>
      </c>
      <c r="N568" s="88">
        <f>N567+C568+D568+F568+G568+H568-I568-J568-K568-L568-M568/15</f>
        <v/>
      </c>
      <c r="O568" s="88" t="n"/>
      <c r="P568" s="88" t="n"/>
      <c r="Q568" s="88" t="n"/>
      <c r="R568" s="92" t="n"/>
      <c r="S568" s="92" t="n"/>
      <c r="T568" s="92" t="n"/>
      <c r="U568" s="92" t="n"/>
      <c r="V568" s="92" t="n"/>
      <c r="W568" s="92" t="n"/>
      <c r="X568" s="92" t="n"/>
      <c r="Z568" t="n">
        <v>671</v>
      </c>
    </row>
    <row r="569" ht="15.75" customHeight="1" s="303">
      <c r="B569" s="75" t="n">
        <v>44836</v>
      </c>
      <c r="C569" s="76" t="n">
        <v>0</v>
      </c>
      <c r="D569" s="76" t="n">
        <v>0</v>
      </c>
      <c r="E569" s="76" t="n">
        <v>0</v>
      </c>
      <c r="F569" s="76" t="n">
        <v>0</v>
      </c>
      <c r="G569" s="76" t="n">
        <v>0</v>
      </c>
      <c r="H569" s="76" t="n">
        <v>231</v>
      </c>
      <c r="I569" s="76">
        <f>Z569*$Z$447</f>
        <v/>
      </c>
      <c r="J569" s="76" t="n">
        <v>0</v>
      </c>
      <c r="K569" s="76" t="n">
        <v>0</v>
      </c>
      <c r="L569" s="77" t="n">
        <v>0</v>
      </c>
      <c r="M569" s="77" t="n">
        <v>0</v>
      </c>
      <c r="N569" s="88">
        <f>N568+C569+D569+F569+G569+H569-I569-J569-K569-L569-M569/15</f>
        <v/>
      </c>
      <c r="O569" s="88" t="n"/>
      <c r="P569" s="88" t="n"/>
      <c r="Q569" s="88" t="n"/>
      <c r="R569" s="92" t="n"/>
      <c r="S569" s="92" t="n"/>
      <c r="T569" s="92" t="n"/>
      <c r="U569" s="92" t="n"/>
      <c r="V569" s="92" t="n"/>
      <c r="W569" s="92" t="n"/>
      <c r="X569" s="92" t="n"/>
      <c r="Z569" t="n">
        <v>418</v>
      </c>
    </row>
    <row r="570" ht="15.75" customHeight="1" s="303">
      <c r="B570" s="75" t="n">
        <v>44837</v>
      </c>
      <c r="C570" s="76" t="n">
        <v>0</v>
      </c>
      <c r="D570" s="76" t="n">
        <v>0</v>
      </c>
      <c r="E570" s="76" t="n">
        <v>0</v>
      </c>
      <c r="F570" s="76" t="n">
        <v>0</v>
      </c>
      <c r="G570" s="76" t="n">
        <v>0</v>
      </c>
      <c r="H570" s="76" t="n">
        <v>405</v>
      </c>
      <c r="I570" s="76">
        <f>Z570*$Z$447</f>
        <v/>
      </c>
      <c r="J570" s="76" t="n">
        <v>0</v>
      </c>
      <c r="K570" s="76" t="n">
        <v>0</v>
      </c>
      <c r="L570" s="77" t="n">
        <v>0</v>
      </c>
      <c r="M570" s="77" t="n">
        <v>0</v>
      </c>
      <c r="N570" s="88">
        <f>N569+C570+D570+F570+G570+H570-I570-J570-K570-L570-M570/15</f>
        <v/>
      </c>
      <c r="O570" s="88" t="n"/>
      <c r="P570" s="88" t="n">
        <v>17254</v>
      </c>
      <c r="Q570" s="97">
        <f>P570/N570</f>
        <v/>
      </c>
      <c r="R570" s="92" t="n"/>
      <c r="S570" s="92" t="n"/>
      <c r="T570" s="92" t="n"/>
      <c r="U570" s="92" t="n"/>
      <c r="V570" s="92" t="n"/>
      <c r="W570" s="92" t="n"/>
      <c r="X570" s="92" t="n"/>
      <c r="Z570" t="n">
        <v>287</v>
      </c>
    </row>
    <row r="571" ht="15.75" customHeight="1" s="303">
      <c r="B571" s="75" t="n">
        <v>44838</v>
      </c>
      <c r="C571" s="76" t="n">
        <v>0</v>
      </c>
      <c r="D571" s="76" t="n">
        <v>0</v>
      </c>
      <c r="E571" s="76" t="n">
        <v>0</v>
      </c>
      <c r="F571" s="76" t="n">
        <v>0</v>
      </c>
      <c r="G571" s="76" t="n">
        <v>0</v>
      </c>
      <c r="H571" s="76" t="n">
        <v>176</v>
      </c>
      <c r="I571" s="76">
        <f>Z571*$Z$447</f>
        <v/>
      </c>
      <c r="J571" s="76" t="n">
        <v>0</v>
      </c>
      <c r="K571" s="76" t="n">
        <v>0</v>
      </c>
      <c r="L571" s="76" t="n">
        <v>0</v>
      </c>
      <c r="M571" s="76" t="n">
        <v>0</v>
      </c>
      <c r="N571" s="88">
        <f>P570+C571+D571+F571+G571+H571-I571-J571-K571-L571-M571/15</f>
        <v/>
      </c>
      <c r="O571" s="88" t="n">
        <v>1702</v>
      </c>
      <c r="P571" s="88" t="n"/>
      <c r="Q571" s="88">
        <f>N570-P570</f>
        <v/>
      </c>
      <c r="R571" s="92" t="n"/>
      <c r="S571" s="92" t="n"/>
      <c r="T571" s="92" t="n"/>
      <c r="U571" s="92" t="n"/>
      <c r="V571" s="92" t="n"/>
      <c r="W571" s="92" t="n"/>
      <c r="X571" s="92" t="n"/>
      <c r="Z571" t="n">
        <v>626</v>
      </c>
    </row>
    <row r="572" ht="15.75" customHeight="1" s="303">
      <c r="B572" s="75" t="n">
        <v>44839</v>
      </c>
      <c r="C572" s="76" t="n">
        <v>0</v>
      </c>
      <c r="D572" s="76" t="n">
        <v>487</v>
      </c>
      <c r="E572" s="76" t="n">
        <v>63</v>
      </c>
      <c r="F572" s="76" t="n">
        <v>0</v>
      </c>
      <c r="G572" s="76" t="n">
        <v>0</v>
      </c>
      <c r="H572" s="76" t="n">
        <v>373</v>
      </c>
      <c r="I572" s="76">
        <f>Z572*$Z$447</f>
        <v/>
      </c>
      <c r="J572" s="76" t="n">
        <v>0</v>
      </c>
      <c r="K572" s="76" t="n">
        <v>0</v>
      </c>
      <c r="L572" s="77" t="n">
        <v>0</v>
      </c>
      <c r="M572" s="77" t="n">
        <v>0</v>
      </c>
      <c r="N572" s="88">
        <f>N571+C572+D572+F572+G572+H572-I572-J572-K572-L572-M572/15</f>
        <v/>
      </c>
      <c r="O572" s="88" t="n">
        <v>1387</v>
      </c>
      <c r="P572" s="88" t="n"/>
      <c r="Q572" s="88" t="n"/>
      <c r="R572" s="92" t="n"/>
      <c r="S572" s="92" t="n"/>
      <c r="T572" s="92" t="n"/>
      <c r="U572" s="92" t="n"/>
      <c r="V572" s="92" t="n"/>
      <c r="W572" s="92" t="n"/>
      <c r="X572" s="92" t="n"/>
      <c r="Z572" t="n">
        <v>805</v>
      </c>
    </row>
    <row r="573" ht="15.75" customHeight="1" s="303">
      <c r="B573" s="75" t="n">
        <v>44840</v>
      </c>
      <c r="C573" s="76" t="n">
        <v>0</v>
      </c>
      <c r="D573" s="76">
        <f>493+385</f>
        <v/>
      </c>
      <c r="E573" s="76">
        <f>113+63</f>
        <v/>
      </c>
      <c r="F573" s="76" t="n">
        <v>0</v>
      </c>
      <c r="G573" s="76" t="n">
        <v>0</v>
      </c>
      <c r="H573" s="76" t="n">
        <v>239</v>
      </c>
      <c r="I573" s="76">
        <f>Z573*$Z$447</f>
        <v/>
      </c>
      <c r="J573" s="76" t="n">
        <v>0</v>
      </c>
      <c r="K573" s="76" t="n">
        <v>0</v>
      </c>
      <c r="L573" s="76" t="n">
        <v>0</v>
      </c>
      <c r="M573" s="76" t="n">
        <v>0</v>
      </c>
      <c r="N573" s="88">
        <f>N572+C573+D573+F573+G573+H573-I573-J573-K573-L573-M573/15</f>
        <v/>
      </c>
      <c r="O573" s="88" t="n">
        <v>1609</v>
      </c>
      <c r="P573" s="88" t="n"/>
      <c r="Q573" s="88" t="n"/>
      <c r="R573" s="92" t="n"/>
      <c r="S573" s="92" t="n"/>
      <c r="T573" s="92" t="n"/>
      <c r="U573" s="92" t="n"/>
      <c r="V573" s="92" t="n"/>
      <c r="W573" s="92" t="n"/>
      <c r="X573" s="92" t="n"/>
      <c r="Z573" t="n">
        <v>666</v>
      </c>
    </row>
    <row r="574" ht="15.75" customHeight="1" s="303">
      <c r="B574" s="75" t="n">
        <v>44841</v>
      </c>
      <c r="C574" s="76" t="n">
        <v>0</v>
      </c>
      <c r="D574" s="76" t="n">
        <v>529</v>
      </c>
      <c r="E574" s="76">
        <f>53+12</f>
        <v/>
      </c>
      <c r="F574" s="76" t="n">
        <v>0</v>
      </c>
      <c r="G574" s="76" t="n">
        <v>0</v>
      </c>
      <c r="H574" s="76" t="n">
        <v>482</v>
      </c>
      <c r="I574" s="76">
        <f>Z574*$Z$447</f>
        <v/>
      </c>
      <c r="J574" s="76" t="n">
        <v>0</v>
      </c>
      <c r="K574" s="76" t="n">
        <v>0</v>
      </c>
      <c r="L574" s="77" t="n">
        <v>0</v>
      </c>
      <c r="M574" s="77" t="n">
        <v>0</v>
      </c>
      <c r="N574" s="88">
        <f>N573+C574+D574+F574+G574+H574-I574-J574-K574-L574-M574/15</f>
        <v/>
      </c>
      <c r="O574" s="88" t="n">
        <v>2114</v>
      </c>
      <c r="P574" s="88" t="n"/>
      <c r="Q574" s="88" t="n"/>
      <c r="R574" s="92" t="n"/>
      <c r="S574" s="92" t="n"/>
      <c r="T574" s="92" t="n"/>
      <c r="U574" s="92" t="n"/>
      <c r="V574" s="92" t="n"/>
      <c r="W574" s="92" t="n"/>
      <c r="X574" s="92" t="n"/>
      <c r="Z574" t="n">
        <v>579</v>
      </c>
    </row>
    <row r="575" ht="15.75" customHeight="1" s="303">
      <c r="B575" s="75" t="n">
        <v>44842</v>
      </c>
      <c r="C575" s="76" t="n">
        <v>0</v>
      </c>
      <c r="D575" s="76" t="n">
        <v>0</v>
      </c>
      <c r="E575" s="76" t="n">
        <v>0</v>
      </c>
      <c r="F575" s="76" t="n">
        <v>0</v>
      </c>
      <c r="G575" s="76" t="n">
        <v>0</v>
      </c>
      <c r="H575" s="76" t="n">
        <v>425</v>
      </c>
      <c r="I575" s="76">
        <f>Z575*$Z$447</f>
        <v/>
      </c>
      <c r="J575" s="76" t="n">
        <v>0</v>
      </c>
      <c r="K575" s="76" t="n">
        <v>0</v>
      </c>
      <c r="L575" s="77" t="n">
        <v>0</v>
      </c>
      <c r="M575" s="77" t="n">
        <v>0</v>
      </c>
      <c r="N575" s="88">
        <f>N574+C575+D575+F575+G575+H575-I575-J575-K575-L575-M575/15</f>
        <v/>
      </c>
      <c r="O575" s="88" t="n"/>
      <c r="P575" s="88" t="n"/>
      <c r="Q575" s="88" t="n"/>
      <c r="R575" s="92" t="n"/>
      <c r="S575" s="92" t="n"/>
      <c r="T575" s="92" t="n"/>
      <c r="U575" s="92" t="n"/>
      <c r="V575" s="92" t="n"/>
      <c r="W575" s="92" t="n"/>
      <c r="X575" s="92" t="n"/>
      <c r="Z575" t="n">
        <v>820</v>
      </c>
    </row>
    <row r="576" ht="15.75" customHeight="1" s="303">
      <c r="B576" s="75" t="n">
        <v>44843</v>
      </c>
      <c r="C576" s="76" t="n">
        <v>0</v>
      </c>
      <c r="D576" s="76" t="n">
        <v>0</v>
      </c>
      <c r="E576" s="76" t="n">
        <v>0</v>
      </c>
      <c r="F576" s="76" t="n">
        <v>0</v>
      </c>
      <c r="G576" s="76" t="n">
        <v>0</v>
      </c>
      <c r="H576" s="76" t="n">
        <v>571</v>
      </c>
      <c r="I576" s="76">
        <f>Z576*$Z$447</f>
        <v/>
      </c>
      <c r="J576" s="76" t="n">
        <v>0</v>
      </c>
      <c r="K576" s="76" t="n">
        <v>0</v>
      </c>
      <c r="L576" s="77" t="n">
        <v>0</v>
      </c>
      <c r="M576" s="77" t="n">
        <v>0</v>
      </c>
      <c r="N576" s="88">
        <f>N575+C576+D576+F576+G576+H576-I576-J576-K576-L576-M576/15</f>
        <v/>
      </c>
      <c r="O576" s="88" t="n"/>
      <c r="P576" s="88" t="n"/>
      <c r="Q576" s="88" t="n"/>
      <c r="R576" s="92" t="n"/>
      <c r="S576" s="92" t="n"/>
      <c r="T576" s="92" t="n"/>
      <c r="U576" s="92" t="n"/>
      <c r="V576" s="92" t="n"/>
      <c r="W576" s="92" t="n"/>
      <c r="X576" s="92" t="n"/>
      <c r="Z576" t="n">
        <v>475</v>
      </c>
    </row>
    <row r="577" ht="15.75" customHeight="1" s="303">
      <c r="B577" s="75" t="n">
        <v>44844</v>
      </c>
      <c r="C577" s="76" t="n">
        <v>0</v>
      </c>
      <c r="D577" s="76" t="n">
        <v>600</v>
      </c>
      <c r="E577" s="76" t="n">
        <v>170</v>
      </c>
      <c r="F577" s="76" t="n">
        <v>0</v>
      </c>
      <c r="G577" s="76" t="n">
        <v>0</v>
      </c>
      <c r="H577" s="76" t="n">
        <v>298</v>
      </c>
      <c r="I577" s="76">
        <f>Z577*$Z$447</f>
        <v/>
      </c>
      <c r="J577" s="76" t="n">
        <v>0</v>
      </c>
      <c r="K577" s="94" t="n">
        <v>600</v>
      </c>
      <c r="L577" s="77" t="n">
        <v>0</v>
      </c>
      <c r="M577" s="77" t="n">
        <v>0</v>
      </c>
      <c r="N577" s="88">
        <f>N576+C577+D577+F577+G577+H577-I577-J577-K577-L577-M577/15</f>
        <v/>
      </c>
      <c r="O577" s="88" t="n">
        <v>1523</v>
      </c>
      <c r="P577" s="88" t="n"/>
      <c r="Q577" s="88" t="n"/>
      <c r="R577" s="92" t="n"/>
      <c r="S577" s="92" t="n"/>
      <c r="T577" s="92" t="n"/>
      <c r="U577" s="92" t="n"/>
      <c r="V577" s="92" t="n"/>
      <c r="W577" s="92" t="n"/>
      <c r="X577" s="92" t="n"/>
      <c r="Z577" t="n">
        <v>582</v>
      </c>
    </row>
    <row r="578" ht="15.75" customHeight="1" s="303">
      <c r="B578" s="75" t="n">
        <v>44845</v>
      </c>
      <c r="C578" s="76" t="n">
        <v>0</v>
      </c>
      <c r="D578" s="76" t="n">
        <v>577</v>
      </c>
      <c r="E578" s="76" t="n">
        <v>160</v>
      </c>
      <c r="F578" s="76" t="n">
        <v>0</v>
      </c>
      <c r="G578" s="76" t="n">
        <v>0</v>
      </c>
      <c r="H578" s="76" t="n">
        <v>377</v>
      </c>
      <c r="I578" s="76">
        <f>Z578*$Z$447</f>
        <v/>
      </c>
      <c r="J578" s="76" t="n">
        <v>0</v>
      </c>
      <c r="K578" s="76" t="n">
        <v>0</v>
      </c>
      <c r="L578" s="76" t="n">
        <v>0</v>
      </c>
      <c r="M578" s="76" t="n">
        <v>0</v>
      </c>
      <c r="N578" s="88">
        <f>N577+C578+D578+F578+G578+H578-I578-J578-K578-L578-M578/15</f>
        <v/>
      </c>
      <c r="O578" s="88" t="n">
        <v>1590</v>
      </c>
      <c r="P578" s="88" t="n">
        <v>0</v>
      </c>
      <c r="Q578" s="88" t="n"/>
      <c r="R578" s="92" t="n"/>
      <c r="S578" s="92" t="n"/>
      <c r="T578" s="92" t="n"/>
      <c r="U578" s="92" t="n"/>
      <c r="V578" s="92" t="n"/>
      <c r="W578" s="92" t="n"/>
      <c r="X578" s="92" t="n"/>
      <c r="Z578" t="n">
        <v>814</v>
      </c>
    </row>
    <row r="579" ht="15.75" customHeight="1" s="303">
      <c r="B579" s="75" t="n">
        <v>44846</v>
      </c>
      <c r="C579" s="76" t="n">
        <v>0</v>
      </c>
      <c r="D579" s="76" t="n">
        <v>0</v>
      </c>
      <c r="E579" s="76" t="n">
        <v>0</v>
      </c>
      <c r="F579" s="76" t="n">
        <v>0</v>
      </c>
      <c r="G579" s="76" t="n">
        <v>0</v>
      </c>
      <c r="H579" s="76" t="n">
        <v>561</v>
      </c>
      <c r="I579" s="76">
        <f>Z579*$Z$447</f>
        <v/>
      </c>
      <c r="J579" s="76" t="n">
        <v>0</v>
      </c>
      <c r="K579" s="76" t="n">
        <v>0</v>
      </c>
      <c r="L579" s="76" t="n">
        <v>0</v>
      </c>
      <c r="M579" s="76" t="n">
        <v>0</v>
      </c>
      <c r="N579" s="88">
        <f>N578+C579+D579+F579+G579+H579-I579-J579-K579-L579-M579/15</f>
        <v/>
      </c>
      <c r="O579" s="88" t="n">
        <v>1657</v>
      </c>
      <c r="P579" s="88" t="n"/>
      <c r="Q579" s="88" t="n"/>
      <c r="R579" s="92" t="n"/>
      <c r="S579" s="92" t="n"/>
      <c r="T579" s="92" t="n"/>
      <c r="U579" s="92" t="n"/>
      <c r="V579" s="92" t="n"/>
      <c r="W579" s="92" t="n"/>
      <c r="X579" s="92" t="n"/>
      <c r="Z579" t="n">
        <v>428</v>
      </c>
    </row>
    <row r="580" ht="15.75" customHeight="1" s="303">
      <c r="B580" s="75" t="n">
        <v>44847</v>
      </c>
      <c r="C580" s="76" t="n">
        <v>0</v>
      </c>
      <c r="D580" s="76" t="n">
        <v>0</v>
      </c>
      <c r="E580" s="76" t="n">
        <v>0</v>
      </c>
      <c r="F580" s="76" t="n">
        <v>0</v>
      </c>
      <c r="G580" s="76" t="n">
        <v>0</v>
      </c>
      <c r="H580" s="76" t="n">
        <v>432</v>
      </c>
      <c r="I580" s="76">
        <f>Z580*$Z$447</f>
        <v/>
      </c>
      <c r="J580" s="76" t="n">
        <v>0</v>
      </c>
      <c r="K580" s="76" t="n">
        <v>0</v>
      </c>
      <c r="L580" s="76" t="n">
        <v>0</v>
      </c>
      <c r="M580" s="76" t="n">
        <v>0</v>
      </c>
      <c r="N580" s="88">
        <f>N579+C580+D580+F580+G580+H580-I580-J580-K580-L580-M580/15</f>
        <v/>
      </c>
      <c r="O580" s="88" t="n"/>
      <c r="P580" s="88" t="n"/>
      <c r="Q580" s="88" t="n"/>
      <c r="R580" s="92" t="n"/>
      <c r="S580" s="92" t="n"/>
      <c r="T580" s="92" t="n"/>
      <c r="U580" s="92" t="n"/>
      <c r="V580" s="92" t="n"/>
      <c r="W580" s="92" t="n"/>
      <c r="X580" s="92" t="n"/>
      <c r="Z580" t="n">
        <v>364</v>
      </c>
    </row>
    <row r="581" ht="15.75" customHeight="1" s="303">
      <c r="B581" s="75" t="n">
        <v>44848</v>
      </c>
      <c r="C581" s="76" t="n">
        <v>0</v>
      </c>
      <c r="D581" s="76" t="n">
        <v>0</v>
      </c>
      <c r="E581" s="76" t="n">
        <v>9</v>
      </c>
      <c r="F581" s="76" t="n">
        <v>0</v>
      </c>
      <c r="G581" s="76" t="n">
        <v>0</v>
      </c>
      <c r="H581" s="76" t="n">
        <v>361</v>
      </c>
      <c r="I581" s="76">
        <f>Z581*$Z$447</f>
        <v/>
      </c>
      <c r="J581" s="76" t="n">
        <v>0</v>
      </c>
      <c r="K581" s="76" t="n">
        <v>0</v>
      </c>
      <c r="L581" s="76" t="n">
        <v>0</v>
      </c>
      <c r="M581" s="76" t="n">
        <v>0</v>
      </c>
      <c r="N581" s="88">
        <f>N580+C581+D581+F581+G581+H581-I581-J581-K581-L581-M581/15</f>
        <v/>
      </c>
      <c r="O581" s="88" t="n"/>
      <c r="P581" s="88" t="n"/>
      <c r="Q581" s="88" t="n"/>
      <c r="R581" s="92" t="n"/>
      <c r="S581" s="92" t="n"/>
      <c r="T581" s="92" t="n"/>
      <c r="U581" s="92" t="n"/>
      <c r="V581" s="92" t="n"/>
      <c r="W581" s="92" t="n"/>
      <c r="X581" s="92" t="n"/>
      <c r="Z581" t="n">
        <v>539</v>
      </c>
    </row>
    <row r="582" ht="15.75" customHeight="1" s="303">
      <c r="B582" s="75" t="n">
        <v>44849</v>
      </c>
      <c r="C582" s="76" t="n">
        <v>0</v>
      </c>
      <c r="D582" s="76" t="n">
        <v>600</v>
      </c>
      <c r="E582" s="76" t="n">
        <v>176</v>
      </c>
      <c r="F582" s="76" t="n">
        <v>0</v>
      </c>
      <c r="G582" s="76" t="n">
        <v>0</v>
      </c>
      <c r="H582" s="76" t="n">
        <v>351</v>
      </c>
      <c r="I582" s="76">
        <f>Z582*$Z$447</f>
        <v/>
      </c>
      <c r="J582" s="76" t="n">
        <v>0</v>
      </c>
      <c r="K582" s="76" t="n">
        <v>0</v>
      </c>
      <c r="L582" s="76" t="n">
        <v>0</v>
      </c>
      <c r="M582" s="76" t="n">
        <v>0</v>
      </c>
      <c r="N582" s="88">
        <f>N581+C582+D582+F582+G582+H582-I582-J582-K582-L582-M582/15</f>
        <v/>
      </c>
      <c r="O582" s="88" t="n"/>
      <c r="P582" s="88" t="n"/>
      <c r="Q582" s="88" t="n"/>
      <c r="R582" s="92" t="n"/>
      <c r="S582" s="92" t="n"/>
      <c r="T582" s="92" t="n"/>
      <c r="U582" s="92" t="n"/>
      <c r="V582" s="92" t="n"/>
      <c r="W582" s="92" t="n"/>
      <c r="X582" s="92" t="n"/>
      <c r="Z582" t="n">
        <v>569</v>
      </c>
    </row>
    <row r="583" ht="15.75" customHeight="1" s="303">
      <c r="B583" s="75" t="n">
        <v>44850</v>
      </c>
      <c r="C583" s="76" t="n">
        <v>0</v>
      </c>
      <c r="D583" s="76" t="n">
        <v>575</v>
      </c>
      <c r="E583" s="76" t="n">
        <v>125</v>
      </c>
      <c r="F583" s="76" t="n">
        <v>0</v>
      </c>
      <c r="G583" s="76" t="n">
        <v>0</v>
      </c>
      <c r="H583" s="76" t="n">
        <v>329</v>
      </c>
      <c r="I583" s="76">
        <f>Z583*$Z$447</f>
        <v/>
      </c>
      <c r="J583" s="76" t="n">
        <v>0</v>
      </c>
      <c r="K583" s="76" t="n">
        <v>0</v>
      </c>
      <c r="L583" s="76" t="n">
        <v>0</v>
      </c>
      <c r="M583" s="76" t="n">
        <v>0</v>
      </c>
      <c r="N583" s="88">
        <f>N582+C583+D583+F583+G583+H583-I583-J583-K583-L583-M583/15</f>
        <v/>
      </c>
      <c r="O583" s="88" t="n"/>
      <c r="P583" s="88" t="n"/>
      <c r="Q583" s="88" t="n"/>
      <c r="R583" s="92" t="n"/>
      <c r="S583" s="92" t="n"/>
      <c r="T583" s="92" t="n"/>
      <c r="U583" s="92" t="n"/>
      <c r="V583" s="92" t="n"/>
      <c r="W583" s="92" t="n"/>
      <c r="X583" s="92" t="n"/>
      <c r="Z583" t="n">
        <v>509</v>
      </c>
    </row>
    <row r="584" ht="15.75" customHeight="1" s="303">
      <c r="B584" s="75" t="n">
        <v>44851</v>
      </c>
      <c r="C584" s="76" t="n">
        <v>0</v>
      </c>
      <c r="D584" s="76" t="n">
        <v>330</v>
      </c>
      <c r="E584" s="76" t="n">
        <v>0</v>
      </c>
      <c r="F584" s="76" t="n">
        <v>0</v>
      </c>
      <c r="G584" s="76" t="n">
        <v>0</v>
      </c>
      <c r="H584" s="76" t="n">
        <v>395</v>
      </c>
      <c r="I584" s="76">
        <f>Z584*$Z$447</f>
        <v/>
      </c>
      <c r="J584" s="76" t="n">
        <v>0</v>
      </c>
      <c r="K584" s="76" t="n">
        <v>0</v>
      </c>
      <c r="L584" s="76" t="n">
        <v>0</v>
      </c>
      <c r="M584" s="76" t="n">
        <v>0</v>
      </c>
      <c r="N584" s="88">
        <f>N583+C584+D584+F584+G584+H584-I584-J584-K584-L584-M584/15</f>
        <v/>
      </c>
      <c r="O584" s="88" t="n">
        <v>974</v>
      </c>
      <c r="P584" s="88" t="n"/>
      <c r="Q584" s="88" t="n"/>
      <c r="R584" s="92" t="n"/>
      <c r="S584" s="92" t="n"/>
      <c r="T584" s="92" t="n"/>
      <c r="U584" s="92" t="n"/>
      <c r="V584" s="92" t="n"/>
      <c r="W584" s="92" t="n"/>
      <c r="X584" s="92" t="n"/>
      <c r="Z584" t="n">
        <v>525</v>
      </c>
    </row>
    <row r="585" ht="15.75" customHeight="1" s="303">
      <c r="B585" s="75" t="n">
        <v>44852</v>
      </c>
      <c r="C585" s="76" t="n">
        <v>0</v>
      </c>
      <c r="D585" s="76" t="n">
        <v>600</v>
      </c>
      <c r="E585" s="76" t="n">
        <v>122</v>
      </c>
      <c r="F585" s="76" t="n">
        <v>0</v>
      </c>
      <c r="G585" s="76" t="n">
        <v>0</v>
      </c>
      <c r="H585" s="76" t="n">
        <v>312</v>
      </c>
      <c r="I585" s="76">
        <f>Z585*$Z$447</f>
        <v/>
      </c>
      <c r="J585" s="76" t="n">
        <v>0</v>
      </c>
      <c r="K585" s="76" t="n">
        <v>0</v>
      </c>
      <c r="L585" s="76" t="n">
        <v>0</v>
      </c>
      <c r="M585" s="76" t="n">
        <v>0</v>
      </c>
      <c r="N585" s="88">
        <f>N584+C585+D585+F585+G585+H585-I585-J585-K585-L585-M585/15</f>
        <v/>
      </c>
      <c r="O585" s="88" t="n">
        <v>1089</v>
      </c>
      <c r="P585" s="88" t="n"/>
      <c r="Q585" s="88" t="n"/>
      <c r="R585" s="92" t="n"/>
      <c r="S585" s="92" t="n"/>
      <c r="T585" s="92" t="n"/>
      <c r="U585" s="92" t="n"/>
      <c r="V585" s="92" t="n"/>
      <c r="W585" s="92" t="n"/>
      <c r="X585" s="92" t="n"/>
      <c r="Z585" t="n">
        <v>783</v>
      </c>
    </row>
    <row r="586" ht="15.75" customHeight="1" s="303">
      <c r="B586" s="75" t="n">
        <v>44853</v>
      </c>
      <c r="C586" s="76" t="n">
        <v>0</v>
      </c>
      <c r="D586" s="76" t="n">
        <v>600</v>
      </c>
      <c r="E586" s="76" t="n">
        <v>5</v>
      </c>
      <c r="F586" s="76" t="n">
        <v>0</v>
      </c>
      <c r="G586" s="76" t="n">
        <v>0</v>
      </c>
      <c r="H586" s="76" t="n">
        <v>746</v>
      </c>
      <c r="I586" s="76">
        <f>Z586*$Z$447</f>
        <v/>
      </c>
      <c r="J586" s="76" t="n">
        <v>0</v>
      </c>
      <c r="K586" s="76" t="n">
        <v>0</v>
      </c>
      <c r="L586" s="77" t="n">
        <v>0</v>
      </c>
      <c r="M586" s="77" t="n">
        <v>0</v>
      </c>
      <c r="N586" s="88">
        <f>N585+C586+D586+F586+G586+H586-I586-J586-K586-L586-M586/15</f>
        <v/>
      </c>
      <c r="O586" s="88" t="n">
        <v>1290</v>
      </c>
      <c r="P586" s="88" t="n"/>
      <c r="Q586" s="88" t="n"/>
      <c r="R586" s="92" t="n"/>
      <c r="S586" s="92" t="n"/>
      <c r="T586" s="92" t="n"/>
      <c r="U586" s="92" t="n"/>
      <c r="V586" s="92" t="n"/>
      <c r="W586" s="92" t="n"/>
      <c r="X586" s="92" t="n"/>
      <c r="Z586" t="n">
        <v>269</v>
      </c>
    </row>
    <row r="587" ht="15.75" customHeight="1" s="303">
      <c r="B587" s="75" t="n">
        <v>44854</v>
      </c>
      <c r="C587" s="76" t="n">
        <v>0</v>
      </c>
      <c r="D587" s="76" t="n">
        <v>400</v>
      </c>
      <c r="E587" s="76" t="n">
        <v>88</v>
      </c>
      <c r="F587" s="76" t="n">
        <v>0</v>
      </c>
      <c r="G587" s="76" t="n">
        <v>0</v>
      </c>
      <c r="H587" s="76" t="n">
        <v>313</v>
      </c>
      <c r="I587" s="76">
        <f>Z587*$Z$447</f>
        <v/>
      </c>
      <c r="J587" s="76" t="n">
        <v>0</v>
      </c>
      <c r="K587" s="76" t="n">
        <v>0</v>
      </c>
      <c r="L587" s="76" t="n">
        <v>0</v>
      </c>
      <c r="M587" s="76" t="n">
        <v>0</v>
      </c>
      <c r="N587" s="88">
        <f>N586+C587+D587+F587+G587+H587-I587-J587-K587-L587-M587/15</f>
        <v/>
      </c>
      <c r="O587" s="88" t="n">
        <v>1490</v>
      </c>
      <c r="P587" s="88" t="n"/>
      <c r="Q587" s="88" t="n"/>
      <c r="R587" s="92" t="n"/>
      <c r="S587" s="92" t="n"/>
      <c r="T587" s="92" t="n"/>
      <c r="U587" s="92" t="n"/>
      <c r="V587" s="92" t="n"/>
      <c r="W587" s="92" t="n"/>
      <c r="X587" s="92" t="n"/>
      <c r="Z587" t="n">
        <v>311</v>
      </c>
    </row>
    <row r="588" ht="15.75" customHeight="1" s="303">
      <c r="B588" s="75" t="n">
        <v>44855</v>
      </c>
      <c r="C588" s="76" t="n">
        <v>0</v>
      </c>
      <c r="D588" s="76" t="n">
        <v>0</v>
      </c>
      <c r="E588" s="76" t="n">
        <v>14</v>
      </c>
      <c r="F588" s="76" t="n">
        <v>0</v>
      </c>
      <c r="G588" s="76" t="n">
        <v>0</v>
      </c>
      <c r="H588" s="76" t="n">
        <v>133</v>
      </c>
      <c r="I588" s="76">
        <f>Z588*$Z$447</f>
        <v/>
      </c>
      <c r="J588" s="76" t="n">
        <v>0</v>
      </c>
      <c r="K588" s="76" t="n">
        <v>0</v>
      </c>
      <c r="L588" s="76" t="n">
        <v>0</v>
      </c>
      <c r="M588" s="76" t="n">
        <v>0</v>
      </c>
      <c r="N588" s="88">
        <f>N587+C588+D588+F588+G588+H588-I588-J588-K588-L588-M588/15</f>
        <v/>
      </c>
      <c r="O588" s="88" t="n">
        <v>1560</v>
      </c>
      <c r="P588" s="88" t="n"/>
      <c r="Q588" s="88" t="n"/>
      <c r="R588" s="92" t="n"/>
      <c r="S588" s="92" t="n"/>
      <c r="T588" s="92" t="n"/>
      <c r="U588" s="92" t="n"/>
      <c r="V588" s="92" t="n"/>
      <c r="W588" s="92" t="n"/>
      <c r="X588" s="92" t="n"/>
      <c r="Z588" t="n">
        <v>495</v>
      </c>
    </row>
    <row r="589" ht="15.75" customHeight="1" s="303">
      <c r="B589" s="75" t="n">
        <v>44856</v>
      </c>
      <c r="C589" s="76" t="n">
        <v>0</v>
      </c>
      <c r="D589" s="76" t="n">
        <v>600</v>
      </c>
      <c r="E589" s="76" t="n">
        <v>189</v>
      </c>
      <c r="F589" s="76" t="n">
        <v>0</v>
      </c>
      <c r="G589" s="76" t="n">
        <v>0</v>
      </c>
      <c r="H589" s="76" t="n">
        <v>390</v>
      </c>
      <c r="I589" s="76">
        <f>Z589*$Z$447</f>
        <v/>
      </c>
      <c r="J589" s="76" t="n">
        <v>0</v>
      </c>
      <c r="K589" s="76" t="n">
        <v>0</v>
      </c>
      <c r="L589" s="76" t="n">
        <v>0</v>
      </c>
      <c r="M589" s="76" t="n">
        <v>0</v>
      </c>
      <c r="N589" s="88">
        <f>N588+C589+D589+F589+G589+H589-I589-J589-K589-L589-M589/15</f>
        <v/>
      </c>
      <c r="O589" s="88" t="n"/>
      <c r="P589" s="88" t="n"/>
      <c r="Q589" s="88" t="n"/>
      <c r="R589" s="92" t="n"/>
      <c r="S589" s="92" t="n"/>
      <c r="T589" s="92" t="n"/>
      <c r="U589" s="92" t="n"/>
      <c r="V589" s="92" t="n"/>
      <c r="W589" s="92" t="n"/>
      <c r="X589" s="92" t="n"/>
      <c r="Z589" t="n">
        <v>658</v>
      </c>
    </row>
    <row r="590" ht="15.75" customHeight="1" s="303">
      <c r="B590" s="75" t="n">
        <v>44857</v>
      </c>
      <c r="C590" s="76" t="n">
        <v>0</v>
      </c>
      <c r="D590" s="76" t="n">
        <v>600</v>
      </c>
      <c r="E590" s="76" t="n">
        <v>193</v>
      </c>
      <c r="F590" s="76" t="n">
        <v>0</v>
      </c>
      <c r="G590" s="76" t="n">
        <v>0</v>
      </c>
      <c r="H590" s="76" t="n">
        <v>279</v>
      </c>
      <c r="I590" s="76">
        <f>Z590*$Z$447</f>
        <v/>
      </c>
      <c r="J590" s="76" t="n">
        <v>0</v>
      </c>
      <c r="K590" s="76" t="n">
        <v>0</v>
      </c>
      <c r="L590" s="76" t="n">
        <v>0</v>
      </c>
      <c r="M590" s="76" t="n">
        <v>0</v>
      </c>
      <c r="N590" s="88">
        <f>N589+C590+D590+F590+G590+H590-I590-J590-K590-L590-M590/15</f>
        <v/>
      </c>
      <c r="O590" s="88" t="n"/>
      <c r="P590" s="88" t="n"/>
      <c r="Q590" s="88" t="n"/>
      <c r="R590" s="92" t="n"/>
      <c r="S590" s="92" t="n"/>
      <c r="T590" s="92" t="n"/>
      <c r="U590" s="92" t="n"/>
      <c r="V590" s="92" t="n"/>
      <c r="W590" s="92" t="n"/>
      <c r="X590" s="92" t="n"/>
      <c r="Z590" t="n">
        <v>703</v>
      </c>
    </row>
    <row r="591" ht="15.75" customHeight="1" s="303">
      <c r="B591" s="75" t="n">
        <v>44858</v>
      </c>
      <c r="C591" s="76" t="n">
        <v>0</v>
      </c>
      <c r="D591" s="76" t="n">
        <v>0</v>
      </c>
      <c r="E591" s="76" t="n">
        <v>0</v>
      </c>
      <c r="F591" s="76" t="n">
        <v>0</v>
      </c>
      <c r="G591" s="76" t="n">
        <v>0</v>
      </c>
      <c r="H591" s="76" t="n">
        <v>473</v>
      </c>
      <c r="I591" s="76">
        <f>Z591*$Z$447</f>
        <v/>
      </c>
      <c r="J591" s="76" t="n">
        <v>0</v>
      </c>
      <c r="K591" s="76" t="n">
        <v>0</v>
      </c>
      <c r="L591" s="77" t="n">
        <v>0</v>
      </c>
      <c r="M591" s="77" t="n">
        <v>0</v>
      </c>
      <c r="N591" s="88">
        <f>N590+C591+D591+F591+G591+H591-I591-J591-K591-L591-M591/15</f>
        <v/>
      </c>
      <c r="O591" s="88" t="n"/>
      <c r="P591" s="88" t="n"/>
      <c r="Q591" s="88" t="n"/>
      <c r="R591" s="92" t="n"/>
      <c r="S591" s="92" t="n"/>
      <c r="T591" s="92" t="n"/>
      <c r="U591" s="92" t="n"/>
      <c r="V591" s="92" t="n"/>
      <c r="W591" s="92" t="n"/>
      <c r="X591" s="92" t="n"/>
      <c r="Z591" t="n">
        <v>308</v>
      </c>
    </row>
    <row r="592" ht="15.75" customHeight="1" s="303">
      <c r="B592" s="75" t="n">
        <v>44859</v>
      </c>
      <c r="C592" s="76" t="n">
        <v>0</v>
      </c>
      <c r="D592" s="76" t="n">
        <v>600</v>
      </c>
      <c r="E592" s="76" t="n">
        <v>157</v>
      </c>
      <c r="F592" s="76" t="n">
        <v>0</v>
      </c>
      <c r="G592" s="76" t="n">
        <v>0</v>
      </c>
      <c r="H592" s="76" t="n">
        <v>470</v>
      </c>
      <c r="I592" s="76">
        <f>Z592*$Z$447</f>
        <v/>
      </c>
      <c r="J592" s="76" t="n">
        <v>0</v>
      </c>
      <c r="K592" s="76" t="n">
        <v>0</v>
      </c>
      <c r="L592" s="76" t="n">
        <v>0</v>
      </c>
      <c r="M592" s="76" t="n">
        <v>0</v>
      </c>
      <c r="N592" s="88">
        <f>N591+C592+D592+F592+G592+H592-I592-J592-K592-L592-M592/15</f>
        <v/>
      </c>
      <c r="O592" s="88" t="n"/>
      <c r="P592" s="88" t="n"/>
      <c r="Q592" s="88" t="n"/>
      <c r="R592" s="92" t="n"/>
      <c r="S592" s="92" t="n"/>
      <c r="T592" s="92" t="n"/>
      <c r="U592" s="92" t="n"/>
      <c r="V592" s="92" t="n"/>
      <c r="W592" s="92" t="n"/>
      <c r="X592" s="92" t="n"/>
      <c r="Z592" t="n">
        <v>731</v>
      </c>
    </row>
    <row r="593" ht="15.75" customHeight="1" s="303">
      <c r="B593" s="75" t="n">
        <v>44860</v>
      </c>
      <c r="C593" s="76" t="n">
        <v>0</v>
      </c>
      <c r="D593" s="76" t="n">
        <v>0</v>
      </c>
      <c r="E593" s="76" t="n">
        <v>5</v>
      </c>
      <c r="F593" s="76" t="n">
        <v>600</v>
      </c>
      <c r="G593" s="76" t="n">
        <v>0</v>
      </c>
      <c r="H593" s="76" t="n">
        <v>561</v>
      </c>
      <c r="I593" s="76">
        <f>Z593*$Z$447</f>
        <v/>
      </c>
      <c r="J593" s="76" t="n">
        <v>0</v>
      </c>
      <c r="K593" s="76" t="n">
        <v>0</v>
      </c>
      <c r="L593" s="76" t="n">
        <v>0</v>
      </c>
      <c r="M593" s="76" t="n">
        <v>0</v>
      </c>
      <c r="N593" s="88">
        <f>N592+C593+D593+F593+G593+H593-I593-J593-K593-L593-M593/15</f>
        <v/>
      </c>
      <c r="O593" s="88" t="n"/>
      <c r="P593" s="88" t="n"/>
      <c r="Q593" s="88" t="n"/>
      <c r="R593" s="92" t="n"/>
      <c r="S593" s="92" t="n"/>
      <c r="T593" s="92" t="n"/>
      <c r="U593" s="92" t="n"/>
      <c r="V593" s="92" t="n"/>
      <c r="W593" s="92" t="n"/>
      <c r="X593" s="92" t="n"/>
      <c r="Z593" t="n">
        <v>447</v>
      </c>
    </row>
    <row r="594" ht="15.75" customHeight="1" s="303">
      <c r="B594" s="75" t="n">
        <v>44861</v>
      </c>
      <c r="C594" s="76" t="n">
        <v>0</v>
      </c>
      <c r="D594" s="76" t="n">
        <v>309</v>
      </c>
      <c r="E594" s="76" t="n">
        <v>0</v>
      </c>
      <c r="F594" s="76" t="n">
        <v>0</v>
      </c>
      <c r="G594" s="76" t="n">
        <v>0</v>
      </c>
      <c r="H594" s="76" t="n">
        <v>571</v>
      </c>
      <c r="I594" s="76">
        <f>Z594*$Z$447</f>
        <v/>
      </c>
      <c r="J594" s="76" t="n">
        <v>0</v>
      </c>
      <c r="K594" s="76" t="n">
        <v>0</v>
      </c>
      <c r="L594" s="77" t="n">
        <v>0</v>
      </c>
      <c r="M594" s="77" t="n">
        <v>0</v>
      </c>
      <c r="N594" s="88">
        <f>N593+C594+D594+F594+G594+H594-I594-J594-K594-L594-M594/15</f>
        <v/>
      </c>
      <c r="O594" s="88" t="n"/>
      <c r="P594" s="88" t="n"/>
      <c r="Q594" s="88" t="n"/>
      <c r="R594" s="92" t="n"/>
      <c r="S594" s="92" t="n"/>
      <c r="T594" s="92" t="n"/>
      <c r="U594" s="92" t="n"/>
      <c r="V594" s="92" t="n"/>
      <c r="W594" s="92" t="n"/>
      <c r="X594" s="92" t="n"/>
      <c r="Z594" t="n">
        <v>434</v>
      </c>
    </row>
    <row r="595" ht="15.75" customHeight="1" s="303">
      <c r="B595" s="75" t="n">
        <v>44862</v>
      </c>
      <c r="C595" s="76" t="n">
        <v>0</v>
      </c>
      <c r="D595" s="76" t="n">
        <v>0</v>
      </c>
      <c r="E595" s="76" t="n">
        <v>16</v>
      </c>
      <c r="F595" s="76" t="n">
        <v>0</v>
      </c>
      <c r="G595" s="76" t="n">
        <v>0</v>
      </c>
      <c r="H595" s="76" t="n">
        <v>491</v>
      </c>
      <c r="I595" s="76">
        <f>Z595*$Z$447</f>
        <v/>
      </c>
      <c r="J595" s="76" t="n">
        <v>0</v>
      </c>
      <c r="K595" s="76" t="n">
        <v>0</v>
      </c>
      <c r="L595" s="76" t="n">
        <v>0</v>
      </c>
      <c r="M595" s="76" t="n">
        <v>0</v>
      </c>
      <c r="N595" s="88">
        <f>N594+C595+D595+F595+G595+H595-I595-J595-K595-L595-M595/15</f>
        <v/>
      </c>
      <c r="O595" s="88" t="n"/>
      <c r="P595" s="88" t="n"/>
      <c r="Q595" s="88" t="n"/>
      <c r="R595" s="92" t="n"/>
      <c r="S595" s="92" t="n"/>
      <c r="T595" s="92" t="n"/>
      <c r="U595" s="92" t="n"/>
      <c r="V595" s="92" t="n"/>
      <c r="W595" s="92" t="n"/>
      <c r="X595" s="92" t="n"/>
      <c r="Z595" t="n">
        <v>512</v>
      </c>
    </row>
    <row r="596" ht="15.75" customHeight="1" s="303">
      <c r="B596" s="75" t="n">
        <v>44863</v>
      </c>
      <c r="C596" s="76" t="n">
        <v>0</v>
      </c>
      <c r="D596" s="76" t="n">
        <v>512</v>
      </c>
      <c r="E596" s="76" t="n">
        <v>127</v>
      </c>
      <c r="F596" s="76" t="n">
        <v>0</v>
      </c>
      <c r="G596" s="76" t="n">
        <v>0</v>
      </c>
      <c r="H596" s="76" t="n">
        <v>396</v>
      </c>
      <c r="I596" s="76">
        <f>Z596*$Z$447</f>
        <v/>
      </c>
      <c r="J596" s="76" t="n">
        <v>0</v>
      </c>
      <c r="K596" s="76" t="n">
        <v>0</v>
      </c>
      <c r="L596" s="76" t="n">
        <v>0</v>
      </c>
      <c r="M596" s="76" t="n">
        <v>0</v>
      </c>
      <c r="N596" s="88">
        <f>N595+C596+D596+F596+G596+H596-I596-J596-K596-L596-M596/15</f>
        <v/>
      </c>
      <c r="O596" s="88" t="n"/>
      <c r="P596" s="88" t="n"/>
      <c r="Q596" s="88" t="n"/>
      <c r="R596" s="92" t="n"/>
      <c r="S596" s="92" t="n"/>
      <c r="T596" s="92" t="n"/>
      <c r="U596" s="92" t="n"/>
      <c r="V596" s="92" t="n"/>
      <c r="W596" s="92" t="n"/>
      <c r="X596" s="92" t="n"/>
      <c r="Z596" t="n">
        <v>553</v>
      </c>
    </row>
    <row r="597" ht="15.75" customHeight="1" s="303">
      <c r="B597" s="75" t="n">
        <v>44864</v>
      </c>
      <c r="C597" s="76" t="n">
        <v>0</v>
      </c>
      <c r="D597" s="76" t="n">
        <v>0</v>
      </c>
      <c r="E597" s="76" t="n">
        <v>0</v>
      </c>
      <c r="F597" s="76" t="n">
        <v>0</v>
      </c>
      <c r="G597" s="76" t="n">
        <v>0</v>
      </c>
      <c r="H597" s="76" t="n">
        <v>409</v>
      </c>
      <c r="I597" s="76">
        <f>Z597*$Z$447</f>
        <v/>
      </c>
      <c r="J597" s="76" t="n">
        <v>0</v>
      </c>
      <c r="K597" s="76" t="n">
        <v>0</v>
      </c>
      <c r="L597" s="76" t="n">
        <v>0</v>
      </c>
      <c r="M597" s="76" t="n">
        <v>0</v>
      </c>
      <c r="N597" s="88">
        <f>N596+C597+D597+F597+G597+H597-I597-J597-K597-L597-M597/15</f>
        <v/>
      </c>
      <c r="O597" s="88" t="n"/>
      <c r="P597" s="88" t="n"/>
      <c r="Q597" s="88" t="n"/>
      <c r="R597" s="92" t="n"/>
      <c r="S597" s="92" t="n"/>
      <c r="T597" s="92" t="n"/>
      <c r="U597" s="92" t="n"/>
      <c r="V597" s="92" t="n"/>
      <c r="W597" s="92" t="n"/>
      <c r="X597" s="92" t="n"/>
      <c r="Z597" t="n">
        <v>183</v>
      </c>
    </row>
    <row r="598" ht="15.75" customHeight="1" s="303">
      <c r="B598" s="75" t="n">
        <v>44865</v>
      </c>
      <c r="C598" s="76" t="n">
        <v>0</v>
      </c>
      <c r="D598" s="76" t="n">
        <v>0</v>
      </c>
      <c r="E598" s="76" t="n">
        <v>0</v>
      </c>
      <c r="F598" s="76" t="n">
        <v>0</v>
      </c>
      <c r="G598" s="76" t="n">
        <v>0</v>
      </c>
      <c r="H598" s="76" t="n">
        <v>192</v>
      </c>
      <c r="I598" s="76">
        <f>Z598*$Z$447</f>
        <v/>
      </c>
      <c r="J598" s="76" t="n">
        <v>0</v>
      </c>
      <c r="K598" s="76" t="n">
        <v>0</v>
      </c>
      <c r="L598" s="77" t="n">
        <v>0</v>
      </c>
      <c r="M598" s="77" t="n">
        <v>0</v>
      </c>
      <c r="N598" s="88">
        <f>N597+C598+D598+F598+G598+H598-I598-J598-K598-L598-M598/15</f>
        <v/>
      </c>
      <c r="O598" s="88" t="n">
        <v>1174</v>
      </c>
      <c r="P598" s="88" t="n"/>
      <c r="Q598" s="88" t="n"/>
      <c r="R598" s="92" t="n"/>
      <c r="S598" s="92" t="n"/>
      <c r="T598" s="92" t="n"/>
      <c r="U598" s="92" t="n"/>
      <c r="V598" s="92" t="n"/>
      <c r="W598" s="92" t="n"/>
      <c r="X598" s="92" t="n"/>
      <c r="Z598" t="n">
        <v>657</v>
      </c>
    </row>
    <row r="599" ht="15.75" customHeight="1" s="303">
      <c r="B599" s="75" t="n">
        <v>44866</v>
      </c>
      <c r="C599" s="76" t="n">
        <v>0</v>
      </c>
      <c r="D599" s="76" t="n">
        <v>600</v>
      </c>
      <c r="E599" s="76" t="n">
        <v>220</v>
      </c>
      <c r="F599" s="76" t="n">
        <v>600</v>
      </c>
      <c r="G599" s="76" t="n">
        <v>0</v>
      </c>
      <c r="H599" s="76" t="n">
        <v>384</v>
      </c>
      <c r="I599" s="76">
        <f>Z599*$Z$447</f>
        <v/>
      </c>
      <c r="J599" s="76" t="n">
        <v>0</v>
      </c>
      <c r="K599" s="76" t="n">
        <v>0</v>
      </c>
      <c r="L599" s="76" t="n">
        <v>0</v>
      </c>
      <c r="M599" s="76" t="n">
        <v>0</v>
      </c>
      <c r="N599" s="88">
        <f>N598+C599+D599+F599+G599+H599-I599-J599-K599-L599-M599/15</f>
        <v/>
      </c>
      <c r="O599" s="88" t="n">
        <v>920</v>
      </c>
      <c r="P599" s="88" t="n"/>
      <c r="Q599" s="88" t="n"/>
      <c r="R599" s="92" t="n"/>
      <c r="S599" s="92" t="n"/>
      <c r="T599" s="92" t="n"/>
      <c r="U599" s="92" t="n"/>
      <c r="V599" s="92" t="n"/>
      <c r="W599" s="92" t="n"/>
      <c r="X599" s="92" t="n"/>
      <c r="Z599" t="n">
        <v>1060</v>
      </c>
    </row>
    <row r="600" ht="15.75" customHeight="1" s="303">
      <c r="B600" s="75" t="n">
        <v>44867</v>
      </c>
      <c r="C600" s="76" t="n">
        <v>0</v>
      </c>
      <c r="D600" s="76" t="n">
        <v>0</v>
      </c>
      <c r="E600" s="76" t="n">
        <v>0</v>
      </c>
      <c r="F600" s="76" t="n">
        <v>0</v>
      </c>
      <c r="G600" s="76" t="n">
        <v>0</v>
      </c>
      <c r="H600" s="76" t="n">
        <v>153</v>
      </c>
      <c r="I600" s="76">
        <f>Z600*$Z$447</f>
        <v/>
      </c>
      <c r="J600" s="76" t="n">
        <v>0</v>
      </c>
      <c r="K600" s="76" t="n">
        <v>0</v>
      </c>
      <c r="L600" s="76" t="n">
        <v>0</v>
      </c>
      <c r="M600" s="76" t="n">
        <v>0</v>
      </c>
      <c r="N600" s="88">
        <f>N599+C600+D600+F600+G600+H600-I600-J600-K600-L600-M600/15</f>
        <v/>
      </c>
      <c r="O600" s="88" t="n">
        <v>1550</v>
      </c>
      <c r="P600" s="88" t="n"/>
      <c r="Q600" s="88" t="n"/>
      <c r="R600" s="92" t="n"/>
      <c r="S600" s="92" t="n"/>
      <c r="T600" s="92" t="n"/>
      <c r="U600" s="92" t="n"/>
      <c r="V600" s="92" t="n"/>
      <c r="W600" s="92" t="n"/>
      <c r="X600" s="92" t="n"/>
      <c r="Z600" t="n">
        <v>900</v>
      </c>
    </row>
    <row r="601" ht="15.75" customHeight="1" s="303">
      <c r="B601" s="75" t="n">
        <v>44868</v>
      </c>
      <c r="C601" s="76" t="n">
        <v>0</v>
      </c>
      <c r="D601" s="76" t="n">
        <v>0</v>
      </c>
      <c r="E601" s="76" t="n">
        <v>0</v>
      </c>
      <c r="F601" s="76" t="n">
        <v>0</v>
      </c>
      <c r="G601" s="76" t="n">
        <v>0</v>
      </c>
      <c r="H601" s="98" t="n">
        <v>380</v>
      </c>
      <c r="I601" s="76">
        <f>Z601*$Z$447</f>
        <v/>
      </c>
      <c r="J601" s="76" t="n">
        <v>0</v>
      </c>
      <c r="K601" s="76" t="n">
        <v>0</v>
      </c>
      <c r="L601" s="76" t="n">
        <v>0</v>
      </c>
      <c r="M601" s="76" t="n">
        <v>0</v>
      </c>
      <c r="N601" s="88">
        <f>N600+C601+D601+F601+G601+H601-I601-J601-K601-L601-M601/15</f>
        <v/>
      </c>
      <c r="O601" s="88" t="n">
        <v>1287</v>
      </c>
      <c r="P601" s="88" t="n"/>
      <c r="Q601" s="88" t="n"/>
      <c r="R601" s="92" t="n"/>
      <c r="S601" s="92" t="n"/>
      <c r="T601" s="92" t="n"/>
      <c r="U601" s="92" t="n"/>
      <c r="V601" s="92" t="n"/>
      <c r="W601" s="92" t="n"/>
      <c r="X601" s="92" t="n"/>
      <c r="Z601" t="n">
        <v>415</v>
      </c>
    </row>
    <row r="602" ht="15.75" customHeight="1" s="303">
      <c r="B602" s="75" t="n">
        <v>44869</v>
      </c>
      <c r="C602" s="76" t="n">
        <v>0</v>
      </c>
      <c r="D602" s="76" t="n">
        <v>154</v>
      </c>
      <c r="E602" s="76" t="n">
        <v>14</v>
      </c>
      <c r="F602" s="76" t="n">
        <v>0</v>
      </c>
      <c r="G602" s="76" t="n">
        <v>1</v>
      </c>
      <c r="H602" s="76" t="n">
        <v>275</v>
      </c>
      <c r="I602" s="76">
        <f>Z602*$Z$447</f>
        <v/>
      </c>
      <c r="J602" s="76" t="n">
        <v>0</v>
      </c>
      <c r="K602" s="76" t="n">
        <v>600</v>
      </c>
      <c r="L602" s="76" t="n">
        <v>0</v>
      </c>
      <c r="M602" s="76" t="n">
        <v>0</v>
      </c>
      <c r="N602" s="88">
        <f>N601+C602+D602+F602+G602+H602-I602-J602-K602-L602-M602/15</f>
        <v/>
      </c>
      <c r="O602" s="88" t="n">
        <v>1162</v>
      </c>
      <c r="P602" s="88" t="n"/>
      <c r="Q602" s="88" t="n"/>
      <c r="R602" s="92" t="n"/>
      <c r="S602" s="92" t="n"/>
      <c r="T602" s="92" t="n"/>
      <c r="U602" s="92" t="n"/>
      <c r="V602" s="92" t="n"/>
      <c r="W602" s="92" t="n"/>
      <c r="X602" s="92" t="n"/>
      <c r="Z602" t="n">
        <v>482</v>
      </c>
    </row>
    <row r="603" ht="15.75" customHeight="1" s="303">
      <c r="B603" s="75" t="n">
        <v>44870</v>
      </c>
      <c r="C603" s="76" t="n">
        <v>0</v>
      </c>
      <c r="D603" s="76" t="n">
        <v>0</v>
      </c>
      <c r="E603" s="76" t="n">
        <v>0</v>
      </c>
      <c r="F603" s="76" t="n">
        <v>0</v>
      </c>
      <c r="G603" s="76" t="n">
        <v>0</v>
      </c>
      <c r="H603" s="76" t="n">
        <v>312</v>
      </c>
      <c r="I603" s="76">
        <f>Z603*$Z$447</f>
        <v/>
      </c>
      <c r="J603" s="76" t="n">
        <v>0</v>
      </c>
      <c r="K603" s="76" t="n">
        <v>0</v>
      </c>
      <c r="L603" s="76" t="n">
        <v>0</v>
      </c>
      <c r="M603" s="76" t="n">
        <v>0</v>
      </c>
      <c r="N603" s="88">
        <f>N602+C603+D603+F603+G603+H603-I603-J603-K603-L603-M603/15</f>
        <v/>
      </c>
      <c r="O603" s="88" t="n">
        <v>1174</v>
      </c>
      <c r="P603" s="88" t="n"/>
      <c r="Q603" s="88" t="n"/>
      <c r="R603" s="92" t="n"/>
      <c r="S603" s="92" t="n"/>
      <c r="T603" s="92" t="n"/>
      <c r="U603" s="92" t="n"/>
      <c r="V603" s="92" t="n"/>
      <c r="W603" s="92" t="n"/>
      <c r="X603" s="92" t="n"/>
      <c r="Z603" t="n">
        <v>751</v>
      </c>
    </row>
    <row r="604" ht="15.75" customHeight="1" s="303">
      <c r="B604" s="75" t="n">
        <v>44871</v>
      </c>
      <c r="C604" s="76" t="n">
        <v>0</v>
      </c>
      <c r="D604" s="76" t="n">
        <v>900</v>
      </c>
      <c r="E604" s="76">
        <f>46+129</f>
        <v/>
      </c>
      <c r="F604" s="76" t="n">
        <v>0</v>
      </c>
      <c r="G604" s="76" t="n">
        <v>0</v>
      </c>
      <c r="H604" s="76" t="n">
        <v>479</v>
      </c>
      <c r="I604" s="76">
        <f>Z604*$Z$447</f>
        <v/>
      </c>
      <c r="J604" s="76" t="n">
        <v>0</v>
      </c>
      <c r="K604" s="76" t="n">
        <v>0</v>
      </c>
      <c r="L604" s="76" t="n">
        <v>0</v>
      </c>
      <c r="M604" s="76" t="n">
        <v>0</v>
      </c>
      <c r="N604" s="88">
        <f>N603+C604+D604+F604+G604+H604-I604-J604-K604-L604-M604/15</f>
        <v/>
      </c>
      <c r="O604" s="88" t="n">
        <v>956</v>
      </c>
      <c r="P604" s="88" t="n"/>
      <c r="Q604" s="88" t="n"/>
      <c r="R604" s="92" t="n"/>
      <c r="S604" s="92" t="n"/>
      <c r="T604" s="92" t="n"/>
      <c r="U604" s="92" t="n"/>
      <c r="V604" s="92" t="n"/>
      <c r="W604" s="92" t="n"/>
      <c r="X604" s="92" t="n"/>
      <c r="Z604" t="n">
        <v>338</v>
      </c>
    </row>
    <row r="605" ht="15.75" customHeight="1" s="303">
      <c r="B605" s="75" t="n">
        <v>44872</v>
      </c>
      <c r="C605" s="76" t="n">
        <v>0</v>
      </c>
      <c r="D605" s="76" t="n">
        <v>0</v>
      </c>
      <c r="E605" s="76" t="n">
        <v>0</v>
      </c>
      <c r="F605" s="76" t="n">
        <v>0</v>
      </c>
      <c r="G605" s="76" t="n">
        <v>0</v>
      </c>
      <c r="H605" s="76" t="n">
        <v>368</v>
      </c>
      <c r="I605" s="76">
        <f>Z605*$Z$447</f>
        <v/>
      </c>
      <c r="J605" s="76" t="n">
        <v>0</v>
      </c>
      <c r="K605" s="76" t="n">
        <v>0</v>
      </c>
      <c r="L605" s="77" t="n">
        <v>0</v>
      </c>
      <c r="M605" s="77" t="n">
        <v>0</v>
      </c>
      <c r="N605" s="88">
        <f>N604+C605+D605+F605+G605+H605-I605-J605-K605-L605-M605/15</f>
        <v/>
      </c>
      <c r="O605" s="88" t="n">
        <v>1602</v>
      </c>
      <c r="P605" s="88" t="n"/>
      <c r="Q605" s="88" t="n"/>
      <c r="R605" s="92" t="n"/>
      <c r="S605" s="92" t="n"/>
      <c r="T605" s="92" t="n"/>
      <c r="U605" s="92" t="n"/>
      <c r="V605" s="92" t="n"/>
      <c r="W605" s="92" t="n"/>
      <c r="X605" s="92" t="n"/>
      <c r="Z605" t="n">
        <v>415</v>
      </c>
    </row>
    <row r="606" ht="15.75" customHeight="1" s="303">
      <c r="B606" s="75" t="n">
        <v>44873</v>
      </c>
      <c r="C606" s="76" t="n">
        <v>0</v>
      </c>
      <c r="D606" s="76" t="n">
        <v>600</v>
      </c>
      <c r="E606" s="76" t="n">
        <v>200</v>
      </c>
      <c r="F606" s="76" t="n">
        <v>600</v>
      </c>
      <c r="G606" s="76" t="n">
        <v>0</v>
      </c>
      <c r="H606" s="76" t="n">
        <v>305</v>
      </c>
      <c r="I606" s="76">
        <f>Z606*$Z$447</f>
        <v/>
      </c>
      <c r="J606" s="76" t="n">
        <v>0</v>
      </c>
      <c r="K606" s="76" t="n">
        <v>0</v>
      </c>
      <c r="L606" s="77" t="n">
        <v>0</v>
      </c>
      <c r="M606" s="77" t="n">
        <v>0</v>
      </c>
      <c r="N606" s="88">
        <f>N605+C606+D606+F606+G606+H606-I606-J606-K606-L606-M606/15</f>
        <v/>
      </c>
      <c r="O606" s="88" t="n"/>
      <c r="P606" s="88" t="n">
        <v>16886</v>
      </c>
      <c r="Q606" s="97">
        <f>P606/N606</f>
        <v/>
      </c>
      <c r="R606" s="92" t="n"/>
      <c r="S606" s="92" t="n"/>
      <c r="T606" s="92" t="n"/>
      <c r="U606" s="92" t="n"/>
      <c r="V606" s="92" t="n"/>
      <c r="W606" s="92" t="n"/>
      <c r="X606" s="92" t="n"/>
      <c r="Z606" t="n">
        <v>721</v>
      </c>
    </row>
    <row r="607" ht="15.75" customHeight="1" s="303">
      <c r="B607" s="75" t="n">
        <v>44874</v>
      </c>
      <c r="C607" s="76" t="n">
        <v>0</v>
      </c>
      <c r="D607" s="76" t="n">
        <v>0</v>
      </c>
      <c r="E607" s="76" t="n">
        <v>0</v>
      </c>
      <c r="F607" s="76" t="n">
        <v>0</v>
      </c>
      <c r="G607" s="76" t="n">
        <v>0</v>
      </c>
      <c r="H607" s="76" t="n">
        <v>492</v>
      </c>
      <c r="I607" s="76">
        <f>Z607*$Z$447</f>
        <v/>
      </c>
      <c r="J607" s="76" t="n">
        <v>0</v>
      </c>
      <c r="K607" s="76" t="n">
        <v>0</v>
      </c>
      <c r="L607" s="76" t="n">
        <v>0</v>
      </c>
      <c r="M607" s="76" t="n">
        <v>0</v>
      </c>
      <c r="N607" s="88">
        <f>P606+C607+D607+F607+G607+H607-I607-J607-K607-L607-M607/15</f>
        <v/>
      </c>
      <c r="O607" s="88" t="n">
        <v>1850</v>
      </c>
      <c r="P607" s="88" t="n"/>
      <c r="Q607" s="88">
        <f>N606-P606</f>
        <v/>
      </c>
      <c r="R607" s="92" t="n"/>
      <c r="S607" s="92" t="n"/>
      <c r="T607" s="92" t="n"/>
      <c r="U607" s="92" t="n"/>
      <c r="V607" s="92" t="n"/>
      <c r="W607" s="92" t="n"/>
      <c r="X607" s="92" t="n"/>
      <c r="Z607" t="n">
        <v>211</v>
      </c>
    </row>
    <row r="608" ht="15.75" customHeight="1" s="303">
      <c r="B608" s="75" t="n">
        <v>44875</v>
      </c>
      <c r="C608" s="76" t="n">
        <v>0</v>
      </c>
      <c r="D608" s="76" t="n">
        <v>0</v>
      </c>
      <c r="E608" s="76" t="n">
        <v>0</v>
      </c>
      <c r="F608" s="76" t="n">
        <v>0</v>
      </c>
      <c r="G608" s="76" t="n">
        <v>0</v>
      </c>
      <c r="H608" s="76" t="n">
        <v>487</v>
      </c>
      <c r="I608" s="76">
        <f>Z608*$Z$447</f>
        <v/>
      </c>
      <c r="J608" s="76" t="n">
        <v>0</v>
      </c>
      <c r="K608" s="76" t="n">
        <v>0</v>
      </c>
      <c r="L608" s="77" t="n">
        <v>0</v>
      </c>
      <c r="M608" s="77" t="n">
        <v>0</v>
      </c>
      <c r="N608" s="88">
        <f>N607+C608+D608+F608+G608+H608-I608-J608-K608-L608-M608/15</f>
        <v/>
      </c>
      <c r="O608" s="88" t="n">
        <v>1660</v>
      </c>
      <c r="P608" s="88" t="n"/>
      <c r="Q608" s="88" t="n"/>
      <c r="R608" s="92" t="n"/>
      <c r="S608" s="92" t="n"/>
      <c r="T608" s="92" t="n"/>
      <c r="U608" s="92" t="n"/>
      <c r="V608" s="92" t="n"/>
      <c r="W608" s="92" t="n"/>
      <c r="X608" s="92" t="n"/>
      <c r="Z608" t="n">
        <v>577</v>
      </c>
    </row>
    <row r="609" ht="15.75" customHeight="1" s="303">
      <c r="B609" s="75" t="n">
        <v>44876</v>
      </c>
      <c r="C609" s="76" t="n">
        <v>0</v>
      </c>
      <c r="D609" s="76" t="n">
        <v>0</v>
      </c>
      <c r="E609" s="76" t="n">
        <v>9</v>
      </c>
      <c r="F609" s="76" t="n">
        <v>0</v>
      </c>
      <c r="G609" s="76" t="n">
        <v>0</v>
      </c>
      <c r="H609" s="76" t="n">
        <v>576</v>
      </c>
      <c r="I609" s="76">
        <f>Z609*$Z$447</f>
        <v/>
      </c>
      <c r="J609" s="76" t="n">
        <v>0</v>
      </c>
      <c r="K609" s="76" t="n">
        <v>0</v>
      </c>
      <c r="L609" s="77" t="n">
        <v>400</v>
      </c>
      <c r="M609" s="77" t="n">
        <v>1350</v>
      </c>
      <c r="N609" s="88">
        <f>N608+C609+D609+F609+G609+H609-I609-J609-K609-L609-M609/15</f>
        <v/>
      </c>
      <c r="O609" s="88" t="n">
        <v>1320</v>
      </c>
      <c r="P609" s="88" t="n"/>
      <c r="Q609" s="88" t="n"/>
      <c r="R609" s="92" t="n"/>
      <c r="S609" s="92" t="n"/>
      <c r="T609" s="92" t="n"/>
      <c r="U609" s="92" t="n"/>
      <c r="V609" s="92" t="n"/>
      <c r="W609" s="92" t="n"/>
      <c r="X609" s="92" t="n"/>
      <c r="Z609" t="n">
        <v>466</v>
      </c>
    </row>
    <row r="610" ht="15.75" customHeight="1" s="303">
      <c r="B610" s="75" t="n">
        <v>44877</v>
      </c>
      <c r="C610" s="76" t="n">
        <v>0</v>
      </c>
      <c r="D610" s="76" t="n">
        <v>0</v>
      </c>
      <c r="E610" s="76" t="n">
        <v>0</v>
      </c>
      <c r="F610" s="76" t="n">
        <v>0</v>
      </c>
      <c r="G610" s="76" t="n">
        <v>0</v>
      </c>
      <c r="H610" s="76" t="n">
        <v>383</v>
      </c>
      <c r="I610" s="76">
        <f>Z610*$Z$447</f>
        <v/>
      </c>
      <c r="J610" s="76" t="n">
        <v>0</v>
      </c>
      <c r="K610" s="76" t="n">
        <v>0</v>
      </c>
      <c r="L610" s="76" t="n">
        <v>0</v>
      </c>
      <c r="M610" s="76" t="n">
        <v>0</v>
      </c>
      <c r="N610" s="88">
        <f>N609+C610+D610+F610+G610+H610-I610-J610-K610-L610-M610/15</f>
        <v/>
      </c>
      <c r="O610" s="88" t="n"/>
      <c r="P610" s="88" t="n"/>
      <c r="Q610" s="88" t="n"/>
      <c r="R610" s="92" t="n"/>
      <c r="S610" s="92" t="n"/>
      <c r="T610" s="92" t="n"/>
      <c r="U610" s="92" t="n"/>
      <c r="V610" s="92" t="n"/>
      <c r="W610" s="92" t="n"/>
      <c r="X610" s="92" t="n"/>
      <c r="Z610" t="n">
        <v>563</v>
      </c>
    </row>
    <row r="611" ht="15.75" customHeight="1" s="303">
      <c r="B611" s="75" t="n">
        <v>44878</v>
      </c>
      <c r="C611" s="76" t="n">
        <v>0</v>
      </c>
      <c r="D611" s="76">
        <f>300</f>
        <v/>
      </c>
      <c r="E611" s="76">
        <f>27</f>
        <v/>
      </c>
      <c r="F611" s="76" t="n">
        <v>0</v>
      </c>
      <c r="G611" s="76" t="n">
        <v>0</v>
      </c>
      <c r="H611" s="76" t="n">
        <v>532</v>
      </c>
      <c r="I611" s="76">
        <f>Z611*$Z$447</f>
        <v/>
      </c>
      <c r="J611" s="76" t="n">
        <v>0</v>
      </c>
      <c r="K611" s="76" t="n">
        <v>0</v>
      </c>
      <c r="L611" s="76" t="n">
        <v>0</v>
      </c>
      <c r="M611" s="76" t="n">
        <v>0</v>
      </c>
      <c r="N611" s="88">
        <f>N610+C611+D611+F611+G611+H611-I611-J611-K611-L611-M611/15</f>
        <v/>
      </c>
      <c r="O611" s="88" t="n"/>
      <c r="P611" s="88" t="n"/>
      <c r="Q611" s="88" t="n"/>
      <c r="R611" s="92" t="n"/>
      <c r="S611" s="92" t="n"/>
      <c r="T611" s="92" t="n"/>
      <c r="U611" s="92" t="n"/>
      <c r="V611" s="92" t="n"/>
      <c r="W611" s="92" t="n"/>
      <c r="X611" s="92" t="n"/>
      <c r="Z611" t="n">
        <v>110</v>
      </c>
    </row>
    <row r="612" ht="15.75" customHeight="1" s="303">
      <c r="B612" s="75" t="n">
        <v>44879</v>
      </c>
      <c r="C612" s="76" t="n">
        <v>0</v>
      </c>
      <c r="D612" s="76" t="n">
        <v>575</v>
      </c>
      <c r="E612" s="76" t="n">
        <v>142</v>
      </c>
      <c r="F612" s="76" t="n">
        <v>600</v>
      </c>
      <c r="G612" s="76" t="n">
        <v>0</v>
      </c>
      <c r="H612" s="76" t="n">
        <v>301</v>
      </c>
      <c r="I612" s="76">
        <f>Z612*$Z$447</f>
        <v/>
      </c>
      <c r="J612" s="76" t="n">
        <v>0</v>
      </c>
      <c r="K612" s="76" t="n">
        <v>0</v>
      </c>
      <c r="L612" s="76" t="n">
        <v>0</v>
      </c>
      <c r="M612" s="76" t="n">
        <v>0</v>
      </c>
      <c r="N612" s="88">
        <f>N611+C612+D612+F612+G612+H612-I612-J612-K612-L612-M612/15</f>
        <v/>
      </c>
      <c r="O612" s="88" t="n">
        <v>1408</v>
      </c>
      <c r="P612" s="88" t="n"/>
      <c r="Q612" s="88" t="n"/>
      <c r="R612" s="92" t="n"/>
      <c r="S612" s="92" t="n"/>
      <c r="T612" s="92" t="n"/>
      <c r="U612" s="92" t="n"/>
      <c r="V612" s="92" t="n"/>
      <c r="W612" s="92" t="n"/>
      <c r="X612" s="92" t="n"/>
      <c r="Z612" t="n">
        <v>342</v>
      </c>
    </row>
    <row r="613" ht="15.75" customHeight="1" s="303">
      <c r="B613" s="75" t="n">
        <v>44880</v>
      </c>
      <c r="C613" s="76" t="n">
        <v>0</v>
      </c>
      <c r="D613" s="76">
        <f>600+550</f>
        <v/>
      </c>
      <c r="E613" s="76">
        <f>113+98</f>
        <v/>
      </c>
      <c r="F613" s="76" t="n">
        <v>0</v>
      </c>
      <c r="G613" s="76" t="n">
        <v>0</v>
      </c>
      <c r="H613" s="76" t="n">
        <v>318</v>
      </c>
      <c r="I613" s="76">
        <f>Z613*$Z$447</f>
        <v/>
      </c>
      <c r="J613" s="76" t="n">
        <v>0</v>
      </c>
      <c r="K613" s="76" t="n">
        <v>0</v>
      </c>
      <c r="L613" s="77" t="n">
        <v>0</v>
      </c>
      <c r="M613" s="77" t="n">
        <v>0</v>
      </c>
      <c r="N613" s="88">
        <f>N612+C613+D613+F613+G613+H613-I613-J613-K613-L613-M613/15</f>
        <v/>
      </c>
      <c r="O613" s="88" t="n">
        <v>2182</v>
      </c>
      <c r="P613" s="88" t="n"/>
      <c r="Q613" s="88" t="n"/>
      <c r="R613" s="92" t="n"/>
      <c r="S613" s="92" t="n"/>
      <c r="T613" s="92" t="n"/>
      <c r="U613" s="92" t="n"/>
      <c r="V613" s="92" t="n"/>
      <c r="W613" s="92" t="n"/>
      <c r="X613" s="92" t="n"/>
      <c r="Z613" t="n">
        <v>873</v>
      </c>
    </row>
    <row r="614" ht="15.75" customHeight="1" s="303">
      <c r="B614" s="75" t="n">
        <v>44881</v>
      </c>
      <c r="C614" s="76" t="n">
        <v>0</v>
      </c>
      <c r="D614" s="76" t="n">
        <v>547</v>
      </c>
      <c r="E614" s="76" t="n">
        <v>115</v>
      </c>
      <c r="F614" s="76" t="n">
        <v>0</v>
      </c>
      <c r="G614" s="76" t="n">
        <v>0</v>
      </c>
      <c r="H614" s="76" t="n">
        <v>528</v>
      </c>
      <c r="I614" s="76">
        <f>Z614*$Z$447</f>
        <v/>
      </c>
      <c r="J614" s="76" t="n">
        <v>0</v>
      </c>
      <c r="K614" s="76" t="n">
        <v>0</v>
      </c>
      <c r="L614" s="76" t="n">
        <v>0</v>
      </c>
      <c r="M614" s="76" t="n">
        <v>0</v>
      </c>
      <c r="N614" s="88">
        <f>N613+C614+D614+F614+G614+H614-I614-J614-K614-L614-M614/15</f>
        <v/>
      </c>
      <c r="O614" s="88" t="n"/>
      <c r="P614" s="88" t="n"/>
      <c r="Q614" s="88" t="n"/>
      <c r="R614" s="92" t="n"/>
      <c r="S614" s="92" t="n"/>
      <c r="T614" s="92" t="n"/>
      <c r="U614" s="92" t="n"/>
      <c r="V614" s="92" t="n"/>
      <c r="W614" s="92" t="n"/>
      <c r="X614" s="92" t="n"/>
      <c r="Z614" t="n">
        <v>267</v>
      </c>
    </row>
    <row r="615" ht="15.75" customHeight="1" s="303">
      <c r="B615" s="75" t="n">
        <v>44882</v>
      </c>
      <c r="C615" s="76" t="n">
        <v>0</v>
      </c>
      <c r="D615" s="76" t="n">
        <v>575</v>
      </c>
      <c r="E615" s="76" t="n">
        <v>120</v>
      </c>
      <c r="F615" s="76" t="n">
        <v>0</v>
      </c>
      <c r="G615" s="76" t="n">
        <v>0</v>
      </c>
      <c r="H615" s="76" t="n">
        <v>481</v>
      </c>
      <c r="I615" s="76">
        <f>Z615*$Z$447</f>
        <v/>
      </c>
      <c r="J615" s="76" t="n">
        <v>0</v>
      </c>
      <c r="K615" s="76" t="n">
        <v>0</v>
      </c>
      <c r="L615" s="76" t="n">
        <v>0</v>
      </c>
      <c r="M615" s="76" t="n">
        <v>0</v>
      </c>
      <c r="N615" s="88">
        <f>N614+C615+D615+F615+G615+H615-I615-J615-K615-L615-M615/15</f>
        <v/>
      </c>
      <c r="O615" s="88" t="n"/>
      <c r="P615" s="88" t="n"/>
      <c r="Q615" s="88" t="n"/>
      <c r="R615" s="92" t="n"/>
      <c r="S615" s="92" t="n"/>
      <c r="T615" s="92" t="n"/>
      <c r="U615" s="92" t="n"/>
      <c r="V615" s="92" t="n"/>
      <c r="W615" s="92" t="n"/>
      <c r="X615" s="92" t="n"/>
      <c r="Z615" t="n">
        <v>551</v>
      </c>
    </row>
    <row r="616" ht="15.75" customHeight="1" s="303">
      <c r="B616" s="75" t="n">
        <v>44883</v>
      </c>
      <c r="C616" s="76" t="n">
        <v>0</v>
      </c>
      <c r="D616" s="76">
        <f>475+300</f>
        <v/>
      </c>
      <c r="E616" s="76">
        <f>100+60+6</f>
        <v/>
      </c>
      <c r="F616" s="76" t="n">
        <v>0</v>
      </c>
      <c r="G616" s="76" t="n">
        <v>0</v>
      </c>
      <c r="H616" s="76" t="n">
        <v>577</v>
      </c>
      <c r="I616" s="76">
        <f>Z616*$Z$447</f>
        <v/>
      </c>
      <c r="J616" s="76" t="n">
        <v>0</v>
      </c>
      <c r="K616" s="76" t="n">
        <v>0</v>
      </c>
      <c r="L616" s="76" t="n">
        <v>0</v>
      </c>
      <c r="M616" s="76" t="n">
        <v>0</v>
      </c>
      <c r="N616" s="88">
        <f>N615+C616+D616+F616+G616+H616-I616-J616-K616-L616-M616/15</f>
        <v/>
      </c>
      <c r="O616" s="88" t="n">
        <v>3400</v>
      </c>
      <c r="P616" s="88" t="n"/>
      <c r="Q616" s="88" t="n"/>
      <c r="R616" s="92" t="n"/>
      <c r="S616" s="92" t="n"/>
      <c r="T616" s="92" t="n"/>
      <c r="U616" s="92" t="n"/>
      <c r="V616" s="92" t="n"/>
      <c r="W616" s="92" t="n"/>
      <c r="X616" s="92" t="n"/>
      <c r="Z616" t="n">
        <v>447</v>
      </c>
    </row>
    <row r="617" ht="15.75" customHeight="1" s="303">
      <c r="B617" s="75" t="n">
        <v>44884</v>
      </c>
      <c r="C617" s="76" t="n">
        <v>0</v>
      </c>
      <c r="D617" s="76" t="n">
        <v>0</v>
      </c>
      <c r="E617" s="76" t="n">
        <v>0</v>
      </c>
      <c r="F617" s="76" t="n">
        <v>0</v>
      </c>
      <c r="G617" s="76" t="n">
        <v>0</v>
      </c>
      <c r="H617" s="76" t="n">
        <v>237</v>
      </c>
      <c r="I617" s="76">
        <f>Z617*$Z$447</f>
        <v/>
      </c>
      <c r="J617" s="76" t="n">
        <v>0</v>
      </c>
      <c r="K617" s="76" t="n">
        <v>0</v>
      </c>
      <c r="L617" s="76" t="n">
        <v>0</v>
      </c>
      <c r="M617" s="76" t="n">
        <v>0</v>
      </c>
      <c r="N617" s="88">
        <f>N616+C617+D617+F617+G617+H617-I617-J617-K617-L617-M617/15</f>
        <v/>
      </c>
      <c r="O617" s="88" t="n"/>
      <c r="P617" s="88" t="n"/>
      <c r="Q617" s="88" t="n"/>
      <c r="R617" s="92" t="n"/>
      <c r="S617" s="92" t="n"/>
      <c r="T617" s="92" t="n"/>
      <c r="U617" s="92" t="n"/>
      <c r="V617" s="92" t="n"/>
      <c r="W617" s="92" t="n"/>
      <c r="X617" s="92" t="n"/>
      <c r="Z617" t="n">
        <v>826</v>
      </c>
    </row>
    <row r="618" ht="15.75" customHeight="1" s="303">
      <c r="B618" s="75" t="n">
        <v>44885</v>
      </c>
      <c r="C618" s="76" t="n">
        <v>0</v>
      </c>
      <c r="D618" s="76" t="n">
        <v>600</v>
      </c>
      <c r="E618" s="76" t="n">
        <v>220</v>
      </c>
      <c r="F618" s="76" t="n">
        <v>0</v>
      </c>
      <c r="G618" s="76" t="n">
        <v>0</v>
      </c>
      <c r="H618" s="76" t="n">
        <v>200</v>
      </c>
      <c r="I618" s="76">
        <f>Z618*$Z$447</f>
        <v/>
      </c>
      <c r="J618" s="76" t="n">
        <v>0</v>
      </c>
      <c r="K618" s="76" t="n">
        <v>0</v>
      </c>
      <c r="L618" s="76" t="n">
        <v>0</v>
      </c>
      <c r="M618" s="76" t="n">
        <v>0</v>
      </c>
      <c r="N618" s="88">
        <f>N617+C618+D618+F618+G618+H618-I618-J618-K618-L618-M618/15</f>
        <v/>
      </c>
      <c r="O618" s="88" t="n"/>
      <c r="P618" s="88" t="n"/>
      <c r="Q618" s="88" t="n"/>
      <c r="R618" s="92" t="n"/>
      <c r="S618" s="92" t="n"/>
      <c r="T618" s="92" t="n"/>
      <c r="U618" s="92" t="n"/>
      <c r="V618" s="92" t="n"/>
      <c r="W618" s="92" t="n"/>
      <c r="X618" s="92" t="n"/>
      <c r="Z618" t="n">
        <v>379</v>
      </c>
    </row>
    <row r="619" ht="15.75" customHeight="1" s="303">
      <c r="B619" s="75" t="n">
        <v>44886</v>
      </c>
      <c r="C619" s="76" t="n">
        <v>0</v>
      </c>
      <c r="D619" s="76" t="n">
        <v>0</v>
      </c>
      <c r="E619" s="76" t="n">
        <v>0</v>
      </c>
      <c r="F619" s="76" t="n">
        <v>0</v>
      </c>
      <c r="G619" s="76" t="n">
        <v>0</v>
      </c>
      <c r="H619" s="76" t="n">
        <v>569</v>
      </c>
      <c r="I619" s="76">
        <f>Z619*$Z$447</f>
        <v/>
      </c>
      <c r="J619" s="76" t="n">
        <v>0</v>
      </c>
      <c r="K619" s="76" t="n">
        <v>0</v>
      </c>
      <c r="L619" s="76" t="n">
        <v>0</v>
      </c>
      <c r="M619" s="76" t="n">
        <v>0</v>
      </c>
      <c r="N619" s="88">
        <f>N618+C619+D619+F619+G619+H619-I619-J619-K619-L619-M619/15</f>
        <v/>
      </c>
      <c r="O619" s="88" t="n"/>
      <c r="P619" s="88" t="n"/>
      <c r="Q619" s="88" t="n"/>
      <c r="R619" s="92" t="n"/>
      <c r="S619" s="92" t="n"/>
      <c r="T619" s="92" t="n"/>
      <c r="U619" s="92" t="n"/>
      <c r="V619" s="92" t="n"/>
      <c r="W619" s="92" t="n"/>
      <c r="X619" s="92" t="n"/>
      <c r="Z619" t="n">
        <v>390</v>
      </c>
    </row>
    <row r="620" ht="15.75" customHeight="1" s="303">
      <c r="B620" s="75" t="n">
        <v>44887</v>
      </c>
      <c r="C620" s="76" t="n">
        <v>0</v>
      </c>
      <c r="D620" s="76" t="n">
        <v>600</v>
      </c>
      <c r="E620" s="76" t="n">
        <v>138</v>
      </c>
      <c r="F620" s="76" t="n">
        <v>0</v>
      </c>
      <c r="G620" s="76" t="n">
        <v>0</v>
      </c>
      <c r="H620" s="76" t="n">
        <v>276</v>
      </c>
      <c r="I620" s="76">
        <f>Z620*$Z$447</f>
        <v/>
      </c>
      <c r="J620" s="76" t="n">
        <v>0</v>
      </c>
      <c r="K620" s="76" t="n">
        <v>0</v>
      </c>
      <c r="L620" s="77" t="n">
        <v>0</v>
      </c>
      <c r="M620" s="77" t="n">
        <v>0</v>
      </c>
      <c r="N620" s="88">
        <f>N619+C620+D620+F620+G620+H620-I620-J620-K620-L620-M620/15</f>
        <v/>
      </c>
      <c r="O620" s="88" t="n">
        <v>2590</v>
      </c>
      <c r="P620" s="88" t="n"/>
      <c r="Q620" s="88" t="n"/>
      <c r="R620" s="92" t="n"/>
      <c r="S620" s="92" t="n"/>
      <c r="T620" s="92" t="n"/>
      <c r="U620" s="92" t="n"/>
      <c r="V620" s="92" t="n"/>
      <c r="W620" s="92" t="n"/>
      <c r="X620" s="92" t="n"/>
      <c r="Z620" t="n">
        <v>1006</v>
      </c>
    </row>
    <row r="621" ht="15.75" customHeight="1" s="303">
      <c r="B621" s="75" t="n">
        <v>44888</v>
      </c>
      <c r="C621" s="76" t="n">
        <v>0</v>
      </c>
      <c r="D621" s="76" t="n">
        <v>0</v>
      </c>
      <c r="E621" s="76" t="n">
        <v>0</v>
      </c>
      <c r="F621" s="76" t="n">
        <v>0</v>
      </c>
      <c r="G621" s="76" t="n">
        <v>0</v>
      </c>
      <c r="H621" s="76" t="n">
        <v>270</v>
      </c>
      <c r="I621" s="76">
        <f>Z621*$Z$447</f>
        <v/>
      </c>
      <c r="J621" s="76" t="n">
        <v>0</v>
      </c>
      <c r="K621" s="76" t="n">
        <v>0</v>
      </c>
      <c r="L621" s="77" t="n">
        <v>0</v>
      </c>
      <c r="M621" s="77" t="n">
        <v>0</v>
      </c>
      <c r="N621" s="88">
        <f>N620+C621+D621+F621+G621+H621-I621-J621-K621-L621-M621/15</f>
        <v/>
      </c>
      <c r="O621" s="88" t="n">
        <v>2948</v>
      </c>
      <c r="P621" s="88" t="n"/>
      <c r="Q621" s="88" t="n"/>
      <c r="R621" s="92" t="n"/>
      <c r="S621" s="92" t="n"/>
      <c r="T621" s="92" t="n"/>
      <c r="U621" s="92" t="n"/>
      <c r="V621" s="92" t="n"/>
      <c r="W621" s="92" t="n"/>
      <c r="X621" s="92" t="n"/>
      <c r="Y621" s="95">
        <f>N621-AE621</f>
        <v/>
      </c>
      <c r="Z621" t="n">
        <v>494</v>
      </c>
      <c r="AA621" t="n">
        <v>575</v>
      </c>
      <c r="AB621" t="n">
        <v>2948</v>
      </c>
      <c r="AC621" t="n">
        <v>13624</v>
      </c>
      <c r="AD621" t="n">
        <v>1737</v>
      </c>
      <c r="AE621">
        <f>AA621+AB621+AC621+AD621</f>
        <v/>
      </c>
    </row>
    <row r="622" ht="15.75" customHeight="1" s="303">
      <c r="B622" s="75" t="n">
        <v>44889</v>
      </c>
      <c r="C622" s="76" t="n">
        <v>0</v>
      </c>
      <c r="D622" s="76" t="n">
        <v>0</v>
      </c>
      <c r="E622" s="76" t="n">
        <v>0</v>
      </c>
      <c r="F622" s="76" t="n">
        <v>0</v>
      </c>
      <c r="G622" s="76" t="n">
        <v>0</v>
      </c>
      <c r="H622" s="76" t="n">
        <v>122</v>
      </c>
      <c r="I622" s="76">
        <f>Z622*$Z$447</f>
        <v/>
      </c>
      <c r="J622" s="76" t="n">
        <v>0</v>
      </c>
      <c r="K622" s="76" t="n">
        <v>600</v>
      </c>
      <c r="L622" s="77" t="n">
        <v>0</v>
      </c>
      <c r="M622" s="77" t="n">
        <v>0</v>
      </c>
      <c r="N622" s="88">
        <f>N621+C622+D622+F622+G622+H622-I622-J622-K622-L622-M622/15</f>
        <v/>
      </c>
      <c r="O622" s="88" t="n"/>
      <c r="P622" s="88" t="n"/>
      <c r="Q622" s="88" t="n"/>
      <c r="R622" s="92" t="n"/>
      <c r="S622" s="92" t="n"/>
      <c r="T622" s="92" t="n"/>
      <c r="U622" s="92" t="n"/>
      <c r="V622" s="92" t="n"/>
      <c r="W622" s="92" t="n"/>
      <c r="X622" s="92" t="n"/>
      <c r="Z622" t="n">
        <v>620</v>
      </c>
    </row>
    <row r="623" ht="15.75" customHeight="1" s="303">
      <c r="B623" s="75" t="n">
        <v>44890</v>
      </c>
      <c r="C623" s="76" t="n">
        <v>0</v>
      </c>
      <c r="D623" s="76" t="n">
        <v>327</v>
      </c>
      <c r="E623" s="76">
        <f>63+12</f>
        <v/>
      </c>
      <c r="F623" s="76" t="n">
        <v>0</v>
      </c>
      <c r="G623" s="76" t="n">
        <v>0</v>
      </c>
      <c r="H623" s="76" t="n">
        <v>208</v>
      </c>
      <c r="I623" s="76">
        <f>Z623*$Z$447</f>
        <v/>
      </c>
      <c r="J623" s="76" t="n">
        <v>0</v>
      </c>
      <c r="K623" s="76" t="n">
        <v>0</v>
      </c>
      <c r="L623" s="76" t="n">
        <v>0</v>
      </c>
      <c r="M623" s="76" t="n">
        <v>0</v>
      </c>
      <c r="N623" s="88">
        <f>N622+C623+D623+F623+G623+H623-I623-J623-K623-L623-M623/15</f>
        <v/>
      </c>
      <c r="O623" s="88" t="n">
        <v>2751</v>
      </c>
      <c r="P623" s="88" t="n"/>
      <c r="Q623" s="88" t="n"/>
      <c r="R623" s="92" t="n"/>
      <c r="S623" s="92" t="n"/>
      <c r="T623" s="92" t="n"/>
      <c r="U623" s="92" t="n"/>
      <c r="V623" s="92" t="n"/>
      <c r="W623" s="92" t="n"/>
      <c r="X623" s="92" t="n"/>
      <c r="Z623" t="n">
        <v>320</v>
      </c>
    </row>
    <row r="624" ht="15.75" customHeight="1" s="303">
      <c r="B624" s="75" t="n">
        <v>44891</v>
      </c>
      <c r="C624" s="76" t="n">
        <v>0</v>
      </c>
      <c r="D624" s="76" t="n">
        <v>0</v>
      </c>
      <c r="E624" s="76" t="n">
        <v>0</v>
      </c>
      <c r="F624" s="76" t="n">
        <v>0</v>
      </c>
      <c r="G624" s="76" t="n">
        <v>0</v>
      </c>
      <c r="H624" s="76" t="n">
        <v>380</v>
      </c>
      <c r="I624" s="76">
        <f>Z624*$Z$447</f>
        <v/>
      </c>
      <c r="J624" s="76" t="n">
        <v>0</v>
      </c>
      <c r="K624" s="76" t="n">
        <v>0</v>
      </c>
      <c r="L624" s="76" t="n">
        <v>0</v>
      </c>
      <c r="M624" s="76" t="n">
        <v>0</v>
      </c>
      <c r="N624" s="88">
        <f>N623+C624+D624+F624+G624+H624-I624-J624-K624-L624-M624/15</f>
        <v/>
      </c>
      <c r="O624" s="88" t="n"/>
      <c r="P624" s="88" t="n"/>
      <c r="Q624" s="88" t="n"/>
      <c r="R624" s="92" t="n"/>
      <c r="S624" s="92" t="n"/>
      <c r="T624" s="92" t="n"/>
      <c r="U624" s="92" t="n"/>
      <c r="V624" s="92" t="n"/>
      <c r="W624" s="92" t="n"/>
      <c r="X624" s="92" t="n"/>
      <c r="Z624" t="n">
        <v>801</v>
      </c>
    </row>
    <row r="625" ht="15.75" customHeight="1" s="303">
      <c r="B625" s="75" t="n">
        <v>44892</v>
      </c>
      <c r="C625" s="76" t="n">
        <v>0</v>
      </c>
      <c r="D625" s="76" t="n">
        <v>600</v>
      </c>
      <c r="E625" s="76" t="n">
        <v>150</v>
      </c>
      <c r="F625" s="76" t="n">
        <v>0</v>
      </c>
      <c r="G625" s="76" t="n">
        <v>0</v>
      </c>
      <c r="H625" s="76" t="n">
        <v>463</v>
      </c>
      <c r="I625" s="76">
        <f>Z625*$Z$447</f>
        <v/>
      </c>
      <c r="J625" s="76" t="n">
        <v>0</v>
      </c>
      <c r="K625" s="76" t="n">
        <v>0</v>
      </c>
      <c r="L625" s="76" t="n">
        <v>0</v>
      </c>
      <c r="M625" s="76" t="n">
        <v>0</v>
      </c>
      <c r="N625" s="88">
        <f>N624+C625+D625+F625+G625+H625-I625-J625-K625-L625-M625/15</f>
        <v/>
      </c>
      <c r="O625" s="88" t="n"/>
      <c r="P625" s="88" t="n"/>
      <c r="Q625" s="88" t="n"/>
      <c r="R625" s="92" t="n"/>
      <c r="S625" s="92" t="n"/>
      <c r="T625" s="92" t="n"/>
      <c r="U625" s="92" t="n"/>
      <c r="V625" s="92" t="n"/>
      <c r="W625" s="92" t="n"/>
      <c r="X625" s="92" t="n"/>
      <c r="Z625" t="n">
        <v>302</v>
      </c>
    </row>
    <row r="626" ht="15.75" customHeight="1" s="303">
      <c r="B626" s="75" t="n">
        <v>44893</v>
      </c>
      <c r="C626" s="76" t="n">
        <v>0</v>
      </c>
      <c r="D626" s="76" t="n">
        <v>290</v>
      </c>
      <c r="E626" s="76" t="n">
        <v>0</v>
      </c>
      <c r="F626" s="76" t="n">
        <v>0</v>
      </c>
      <c r="G626" s="76" t="n">
        <v>0</v>
      </c>
      <c r="H626" s="76" t="n">
        <v>296</v>
      </c>
      <c r="I626" s="76">
        <f>Z626*$Z$447</f>
        <v/>
      </c>
      <c r="J626" s="76" t="n">
        <v>0</v>
      </c>
      <c r="K626" s="76" t="n">
        <v>0</v>
      </c>
      <c r="L626" s="76" t="n">
        <v>0</v>
      </c>
      <c r="M626" s="76" t="n">
        <v>0</v>
      </c>
      <c r="N626" s="88">
        <f>N625+C626+D626+F626+G626+H626-I626-J626-K626-L626-M626/15</f>
        <v/>
      </c>
      <c r="O626" s="88" t="n"/>
      <c r="P626" s="88" t="n"/>
      <c r="Q626" s="88" t="n"/>
      <c r="R626" s="92" t="n"/>
      <c r="S626" s="92" t="n"/>
      <c r="T626" s="92" t="n"/>
      <c r="U626" s="92" t="n"/>
      <c r="V626" s="92" t="n"/>
      <c r="W626" s="92" t="n"/>
      <c r="X626" s="92" t="n"/>
      <c r="Z626" t="n">
        <v>286</v>
      </c>
    </row>
    <row r="627" ht="15.75" customHeight="1" s="303">
      <c r="B627" s="75" t="n">
        <v>44894</v>
      </c>
      <c r="C627" s="76" t="n">
        <v>0</v>
      </c>
      <c r="D627" s="76" t="n">
        <v>0</v>
      </c>
      <c r="E627" s="76" t="n">
        <v>0</v>
      </c>
      <c r="F627" s="76" t="n">
        <v>0</v>
      </c>
      <c r="G627" s="76" t="n">
        <v>0</v>
      </c>
      <c r="H627" s="76" t="n">
        <v>481</v>
      </c>
      <c r="I627" s="76">
        <f>Z627*1.08</f>
        <v/>
      </c>
      <c r="J627" s="76" t="n">
        <v>0</v>
      </c>
      <c r="K627" s="76" t="n">
        <v>0</v>
      </c>
      <c r="L627" s="77" t="n">
        <v>0</v>
      </c>
      <c r="M627" s="77" t="n">
        <v>0</v>
      </c>
      <c r="N627" s="88">
        <f>N626+C627+D627+F627+G627+H627-I627-J627-K627-L627-M627/15</f>
        <v/>
      </c>
      <c r="O627" s="88" t="n">
        <v>2400</v>
      </c>
      <c r="P627" s="88" t="n"/>
      <c r="Q627" s="88" t="n"/>
      <c r="R627" s="92" t="n"/>
      <c r="S627" s="92" t="n"/>
      <c r="T627" s="92" t="n"/>
      <c r="U627" s="92" t="n"/>
      <c r="V627" s="92" t="n"/>
      <c r="W627" s="92" t="n"/>
      <c r="X627" s="92" t="n"/>
      <c r="Z627" t="n">
        <v>452</v>
      </c>
    </row>
    <row r="628" ht="15.75" customHeight="1" s="303">
      <c r="B628" s="75" t="n">
        <v>44895</v>
      </c>
      <c r="C628" s="76" t="n">
        <v>0</v>
      </c>
      <c r="D628" s="76" t="n">
        <v>0</v>
      </c>
      <c r="E628" s="76" t="n">
        <v>0</v>
      </c>
      <c r="F628" s="76" t="n">
        <v>0</v>
      </c>
      <c r="G628" s="76" t="n">
        <v>0</v>
      </c>
      <c r="H628" s="76" t="n">
        <v>372</v>
      </c>
      <c r="I628" s="76">
        <f>Z628*1.08</f>
        <v/>
      </c>
      <c r="J628" s="76" t="n">
        <v>0</v>
      </c>
      <c r="K628" s="76" t="n">
        <v>0</v>
      </c>
      <c r="L628" s="77" t="n">
        <v>0</v>
      </c>
      <c r="M628" s="77" t="n">
        <v>0</v>
      </c>
      <c r="N628" s="88">
        <f>N627+C628+D628+F628+G628+H628-I628-J628-K628-L628-M628/15</f>
        <v/>
      </c>
      <c r="O628" s="88" t="n">
        <v>1950</v>
      </c>
      <c r="P628" s="88" t="n"/>
      <c r="Q628" s="88" t="n"/>
      <c r="R628" s="92" t="n"/>
      <c r="S628" s="92" t="n"/>
      <c r="T628" s="92" t="n"/>
      <c r="U628" s="92" t="n"/>
      <c r="V628" s="92" t="n"/>
      <c r="W628" s="92" t="n"/>
      <c r="X628" s="92" t="n"/>
      <c r="Z628" t="n">
        <v>242</v>
      </c>
    </row>
    <row r="629" ht="15.75" customHeight="1" s="303">
      <c r="B629" s="75" t="n">
        <v>44896</v>
      </c>
      <c r="C629" s="76" t="n">
        <v>0</v>
      </c>
      <c r="D629" s="76" t="n">
        <v>299</v>
      </c>
      <c r="E629" s="76" t="n">
        <v>0</v>
      </c>
      <c r="F629" s="76" t="n">
        <v>0</v>
      </c>
      <c r="G629" s="76" t="n">
        <v>0</v>
      </c>
      <c r="H629" s="76" t="n">
        <v>231</v>
      </c>
      <c r="I629" s="76">
        <f>Z629*1.08</f>
        <v/>
      </c>
      <c r="J629" s="76" t="n">
        <v>0</v>
      </c>
      <c r="K629" s="76" t="n">
        <v>0</v>
      </c>
      <c r="L629" s="77" t="n">
        <v>0</v>
      </c>
      <c r="M629" s="77" t="n">
        <v>0</v>
      </c>
      <c r="N629" s="88">
        <f>N628+C629+D629+F629+G629+H629-I629-J629-K629-L629-M629/15</f>
        <v/>
      </c>
      <c r="O629" s="88" t="n">
        <v>1520</v>
      </c>
      <c r="P629" s="88" t="n"/>
      <c r="Q629" s="88" t="n"/>
      <c r="R629" s="92" t="n"/>
      <c r="S629" s="110" t="n"/>
      <c r="T629" s="92" t="n"/>
      <c r="U629" s="92" t="n"/>
      <c r="V629" s="92" t="n"/>
      <c r="W629" s="92" t="n"/>
      <c r="X629" s="92" t="n"/>
      <c r="Z629" t="n">
        <v>741</v>
      </c>
    </row>
    <row r="630" ht="15.75" customHeight="1" s="303">
      <c r="B630" s="75" t="n">
        <v>44897</v>
      </c>
      <c r="C630" s="76" t="n">
        <v>0</v>
      </c>
      <c r="D630" s="76" t="n">
        <v>200</v>
      </c>
      <c r="E630" s="76">
        <f>25+11</f>
        <v/>
      </c>
      <c r="F630" s="76" t="n">
        <v>0</v>
      </c>
      <c r="G630" s="76" t="n">
        <v>0</v>
      </c>
      <c r="H630" s="76" t="n">
        <v>415</v>
      </c>
      <c r="I630" s="76">
        <f>Z630*1.08</f>
        <v/>
      </c>
      <c r="J630" s="76" t="n">
        <v>0</v>
      </c>
      <c r="K630" s="76" t="n">
        <v>0</v>
      </c>
      <c r="L630" s="76" t="n">
        <v>0</v>
      </c>
      <c r="M630" s="76" t="n">
        <v>0</v>
      </c>
      <c r="N630" s="88">
        <f>N629+C630+D630+F630+G630+H630-I630-J630-K630-L630-M630/15</f>
        <v/>
      </c>
      <c r="O630" s="88" t="n">
        <v>1419</v>
      </c>
      <c r="P630" s="88" t="n"/>
      <c r="Q630" s="88" t="n"/>
      <c r="R630" s="92" t="n"/>
      <c r="S630" s="110" t="n"/>
      <c r="T630" s="92" t="n"/>
      <c r="U630" s="92" t="n"/>
      <c r="V630" s="92" t="n"/>
      <c r="W630" s="92" t="n"/>
      <c r="X630" s="92" t="n"/>
      <c r="Z630" t="n">
        <v>494</v>
      </c>
    </row>
    <row r="631" ht="15.75" customHeight="1" s="303">
      <c r="B631" s="75" t="n">
        <v>44898</v>
      </c>
      <c r="C631" s="76" t="n">
        <v>0</v>
      </c>
      <c r="D631" s="76" t="n">
        <v>561</v>
      </c>
      <c r="E631" s="76" t="n">
        <v>78</v>
      </c>
      <c r="F631" s="76" t="n">
        <v>0</v>
      </c>
      <c r="G631" s="76" t="n">
        <v>0</v>
      </c>
      <c r="H631" s="76" t="n">
        <v>355</v>
      </c>
      <c r="I631" s="76">
        <f>Z631*1.08</f>
        <v/>
      </c>
      <c r="J631" s="76" t="n">
        <v>0</v>
      </c>
      <c r="K631" s="76" t="n">
        <v>0</v>
      </c>
      <c r="L631" s="76" t="n">
        <v>0</v>
      </c>
      <c r="M631" s="76" t="n">
        <v>0</v>
      </c>
      <c r="N631" s="88">
        <f>N630+C631+D631+F631+G631+H631-I631-J631-K631-L631-M631/15</f>
        <v/>
      </c>
      <c r="O631" s="88" t="n"/>
      <c r="P631" s="88" t="n"/>
      <c r="Q631" s="88" t="n"/>
      <c r="R631" s="92" t="n"/>
      <c r="S631" s="110" t="n"/>
      <c r="T631" s="92" t="n"/>
      <c r="U631" s="92" t="n"/>
      <c r="V631" s="92" t="n"/>
      <c r="W631" s="92" t="n"/>
      <c r="X631" s="92" t="n"/>
      <c r="Z631" t="n">
        <v>859</v>
      </c>
    </row>
    <row r="632" ht="15.75" customHeight="1" s="303">
      <c r="B632" s="75" t="n">
        <v>44899</v>
      </c>
      <c r="C632" s="76" t="n">
        <v>0</v>
      </c>
      <c r="D632" s="76" t="n">
        <v>600</v>
      </c>
      <c r="E632" s="76" t="n">
        <v>108</v>
      </c>
      <c r="F632" s="76" t="n">
        <v>0</v>
      </c>
      <c r="G632" s="76" t="n">
        <v>0</v>
      </c>
      <c r="H632" s="76" t="n">
        <v>591</v>
      </c>
      <c r="I632" s="76">
        <f>Z632*1.08</f>
        <v/>
      </c>
      <c r="J632" s="76" t="n">
        <v>0</v>
      </c>
      <c r="K632" s="76" t="n">
        <v>0</v>
      </c>
      <c r="L632" s="76" t="n">
        <v>0</v>
      </c>
      <c r="M632" s="76" t="n">
        <v>0</v>
      </c>
      <c r="N632" s="88">
        <f>N631+C632+D632+F632+G632+H632-I632-J632-K632-L632-M632/15</f>
        <v/>
      </c>
      <c r="O632" s="88" t="n"/>
      <c r="P632" s="88" t="n"/>
      <c r="Q632" s="88" t="n"/>
      <c r="R632" s="92" t="n"/>
      <c r="S632" s="110" t="n"/>
      <c r="T632" s="92" t="n"/>
      <c r="U632" s="92" t="n"/>
      <c r="V632" s="92" t="n"/>
      <c r="W632" s="92" t="n"/>
      <c r="X632" s="92" t="n"/>
      <c r="Z632" t="n">
        <v>400</v>
      </c>
    </row>
    <row r="633" ht="15.75" customHeight="1" s="303">
      <c r="B633" s="75" t="n">
        <v>44900</v>
      </c>
      <c r="C633" s="76" t="n">
        <v>0</v>
      </c>
      <c r="D633" s="76" t="n">
        <v>475</v>
      </c>
      <c r="E633" s="76" t="n">
        <v>87</v>
      </c>
      <c r="F633" s="76" t="n">
        <v>0</v>
      </c>
      <c r="G633" s="76" t="n">
        <v>0</v>
      </c>
      <c r="H633" s="76" t="n">
        <v>392</v>
      </c>
      <c r="I633" s="76">
        <f>Z633*1.08</f>
        <v/>
      </c>
      <c r="J633" s="76" t="n">
        <v>0</v>
      </c>
      <c r="K633" s="76" t="n">
        <v>0</v>
      </c>
      <c r="L633" s="76" t="n">
        <v>0</v>
      </c>
      <c r="M633" s="76" t="n">
        <v>0</v>
      </c>
      <c r="N633" s="88">
        <f>N632+C633+D633+F633+G633+H633-I633-J633-K633-L633-M633/15</f>
        <v/>
      </c>
      <c r="O633" s="88" t="n">
        <v>2013</v>
      </c>
      <c r="P633" s="88" t="n"/>
      <c r="Q633" s="88" t="n"/>
      <c r="R633" s="92" t="n"/>
      <c r="S633" s="110" t="n"/>
      <c r="T633" s="92" t="n"/>
      <c r="U633" s="92" t="n"/>
      <c r="V633" s="92" t="n"/>
      <c r="W633" s="92" t="n"/>
      <c r="X633" s="92" t="n"/>
      <c r="Z633" t="n">
        <v>1138</v>
      </c>
    </row>
    <row r="634" ht="15.75" customHeight="1" s="303">
      <c r="B634" s="75" t="n">
        <v>44901</v>
      </c>
      <c r="C634" s="76" t="n">
        <v>0</v>
      </c>
      <c r="D634" s="76" t="n">
        <v>500</v>
      </c>
      <c r="E634" s="76" t="n"/>
      <c r="F634" s="76" t="n">
        <v>0</v>
      </c>
      <c r="G634" s="76" t="n">
        <v>0</v>
      </c>
      <c r="H634" s="76" t="n">
        <v>68</v>
      </c>
      <c r="I634" s="76" t="n">
        <v>0</v>
      </c>
      <c r="J634" s="76" t="n">
        <v>0</v>
      </c>
      <c r="K634" s="76" t="n">
        <v>0</v>
      </c>
      <c r="L634" s="77" t="n">
        <v>0</v>
      </c>
      <c r="M634" s="77" t="n">
        <v>0</v>
      </c>
      <c r="N634" s="88">
        <f>N633+C634+D634+F634+G634+H634-I634-J634-K634-L634-M634/15</f>
        <v/>
      </c>
      <c r="O634" s="88" t="n">
        <v>2132</v>
      </c>
      <c r="P634" s="88" t="n"/>
      <c r="Q634" s="88" t="n"/>
      <c r="R634" s="92" t="n"/>
      <c r="S634" s="110" t="n"/>
      <c r="T634" s="92" t="n"/>
      <c r="U634" s="92" t="n"/>
      <c r="V634" s="92" t="n"/>
      <c r="W634" s="92" t="n"/>
      <c r="X634" s="92" t="n"/>
      <c r="AA634" t="inlineStr">
        <is>
          <t>регистры</t>
        </is>
      </c>
      <c r="AB634" t="inlineStr">
        <is>
          <t>фабрика</t>
        </is>
      </c>
      <c r="AC634" t="inlineStr">
        <is>
          <t>подобр заказы</t>
        </is>
      </c>
      <c r="AD634" t="inlineStr">
        <is>
          <t>рампа</t>
        </is>
      </c>
      <c r="AE634" t="inlineStr">
        <is>
          <t>тюмень</t>
        </is>
      </c>
      <c r="AF634" t="inlineStr">
        <is>
          <t>стеллажи</t>
        </is>
      </c>
      <c r="AG634" t="inlineStr">
        <is>
          <t>неспрессо</t>
        </is>
      </c>
      <c r="AH634" t="inlineStr">
        <is>
          <t>пикинг</t>
        </is>
      </c>
      <c r="AI634" t="inlineStr">
        <is>
          <t>отходы</t>
        </is>
      </c>
    </row>
    <row r="635" ht="15.75" customHeight="1" s="303">
      <c r="B635" s="75" t="n">
        <v>44902</v>
      </c>
      <c r="C635" s="76" t="n">
        <v>0</v>
      </c>
      <c r="D635" s="76" t="n">
        <v>500</v>
      </c>
      <c r="E635" s="76" t="n">
        <v>130</v>
      </c>
      <c r="F635" s="76" t="n">
        <v>0</v>
      </c>
      <c r="G635" s="76" t="n">
        <v>0</v>
      </c>
      <c r="H635" s="76" t="n">
        <v>177</v>
      </c>
      <c r="I635" s="76" t="n">
        <v>0</v>
      </c>
      <c r="J635" s="76" t="n">
        <v>0</v>
      </c>
      <c r="K635" s="76" t="n">
        <v>0</v>
      </c>
      <c r="L635" s="77" t="n">
        <v>0</v>
      </c>
      <c r="M635" s="77" t="n">
        <v>0</v>
      </c>
      <c r="N635" s="88">
        <f>N634+C635+D635+F635+G635+H635-I635-J635-K635-L635-M635/15</f>
        <v/>
      </c>
      <c r="O635" s="88" t="n"/>
      <c r="P635" s="88">
        <f>AB635+AC635+AD635+AA635+AE635+AF635+AG635+AH635</f>
        <v/>
      </c>
      <c r="Q635" s="97">
        <f>P635/N635</f>
        <v/>
      </c>
      <c r="R635" s="92" t="n"/>
      <c r="S635" s="110" t="n"/>
      <c r="T635" s="92" t="n"/>
      <c r="U635" s="92" t="n"/>
      <c r="V635" s="92" t="n"/>
      <c r="W635" s="92" t="n"/>
      <c r="X635" s="92" t="n"/>
      <c r="AA635" t="n">
        <v>13032</v>
      </c>
      <c r="AB635" t="n">
        <v>223</v>
      </c>
      <c r="AC635" t="n">
        <v>51</v>
      </c>
      <c r="AD635">
        <f>2275</f>
        <v/>
      </c>
      <c r="AE635" t="n">
        <v>1000</v>
      </c>
      <c r="AF635" t="n">
        <v>1605</v>
      </c>
      <c r="AG635" t="n">
        <v>540</v>
      </c>
      <c r="AH635" t="n">
        <v>569</v>
      </c>
    </row>
    <row r="636" ht="15.75" customHeight="1" s="303">
      <c r="B636" s="75" t="n">
        <v>44903</v>
      </c>
      <c r="C636" s="76" t="n">
        <v>0</v>
      </c>
      <c r="D636" s="76" t="n">
        <v>0</v>
      </c>
      <c r="E636" s="76" t="n">
        <v>0</v>
      </c>
      <c r="F636" s="76" t="n">
        <v>0</v>
      </c>
      <c r="G636" s="76" t="n">
        <v>0</v>
      </c>
      <c r="H636" s="76" t="n">
        <v>328</v>
      </c>
      <c r="I636" s="76" t="n">
        <v>677</v>
      </c>
      <c r="J636" s="76" t="n">
        <v>0</v>
      </c>
      <c r="K636" s="76" t="n">
        <v>0</v>
      </c>
      <c r="L636" s="77" t="n">
        <v>0</v>
      </c>
      <c r="M636" s="77" t="n">
        <v>0</v>
      </c>
      <c r="N636" s="88">
        <f>P635+C636+D636+F636+G636+H636-I636-J636-K636-L636-M636/15+H635</f>
        <v/>
      </c>
      <c r="O636" s="88" t="n">
        <v>2132</v>
      </c>
      <c r="P636" s="88" t="n"/>
      <c r="Q636" s="88">
        <f>P635-N635</f>
        <v/>
      </c>
      <c r="R636" s="92" t="n"/>
      <c r="S636" s="110" t="n"/>
      <c r="T636" s="92" t="n"/>
      <c r="U636" s="92" t="n"/>
      <c r="V636" s="92" t="n"/>
      <c r="W636" s="92" t="n"/>
      <c r="X636" s="92" t="n"/>
    </row>
    <row r="637" ht="15.75" customHeight="1" s="303">
      <c r="B637" s="75" t="n">
        <v>44904</v>
      </c>
      <c r="C637" s="76" t="n">
        <v>0</v>
      </c>
      <c r="D637" s="76" t="n">
        <v>600</v>
      </c>
      <c r="E637" s="76" t="n">
        <v>14</v>
      </c>
      <c r="F637" s="76" t="n">
        <v>0</v>
      </c>
      <c r="G637" s="76" t="n">
        <v>0</v>
      </c>
      <c r="H637" s="76" t="n">
        <v>422</v>
      </c>
      <c r="I637" s="76" t="n">
        <v>956</v>
      </c>
      <c r="J637" s="76" t="n">
        <v>0</v>
      </c>
      <c r="K637" s="76" t="n">
        <v>0</v>
      </c>
      <c r="L637" s="76" t="n">
        <v>0</v>
      </c>
      <c r="M637" s="76" t="n">
        <v>0</v>
      </c>
      <c r="N637" s="88">
        <f>N636+C637+D637+F637+G637+H637-I637-J637-K637-L637-M637/15</f>
        <v/>
      </c>
      <c r="O637" s="88" t="n">
        <v>3200</v>
      </c>
      <c r="P637" s="88" t="n"/>
      <c r="Q637" s="88" t="n"/>
      <c r="R637" s="92" t="n"/>
      <c r="S637" s="110" t="n"/>
      <c r="T637" s="92" t="n"/>
      <c r="U637" s="92" t="n"/>
      <c r="V637" s="92" t="n"/>
      <c r="W637" s="92" t="n"/>
      <c r="X637" s="92" t="n"/>
    </row>
    <row r="638" ht="15.75" customHeight="1" s="303">
      <c r="B638" s="75" t="n">
        <v>44905</v>
      </c>
      <c r="C638" s="76" t="n">
        <v>0</v>
      </c>
      <c r="D638" s="76" t="n">
        <v>0</v>
      </c>
      <c r="E638" s="76" t="n">
        <v>0</v>
      </c>
      <c r="F638" s="76" t="n">
        <v>0</v>
      </c>
      <c r="G638" s="76" t="n">
        <v>0</v>
      </c>
      <c r="H638" s="76" t="n">
        <v>342</v>
      </c>
      <c r="I638" s="76" t="n">
        <v>664</v>
      </c>
      <c r="J638" s="76" t="n">
        <v>0</v>
      </c>
      <c r="K638" s="76" t="n">
        <v>0</v>
      </c>
      <c r="L638" s="76" t="n">
        <v>0</v>
      </c>
      <c r="M638" s="76" t="n">
        <v>0</v>
      </c>
      <c r="N638" s="88">
        <f>N637+C638+D638+F638+G638+H638-I638-J638-K638-L638-M638/15</f>
        <v/>
      </c>
      <c r="O638" s="88" t="n">
        <v>2720</v>
      </c>
      <c r="P638" s="88" t="n"/>
      <c r="Q638" s="88" t="n"/>
      <c r="R638" s="92" t="n"/>
      <c r="S638" s="110" t="n"/>
      <c r="T638" s="92" t="n"/>
      <c r="U638" s="92" t="n"/>
      <c r="V638" s="92" t="n"/>
      <c r="W638" s="92" t="n"/>
      <c r="X638" s="92" t="n"/>
    </row>
    <row r="639" ht="15.75" customHeight="1" s="303">
      <c r="B639" s="75" t="n">
        <v>44906</v>
      </c>
      <c r="C639" s="76" t="n">
        <v>0</v>
      </c>
      <c r="D639" s="76" t="n">
        <v>0</v>
      </c>
      <c r="E639" s="76" t="n">
        <v>0</v>
      </c>
      <c r="F639" s="76" t="n">
        <v>0</v>
      </c>
      <c r="G639" s="76" t="n">
        <v>0</v>
      </c>
      <c r="H639" s="76" t="n">
        <v>282</v>
      </c>
      <c r="I639" s="76" t="n">
        <v>515</v>
      </c>
      <c r="J639" s="76" t="n">
        <v>0</v>
      </c>
      <c r="K639" s="76" t="n">
        <v>0</v>
      </c>
      <c r="L639" s="76" t="n">
        <v>0</v>
      </c>
      <c r="M639" s="76" t="n">
        <v>0</v>
      </c>
      <c r="N639" s="88">
        <f>N638+C639+D639+F639+G639+H639-I639-J639-K639-L639-M639/15</f>
        <v/>
      </c>
      <c r="O639" s="88" t="n">
        <v>2410</v>
      </c>
      <c r="P639" s="88" t="n"/>
      <c r="Q639" s="88" t="n"/>
      <c r="R639" s="92" t="n"/>
      <c r="S639" s="110" t="n"/>
      <c r="T639" s="92" t="n"/>
      <c r="U639" s="92" t="n"/>
      <c r="V639" s="92" t="n"/>
      <c r="W639" s="92" t="n"/>
      <c r="X639" s="92" t="n"/>
    </row>
    <row r="640" ht="15.75" customHeight="1" s="303">
      <c r="B640" s="75" t="n">
        <v>44907</v>
      </c>
      <c r="C640" s="76" t="n">
        <v>0</v>
      </c>
      <c r="D640" s="76" t="n">
        <v>600</v>
      </c>
      <c r="E640" s="76" t="n">
        <v>0</v>
      </c>
      <c r="F640" s="76" t="n">
        <v>0</v>
      </c>
      <c r="G640" s="76" t="n">
        <v>0</v>
      </c>
      <c r="H640" s="76" t="n">
        <v>477</v>
      </c>
      <c r="I640" s="76" t="n">
        <v>471</v>
      </c>
      <c r="J640" s="76" t="n">
        <v>0</v>
      </c>
      <c r="K640" s="76" t="n">
        <v>0</v>
      </c>
      <c r="L640" s="76" t="n">
        <v>0</v>
      </c>
      <c r="M640" s="76" t="n">
        <v>0</v>
      </c>
      <c r="N640" s="88">
        <f>N639+C640+D640+F640+G640+H640-I640-J640-K640-L640-M640/15</f>
        <v/>
      </c>
      <c r="O640" s="88" t="n">
        <v>2913</v>
      </c>
      <c r="P640" s="88" t="n"/>
      <c r="Q640" s="88" t="n"/>
      <c r="R640" s="92" t="n"/>
      <c r="S640" s="110" t="n"/>
      <c r="T640" s="92" t="n"/>
      <c r="U640" s="92" t="n"/>
      <c r="V640" s="92" t="n"/>
      <c r="W640" s="92" t="n"/>
      <c r="X640" s="92" t="n"/>
    </row>
    <row r="641" ht="15.75" customHeight="1" s="303">
      <c r="B641" s="75" t="n">
        <v>44908</v>
      </c>
      <c r="C641" s="76" t="n">
        <v>0</v>
      </c>
      <c r="D641" s="76" t="n">
        <v>0</v>
      </c>
      <c r="E641" s="76" t="n">
        <v>0</v>
      </c>
      <c r="F641" s="76" t="n">
        <v>0</v>
      </c>
      <c r="G641" s="76" t="n">
        <v>0</v>
      </c>
      <c r="H641" s="76" t="n">
        <v>367</v>
      </c>
      <c r="I641" s="76" t="n">
        <v>593</v>
      </c>
      <c r="J641" s="76" t="n">
        <v>0</v>
      </c>
      <c r="K641" s="76" t="n">
        <v>0</v>
      </c>
      <c r="L641" s="76" t="n">
        <v>0</v>
      </c>
      <c r="M641" s="76" t="n">
        <v>0</v>
      </c>
      <c r="N641" s="88">
        <f>N640+C641+D641+F641+G641+H641-I641-J641-K641-L641-M641/15</f>
        <v/>
      </c>
      <c r="O641" s="88" t="n">
        <v>2743</v>
      </c>
      <c r="P641" s="88" t="n"/>
      <c r="Q641" s="88" t="n"/>
      <c r="R641" s="92" t="n"/>
      <c r="S641" s="110" t="n"/>
      <c r="T641" s="92" t="n"/>
      <c r="U641" s="92" t="n"/>
      <c r="V641" s="92" t="n"/>
      <c r="W641" s="92" t="n"/>
      <c r="X641" s="92" t="n"/>
    </row>
    <row r="642" ht="15.75" customHeight="1" s="303">
      <c r="B642" s="75" t="n">
        <v>44909</v>
      </c>
      <c r="C642" s="76" t="n">
        <v>0</v>
      </c>
      <c r="D642" s="76" t="n">
        <v>203</v>
      </c>
      <c r="E642" s="76" t="n">
        <v>18</v>
      </c>
      <c r="F642" s="76" t="n">
        <v>0</v>
      </c>
      <c r="G642" s="76" t="n">
        <v>0</v>
      </c>
      <c r="H642" s="76" t="n">
        <v>442</v>
      </c>
      <c r="I642" s="76" t="n">
        <v>133</v>
      </c>
      <c r="J642" s="76" t="n">
        <v>0</v>
      </c>
      <c r="K642" s="76" t="n">
        <v>0</v>
      </c>
      <c r="L642" s="76" t="n">
        <v>0</v>
      </c>
      <c r="M642" s="76" t="n">
        <v>0</v>
      </c>
      <c r="N642" s="88">
        <f>N641+C642+D642+F642+G642+H642-I642-J642-K642-L642-M642/15</f>
        <v/>
      </c>
      <c r="O642" s="88" t="n">
        <v>2867</v>
      </c>
      <c r="P642" s="88" t="n"/>
      <c r="Q642" s="88" t="n"/>
      <c r="R642" s="92" t="n"/>
      <c r="S642" s="110" t="n"/>
      <c r="T642" s="92" t="n"/>
      <c r="U642" s="92" t="n"/>
      <c r="V642" s="92" t="n"/>
      <c r="W642" s="92" t="n"/>
      <c r="X642" s="92" t="n"/>
    </row>
    <row r="643" ht="15.75" customHeight="1" s="303">
      <c r="B643" s="75" t="n">
        <v>44910</v>
      </c>
      <c r="C643" s="76" t="n">
        <v>0</v>
      </c>
      <c r="D643" s="76" t="n">
        <v>0</v>
      </c>
      <c r="E643" s="76" t="n">
        <v>0</v>
      </c>
      <c r="F643" s="76" t="n">
        <v>0</v>
      </c>
      <c r="G643" s="76" t="n">
        <v>0</v>
      </c>
      <c r="H643" s="76" t="n">
        <v>434</v>
      </c>
      <c r="I643" s="76" t="n">
        <v>248</v>
      </c>
      <c r="J643" s="76" t="n">
        <v>0</v>
      </c>
      <c r="K643" s="76" t="n">
        <v>0</v>
      </c>
      <c r="L643" s="76" t="n">
        <v>0</v>
      </c>
      <c r="M643" s="76" t="n">
        <v>0</v>
      </c>
      <c r="N643" s="88">
        <f>N642+C643+D643+F643+G643+H643-I643-J643-K643-L643-M643/15</f>
        <v/>
      </c>
      <c r="O643" s="88" t="n">
        <v>2753</v>
      </c>
      <c r="P643" s="88" t="n"/>
      <c r="Q643" s="88" t="n"/>
      <c r="R643" s="92" t="n"/>
      <c r="S643" s="110" t="n"/>
      <c r="T643" s="92" t="n"/>
      <c r="U643" s="92" t="n"/>
      <c r="V643" s="92" t="n"/>
      <c r="W643" s="92" t="n"/>
      <c r="X643" s="92" t="n"/>
    </row>
    <row r="644" ht="15.75" customHeight="1" s="303">
      <c r="B644" s="75" t="n">
        <v>44911</v>
      </c>
      <c r="C644" s="76" t="n">
        <v>0</v>
      </c>
      <c r="D644" s="76" t="n">
        <v>0</v>
      </c>
      <c r="E644" s="76" t="n">
        <v>8</v>
      </c>
      <c r="F644" s="76" t="n">
        <v>0</v>
      </c>
      <c r="G644" s="76" t="n">
        <v>0</v>
      </c>
      <c r="H644" s="76" t="n">
        <v>515</v>
      </c>
      <c r="I644" s="76" t="n">
        <v>377</v>
      </c>
      <c r="J644" s="76" t="n">
        <v>0</v>
      </c>
      <c r="K644" s="76" t="n">
        <v>0</v>
      </c>
      <c r="L644" s="77" t="n">
        <v>0</v>
      </c>
      <c r="M644" s="77" t="n">
        <v>0</v>
      </c>
      <c r="N644" s="88">
        <f>N643+C644+D644+F644+G644+H644-I644-J644-K644-L644-M644/15</f>
        <v/>
      </c>
      <c r="O644" s="88" t="n"/>
      <c r="P644" s="88" t="n"/>
      <c r="Q644" s="88" t="n"/>
      <c r="R644" s="92" t="n"/>
      <c r="S644" s="110" t="n"/>
      <c r="T644" s="92" t="n"/>
      <c r="U644" s="92" t="n"/>
      <c r="V644" s="92" t="n"/>
      <c r="W644" s="92" t="n"/>
      <c r="X644" s="92" t="n"/>
    </row>
    <row r="645" ht="15.75" customHeight="1" s="303">
      <c r="B645" s="75" t="n">
        <v>44912</v>
      </c>
      <c r="C645" s="76" t="n">
        <v>0</v>
      </c>
      <c r="D645" s="76" t="n">
        <v>0</v>
      </c>
      <c r="E645" s="76" t="n">
        <v>0</v>
      </c>
      <c r="F645" s="76" t="n">
        <v>0</v>
      </c>
      <c r="G645" s="76" t="n">
        <v>0</v>
      </c>
      <c r="H645" s="76" t="n">
        <v>12</v>
      </c>
      <c r="I645" s="76" t="n">
        <v>552</v>
      </c>
      <c r="J645" s="76" t="n">
        <v>0</v>
      </c>
      <c r="K645" s="76" t="n">
        <v>0</v>
      </c>
      <c r="L645" s="77" t="n">
        <v>0</v>
      </c>
      <c r="M645" s="77" t="n">
        <v>0</v>
      </c>
      <c r="N645" s="88">
        <f>N644+C645+D645+F645+G645+H645-I645-J645-K645-L645-M645/15</f>
        <v/>
      </c>
      <c r="O645" s="88" t="n"/>
      <c r="P645" s="88" t="n"/>
      <c r="Q645" s="88" t="n"/>
      <c r="R645" s="92" t="n"/>
      <c r="S645" s="110" t="n"/>
      <c r="T645" s="92" t="n"/>
      <c r="U645" s="92" t="n"/>
      <c r="V645" s="92" t="n"/>
      <c r="W645" s="92" t="n"/>
      <c r="X645" s="92" t="n"/>
    </row>
    <row r="646" ht="15.75" customHeight="1" s="303">
      <c r="B646" s="75" t="n">
        <v>44913</v>
      </c>
      <c r="C646" s="76" t="n">
        <v>0</v>
      </c>
      <c r="D646" s="76" t="n">
        <v>600</v>
      </c>
      <c r="E646" s="76" t="n">
        <v>170</v>
      </c>
      <c r="F646" s="76" t="n">
        <v>0</v>
      </c>
      <c r="G646" s="76" t="n">
        <v>0</v>
      </c>
      <c r="H646" s="76" t="n">
        <v>562</v>
      </c>
      <c r="I646" s="76" t="n">
        <v>419</v>
      </c>
      <c r="J646" s="76" t="n">
        <v>0</v>
      </c>
      <c r="K646" s="76" t="n">
        <v>0</v>
      </c>
      <c r="L646" s="77" t="n">
        <v>0</v>
      </c>
      <c r="M646" s="77" t="n">
        <v>0</v>
      </c>
      <c r="N646" s="88">
        <f>N645+C646+D646+F646+G646+H646-I646-J646-K646-L646-M646/15</f>
        <v/>
      </c>
      <c r="O646" s="88" t="n"/>
      <c r="P646" s="88" t="n"/>
      <c r="Q646" s="88" t="n"/>
      <c r="R646" s="92" t="n"/>
      <c r="S646" s="110" t="n"/>
      <c r="T646" s="92" t="n"/>
      <c r="U646" s="92" t="n"/>
      <c r="V646" s="92" t="n"/>
      <c r="W646" s="92" t="n"/>
      <c r="X646" s="92" t="n"/>
    </row>
    <row r="647" ht="15.75" customHeight="1" s="303">
      <c r="B647" s="75" t="n">
        <v>44914</v>
      </c>
      <c r="C647" s="76" t="n">
        <v>0</v>
      </c>
      <c r="D647" s="76" t="n">
        <v>100</v>
      </c>
      <c r="E647" s="76" t="n">
        <v>48</v>
      </c>
      <c r="F647" s="76" t="n">
        <v>0</v>
      </c>
      <c r="G647" s="76" t="n">
        <v>0</v>
      </c>
      <c r="H647" s="76" t="n">
        <v>535</v>
      </c>
      <c r="I647" s="76" t="n">
        <v>360</v>
      </c>
      <c r="J647" s="76" t="n">
        <v>0</v>
      </c>
      <c r="K647" s="76" t="n">
        <v>0</v>
      </c>
      <c r="L647" s="77" t="n">
        <v>0</v>
      </c>
      <c r="M647" s="77" t="n">
        <v>0</v>
      </c>
      <c r="N647" s="88">
        <f>N646+C647+D647+F647+G647+H647-I647-J647-K647-L647-M647/15</f>
        <v/>
      </c>
      <c r="O647" s="88" t="n"/>
      <c r="P647" s="88" t="n"/>
      <c r="Q647" s="88" t="n"/>
      <c r="R647" s="92" t="n"/>
      <c r="S647" s="110" t="n"/>
      <c r="T647" s="92" t="n"/>
      <c r="U647" s="92" t="n"/>
      <c r="V647" s="92" t="n"/>
      <c r="W647" s="92" t="n"/>
      <c r="X647" s="92" t="n"/>
    </row>
    <row r="648" ht="15.75" customHeight="1" s="303">
      <c r="B648" s="75" t="n">
        <v>44915</v>
      </c>
      <c r="C648" s="76" t="n">
        <v>0</v>
      </c>
      <c r="D648" s="76" t="n">
        <v>590</v>
      </c>
      <c r="E648" s="76" t="n">
        <v>124</v>
      </c>
      <c r="F648" s="76" t="n">
        <v>0</v>
      </c>
      <c r="G648" s="76" t="n">
        <v>0</v>
      </c>
      <c r="H648" s="76" t="n">
        <v>580</v>
      </c>
      <c r="I648" s="76" t="n">
        <v>750</v>
      </c>
      <c r="J648" s="76" t="n">
        <v>0</v>
      </c>
      <c r="K648" s="76" t="n">
        <v>0</v>
      </c>
      <c r="L648" s="76" t="n">
        <v>0</v>
      </c>
      <c r="M648" s="76" t="n">
        <v>0</v>
      </c>
      <c r="N648" s="88">
        <f>N647+C648+D648+F648+G648+H648-I648-J648-K648-L648-M648/15</f>
        <v/>
      </c>
      <c r="O648" s="88" t="n">
        <v>2123</v>
      </c>
      <c r="P648" s="88" t="n"/>
      <c r="Q648" s="88" t="n"/>
      <c r="R648" s="92" t="n"/>
      <c r="S648" s="110" t="n"/>
      <c r="T648" s="92" t="n"/>
      <c r="U648" s="92" t="n"/>
      <c r="V648" s="92" t="n"/>
      <c r="W648" s="92" t="n"/>
      <c r="X648" s="92" t="n"/>
    </row>
    <row r="649" ht="15.75" customHeight="1" s="303">
      <c r="B649" s="75" t="n">
        <v>44916</v>
      </c>
      <c r="C649" s="76" t="n">
        <v>0</v>
      </c>
      <c r="D649" s="76" t="n">
        <v>0</v>
      </c>
      <c r="E649" s="76" t="n">
        <v>0</v>
      </c>
      <c r="F649" s="76" t="n">
        <v>0</v>
      </c>
      <c r="G649" s="76" t="n">
        <v>0</v>
      </c>
      <c r="H649" s="76" t="n">
        <v>424</v>
      </c>
      <c r="I649" s="76" t="n">
        <v>235</v>
      </c>
      <c r="J649" s="76" t="n">
        <v>0</v>
      </c>
      <c r="K649" s="76" t="n">
        <v>600</v>
      </c>
      <c r="L649" s="77" t="n">
        <v>0</v>
      </c>
      <c r="M649" s="77" t="n">
        <v>0</v>
      </c>
      <c r="N649" s="88">
        <f>N648+C649+D649+F649+G649+H649-I649-J649-K649-L649-M649/15</f>
        <v/>
      </c>
      <c r="O649" s="88" t="n">
        <v>2493</v>
      </c>
      <c r="P649" s="88" t="n"/>
      <c r="Q649" s="88" t="n"/>
      <c r="R649" s="92" t="n"/>
      <c r="S649" s="110" t="n"/>
      <c r="T649" s="92" t="n"/>
      <c r="U649" s="92" t="n"/>
      <c r="V649" s="92" t="n"/>
      <c r="W649" s="92" t="n"/>
      <c r="X649" s="92" t="n"/>
    </row>
    <row r="650" ht="15.75" customHeight="1" s="303">
      <c r="B650" s="75" t="n">
        <v>44917</v>
      </c>
      <c r="C650" s="76" t="n">
        <v>0</v>
      </c>
      <c r="D650" s="76" t="n">
        <v>0</v>
      </c>
      <c r="E650" s="76" t="n">
        <v>0</v>
      </c>
      <c r="F650" s="76" t="n">
        <v>0</v>
      </c>
      <c r="G650" s="76" t="n">
        <v>0</v>
      </c>
      <c r="H650" s="76" t="n">
        <v>338</v>
      </c>
      <c r="I650" s="76" t="n">
        <v>339</v>
      </c>
      <c r="J650" s="76" t="n">
        <v>0</v>
      </c>
      <c r="K650" s="76" t="n">
        <v>0</v>
      </c>
      <c r="L650" s="77" t="n">
        <v>0</v>
      </c>
      <c r="M650" s="77" t="n">
        <v>0</v>
      </c>
      <c r="N650" s="88">
        <f>N649+C650+D650+F650+G650+H650-I650-J650-K650-L650-M650/15</f>
        <v/>
      </c>
      <c r="O650" s="88" t="n"/>
      <c r="P650" s="88" t="n"/>
      <c r="Q650" s="88" t="n"/>
      <c r="R650" s="92" t="n"/>
      <c r="S650" s="110" t="n"/>
      <c r="T650" s="92" t="n"/>
      <c r="U650" s="92" t="n"/>
      <c r="V650" s="92" t="n"/>
      <c r="W650" s="92" t="n"/>
      <c r="X650" s="92" t="n"/>
    </row>
    <row r="651" ht="15.75" customHeight="1" s="303">
      <c r="B651" s="75" t="n">
        <v>44918</v>
      </c>
      <c r="C651" s="76" t="n">
        <v>0</v>
      </c>
      <c r="D651" s="76">
        <f>326+100</f>
        <v/>
      </c>
      <c r="E651" s="76">
        <f>10+3</f>
        <v/>
      </c>
      <c r="F651" s="76" t="n">
        <v>0</v>
      </c>
      <c r="G651" s="76" t="n">
        <v>0</v>
      </c>
      <c r="H651" s="76" t="n">
        <v>455</v>
      </c>
      <c r="I651" s="76" t="n">
        <v>339</v>
      </c>
      <c r="J651" s="76" t="n">
        <v>0</v>
      </c>
      <c r="K651" s="76" t="n">
        <v>0</v>
      </c>
      <c r="L651" s="76" t="n">
        <v>0</v>
      </c>
      <c r="M651" s="76" t="n">
        <v>0</v>
      </c>
      <c r="N651" s="88">
        <f>N650+C651+D651+F651+G651+H651-I651-J651-K651-L651-M651/15</f>
        <v/>
      </c>
      <c r="O651" s="88" t="n"/>
      <c r="P651" s="88" t="n"/>
      <c r="Q651" s="88" t="n"/>
      <c r="R651" s="92" t="n"/>
      <c r="S651" s="110" t="n"/>
      <c r="T651" s="92" t="n"/>
      <c r="U651" s="92" t="n"/>
      <c r="V651" s="92" t="n"/>
      <c r="W651" s="92" t="n"/>
      <c r="X651" s="92" t="n"/>
    </row>
    <row r="652" ht="15.75" customHeight="1" s="303">
      <c r="B652" s="75" t="n">
        <v>44919</v>
      </c>
      <c r="C652" s="76" t="n">
        <v>0</v>
      </c>
      <c r="D652" s="76" t="n">
        <v>0</v>
      </c>
      <c r="E652" s="76" t="n">
        <v>0</v>
      </c>
      <c r="F652" s="76" t="n">
        <v>0</v>
      </c>
      <c r="G652" s="76" t="n">
        <v>0</v>
      </c>
      <c r="H652" s="76" t="n">
        <v>413</v>
      </c>
      <c r="I652" s="76" t="n">
        <v>511</v>
      </c>
      <c r="J652" s="76" t="n">
        <v>0</v>
      </c>
      <c r="K652" s="76" t="n">
        <v>0</v>
      </c>
      <c r="L652" s="76" t="n">
        <v>0</v>
      </c>
      <c r="M652" s="76" t="n">
        <v>0</v>
      </c>
      <c r="N652" s="88">
        <f>N651+C652+D652+F652+G652+H652-I652-J652-K652-L652-M652/15</f>
        <v/>
      </c>
      <c r="O652" s="88" t="n"/>
      <c r="P652" s="88" t="n"/>
      <c r="Q652" s="88" t="n"/>
      <c r="R652" s="92" t="n"/>
      <c r="S652" s="110" t="n"/>
      <c r="T652" s="92" t="n"/>
      <c r="U652" s="92" t="n"/>
      <c r="V652" s="92" t="n"/>
      <c r="W652" s="92" t="n"/>
      <c r="X652" s="92" t="n"/>
    </row>
    <row r="653" ht="15.75" customHeight="1" s="303">
      <c r="B653" s="75" t="n">
        <v>44920</v>
      </c>
      <c r="C653" s="76" t="n">
        <v>0</v>
      </c>
      <c r="D653" s="76" t="n">
        <v>0</v>
      </c>
      <c r="E653" s="76" t="n">
        <v>0</v>
      </c>
      <c r="F653" s="76" t="n">
        <v>0</v>
      </c>
      <c r="G653" s="76" t="n">
        <v>0</v>
      </c>
      <c r="H653" s="76" t="n">
        <v>446</v>
      </c>
      <c r="I653" s="76" t="n">
        <v>287</v>
      </c>
      <c r="J653" s="76" t="n">
        <v>0</v>
      </c>
      <c r="K653" s="76" t="n">
        <v>0</v>
      </c>
      <c r="L653" s="76" t="n">
        <v>0</v>
      </c>
      <c r="M653" s="76" t="n">
        <v>0</v>
      </c>
      <c r="N653" s="88">
        <f>N652+C653+D653+F653+G653+H653-I653-J653-K653-L653-M653/15</f>
        <v/>
      </c>
      <c r="O653" s="88" t="n"/>
      <c r="P653" s="88" t="n"/>
      <c r="Q653" s="88" t="n"/>
      <c r="R653" s="92" t="n"/>
      <c r="S653" s="110" t="n"/>
      <c r="T653" s="92" t="n"/>
      <c r="U653" s="92" t="n"/>
      <c r="V653" s="92" t="n"/>
      <c r="W653" s="92" t="n"/>
      <c r="X653" s="92" t="n"/>
    </row>
    <row r="654" ht="15.75" customHeight="1" s="303">
      <c r="B654" s="75" t="n">
        <v>44921</v>
      </c>
      <c r="C654" s="76" t="n">
        <v>0</v>
      </c>
      <c r="D654" s="76" t="n">
        <v>0</v>
      </c>
      <c r="E654" s="76" t="n">
        <v>0</v>
      </c>
      <c r="F654" s="76" t="n">
        <v>0</v>
      </c>
      <c r="G654" s="76" t="n">
        <v>0</v>
      </c>
      <c r="H654" s="76" t="n">
        <v>547</v>
      </c>
      <c r="I654" s="76" t="n">
        <v>157</v>
      </c>
      <c r="J654" s="76" t="n">
        <v>0</v>
      </c>
      <c r="K654" s="76" t="n">
        <v>0</v>
      </c>
      <c r="L654" s="76" t="n">
        <v>0</v>
      </c>
      <c r="M654" s="76" t="n">
        <v>0</v>
      </c>
      <c r="N654" s="88">
        <f>N653+C654+D654+F654+G654+H654-I654-J654-K654-L654-M654/15</f>
        <v/>
      </c>
      <c r="O654" s="88" t="n">
        <v>1912</v>
      </c>
      <c r="P654" s="88" t="n"/>
      <c r="Q654" s="88" t="n"/>
      <c r="R654" s="92" t="n"/>
      <c r="S654" s="110" t="n"/>
      <c r="T654" s="92" t="n"/>
      <c r="U654" s="92" t="n"/>
      <c r="V654" s="92" t="n"/>
      <c r="W654" s="92" t="n"/>
      <c r="X654" s="92" t="n"/>
    </row>
    <row r="655" ht="15.75" customHeight="1" s="303">
      <c r="B655" s="75" t="n">
        <v>44922</v>
      </c>
      <c r="C655" s="76" t="n">
        <v>0</v>
      </c>
      <c r="D655" s="76" t="n">
        <v>0</v>
      </c>
      <c r="E655" s="76" t="n">
        <v>0</v>
      </c>
      <c r="F655" s="76" t="n">
        <v>0</v>
      </c>
      <c r="G655" s="76" t="n">
        <v>0</v>
      </c>
      <c r="H655" s="76" t="n">
        <v>626</v>
      </c>
      <c r="I655" s="76" t="n">
        <v>224</v>
      </c>
      <c r="J655" s="76" t="n">
        <v>0</v>
      </c>
      <c r="K655" s="76" t="n">
        <v>0</v>
      </c>
      <c r="L655" s="76" t="n">
        <v>0</v>
      </c>
      <c r="M655" s="76" t="n">
        <v>0</v>
      </c>
      <c r="N655" s="88">
        <f>N654+C655+D655+F655+G655+H655-I655-J655-K655-L655-M655/15</f>
        <v/>
      </c>
      <c r="O655" s="88" t="n">
        <v>1560</v>
      </c>
      <c r="P655" s="88" t="n"/>
      <c r="Q655" s="88" t="n"/>
      <c r="R655" s="92" t="n"/>
      <c r="S655" s="110" t="n"/>
      <c r="T655" s="92" t="n"/>
      <c r="U655" s="92" t="n"/>
      <c r="V655" s="92" t="n"/>
      <c r="W655" s="92" t="n"/>
      <c r="X655" s="92" t="n"/>
    </row>
    <row r="656" ht="15.75" customHeight="1" s="303">
      <c r="B656" s="75" t="n">
        <v>44923</v>
      </c>
      <c r="C656" s="76" t="n">
        <v>0</v>
      </c>
      <c r="D656" s="76" t="n">
        <v>0</v>
      </c>
      <c r="E656" s="76" t="n">
        <v>0</v>
      </c>
      <c r="F656" s="76" t="n">
        <v>0</v>
      </c>
      <c r="G656" s="76" t="n">
        <v>0</v>
      </c>
      <c r="H656" s="76" t="n">
        <v>489</v>
      </c>
      <c r="I656" s="76" t="n">
        <v>437</v>
      </c>
      <c r="J656" s="76" t="n">
        <v>0</v>
      </c>
      <c r="K656" s="76" t="n">
        <v>0</v>
      </c>
      <c r="L656" s="76" t="n">
        <v>0</v>
      </c>
      <c r="M656" s="76" t="n">
        <v>0</v>
      </c>
      <c r="N656" s="88">
        <f>N655+C656+D656+F656+G656+H656-I656-J656-K656-L656-M656/15</f>
        <v/>
      </c>
      <c r="O656" s="88" t="n">
        <v>1180</v>
      </c>
      <c r="P656" s="88" t="n"/>
      <c r="Q656" s="88" t="n"/>
      <c r="R656" s="92" t="n"/>
      <c r="S656" s="110" t="n"/>
      <c r="T656" s="92" t="n"/>
      <c r="U656" s="92" t="n"/>
      <c r="V656" s="92" t="n"/>
      <c r="W656" s="92" t="n"/>
      <c r="X656" s="92" t="n"/>
    </row>
    <row r="657" ht="15.75" customHeight="1" s="303">
      <c r="B657" s="75" t="n">
        <v>44924</v>
      </c>
      <c r="C657" s="76" t="n">
        <v>0</v>
      </c>
      <c r="D657" s="76" t="n">
        <v>0</v>
      </c>
      <c r="E657" s="76" t="n">
        <v>0</v>
      </c>
      <c r="F657" s="76" t="n">
        <v>0</v>
      </c>
      <c r="G657" s="76" t="n">
        <v>0</v>
      </c>
      <c r="H657" s="76" t="n">
        <v>542</v>
      </c>
      <c r="I657" s="76" t="n">
        <v>456</v>
      </c>
      <c r="J657" s="76" t="n">
        <v>0</v>
      </c>
      <c r="K657" s="76" t="n">
        <v>0</v>
      </c>
      <c r="L657" s="76" t="n">
        <v>0</v>
      </c>
      <c r="M657" s="76" t="n">
        <v>0</v>
      </c>
      <c r="N657" s="88">
        <f>N656+C657+D657+F657+G657+H657-I657-J657-K657-L657-M657/15</f>
        <v/>
      </c>
      <c r="O657" s="88" t="n"/>
      <c r="P657" s="88" t="n"/>
      <c r="Q657" s="88" t="n"/>
      <c r="R657" s="92" t="n"/>
      <c r="S657" s="110" t="n"/>
      <c r="T657" s="92" t="n"/>
      <c r="U657" s="92" t="n"/>
      <c r="V657" s="92" t="n"/>
      <c r="W657" s="92" t="n"/>
      <c r="X657" s="92" t="n"/>
    </row>
    <row r="658" ht="15.75" customHeight="1" s="303">
      <c r="B658" s="75" t="n">
        <v>44925</v>
      </c>
      <c r="C658" s="76" t="n">
        <v>0</v>
      </c>
      <c r="D658" s="76" t="n">
        <v>0</v>
      </c>
      <c r="E658" s="76" t="n">
        <v>6</v>
      </c>
      <c r="F658" s="76" t="n">
        <v>0</v>
      </c>
      <c r="G658" s="76" t="n">
        <v>0</v>
      </c>
      <c r="H658" s="76" t="n">
        <v>428</v>
      </c>
      <c r="I658" s="76" t="n">
        <v>444</v>
      </c>
      <c r="J658" s="76" t="n">
        <v>0</v>
      </c>
      <c r="K658" s="76" t="n">
        <v>0</v>
      </c>
      <c r="L658" s="76" t="n">
        <v>0</v>
      </c>
      <c r="M658" s="76" t="n">
        <v>0</v>
      </c>
      <c r="N658" s="88">
        <f>N657+C658+D658+F658+G658+H658-I658-J658-K658-L658-M658/15</f>
        <v/>
      </c>
      <c r="O658" s="88" t="n">
        <v>720</v>
      </c>
      <c r="P658" s="88" t="n"/>
      <c r="Q658" s="88" t="n"/>
      <c r="R658" s="92" t="n"/>
      <c r="S658" s="110" t="n"/>
      <c r="T658" s="92" t="n"/>
      <c r="U658" s="92" t="n"/>
      <c r="V658" s="92" t="n"/>
      <c r="W658" s="92" t="n"/>
      <c r="X658" s="92" t="n"/>
    </row>
    <row r="659" ht="15.75" customHeight="1" s="303">
      <c r="B659" s="75" t="n">
        <v>44926</v>
      </c>
      <c r="C659" s="76" t="n">
        <v>0</v>
      </c>
      <c r="D659" s="76" t="n">
        <v>0</v>
      </c>
      <c r="E659" s="76" t="n">
        <v>0</v>
      </c>
      <c r="F659" s="76" t="n">
        <v>0</v>
      </c>
      <c r="G659" s="76" t="n">
        <v>0</v>
      </c>
      <c r="H659" s="76" t="n">
        <v>0</v>
      </c>
      <c r="I659" s="76" t="n">
        <v>0</v>
      </c>
      <c r="J659" s="76" t="n">
        <v>0</v>
      </c>
      <c r="K659" s="76" t="n">
        <v>0</v>
      </c>
      <c r="L659" s="76" t="n">
        <v>0</v>
      </c>
      <c r="M659" s="76" t="n">
        <v>0</v>
      </c>
      <c r="N659" s="88">
        <f>N658+C659+D659+F659+G659+H659-I659-J659-K659-L659-M659/15</f>
        <v/>
      </c>
      <c r="O659" s="88" t="n"/>
      <c r="P659" s="88" t="n"/>
      <c r="Q659" s="88" t="n"/>
      <c r="R659" s="92" t="n"/>
      <c r="S659" s="110" t="n"/>
      <c r="T659" s="92" t="n"/>
      <c r="U659" s="92" t="n"/>
      <c r="V659" s="92" t="n"/>
      <c r="W659" s="92" t="n"/>
      <c r="X659" s="92" t="n"/>
    </row>
    <row r="660" ht="15.75" customHeight="1" s="303">
      <c r="B660" s="75" t="n">
        <v>44927</v>
      </c>
      <c r="C660" s="76" t="n">
        <v>0</v>
      </c>
      <c r="D660" s="76" t="n">
        <v>0</v>
      </c>
      <c r="E660" s="76" t="n">
        <v>0</v>
      </c>
      <c r="F660" s="76" t="n">
        <v>0</v>
      </c>
      <c r="G660" s="76" t="n">
        <v>0</v>
      </c>
      <c r="H660" s="76" t="n">
        <v>0</v>
      </c>
      <c r="I660" s="76" t="n">
        <v>0</v>
      </c>
      <c r="J660" s="76" t="n">
        <v>0</v>
      </c>
      <c r="K660" s="76" t="n">
        <v>0</v>
      </c>
      <c r="L660" s="76" t="n">
        <v>0</v>
      </c>
      <c r="M660" s="76" t="n">
        <v>0</v>
      </c>
      <c r="N660" s="88">
        <f>N659+C660+D660+F660+G660+H660-I660-J660-K660-L660-M660/15</f>
        <v/>
      </c>
      <c r="O660" s="88" t="n"/>
      <c r="P660" s="88" t="n"/>
      <c r="Q660" s="88" t="n"/>
      <c r="R660" s="92" t="n"/>
      <c r="S660" s="110" t="n"/>
      <c r="T660" s="92" t="n"/>
      <c r="U660" s="92" t="n"/>
      <c r="V660" s="92" t="n"/>
      <c r="W660" s="92" t="n"/>
      <c r="X660" s="92" t="n"/>
    </row>
    <row r="661" ht="15.75" customHeight="1" s="303">
      <c r="B661" s="75" t="n">
        <v>44928</v>
      </c>
      <c r="C661" s="76" t="n">
        <v>0</v>
      </c>
      <c r="D661" s="76" t="n">
        <v>0</v>
      </c>
      <c r="E661" s="76" t="n">
        <v>0</v>
      </c>
      <c r="F661" s="76" t="n">
        <v>0</v>
      </c>
      <c r="G661" s="76" t="n">
        <v>0</v>
      </c>
      <c r="H661" s="76" t="n">
        <v>104</v>
      </c>
      <c r="I661" s="76" t="n">
        <v>992</v>
      </c>
      <c r="J661" s="76" t="n">
        <v>0</v>
      </c>
      <c r="K661" s="76" t="n">
        <v>0</v>
      </c>
      <c r="L661" s="76" t="n">
        <v>0</v>
      </c>
      <c r="M661" s="76" t="n">
        <v>0</v>
      </c>
      <c r="N661" s="88">
        <f>N660+C661+D661+F661+G661+H661-I661-J661-K661-L661-M661/15</f>
        <v/>
      </c>
      <c r="O661" s="88" t="n"/>
      <c r="P661" s="88" t="n"/>
      <c r="Q661" s="88" t="n"/>
      <c r="R661" s="92" t="n"/>
      <c r="S661" s="110" t="n"/>
      <c r="T661" s="92" t="n"/>
      <c r="U661" s="92" t="n"/>
      <c r="V661" s="92" t="n"/>
      <c r="W661" s="92" t="n"/>
      <c r="X661" s="92" t="n"/>
    </row>
    <row r="662" ht="15.75" customHeight="1" s="303">
      <c r="B662" s="75" t="n">
        <v>44929</v>
      </c>
      <c r="C662" s="76" t="n">
        <v>0</v>
      </c>
      <c r="D662" s="76" t="n">
        <v>0</v>
      </c>
      <c r="E662" s="76" t="n">
        <v>0</v>
      </c>
      <c r="F662" s="76" t="n">
        <v>0</v>
      </c>
      <c r="G662" s="76" t="n">
        <v>0</v>
      </c>
      <c r="H662" s="76" t="n">
        <v>0</v>
      </c>
      <c r="I662" s="76" t="n">
        <v>534</v>
      </c>
      <c r="J662" s="76" t="n">
        <v>0</v>
      </c>
      <c r="K662" s="76" t="n">
        <v>0</v>
      </c>
      <c r="L662" s="76" t="n">
        <v>0</v>
      </c>
      <c r="M662" s="76" t="n">
        <v>0</v>
      </c>
      <c r="N662" s="88">
        <f>N661+C662+D662+F662+G662+H662-I662-J662-K662-L662-M662/15</f>
        <v/>
      </c>
      <c r="O662" s="88" t="n"/>
      <c r="P662" s="88" t="n"/>
      <c r="Q662" s="88" t="n"/>
      <c r="R662" s="92" t="n"/>
      <c r="S662" s="110" t="n"/>
      <c r="T662" s="92" t="n"/>
      <c r="U662" s="92" t="n"/>
      <c r="V662" s="92" t="n"/>
      <c r="W662" s="92" t="n"/>
      <c r="X662" s="92" t="n"/>
    </row>
    <row r="663" ht="15.75" customHeight="1" s="303">
      <c r="B663" s="75" t="n">
        <v>44930</v>
      </c>
      <c r="C663" s="76" t="n">
        <v>0</v>
      </c>
      <c r="D663" s="76" t="n">
        <v>0</v>
      </c>
      <c r="E663" s="76" t="n">
        <v>0</v>
      </c>
      <c r="F663" s="76" t="n">
        <v>0</v>
      </c>
      <c r="G663" s="76" t="n">
        <v>0</v>
      </c>
      <c r="H663" s="76" t="n">
        <v>273</v>
      </c>
      <c r="I663" s="76" t="n">
        <v>262</v>
      </c>
      <c r="J663" s="76" t="n">
        <v>0</v>
      </c>
      <c r="K663" s="76" t="n">
        <v>0</v>
      </c>
      <c r="L663" s="76" t="n">
        <v>0</v>
      </c>
      <c r="M663" s="76" t="n">
        <v>0</v>
      </c>
      <c r="N663" s="88">
        <f>N662+C663+D663+F663+G663+H663-I663-J663-K663-L663-M663/15</f>
        <v/>
      </c>
      <c r="O663" s="88" t="n"/>
      <c r="P663" s="88" t="n"/>
      <c r="Q663" s="88" t="n"/>
      <c r="R663" s="92" t="n"/>
      <c r="S663" s="110" t="n"/>
      <c r="T663" s="92" t="n"/>
      <c r="U663" s="92" t="n"/>
      <c r="V663" s="92" t="n"/>
      <c r="W663" s="92" t="n"/>
      <c r="X663" s="92" t="n"/>
    </row>
    <row r="664" ht="15.75" customHeight="1" s="303">
      <c r="B664" s="75" t="n">
        <v>44931</v>
      </c>
      <c r="C664" s="76" t="n">
        <v>0</v>
      </c>
      <c r="D664" s="76" t="n">
        <v>0</v>
      </c>
      <c r="E664" s="76" t="n">
        <v>0</v>
      </c>
      <c r="F664" s="76" t="n">
        <v>600</v>
      </c>
      <c r="G664" s="76" t="n">
        <v>0</v>
      </c>
      <c r="H664" s="76" t="n">
        <v>47</v>
      </c>
      <c r="I664" s="76" t="n">
        <v>105</v>
      </c>
      <c r="J664" s="76" t="n">
        <v>0</v>
      </c>
      <c r="K664" s="76" t="n">
        <v>0</v>
      </c>
      <c r="L664" s="76" t="n">
        <v>0</v>
      </c>
      <c r="M664" s="76" t="n">
        <v>0</v>
      </c>
      <c r="N664" s="88">
        <f>N663+C664+D664+F664+G664+H664-I664-J664-K664-L664-M664/15</f>
        <v/>
      </c>
      <c r="O664" s="88" t="n"/>
      <c r="P664" s="88" t="n"/>
      <c r="Q664" s="88" t="n"/>
      <c r="R664" s="92" t="n"/>
      <c r="S664" s="110" t="n"/>
      <c r="T664" s="92" t="n"/>
      <c r="U664" s="92" t="n"/>
      <c r="V664" s="92" t="n"/>
      <c r="W664" s="92" t="n"/>
      <c r="X664" s="92" t="n"/>
    </row>
    <row r="665" ht="15.75" customHeight="1" s="303">
      <c r="B665" s="75" t="n">
        <v>44932</v>
      </c>
      <c r="C665" s="76" t="n">
        <v>0</v>
      </c>
      <c r="D665" s="76" t="n">
        <v>0</v>
      </c>
      <c r="E665" s="76" t="n">
        <v>0</v>
      </c>
      <c r="F665" s="76" t="n">
        <v>0</v>
      </c>
      <c r="G665" s="76" t="n">
        <v>0</v>
      </c>
      <c r="H665" s="76" t="n">
        <v>151</v>
      </c>
      <c r="I665" s="76" t="n">
        <v>904</v>
      </c>
      <c r="J665" s="76" t="n">
        <v>0</v>
      </c>
      <c r="K665" s="76" t="n">
        <v>0</v>
      </c>
      <c r="L665" s="76" t="n">
        <v>0</v>
      </c>
      <c r="M665" s="76" t="n">
        <v>0</v>
      </c>
      <c r="N665" s="88">
        <f>N664+C665+D665+F665+G665+H665-I665-J665-K665-L665-M665/15</f>
        <v/>
      </c>
      <c r="O665" s="88" t="n"/>
      <c r="P665" s="88" t="n"/>
      <c r="Q665" s="88" t="n"/>
      <c r="R665" s="92" t="n"/>
      <c r="S665" s="110" t="n"/>
      <c r="T665" s="92" t="n"/>
      <c r="U665" s="92" t="n"/>
      <c r="V665" s="92" t="n"/>
      <c r="W665" s="92" t="n"/>
      <c r="X665" s="92" t="n"/>
    </row>
    <row r="666" ht="15.75" customHeight="1" s="303">
      <c r="B666" s="75" t="n">
        <v>44933</v>
      </c>
      <c r="C666" s="76" t="n">
        <v>0</v>
      </c>
      <c r="D666" s="76" t="n">
        <v>0</v>
      </c>
      <c r="E666" s="76" t="n">
        <v>0</v>
      </c>
      <c r="F666" s="76" t="n">
        <v>0</v>
      </c>
      <c r="G666" s="76" t="n">
        <v>0</v>
      </c>
      <c r="H666" s="76" t="n">
        <v>188</v>
      </c>
      <c r="I666" s="76" t="n">
        <v>528</v>
      </c>
      <c r="J666" s="76" t="n">
        <v>0</v>
      </c>
      <c r="K666" s="76" t="n">
        <v>0</v>
      </c>
      <c r="L666" s="76" t="n">
        <v>0</v>
      </c>
      <c r="M666" s="76" t="n">
        <v>0</v>
      </c>
      <c r="N666" s="88">
        <f>N665+C666+D666+F666+G666+H666-I666-J666-K666-L666-M666/15</f>
        <v/>
      </c>
      <c r="O666" s="88" t="n"/>
      <c r="P666" s="88" t="n"/>
      <c r="Q666" s="88" t="n"/>
      <c r="R666" s="92" t="n"/>
      <c r="S666" s="110" t="n"/>
      <c r="T666" s="92" t="n"/>
      <c r="U666" s="92" t="n"/>
      <c r="V666" s="92" t="n"/>
      <c r="W666" s="92" t="n"/>
      <c r="X666" s="92" t="n"/>
    </row>
    <row r="667" ht="15.75" customHeight="1" s="303">
      <c r="B667" s="75" t="n">
        <v>44934</v>
      </c>
      <c r="C667" s="76" t="n">
        <v>0</v>
      </c>
      <c r="D667" s="76" t="n">
        <v>0</v>
      </c>
      <c r="E667" s="76" t="n">
        <v>0</v>
      </c>
      <c r="F667" s="76" t="n">
        <v>0</v>
      </c>
      <c r="G667" s="76" t="n">
        <v>0</v>
      </c>
      <c r="H667" s="76" t="n">
        <v>223</v>
      </c>
      <c r="I667" s="76" t="n">
        <v>664</v>
      </c>
      <c r="J667" s="76" t="n">
        <v>0</v>
      </c>
      <c r="K667" s="76" t="n">
        <v>0</v>
      </c>
      <c r="L667" s="76" t="n">
        <v>0</v>
      </c>
      <c r="M667" s="76" t="n">
        <v>0</v>
      </c>
      <c r="N667" s="88">
        <f>N666+C667+D667+F667+G667+H667-I667-J667-K667-L667-M667/15</f>
        <v/>
      </c>
      <c r="O667" s="88" t="n"/>
      <c r="P667" s="88" t="n"/>
      <c r="Q667" s="88" t="n"/>
      <c r="R667" s="92" t="n"/>
      <c r="S667" s="110" t="n"/>
      <c r="T667" s="92" t="n"/>
      <c r="U667" s="92" t="n"/>
      <c r="V667" s="92" t="n"/>
      <c r="W667" s="92" t="n"/>
      <c r="X667" s="92" t="n"/>
    </row>
    <row r="668" ht="15.75" customHeight="1" s="303">
      <c r="B668" s="75" t="n">
        <v>44935</v>
      </c>
      <c r="C668" s="76" t="n">
        <v>0</v>
      </c>
      <c r="D668" s="76" t="n">
        <v>495</v>
      </c>
      <c r="E668" s="76" t="n">
        <v>150</v>
      </c>
      <c r="F668" s="76" t="n">
        <v>0</v>
      </c>
      <c r="G668" s="76" t="n">
        <v>0</v>
      </c>
      <c r="H668" s="76" t="n">
        <v>163</v>
      </c>
      <c r="I668" s="76">
        <f>432+114</f>
        <v/>
      </c>
      <c r="J668" s="76" t="n">
        <v>0</v>
      </c>
      <c r="K668" s="76" t="n">
        <v>0</v>
      </c>
      <c r="L668" s="76" t="n">
        <v>0</v>
      </c>
      <c r="M668" s="76" t="n">
        <v>0</v>
      </c>
      <c r="N668" s="88">
        <f>N667+C668+D668+F668+G668+H668-I668-J668-K668-L668-M668/15</f>
        <v/>
      </c>
      <c r="O668" s="88" t="n">
        <v>390</v>
      </c>
      <c r="P668" s="88" t="n"/>
      <c r="Q668" s="88" t="n"/>
      <c r="R668" s="92" t="n"/>
      <c r="S668" s="110" t="n"/>
      <c r="T668" s="92" t="n"/>
      <c r="U668" s="92" t="n"/>
      <c r="V668" s="92" t="n"/>
      <c r="W668" s="92" t="n"/>
      <c r="X668" s="92" t="n"/>
    </row>
    <row r="669" ht="15.75" customHeight="1" s="303">
      <c r="B669" s="75" t="n">
        <v>44936</v>
      </c>
      <c r="C669" s="76" t="n">
        <v>0</v>
      </c>
      <c r="D669" s="76" t="n">
        <v>0</v>
      </c>
      <c r="E669" s="76" t="n">
        <v>0</v>
      </c>
      <c r="F669" s="76" t="n">
        <v>0</v>
      </c>
      <c r="G669" s="76" t="n">
        <v>0</v>
      </c>
      <c r="H669" s="76" t="n">
        <v>249</v>
      </c>
      <c r="I669" s="76" t="n">
        <v>862</v>
      </c>
      <c r="J669" s="76" t="n">
        <v>0</v>
      </c>
      <c r="K669" s="76" t="n">
        <v>0</v>
      </c>
      <c r="L669" s="76" t="n">
        <v>0</v>
      </c>
      <c r="M669" s="76" t="n">
        <v>0</v>
      </c>
      <c r="N669" s="88">
        <f>N668+C669+D669+F669+G669+H669-I669-J669-K669-L669-M669/15</f>
        <v/>
      </c>
      <c r="O669" s="88" t="n">
        <v>385</v>
      </c>
      <c r="P669" s="88" t="n">
        <v>18908</v>
      </c>
      <c r="Q669" s="97">
        <f>P669/N669</f>
        <v/>
      </c>
      <c r="R669" s="92" t="n"/>
      <c r="S669" s="110" t="n"/>
      <c r="T669" s="92" t="n"/>
      <c r="U669" s="92" t="n"/>
      <c r="V669" s="92" t="n"/>
      <c r="W669" s="92" t="n"/>
      <c r="X669" s="92" t="n"/>
    </row>
    <row r="670" ht="15.75" customHeight="1" s="303">
      <c r="B670" s="75" t="n">
        <v>44937</v>
      </c>
      <c r="C670" s="76" t="n">
        <v>0</v>
      </c>
      <c r="D670" s="76" t="n">
        <v>0</v>
      </c>
      <c r="E670" s="76" t="n">
        <v>0</v>
      </c>
      <c r="F670" s="76" t="n">
        <v>0</v>
      </c>
      <c r="G670" s="76" t="n">
        <v>10</v>
      </c>
      <c r="H670" s="76" t="n">
        <v>212</v>
      </c>
      <c r="I670" s="76" t="n">
        <v>411</v>
      </c>
      <c r="J670" s="76" t="n">
        <v>0</v>
      </c>
      <c r="K670" s="76" t="n">
        <v>0</v>
      </c>
      <c r="L670" s="76" t="n">
        <v>0</v>
      </c>
      <c r="M670" s="76" t="n">
        <v>0</v>
      </c>
      <c r="N670" s="88">
        <f>P669+C670+D670+F670+G670+H670-I670-J670-K670-L670-M670/15</f>
        <v/>
      </c>
      <c r="O670" s="88" t="n">
        <v>100</v>
      </c>
      <c r="P670" s="88" t="n"/>
      <c r="Q670" s="88">
        <f>P669-N669</f>
        <v/>
      </c>
      <c r="R670" s="92" t="n"/>
      <c r="S670" s="110" t="n"/>
      <c r="T670" s="92" t="n"/>
      <c r="U670" s="92" t="n"/>
      <c r="V670" s="92" t="n"/>
      <c r="W670" s="92" t="n"/>
      <c r="X670" s="92" t="n"/>
    </row>
    <row r="671" ht="15.75" customHeight="1" s="303">
      <c r="B671" s="75" t="n">
        <v>44938</v>
      </c>
      <c r="C671" s="76" t="n">
        <v>600</v>
      </c>
      <c r="D671" s="76" t="n">
        <v>0</v>
      </c>
      <c r="E671" s="76" t="n">
        <v>0</v>
      </c>
      <c r="F671" s="76" t="n">
        <v>0</v>
      </c>
      <c r="G671" s="76" t="n">
        <v>0</v>
      </c>
      <c r="H671" s="76" t="n">
        <v>113</v>
      </c>
      <c r="I671" s="76" t="n">
        <v>436</v>
      </c>
      <c r="J671" s="76" t="n">
        <v>0</v>
      </c>
      <c r="K671" s="76" t="n">
        <v>0</v>
      </c>
      <c r="L671" s="76" t="n">
        <v>0</v>
      </c>
      <c r="M671" s="76" t="n">
        <v>0</v>
      </c>
      <c r="N671" s="88">
        <f>N670+C671+D671+F671+G671+H671-I671-J671-K671-L671-M671/15</f>
        <v/>
      </c>
      <c r="O671" s="88" t="n">
        <v>100</v>
      </c>
      <c r="P671" s="88" t="n"/>
      <c r="Q671" s="88" t="n"/>
      <c r="R671" s="92" t="n"/>
      <c r="S671" s="92" t="n"/>
      <c r="T671" s="92" t="n"/>
      <c r="U671" s="92" t="n"/>
      <c r="V671" s="92" t="n"/>
      <c r="W671" s="92" t="n"/>
      <c r="X671" s="92" t="n"/>
    </row>
    <row r="672" ht="15.75" customHeight="1" s="303">
      <c r="B672" s="75" t="n">
        <v>44939</v>
      </c>
      <c r="C672" s="76" t="n">
        <v>0</v>
      </c>
      <c r="D672" s="76" t="n">
        <v>0</v>
      </c>
      <c r="E672" s="76" t="n">
        <v>14</v>
      </c>
      <c r="F672" s="76" t="n">
        <v>0</v>
      </c>
      <c r="G672" s="76" t="n">
        <v>0</v>
      </c>
      <c r="H672" s="76" t="n">
        <v>198</v>
      </c>
      <c r="I672" s="76" t="n">
        <v>381</v>
      </c>
      <c r="J672" s="76" t="n">
        <v>0</v>
      </c>
      <c r="K672" s="76" t="n">
        <v>0</v>
      </c>
      <c r="L672" s="76" t="n">
        <v>0</v>
      </c>
      <c r="M672" s="76" t="n">
        <v>0</v>
      </c>
      <c r="N672" s="88">
        <f>N671+C672+D672+F672+G672+H672-I672-J672-K672-L672-M672/15</f>
        <v/>
      </c>
      <c r="O672" s="88" t="n">
        <v>400</v>
      </c>
      <c r="P672" s="88" t="n"/>
      <c r="Q672" s="88" t="n"/>
      <c r="R672" s="92" t="n"/>
      <c r="S672" s="92" t="n"/>
      <c r="T672" s="92" t="n"/>
      <c r="U672" s="92" t="n"/>
      <c r="V672" s="92" t="n"/>
      <c r="W672" s="92" t="n"/>
      <c r="X672" s="92" t="n"/>
    </row>
    <row r="673" ht="15.75" customHeight="1" s="303">
      <c r="B673" s="75" t="n">
        <v>44940</v>
      </c>
      <c r="C673" s="76" t="n">
        <v>0</v>
      </c>
      <c r="D673" s="76" t="n">
        <v>0</v>
      </c>
      <c r="E673" s="76" t="n">
        <v>0</v>
      </c>
      <c r="F673" s="76" t="n">
        <v>0</v>
      </c>
      <c r="G673" s="76" t="n">
        <v>0</v>
      </c>
      <c r="H673" s="76" t="n">
        <v>115</v>
      </c>
      <c r="I673" s="76" t="n">
        <v>797</v>
      </c>
      <c r="J673" s="76" t="n">
        <v>0</v>
      </c>
      <c r="K673" s="76" t="n">
        <v>0</v>
      </c>
      <c r="L673" s="76" t="n">
        <v>0</v>
      </c>
      <c r="M673" s="76" t="n">
        <v>0</v>
      </c>
      <c r="N673" s="88">
        <f>N672+C673+D673+F673+G673+H673-I673-J673-K673-L673-M673/15</f>
        <v/>
      </c>
      <c r="O673" s="88" t="n">
        <v>902</v>
      </c>
      <c r="P673" s="88" t="n"/>
      <c r="Q673" s="88" t="n"/>
      <c r="R673" s="92" t="n"/>
      <c r="S673" s="92" t="n"/>
      <c r="T673" s="92" t="n"/>
      <c r="U673" s="92" t="n"/>
      <c r="V673" s="92" t="n"/>
      <c r="W673" s="92" t="n"/>
      <c r="X673" s="92" t="n"/>
    </row>
    <row r="674" ht="15.75" customHeight="1" s="303">
      <c r="B674" s="75" t="n">
        <v>44941</v>
      </c>
      <c r="C674" s="76" t="n">
        <v>0</v>
      </c>
      <c r="D674" s="76" t="n">
        <v>0</v>
      </c>
      <c r="E674" s="76" t="n">
        <v>0</v>
      </c>
      <c r="F674" s="76" t="n">
        <v>0</v>
      </c>
      <c r="G674" s="76" t="n">
        <v>0</v>
      </c>
      <c r="H674" s="76" t="n">
        <v>315</v>
      </c>
      <c r="I674" s="76" t="n">
        <v>252</v>
      </c>
      <c r="J674" s="76" t="n">
        <v>0</v>
      </c>
      <c r="K674" s="76" t="n">
        <v>0</v>
      </c>
      <c r="L674" s="76" t="n">
        <v>0</v>
      </c>
      <c r="M674" s="76" t="n">
        <v>0</v>
      </c>
      <c r="N674" s="88">
        <f>N673+C674+D674+F674+G674+H674-I674-J674-K674-L674-M674/15</f>
        <v/>
      </c>
      <c r="O674" s="88" t="n">
        <v>844</v>
      </c>
      <c r="P674" s="88" t="n"/>
      <c r="Q674" s="88" t="n"/>
      <c r="R674" s="92" t="n"/>
      <c r="S674" s="92" t="n"/>
      <c r="T674" s="92" t="n"/>
      <c r="U674" s="92" t="n"/>
      <c r="V674" s="92" t="n"/>
      <c r="W674" s="92" t="n"/>
      <c r="X674" s="92" t="n"/>
    </row>
    <row r="675" ht="15.75" customHeight="1" s="303">
      <c r="B675" s="75" t="n">
        <v>44942</v>
      </c>
      <c r="C675" s="76" t="n">
        <v>0</v>
      </c>
      <c r="D675" s="76" t="n">
        <v>490</v>
      </c>
      <c r="E675" s="76" t="n">
        <v>23</v>
      </c>
      <c r="F675" s="76" t="n">
        <v>0</v>
      </c>
      <c r="G675" s="76" t="n">
        <v>0</v>
      </c>
      <c r="H675" s="76" t="n">
        <v>285</v>
      </c>
      <c r="I675" s="76" t="n">
        <v>277</v>
      </c>
      <c r="J675" s="76" t="n">
        <v>0</v>
      </c>
      <c r="K675" s="76" t="n">
        <v>0</v>
      </c>
      <c r="L675" s="76" t="n">
        <v>0</v>
      </c>
      <c r="M675" s="76" t="n">
        <v>0</v>
      </c>
      <c r="N675" s="88">
        <f>N674+C675+D675+F675+G675+H675-I675-J675-K675-L675-M675/15</f>
        <v/>
      </c>
      <c r="O675" s="88" t="n">
        <v>762</v>
      </c>
      <c r="P675" s="88" t="n"/>
      <c r="Q675" s="88" t="n"/>
      <c r="R675" s="92" t="n"/>
      <c r="S675" s="92" t="n"/>
      <c r="T675" s="92" t="n"/>
      <c r="U675" s="92" t="n"/>
      <c r="V675" s="92" t="n"/>
      <c r="W675" s="92" t="n"/>
      <c r="X675" s="92" t="n"/>
    </row>
    <row r="676" ht="15.75" customHeight="1" s="303">
      <c r="B676" s="75" t="n">
        <v>44943</v>
      </c>
      <c r="C676" s="76" t="n">
        <v>0</v>
      </c>
      <c r="D676" s="76" t="n">
        <v>0</v>
      </c>
      <c r="E676" s="76" t="n">
        <v>0</v>
      </c>
      <c r="F676" s="76" t="n">
        <v>0</v>
      </c>
      <c r="G676" s="76" t="n">
        <v>0</v>
      </c>
      <c r="H676" s="76" t="n">
        <v>325</v>
      </c>
      <c r="I676" s="76" t="n">
        <v>853</v>
      </c>
      <c r="J676" s="76" t="n">
        <v>0</v>
      </c>
      <c r="K676" s="76" t="n">
        <v>0</v>
      </c>
      <c r="L676" s="76" t="n">
        <v>0</v>
      </c>
      <c r="M676" s="76" t="n">
        <v>0</v>
      </c>
      <c r="N676" s="88">
        <f>N675+C676+D676+F676+G676+H676-I676-J676-K676-L676-M676/15</f>
        <v/>
      </c>
      <c r="O676" s="88" t="n">
        <v>978</v>
      </c>
      <c r="P676" s="88" t="n"/>
      <c r="Q676" s="88" t="n"/>
      <c r="R676" s="92" t="n"/>
      <c r="S676" s="92" t="n"/>
      <c r="T676" s="92" t="n"/>
      <c r="U676" s="92" t="n"/>
      <c r="V676" s="92" t="n"/>
      <c r="W676" s="92" t="n"/>
      <c r="X676" s="92" t="n"/>
    </row>
    <row r="677" ht="15.75" customHeight="1" s="303">
      <c r="B677" s="75" t="n">
        <v>44944</v>
      </c>
      <c r="C677" s="76" t="n">
        <v>600</v>
      </c>
      <c r="D677" s="76" t="n">
        <v>550</v>
      </c>
      <c r="E677" s="76" t="n">
        <v>143</v>
      </c>
      <c r="F677" s="76" t="n">
        <v>0</v>
      </c>
      <c r="G677" s="76" t="n">
        <v>0</v>
      </c>
      <c r="H677" s="76" t="n">
        <v>441</v>
      </c>
      <c r="I677" s="76" t="n">
        <v>381</v>
      </c>
      <c r="J677" s="76" t="n">
        <v>0</v>
      </c>
      <c r="K677" s="76" t="n">
        <v>0</v>
      </c>
      <c r="L677" s="76" t="n">
        <v>0</v>
      </c>
      <c r="M677" s="76" t="n">
        <v>0</v>
      </c>
      <c r="N677" s="88">
        <f>N676+C677+D677+F677+G677+H677-I677-J677-K677-L677-M677/15</f>
        <v/>
      </c>
      <c r="O677" s="88" t="n"/>
      <c r="P677" s="88" t="n"/>
      <c r="Q677" s="88" t="n"/>
      <c r="R677" s="92" t="n"/>
      <c r="S677" s="92" t="n"/>
      <c r="T677" s="92" t="n"/>
      <c r="U677" s="92" t="n"/>
      <c r="V677" s="92" t="n"/>
      <c r="W677" s="92" t="n"/>
      <c r="X677" s="92" t="n"/>
    </row>
    <row r="678" ht="15.75" customHeight="1" s="303">
      <c r="B678" s="75" t="n">
        <v>44945</v>
      </c>
      <c r="C678" s="76" t="n">
        <v>0</v>
      </c>
      <c r="D678" s="76" t="n">
        <v>266</v>
      </c>
      <c r="E678" s="76" t="n">
        <v>34</v>
      </c>
      <c r="F678" s="76" t="n">
        <v>0</v>
      </c>
      <c r="G678" s="76" t="n">
        <v>0</v>
      </c>
      <c r="H678" s="76" t="n">
        <v>266</v>
      </c>
      <c r="I678" s="76" t="n">
        <v>409</v>
      </c>
      <c r="J678" s="76" t="n">
        <v>0</v>
      </c>
      <c r="K678" s="76" t="n">
        <v>0</v>
      </c>
      <c r="L678" s="76" t="n">
        <v>0</v>
      </c>
      <c r="M678" s="76" t="n">
        <v>0</v>
      </c>
      <c r="N678" s="88">
        <f>N677+C678+D678+F678+G678+H678-I678-J678-K678-L678-M678/15</f>
        <v/>
      </c>
      <c r="O678" s="88" t="n"/>
      <c r="P678" s="88" t="n"/>
      <c r="Q678" s="88" t="n"/>
      <c r="R678" s="92" t="n"/>
      <c r="S678" s="92" t="n"/>
      <c r="T678" s="92" t="n"/>
      <c r="U678" s="92" t="n"/>
      <c r="V678" s="92" t="n"/>
      <c r="W678" s="92" t="n"/>
      <c r="X678" s="92" t="n"/>
    </row>
    <row r="679" ht="15.75" customHeight="1" s="303">
      <c r="B679" s="75" t="n">
        <v>44946</v>
      </c>
      <c r="C679" s="76" t="n">
        <v>0</v>
      </c>
      <c r="D679" s="76" t="n">
        <v>0</v>
      </c>
      <c r="E679" s="76" t="n">
        <v>21</v>
      </c>
      <c r="F679" s="76" t="n">
        <v>0</v>
      </c>
      <c r="G679" s="76" t="n">
        <v>0</v>
      </c>
      <c r="H679" s="76" t="n">
        <v>274</v>
      </c>
      <c r="I679" s="76" t="n">
        <v>466</v>
      </c>
      <c r="J679" s="76" t="n">
        <v>0</v>
      </c>
      <c r="K679" s="76" t="n">
        <v>0</v>
      </c>
      <c r="L679" s="76" t="n">
        <v>0</v>
      </c>
      <c r="M679" s="76" t="n">
        <v>0</v>
      </c>
      <c r="N679" s="88">
        <f>N678+C679+D679+F679+G679+H679-I679-J679-K679-L679-M679/15</f>
        <v/>
      </c>
      <c r="O679" s="88" t="n"/>
      <c r="P679" s="88" t="n"/>
      <c r="Q679" s="88" t="n"/>
      <c r="R679" s="92" t="n"/>
      <c r="S679" s="92" t="n"/>
      <c r="T679" s="92" t="n"/>
      <c r="U679" s="92" t="n"/>
      <c r="V679" s="92" t="n"/>
      <c r="W679" s="92" t="n"/>
      <c r="X679" s="92" t="n"/>
    </row>
    <row r="680" ht="15.75" customHeight="1" s="303">
      <c r="B680" s="75" t="n">
        <v>44947</v>
      </c>
      <c r="C680" s="76" t="n">
        <v>0</v>
      </c>
      <c r="D680" s="76" t="n">
        <v>0</v>
      </c>
      <c r="E680" s="76" t="n">
        <v>0</v>
      </c>
      <c r="F680" s="76" t="n">
        <v>0</v>
      </c>
      <c r="G680" s="76" t="n">
        <v>0</v>
      </c>
      <c r="H680" s="76" t="n">
        <v>338</v>
      </c>
      <c r="I680" s="76" t="n">
        <v>904</v>
      </c>
      <c r="J680" s="76" t="n">
        <v>0</v>
      </c>
      <c r="K680" s="76" t="n">
        <v>0</v>
      </c>
      <c r="L680" s="76" t="n">
        <v>0</v>
      </c>
      <c r="M680" s="76" t="n">
        <v>0</v>
      </c>
      <c r="N680" s="88">
        <f>N679+C680+D680+F680+G680+H680-I680-J680-K680-L680-M680/15</f>
        <v/>
      </c>
      <c r="O680" s="88" t="n"/>
      <c r="P680" s="88" t="n"/>
      <c r="Q680" s="88" t="n"/>
      <c r="R680" s="92" t="n"/>
      <c r="S680" s="92" t="n"/>
      <c r="T680" s="92" t="n"/>
      <c r="U680" s="92" t="n"/>
      <c r="V680" s="92" t="n"/>
      <c r="W680" s="92" t="n"/>
      <c r="X680" s="92" t="n"/>
    </row>
    <row r="681" ht="15.75" customHeight="1" s="303">
      <c r="B681" s="75" t="n">
        <v>44948</v>
      </c>
      <c r="C681" s="76" t="n">
        <v>0</v>
      </c>
      <c r="D681" s="76" t="n">
        <v>0</v>
      </c>
      <c r="E681" s="76" t="n">
        <v>0</v>
      </c>
      <c r="F681" s="76" t="n">
        <v>0</v>
      </c>
      <c r="G681" s="76" t="n">
        <v>0</v>
      </c>
      <c r="H681" s="76" t="n">
        <v>531</v>
      </c>
      <c r="I681" s="76" t="n">
        <v>586</v>
      </c>
      <c r="J681" s="76" t="n">
        <v>0</v>
      </c>
      <c r="K681" s="76" t="n">
        <v>0</v>
      </c>
      <c r="L681" s="76" t="n">
        <v>0</v>
      </c>
      <c r="M681" s="76" t="n">
        <v>0</v>
      </c>
      <c r="N681" s="88">
        <f>N680+C681+D681+F681+G681+H681-I681-J681-K681-L681-M681/15</f>
        <v/>
      </c>
      <c r="O681" s="88" t="n"/>
      <c r="P681" s="88" t="n"/>
      <c r="Q681" s="88" t="n"/>
      <c r="R681" s="92" t="n"/>
      <c r="S681" s="92" t="n"/>
      <c r="T681" s="92" t="n"/>
      <c r="U681" s="92" t="n"/>
      <c r="V681" s="92" t="n"/>
      <c r="W681" s="92" t="n"/>
      <c r="X681" s="92" t="n"/>
    </row>
    <row r="682" ht="15.75" customHeight="1" s="303">
      <c r="B682" s="75" t="n">
        <v>44949</v>
      </c>
      <c r="C682" s="76" t="n">
        <v>0</v>
      </c>
      <c r="D682" s="76" t="n">
        <v>0</v>
      </c>
      <c r="E682" s="76" t="n">
        <v>0</v>
      </c>
      <c r="F682" s="76" t="n">
        <v>0</v>
      </c>
      <c r="G682" s="76" t="n">
        <v>0</v>
      </c>
      <c r="H682" s="76" t="n">
        <v>330</v>
      </c>
      <c r="I682" s="76" t="n">
        <v>339</v>
      </c>
      <c r="J682" s="76" t="n">
        <v>0</v>
      </c>
      <c r="K682" s="76" t="n">
        <v>0</v>
      </c>
      <c r="L682" s="76" t="n">
        <v>0</v>
      </c>
      <c r="M682" s="76" t="n">
        <v>0</v>
      </c>
      <c r="N682" s="88">
        <f>N681+C682+D682+F682+G682+H682-I682-J682-K682-L682-M682/15</f>
        <v/>
      </c>
      <c r="O682" s="88" t="n">
        <v>696</v>
      </c>
      <c r="P682" s="88" t="n"/>
      <c r="Q682" s="88" t="n"/>
      <c r="R682" s="92" t="n"/>
      <c r="S682" s="92" t="n"/>
      <c r="T682" s="92" t="n"/>
      <c r="U682" s="92" t="n"/>
      <c r="V682" s="92" t="n"/>
      <c r="W682" s="92" t="n"/>
      <c r="X682" s="92" t="n"/>
    </row>
    <row r="683" ht="15.75" customHeight="1" s="303">
      <c r="B683" s="75" t="n">
        <v>44950</v>
      </c>
      <c r="C683" s="76" t="n">
        <v>0</v>
      </c>
      <c r="D683" s="76" t="n">
        <v>0</v>
      </c>
      <c r="E683" s="76" t="n">
        <v>0</v>
      </c>
      <c r="F683" s="76" t="n">
        <v>0</v>
      </c>
      <c r="G683" s="76" t="n">
        <v>0</v>
      </c>
      <c r="H683" s="76" t="n">
        <v>199</v>
      </c>
      <c r="I683" s="76" t="n">
        <v>732</v>
      </c>
      <c r="J683" s="76" t="n">
        <v>0</v>
      </c>
      <c r="K683" s="76" t="n">
        <v>0</v>
      </c>
      <c r="L683" s="76" t="n">
        <v>0</v>
      </c>
      <c r="M683" s="76" t="n">
        <v>0</v>
      </c>
      <c r="N683" s="88">
        <f>N682+C683+D683+F683+G683+H683-I683-J683-K683-L683-M683/15</f>
        <v/>
      </c>
      <c r="O683" s="88" t="n">
        <v>871</v>
      </c>
      <c r="P683" s="88" t="n"/>
      <c r="Q683" s="88" t="n"/>
      <c r="R683" s="92" t="n"/>
      <c r="S683" s="92" t="n"/>
      <c r="T683" s="92" t="n"/>
      <c r="U683" s="92" t="n"/>
      <c r="V683" s="92" t="n"/>
      <c r="W683" s="92" t="n"/>
      <c r="X683" s="92" t="n"/>
    </row>
    <row r="684" ht="15.75" customHeight="1" s="303">
      <c r="B684" s="75" t="n">
        <v>44951</v>
      </c>
      <c r="C684" s="76" t="n">
        <v>0</v>
      </c>
      <c r="D684" s="76" t="n">
        <v>0</v>
      </c>
      <c r="E684" s="76" t="n">
        <v>0</v>
      </c>
      <c r="F684" s="76" t="n">
        <v>0</v>
      </c>
      <c r="G684" s="76" t="n">
        <v>0</v>
      </c>
      <c r="H684" s="76" t="n">
        <v>438</v>
      </c>
      <c r="I684" s="76" t="n">
        <v>640</v>
      </c>
      <c r="J684" s="76" t="n">
        <v>0</v>
      </c>
      <c r="K684" s="76" t="n">
        <v>0</v>
      </c>
      <c r="L684" s="76" t="n">
        <v>0</v>
      </c>
      <c r="M684" s="76" t="n">
        <v>0</v>
      </c>
      <c r="N684" s="88">
        <f>N683+C684+D684+F684+G684+H684-I684-J684-K684-L684-M684/15</f>
        <v/>
      </c>
      <c r="O684" s="88" t="n">
        <v>896</v>
      </c>
      <c r="P684" s="88" t="n"/>
      <c r="Q684" s="88" t="n"/>
      <c r="R684" s="92" t="n"/>
      <c r="S684" s="92" t="n"/>
      <c r="T684" s="92" t="n"/>
      <c r="U684" s="92" t="n"/>
      <c r="V684" s="92" t="n"/>
      <c r="W684" s="92" t="n"/>
      <c r="X684" s="92" t="n"/>
    </row>
    <row r="685" ht="15.75" customHeight="1" s="303">
      <c r="B685" s="75" t="n">
        <v>44952</v>
      </c>
      <c r="C685" s="76" t="n">
        <v>0</v>
      </c>
      <c r="D685" s="76" t="n">
        <v>0</v>
      </c>
      <c r="E685" s="76" t="n">
        <v>0</v>
      </c>
      <c r="F685" s="76" t="n">
        <v>0</v>
      </c>
      <c r="G685" s="76" t="n">
        <v>0</v>
      </c>
      <c r="H685" s="76" t="n">
        <v>427</v>
      </c>
      <c r="I685" s="76" t="n">
        <v>319</v>
      </c>
      <c r="J685" s="76" t="n">
        <v>0</v>
      </c>
      <c r="K685" s="76" t="n">
        <v>0</v>
      </c>
      <c r="L685" s="76" t="n">
        <v>0</v>
      </c>
      <c r="M685" s="76" t="n">
        <v>0</v>
      </c>
      <c r="N685" s="88">
        <f>N684+C685+D685+F685+G685+H685-I685-J685-K685-L685-M685/15</f>
        <v/>
      </c>
      <c r="O685" s="88" t="n"/>
      <c r="P685" s="88" t="n"/>
      <c r="Q685" s="88" t="n"/>
      <c r="R685" s="92" t="n"/>
      <c r="S685" s="92" t="n"/>
      <c r="T685" s="92" t="n"/>
      <c r="U685" s="92" t="n"/>
      <c r="V685" s="92" t="n"/>
      <c r="W685" s="92" t="n"/>
      <c r="X685" s="92" t="n"/>
    </row>
    <row r="686" ht="15.75" customHeight="1" s="303">
      <c r="B686" s="75" t="n">
        <v>44953</v>
      </c>
      <c r="C686" s="76" t="n">
        <v>600</v>
      </c>
      <c r="D686" s="76" t="n">
        <v>500</v>
      </c>
      <c r="E686" s="76">
        <f>15+14</f>
        <v/>
      </c>
      <c r="F686" s="76" t="n">
        <v>0</v>
      </c>
      <c r="G686" s="76" t="n">
        <v>0</v>
      </c>
      <c r="H686" s="76" t="n">
        <v>415</v>
      </c>
      <c r="I686" s="76" t="n">
        <v>580</v>
      </c>
      <c r="J686" s="76" t="n">
        <v>0</v>
      </c>
      <c r="K686" s="76" t="n">
        <v>0</v>
      </c>
      <c r="L686" s="76" t="n">
        <v>0</v>
      </c>
      <c r="M686" s="76" t="n">
        <v>0</v>
      </c>
      <c r="N686" s="88">
        <f>N685+C686+D686+F686+G686+H686-I686-J686-K686-L686-M686/15</f>
        <v/>
      </c>
      <c r="O686" s="88" t="n">
        <v>420</v>
      </c>
      <c r="P686" s="88" t="n"/>
      <c r="Q686" s="88" t="n"/>
      <c r="R686" s="92" t="n"/>
      <c r="S686" s="92" t="n"/>
      <c r="T686" s="92" t="n"/>
      <c r="U686" s="92" t="n"/>
      <c r="V686" s="92" t="n"/>
      <c r="W686" s="92" t="n"/>
      <c r="X686" s="92" t="n"/>
    </row>
    <row r="687" ht="15.75" customHeight="1" s="303">
      <c r="B687" s="75" t="n">
        <v>44954</v>
      </c>
      <c r="C687" s="76" t="n">
        <v>0</v>
      </c>
      <c r="D687" s="76" t="n">
        <v>0</v>
      </c>
      <c r="E687" s="76" t="n">
        <v>0</v>
      </c>
      <c r="F687" s="76" t="n">
        <v>0</v>
      </c>
      <c r="G687" s="76" t="n">
        <v>0</v>
      </c>
      <c r="H687" s="76" t="n">
        <v>273</v>
      </c>
      <c r="I687" s="76" t="n">
        <v>895</v>
      </c>
      <c r="J687" s="76" t="n">
        <v>0</v>
      </c>
      <c r="K687" s="76" t="n">
        <v>0</v>
      </c>
      <c r="L687" s="76" t="n">
        <v>0</v>
      </c>
      <c r="M687" s="76" t="n">
        <v>0</v>
      </c>
      <c r="N687" s="88">
        <f>N686+C687+D687+F687+G687+H687-I687-J687-K687-L687-M687/15</f>
        <v/>
      </c>
      <c r="O687" s="88" t="n">
        <v>1050</v>
      </c>
      <c r="P687" s="88" t="n"/>
      <c r="Q687" s="88" t="n"/>
      <c r="R687" s="92" t="n"/>
      <c r="S687" s="92" t="n"/>
      <c r="T687" s="92" t="n"/>
      <c r="U687" s="92" t="n"/>
      <c r="V687" s="92" t="n"/>
      <c r="W687" s="92" t="n"/>
      <c r="X687" s="92" t="n"/>
    </row>
    <row r="688" ht="15.75" customHeight="1" s="303">
      <c r="B688" s="75" t="n">
        <v>44955</v>
      </c>
      <c r="C688" s="76" t="n">
        <v>0</v>
      </c>
      <c r="D688" s="76" t="n">
        <v>0</v>
      </c>
      <c r="E688" s="76" t="n">
        <v>0</v>
      </c>
      <c r="F688" s="76" t="n">
        <v>0</v>
      </c>
      <c r="G688" s="76" t="n">
        <v>0</v>
      </c>
      <c r="H688" s="76" t="n">
        <v>493</v>
      </c>
      <c r="I688" s="76" t="n">
        <v>541</v>
      </c>
      <c r="J688" s="76" t="n">
        <v>0</v>
      </c>
      <c r="K688" s="76" t="n">
        <v>0</v>
      </c>
      <c r="L688" s="76" t="n">
        <v>0</v>
      </c>
      <c r="M688" s="76" t="n">
        <v>0</v>
      </c>
      <c r="N688" s="88">
        <f>N687+C688+D688+F688+G688+H688-I688-J688-K688-L688-M688/15</f>
        <v/>
      </c>
      <c r="O688" s="88" t="n">
        <v>730</v>
      </c>
      <c r="P688" s="88" t="n"/>
      <c r="Q688" s="88" t="n"/>
      <c r="R688" s="92" t="n"/>
      <c r="S688" s="92" t="n"/>
      <c r="T688" s="92" t="n"/>
      <c r="U688" s="92" t="n"/>
      <c r="V688" s="92" t="n"/>
      <c r="W688" s="92" t="n"/>
      <c r="X688" s="92" t="n"/>
    </row>
    <row r="689" ht="15.75" customHeight="1" s="303">
      <c r="B689" s="75" t="n">
        <v>44956</v>
      </c>
      <c r="C689" s="76" t="n">
        <v>600</v>
      </c>
      <c r="D689" s="76" t="n">
        <v>0</v>
      </c>
      <c r="E689" s="76" t="n">
        <v>0</v>
      </c>
      <c r="F689" s="76" t="n">
        <v>0</v>
      </c>
      <c r="G689" s="76" t="n">
        <v>0</v>
      </c>
      <c r="H689" s="76" t="n">
        <v>173</v>
      </c>
      <c r="I689" s="76" t="n">
        <v>493</v>
      </c>
      <c r="J689" s="76" t="n">
        <v>0</v>
      </c>
      <c r="K689" s="76" t="n">
        <v>0</v>
      </c>
      <c r="L689" s="76" t="n">
        <v>0</v>
      </c>
      <c r="M689" s="76" t="n">
        <v>0</v>
      </c>
      <c r="N689" s="88">
        <f>N688+C689+D689+F689+G689+H689-I689-J689-K689-L689-M689/15</f>
        <v/>
      </c>
      <c r="O689" s="88" t="n">
        <v>496</v>
      </c>
      <c r="P689" s="88" t="n"/>
      <c r="Q689" s="88" t="n"/>
      <c r="R689" s="92" t="n"/>
      <c r="S689" s="92" t="n"/>
      <c r="T689" s="92" t="n"/>
      <c r="U689" s="92" t="n"/>
      <c r="V689" s="92" t="n"/>
      <c r="W689" s="92" t="n"/>
      <c r="X689" s="92" t="n"/>
    </row>
    <row r="690" ht="15.75" customHeight="1" s="303">
      <c r="B690" s="75" t="n">
        <v>44957</v>
      </c>
      <c r="C690" s="76" t="n">
        <v>0</v>
      </c>
      <c r="D690" s="76" t="n">
        <v>0</v>
      </c>
      <c r="E690" s="76" t="n">
        <v>0</v>
      </c>
      <c r="F690" s="76" t="n">
        <v>0</v>
      </c>
      <c r="G690" s="76" t="n">
        <v>0</v>
      </c>
      <c r="H690" s="76" t="n">
        <v>232</v>
      </c>
      <c r="I690" s="76" t="n">
        <v>837</v>
      </c>
      <c r="J690" s="76" t="n">
        <v>0</v>
      </c>
      <c r="K690" s="76" t="n">
        <v>0</v>
      </c>
      <c r="L690" s="76" t="n">
        <v>0</v>
      </c>
      <c r="M690" s="76" t="n">
        <v>0</v>
      </c>
      <c r="N690" s="88">
        <f>N689+C690+D690+F690+G690+H690-I690-J690-K690-L690-M690/15</f>
        <v/>
      </c>
      <c r="O690" s="88" t="n">
        <v>920</v>
      </c>
      <c r="P690" s="88" t="n"/>
      <c r="Q690" s="88" t="n"/>
      <c r="R690" s="92" t="n"/>
      <c r="S690" s="92" t="n"/>
      <c r="T690" s="92" t="n"/>
      <c r="U690" s="92" t="n"/>
      <c r="V690" s="92" t="n"/>
      <c r="W690" s="92" t="n"/>
      <c r="X690" s="92" t="n"/>
    </row>
    <row r="691" ht="15.75" customHeight="1" s="303">
      <c r="B691" s="75" t="n">
        <v>44958</v>
      </c>
      <c r="C691" s="76" t="n">
        <v>0</v>
      </c>
      <c r="D691" s="76" t="n">
        <v>0</v>
      </c>
      <c r="E691" s="76" t="n">
        <v>0</v>
      </c>
      <c r="F691" s="76" t="n">
        <v>0</v>
      </c>
      <c r="G691" s="76" t="n">
        <v>0</v>
      </c>
      <c r="H691" s="76" t="n">
        <v>325</v>
      </c>
      <c r="I691" s="76" t="n">
        <v>146</v>
      </c>
      <c r="J691" s="76" t="n">
        <v>0</v>
      </c>
      <c r="K691" s="76" t="n">
        <v>0</v>
      </c>
      <c r="L691" s="76" t="n">
        <v>0</v>
      </c>
      <c r="M691" s="76" t="n">
        <v>0</v>
      </c>
      <c r="N691" s="88">
        <f>N690+C691+D691+F691+G691+H691-I691-J691-K691-L691-M691/15</f>
        <v/>
      </c>
      <c r="O691" s="88" t="n">
        <v>710</v>
      </c>
      <c r="P691" s="88" t="n"/>
      <c r="Q691" s="88" t="n"/>
      <c r="R691" s="92" t="n"/>
      <c r="S691" s="92" t="n"/>
      <c r="T691" s="92" t="n"/>
      <c r="U691" s="92" t="n"/>
      <c r="V691" s="92" t="n"/>
      <c r="W691" s="92" t="n"/>
      <c r="X691" s="92" t="n"/>
    </row>
    <row r="692" ht="15.75" customHeight="1" s="303">
      <c r="B692" s="75" t="n">
        <v>44959</v>
      </c>
      <c r="C692" s="76" t="n">
        <v>0</v>
      </c>
      <c r="D692" s="76">
        <f>246</f>
        <v/>
      </c>
      <c r="E692" s="76" t="n">
        <v>0</v>
      </c>
      <c r="F692" s="76" t="n">
        <v>0</v>
      </c>
      <c r="G692" s="76" t="n">
        <v>0</v>
      </c>
      <c r="H692" s="76" t="n">
        <v>507</v>
      </c>
      <c r="I692" s="76">
        <f>815+294</f>
        <v/>
      </c>
      <c r="J692" s="76" t="n">
        <v>0</v>
      </c>
      <c r="K692" s="76" t="n">
        <v>0</v>
      </c>
      <c r="L692" s="76" t="n">
        <v>0</v>
      </c>
      <c r="M692" s="76" t="n">
        <v>0</v>
      </c>
      <c r="N692" s="88">
        <f>N691+C692+D692+F692+G692+H692-I692-J692-K692-L692-M692/15</f>
        <v/>
      </c>
      <c r="O692" s="88" t="n">
        <v>388</v>
      </c>
      <c r="P692" s="88" t="n"/>
      <c r="Q692" s="88" t="n"/>
      <c r="R692" s="92" t="n"/>
      <c r="S692" s="92" t="n"/>
      <c r="T692" s="92" t="n"/>
      <c r="U692" s="92" t="n"/>
      <c r="V692" s="92" t="n"/>
      <c r="W692" s="92" t="n"/>
      <c r="X692" s="92" t="n"/>
    </row>
    <row r="693" ht="15.75" customHeight="1" s="303">
      <c r="B693" s="75" t="n">
        <v>44960</v>
      </c>
      <c r="C693" s="76" t="n">
        <v>0</v>
      </c>
      <c r="D693" s="76" t="n">
        <v>500</v>
      </c>
      <c r="E693" s="76">
        <f>43+16</f>
        <v/>
      </c>
      <c r="F693" s="76" t="n">
        <v>0</v>
      </c>
      <c r="G693" s="76" t="n">
        <v>0</v>
      </c>
      <c r="H693" s="76" t="n">
        <v>376</v>
      </c>
      <c r="I693" s="76" t="n">
        <v>326</v>
      </c>
      <c r="J693" s="76" t="n">
        <v>0</v>
      </c>
      <c r="K693" s="76" t="n">
        <v>0</v>
      </c>
      <c r="L693" s="76" t="n">
        <v>0</v>
      </c>
      <c r="M693" s="76" t="n">
        <v>0</v>
      </c>
      <c r="N693" s="88">
        <f>N692+C693+D693+F693+G693+H693-I693-J693-K693-L693-M693/15</f>
        <v/>
      </c>
      <c r="O693" s="88" t="n">
        <v>461</v>
      </c>
      <c r="P693" s="88" t="n">
        <v>18683</v>
      </c>
      <c r="Q693" s="97">
        <f>P693/N693</f>
        <v/>
      </c>
      <c r="R693" s="92" t="n"/>
      <c r="S693" s="92" t="n"/>
      <c r="T693" s="92" t="n"/>
      <c r="U693" s="92" t="n"/>
      <c r="V693" s="92" t="n"/>
      <c r="W693" s="92" t="n"/>
      <c r="X693" s="92" t="n"/>
    </row>
    <row r="694" ht="15.75" customHeight="1" s="303">
      <c r="B694" s="75" t="n">
        <v>44961</v>
      </c>
      <c r="C694" s="76" t="n">
        <v>0</v>
      </c>
      <c r="D694" s="76" t="n">
        <v>600</v>
      </c>
      <c r="E694" s="76" t="n">
        <v>127</v>
      </c>
      <c r="F694" s="76" t="n">
        <v>0</v>
      </c>
      <c r="G694" s="76" t="n">
        <v>0</v>
      </c>
      <c r="H694" s="76" t="n">
        <v>313</v>
      </c>
      <c r="I694" s="76" t="n">
        <v>877</v>
      </c>
      <c r="J694" s="76" t="n">
        <v>0</v>
      </c>
      <c r="K694" s="76" t="n">
        <v>0</v>
      </c>
      <c r="L694" s="76" t="n">
        <v>0</v>
      </c>
      <c r="M694" s="76" t="n">
        <v>0</v>
      </c>
      <c r="N694" s="88">
        <f>P693+C694+D694+F694+G694+H694-I694-J694-K694-L694-M694/15</f>
        <v/>
      </c>
      <c r="O694" s="88" t="n"/>
      <c r="P694" s="88" t="n"/>
      <c r="Q694" s="88">
        <f>P693-N693</f>
        <v/>
      </c>
      <c r="R694" s="92" t="n"/>
      <c r="S694" s="92" t="n"/>
      <c r="T694" s="92" t="n"/>
      <c r="U694" s="92" t="n"/>
      <c r="V694" s="92" t="n"/>
      <c r="W694" s="92" t="n"/>
      <c r="X694" s="92" t="n"/>
    </row>
    <row r="695" ht="15.75" customHeight="1" s="303">
      <c r="B695" s="75" t="n">
        <v>44962</v>
      </c>
      <c r="C695" s="76" t="n">
        <v>0</v>
      </c>
      <c r="D695" s="76" t="n">
        <v>436</v>
      </c>
      <c r="E695" s="76" t="n">
        <v>79</v>
      </c>
      <c r="F695" s="76" t="n">
        <v>0</v>
      </c>
      <c r="G695" s="76" t="n">
        <v>0</v>
      </c>
      <c r="H695" s="76" t="n">
        <v>324</v>
      </c>
      <c r="I695" s="76" t="n">
        <v>639</v>
      </c>
      <c r="J695" s="76" t="n">
        <v>0</v>
      </c>
      <c r="K695" s="76" t="n">
        <v>600</v>
      </c>
      <c r="L695" s="76" t="n">
        <v>0</v>
      </c>
      <c r="M695" s="76" t="n">
        <v>0</v>
      </c>
      <c r="N695" s="88">
        <f>N694+C695+D695+F695+G695+H695-I695-J695-K695-L695-M695/15</f>
        <v/>
      </c>
      <c r="O695" s="88" t="n"/>
      <c r="P695" s="88" t="n"/>
      <c r="Q695" s="88" t="n"/>
      <c r="R695" s="92" t="n"/>
      <c r="S695" s="92" t="n"/>
      <c r="T695" s="92" t="n"/>
      <c r="U695" s="92" t="n"/>
      <c r="V695" s="92" t="n"/>
      <c r="W695" s="92" t="n"/>
      <c r="X695" s="92" t="n"/>
    </row>
    <row r="696" ht="15.75" customHeight="1" s="303">
      <c r="B696" s="75" t="n">
        <v>44963</v>
      </c>
      <c r="C696" s="76" t="n">
        <v>0</v>
      </c>
      <c r="D696" s="76" t="n">
        <v>0</v>
      </c>
      <c r="E696" s="76" t="n">
        <v>0</v>
      </c>
      <c r="F696" s="76" t="n">
        <v>0</v>
      </c>
      <c r="G696" s="76" t="n">
        <v>0</v>
      </c>
      <c r="H696" s="76" t="n">
        <v>557</v>
      </c>
      <c r="I696" s="76" t="n">
        <v>632</v>
      </c>
      <c r="J696" s="76" t="n">
        <v>0</v>
      </c>
      <c r="K696" s="76" t="n">
        <v>0</v>
      </c>
      <c r="L696" s="76" t="n">
        <v>0</v>
      </c>
      <c r="M696" s="76" t="n">
        <v>0</v>
      </c>
      <c r="N696" s="88">
        <f>N695+C696+D696+F696+G696+H696-I696-J696-K696-L696-M696/15</f>
        <v/>
      </c>
      <c r="O696" s="88" t="n"/>
      <c r="P696" s="88" t="n"/>
      <c r="Q696" s="88" t="n"/>
      <c r="R696" s="92" t="n"/>
      <c r="S696" s="92" t="n"/>
      <c r="T696" s="92" t="n"/>
      <c r="U696" s="92" t="n"/>
      <c r="V696" s="92" t="n"/>
      <c r="W696" s="92" t="n"/>
      <c r="X696" s="92" t="n"/>
    </row>
    <row r="697" ht="15.75" customHeight="1" s="303">
      <c r="B697" s="75" t="n">
        <v>44964</v>
      </c>
      <c r="C697" s="76" t="n">
        <v>0</v>
      </c>
      <c r="D697" s="76">
        <f>496+600</f>
        <v/>
      </c>
      <c r="E697" s="76">
        <f>100+169</f>
        <v/>
      </c>
      <c r="F697" s="76" t="n">
        <v>0</v>
      </c>
      <c r="G697" s="76" t="n">
        <v>0</v>
      </c>
      <c r="H697" s="76" t="n">
        <v>315</v>
      </c>
      <c r="I697" s="76" t="n">
        <v>801</v>
      </c>
      <c r="J697" s="76" t="n">
        <v>0</v>
      </c>
      <c r="K697" s="76" t="n">
        <v>0</v>
      </c>
      <c r="L697" s="77" t="n">
        <v>0</v>
      </c>
      <c r="M697" s="77" t="n">
        <v>0</v>
      </c>
      <c r="N697" s="88">
        <f>N696+C697+D697+F697+G697+H697-I697-J697-K697-L697-M697/15</f>
        <v/>
      </c>
      <c r="O697" s="88" t="n">
        <v>463</v>
      </c>
      <c r="P697" s="88" t="n"/>
      <c r="Q697" s="88" t="n"/>
      <c r="R697" s="92" t="n"/>
      <c r="S697" s="92" t="n"/>
      <c r="T697" s="92" t="n"/>
      <c r="U697" s="92" t="n"/>
      <c r="V697" s="92" t="n"/>
      <c r="W697" s="92" t="n"/>
      <c r="X697" s="92" t="n"/>
    </row>
    <row r="698" ht="15.75" customHeight="1" s="303">
      <c r="B698" s="75" t="n">
        <v>44965</v>
      </c>
      <c r="C698" s="76" t="n">
        <v>0</v>
      </c>
      <c r="D698" s="76" t="n">
        <v>119</v>
      </c>
      <c r="E698" s="76" t="n">
        <v>0</v>
      </c>
      <c r="F698" s="76" t="n">
        <v>0</v>
      </c>
      <c r="G698" s="76" t="n">
        <v>0</v>
      </c>
      <c r="H698" s="76" t="n">
        <v>584</v>
      </c>
      <c r="I698" s="76" t="n">
        <v>271</v>
      </c>
      <c r="J698" s="76" t="n">
        <v>0</v>
      </c>
      <c r="K698" s="76" t="n">
        <v>0</v>
      </c>
      <c r="L698" s="77" t="n">
        <v>0</v>
      </c>
      <c r="M698" s="77" t="n">
        <v>0</v>
      </c>
      <c r="N698" s="88">
        <f>N697+C698+D698+F698+G698+H698-I698-J698-K698-L698-M698/15</f>
        <v/>
      </c>
      <c r="O698" s="88" t="n">
        <v>950</v>
      </c>
      <c r="P698" s="88" t="n"/>
      <c r="Q698" s="88" t="n"/>
      <c r="R698" s="92" t="n"/>
      <c r="S698" s="92" t="n"/>
      <c r="T698" s="92" t="n"/>
      <c r="U698" s="92" t="n"/>
      <c r="V698" s="92" t="n"/>
      <c r="W698" s="92" t="n"/>
      <c r="X698" s="92" t="n"/>
    </row>
    <row r="699" ht="15.75" customHeight="1" s="303">
      <c r="B699" s="75" t="n">
        <v>44966</v>
      </c>
      <c r="C699" s="76" t="n">
        <v>0</v>
      </c>
      <c r="D699" s="76" t="n">
        <v>0</v>
      </c>
      <c r="E699" s="76" t="n">
        <v>0</v>
      </c>
      <c r="F699" s="76" t="n">
        <v>0</v>
      </c>
      <c r="G699" s="76" t="n">
        <v>0</v>
      </c>
      <c r="H699" s="76" t="n">
        <v>338</v>
      </c>
      <c r="I699" s="76" t="n">
        <v>354</v>
      </c>
      <c r="J699" s="76" t="n">
        <v>0</v>
      </c>
      <c r="K699" s="76" t="n">
        <v>0</v>
      </c>
      <c r="L699" s="76" t="n">
        <v>0</v>
      </c>
      <c r="M699" s="76" t="n">
        <v>0</v>
      </c>
      <c r="N699" s="88">
        <f>N698+C699+D699+F699+G699+H699-I699-J699-K699-L699-M699/15</f>
        <v/>
      </c>
      <c r="O699" s="88" t="n">
        <v>809</v>
      </c>
      <c r="P699" s="88" t="n"/>
      <c r="Q699" s="88" t="n"/>
      <c r="R699" s="92" t="n"/>
      <c r="S699" s="92" t="n"/>
      <c r="T699" s="92" t="n"/>
      <c r="U699" s="92" t="n"/>
      <c r="V699" s="92" t="n"/>
      <c r="W699" s="92" t="n"/>
      <c r="X699" s="92" t="n"/>
    </row>
    <row r="700" ht="15.75" customHeight="1" s="303">
      <c r="B700" s="75" t="n">
        <v>44967</v>
      </c>
      <c r="C700" s="76" t="n">
        <v>0</v>
      </c>
      <c r="D700" s="76" t="n">
        <v>0</v>
      </c>
      <c r="E700" s="76" t="n">
        <v>0</v>
      </c>
      <c r="F700" s="76" t="n">
        <v>0</v>
      </c>
      <c r="G700" s="76" t="n">
        <v>0</v>
      </c>
      <c r="H700" s="76" t="n">
        <v>303</v>
      </c>
      <c r="I700" s="76" t="n">
        <v>339</v>
      </c>
      <c r="J700" s="76" t="n">
        <v>0</v>
      </c>
      <c r="K700" s="76" t="n">
        <v>0</v>
      </c>
      <c r="L700" s="76" t="n">
        <v>0</v>
      </c>
      <c r="M700" s="76" t="n">
        <v>0</v>
      </c>
      <c r="N700" s="88">
        <f>N699+C700+D700+F700+G700+H700-I700-J700-K700-L700-M700/15</f>
        <v/>
      </c>
      <c r="O700" s="88" t="n">
        <v>660</v>
      </c>
      <c r="P700" s="88" t="n"/>
      <c r="Q700" s="88" t="n"/>
      <c r="R700" s="92" t="n"/>
      <c r="S700" s="92" t="n"/>
      <c r="T700" s="92" t="n"/>
      <c r="U700" s="92" t="n"/>
      <c r="V700" s="92" t="n"/>
      <c r="W700" s="92" t="n"/>
      <c r="X700" s="92" t="n"/>
    </row>
    <row r="701" ht="15.75" customHeight="1" s="303">
      <c r="B701" s="75" t="n">
        <v>44968</v>
      </c>
      <c r="C701" s="76" t="n">
        <v>0</v>
      </c>
      <c r="D701" s="76" t="n">
        <v>600</v>
      </c>
      <c r="E701" s="76" t="n">
        <v>210</v>
      </c>
      <c r="F701" s="76" t="n">
        <v>0</v>
      </c>
      <c r="G701" s="76" t="n">
        <v>0</v>
      </c>
      <c r="H701" s="76" t="n">
        <v>167</v>
      </c>
      <c r="I701" s="76" t="n">
        <v>673</v>
      </c>
      <c r="J701" s="76" t="n">
        <v>0</v>
      </c>
      <c r="K701" s="76" t="n">
        <v>0</v>
      </c>
      <c r="L701" s="76" t="n">
        <v>0</v>
      </c>
      <c r="M701" s="76" t="n">
        <v>0</v>
      </c>
      <c r="N701" s="88">
        <f>N700+C701+D701+F701+G701+H701-I701-J701-K701-L701-M701/15</f>
        <v/>
      </c>
      <c r="O701" s="88" t="n"/>
      <c r="P701" s="88" t="n"/>
      <c r="Q701" s="88" t="n"/>
      <c r="R701" s="92" t="n"/>
      <c r="S701" s="92" t="n"/>
      <c r="T701" s="92" t="n"/>
      <c r="U701" s="92" t="n"/>
      <c r="V701" s="92" t="n"/>
      <c r="W701" s="92" t="n"/>
      <c r="X701" s="92" t="n"/>
    </row>
    <row r="702" ht="15.75" customHeight="1" s="303">
      <c r="B702" s="75" t="n">
        <v>44969</v>
      </c>
      <c r="C702" s="76" t="n">
        <v>0</v>
      </c>
      <c r="D702" s="76" t="n">
        <v>0</v>
      </c>
      <c r="E702" s="76" t="n">
        <v>0</v>
      </c>
      <c r="F702" s="76" t="n">
        <v>0</v>
      </c>
      <c r="G702" s="76" t="n">
        <v>0</v>
      </c>
      <c r="H702" s="76" t="n">
        <v>355</v>
      </c>
      <c r="I702" s="76" t="n">
        <v>265</v>
      </c>
      <c r="J702" s="76" t="n">
        <v>0</v>
      </c>
      <c r="K702" s="76" t="n">
        <v>0</v>
      </c>
      <c r="L702" s="76" t="n">
        <v>0</v>
      </c>
      <c r="M702" s="76" t="n">
        <v>0</v>
      </c>
      <c r="N702" s="88">
        <f>N701+C702+D702+F702+G702+H702-I702-J702-K702-L702-M702/15</f>
        <v/>
      </c>
      <c r="O702" s="88" t="n"/>
      <c r="P702" s="88" t="n"/>
      <c r="Q702" s="88" t="n"/>
      <c r="R702" s="92" t="n"/>
      <c r="S702" s="92" t="n"/>
      <c r="T702" s="92" t="n"/>
      <c r="U702" s="92" t="n"/>
      <c r="V702" s="92" t="n"/>
      <c r="W702" s="92" t="n"/>
      <c r="X702" s="92" t="n"/>
    </row>
    <row r="703" ht="15.75" customHeight="1" s="303">
      <c r="B703" s="75" t="n">
        <v>44970</v>
      </c>
      <c r="C703" s="76" t="n">
        <v>0</v>
      </c>
      <c r="D703" s="76" t="n">
        <v>0</v>
      </c>
      <c r="E703" s="76" t="n">
        <v>0</v>
      </c>
      <c r="F703" s="76" t="n">
        <v>600</v>
      </c>
      <c r="G703" s="76" t="n">
        <v>0</v>
      </c>
      <c r="H703" s="76" t="n">
        <v>408</v>
      </c>
      <c r="I703" s="76" t="n">
        <v>190</v>
      </c>
      <c r="J703" s="76" t="n">
        <v>0</v>
      </c>
      <c r="K703" s="76" t="n">
        <v>0</v>
      </c>
      <c r="L703" s="76" t="n">
        <v>0</v>
      </c>
      <c r="M703" s="76" t="n">
        <v>0</v>
      </c>
      <c r="N703" s="88">
        <f>N702+C703+D703+F703+G703+H703-I703-J703-K703-L703-M703/15</f>
        <v/>
      </c>
      <c r="O703" s="88" t="n">
        <v>302</v>
      </c>
      <c r="P703" s="88" t="n"/>
      <c r="Q703" s="88" t="n"/>
      <c r="R703" s="92" t="n"/>
      <c r="S703" s="92" t="n"/>
      <c r="T703" s="92" t="n"/>
      <c r="U703" s="92" t="n"/>
      <c r="V703" s="92" t="n"/>
      <c r="W703" s="92" t="n"/>
      <c r="X703" s="92" t="n"/>
    </row>
    <row r="704" ht="15.75" customHeight="1" s="303">
      <c r="B704" s="75" t="n">
        <v>44971</v>
      </c>
      <c r="C704" s="76" t="n">
        <v>0</v>
      </c>
      <c r="D704" s="76" t="n">
        <v>582</v>
      </c>
      <c r="E704" s="76" t="n">
        <v>174</v>
      </c>
      <c r="F704" s="76" t="n">
        <v>0</v>
      </c>
      <c r="G704" s="76" t="n">
        <v>0</v>
      </c>
      <c r="H704" s="76" t="n">
        <v>397</v>
      </c>
      <c r="I704" s="76" t="n">
        <v>827</v>
      </c>
      <c r="J704" s="76" t="n">
        <v>0</v>
      </c>
      <c r="K704" s="76" t="n">
        <v>0</v>
      </c>
      <c r="L704" s="76" t="n">
        <v>0</v>
      </c>
      <c r="M704" s="76" t="n">
        <v>0</v>
      </c>
      <c r="N704" s="88">
        <f>N703+C704+D704+F704+G704+H704-I704-J704-K704-L704-M704/15</f>
        <v/>
      </c>
      <c r="O704" s="88" t="n">
        <v>709</v>
      </c>
      <c r="P704" s="88" t="n"/>
      <c r="Q704" s="88" t="n"/>
      <c r="R704" s="92" t="n"/>
      <c r="S704" s="92" t="n"/>
      <c r="T704" s="92" t="n"/>
      <c r="U704" s="92" t="n"/>
      <c r="V704" s="92" t="n"/>
      <c r="W704" s="92" t="n"/>
      <c r="X704" s="92" t="n"/>
    </row>
    <row r="705" ht="15.75" customHeight="1" s="303">
      <c r="B705" s="75" t="n">
        <v>44972</v>
      </c>
      <c r="C705" s="76" t="n">
        <v>0</v>
      </c>
      <c r="D705" s="76" t="n">
        <v>0</v>
      </c>
      <c r="E705" s="76" t="n">
        <v>0</v>
      </c>
      <c r="F705" s="76" t="n">
        <v>0</v>
      </c>
      <c r="G705" s="76" t="n">
        <v>0</v>
      </c>
      <c r="H705" s="76" t="n">
        <v>411</v>
      </c>
      <c r="I705" s="76" t="n">
        <v>596</v>
      </c>
      <c r="J705" s="76" t="n">
        <v>0</v>
      </c>
      <c r="K705" s="76" t="n">
        <v>0</v>
      </c>
      <c r="L705" s="76" t="n">
        <v>0</v>
      </c>
      <c r="M705" s="76" t="n">
        <v>0</v>
      </c>
      <c r="N705" s="88">
        <f>N704+C705+D705+F705+G705+H705-I705-J705-K705-L705-M705/15</f>
        <v/>
      </c>
      <c r="O705" s="88" t="n">
        <v>864</v>
      </c>
      <c r="P705" s="88" t="n"/>
      <c r="Q705" s="88" t="n"/>
      <c r="R705" s="92" t="n"/>
      <c r="S705" s="92" t="n"/>
      <c r="T705" s="92" t="n"/>
      <c r="U705" s="92" t="n"/>
      <c r="V705" s="92" t="n"/>
      <c r="W705" s="92" t="n"/>
      <c r="X705" s="92" t="n"/>
    </row>
    <row r="706" ht="15.75" customHeight="1" s="303">
      <c r="B706" s="75" t="n">
        <v>44973</v>
      </c>
      <c r="C706" s="76" t="n">
        <v>0</v>
      </c>
      <c r="D706" s="76" t="n">
        <v>0</v>
      </c>
      <c r="E706" s="76" t="n">
        <v>0</v>
      </c>
      <c r="F706" s="76" t="n">
        <v>0</v>
      </c>
      <c r="G706" s="76" t="n">
        <v>0</v>
      </c>
      <c r="H706" s="76" t="n">
        <v>388</v>
      </c>
      <c r="I706" s="76" t="n">
        <v>363</v>
      </c>
      <c r="J706" s="76" t="n">
        <v>0</v>
      </c>
      <c r="K706" s="76" t="n">
        <v>0</v>
      </c>
      <c r="L706" s="76" t="n">
        <v>0</v>
      </c>
      <c r="M706" s="76" t="n">
        <v>0</v>
      </c>
      <c r="N706" s="88">
        <f>N705+C706+D706+F706+G706+H706-I706-J706-K706-L706-M706/15</f>
        <v/>
      </c>
      <c r="O706" s="88" t="n">
        <v>634</v>
      </c>
      <c r="P706" s="88" t="n"/>
      <c r="Q706" s="88" t="n"/>
      <c r="R706" s="92" t="n"/>
      <c r="S706" s="92" t="n"/>
      <c r="T706" s="92" t="n"/>
      <c r="U706" s="92" t="n"/>
      <c r="V706" s="92" t="n"/>
      <c r="W706" s="92" t="n"/>
      <c r="X706" s="92" t="n"/>
    </row>
    <row r="707" ht="15.75" customHeight="1" s="303">
      <c r="B707" s="75" t="n">
        <v>44974</v>
      </c>
      <c r="C707" s="76" t="n">
        <v>0</v>
      </c>
      <c r="D707" s="76" t="n">
        <v>0</v>
      </c>
      <c r="E707" s="76" t="n">
        <v>0</v>
      </c>
      <c r="F707" s="76" t="n">
        <v>0</v>
      </c>
      <c r="G707" s="76" t="n">
        <v>0</v>
      </c>
      <c r="H707" s="76" t="n">
        <v>503</v>
      </c>
      <c r="I707" s="76" t="n">
        <v>308</v>
      </c>
      <c r="J707" s="76" t="n">
        <v>0</v>
      </c>
      <c r="K707" s="76" t="n">
        <v>0</v>
      </c>
      <c r="L707" s="76" t="n">
        <v>0</v>
      </c>
      <c r="M707" s="76" t="n">
        <v>0</v>
      </c>
      <c r="N707" s="88">
        <f>N706+C707+D707+F707+G707+H707-I707-J707-K707-L707-M707/15</f>
        <v/>
      </c>
      <c r="O707" s="88" t="n">
        <v>340</v>
      </c>
      <c r="P707" s="88" t="n"/>
      <c r="Q707" s="88" t="n"/>
      <c r="R707" s="92" t="n"/>
      <c r="S707" s="92" t="n"/>
      <c r="T707" s="92" t="n"/>
      <c r="U707" s="92" t="n"/>
      <c r="V707" s="92" t="n"/>
      <c r="W707" s="92" t="n"/>
      <c r="X707" s="92" t="n"/>
    </row>
    <row r="708" ht="15.75" customHeight="1" s="303">
      <c r="B708" s="75" t="n">
        <v>44975</v>
      </c>
      <c r="C708" s="76" t="n">
        <v>0</v>
      </c>
      <c r="D708" s="76" t="n">
        <v>600</v>
      </c>
      <c r="E708" s="76" t="n">
        <v>170</v>
      </c>
      <c r="F708" s="76" t="n">
        <v>0</v>
      </c>
      <c r="G708" s="76" t="n">
        <v>0</v>
      </c>
      <c r="H708" s="76" t="n">
        <v>347</v>
      </c>
      <c r="I708" s="76" t="n">
        <v>781</v>
      </c>
      <c r="J708" s="76" t="n">
        <v>0</v>
      </c>
      <c r="K708" s="76" t="n">
        <v>0</v>
      </c>
      <c r="L708" s="76" t="n">
        <v>0</v>
      </c>
      <c r="M708" s="76" t="n">
        <v>0</v>
      </c>
      <c r="N708" s="88">
        <f>N707+C708+D708+F708+G708+H708-I708-J708-K708-L708-M708/15</f>
        <v/>
      </c>
      <c r="O708" s="88" t="n">
        <v>167</v>
      </c>
      <c r="P708" s="88" t="n"/>
      <c r="Q708" s="88" t="n"/>
      <c r="R708" s="92" t="n"/>
      <c r="S708" s="92" t="n"/>
      <c r="T708" s="92" t="n"/>
      <c r="U708" s="92" t="n"/>
      <c r="V708" s="92" t="n"/>
      <c r="W708" s="92" t="n"/>
      <c r="X708" s="92" t="n"/>
    </row>
    <row r="709" ht="15.75" customHeight="1" s="303">
      <c r="B709" s="75" t="n">
        <v>44976</v>
      </c>
      <c r="C709" s="76" t="n">
        <v>0</v>
      </c>
      <c r="D709" s="76" t="n">
        <v>433</v>
      </c>
      <c r="E709" s="76" t="n">
        <v>79</v>
      </c>
      <c r="F709" s="76" t="n">
        <v>0</v>
      </c>
      <c r="G709" s="76" t="n">
        <v>0</v>
      </c>
      <c r="H709" s="76" t="n">
        <v>344</v>
      </c>
      <c r="I709" s="76" t="n">
        <v>424</v>
      </c>
      <c r="J709" s="76" t="n">
        <v>0</v>
      </c>
      <c r="K709" s="76" t="n">
        <v>0</v>
      </c>
      <c r="L709" s="76" t="n">
        <v>0</v>
      </c>
      <c r="M709" s="76" t="n">
        <v>0</v>
      </c>
      <c r="N709" s="88">
        <f>N708+C709+D709+F709+G709+H709-I709-J709-K709-L709-M709/15</f>
        <v/>
      </c>
      <c r="O709" s="88" t="n"/>
      <c r="P709" s="88" t="n"/>
      <c r="Q709" s="88" t="n"/>
      <c r="R709" s="92" t="n"/>
      <c r="S709" s="92" t="n"/>
      <c r="T709" s="92" t="n"/>
      <c r="U709" s="92" t="n"/>
      <c r="V709" s="92" t="n"/>
      <c r="W709" s="92" t="n"/>
      <c r="X709" s="92" t="n"/>
    </row>
    <row r="710" ht="15.75" customHeight="1" s="303">
      <c r="B710" s="75" t="n">
        <v>44977</v>
      </c>
      <c r="C710" s="76" t="n">
        <v>0</v>
      </c>
      <c r="D710" s="76" t="n">
        <v>0</v>
      </c>
      <c r="E710" s="76" t="n">
        <v>0</v>
      </c>
      <c r="F710" s="76" t="n">
        <v>0</v>
      </c>
      <c r="G710" s="76" t="n">
        <v>0</v>
      </c>
      <c r="H710" s="76" t="n">
        <v>405</v>
      </c>
      <c r="I710" s="76" t="n">
        <v>205</v>
      </c>
      <c r="J710" s="76" t="n">
        <v>0</v>
      </c>
      <c r="K710" s="76" t="n">
        <v>0</v>
      </c>
      <c r="L710" s="76" t="n">
        <v>0</v>
      </c>
      <c r="M710" s="76" t="n">
        <v>0</v>
      </c>
      <c r="N710" s="88">
        <f>N709+C710+D710+F710+G710+H710-I710-J710-K710-L710-M710/15</f>
        <v/>
      </c>
      <c r="O710" s="88" t="n">
        <v>520</v>
      </c>
      <c r="P710" s="88" t="n"/>
      <c r="Q710" s="88" t="n"/>
      <c r="R710" s="92" t="n"/>
      <c r="S710" s="92" t="n"/>
      <c r="T710" s="92" t="n"/>
      <c r="U710" s="92" t="n"/>
      <c r="V710" s="92" t="n"/>
      <c r="W710" s="92" t="n"/>
      <c r="X710" s="92" t="n"/>
    </row>
    <row r="711" ht="15.75" customHeight="1" s="303">
      <c r="B711" s="75" t="n">
        <v>44978</v>
      </c>
      <c r="C711" s="76" t="n">
        <v>0</v>
      </c>
      <c r="D711" s="76" t="n">
        <v>0</v>
      </c>
      <c r="E711" s="76" t="n">
        <v>0</v>
      </c>
      <c r="F711" s="76" t="n">
        <v>0</v>
      </c>
      <c r="G711" s="76" t="n">
        <v>0</v>
      </c>
      <c r="H711" s="76" t="n">
        <v>148</v>
      </c>
      <c r="I711" s="76" t="n">
        <v>643</v>
      </c>
      <c r="J711" s="76" t="n">
        <v>0</v>
      </c>
      <c r="K711" s="76" t="n">
        <v>0</v>
      </c>
      <c r="L711" s="76" t="n">
        <v>0</v>
      </c>
      <c r="M711" s="76" t="n">
        <v>0</v>
      </c>
      <c r="N711" s="88">
        <f>N710+C711+D711+F711+G711+H711-I711-J711-K711-L711-M711/15</f>
        <v/>
      </c>
      <c r="O711" s="88" t="n"/>
      <c r="P711" s="88" t="n"/>
      <c r="Q711" s="88" t="n"/>
      <c r="R711" s="92" t="n"/>
      <c r="S711" s="92" t="n"/>
      <c r="T711" s="92" t="n"/>
      <c r="U711" s="92" t="n"/>
      <c r="V711" s="92" t="n"/>
      <c r="W711" s="92" t="n"/>
      <c r="X711" s="92" t="n"/>
    </row>
    <row r="712" ht="15.75" customHeight="1" s="303">
      <c r="B712" s="75" t="n">
        <v>44979</v>
      </c>
      <c r="C712" s="76" t="n">
        <v>0</v>
      </c>
      <c r="D712" s="76" t="n">
        <v>0</v>
      </c>
      <c r="E712" s="76" t="n">
        <v>0</v>
      </c>
      <c r="F712" s="76" t="n">
        <v>600</v>
      </c>
      <c r="G712" s="76" t="n">
        <v>0</v>
      </c>
      <c r="H712" s="76" t="n">
        <v>242</v>
      </c>
      <c r="I712" s="76" t="n">
        <v>232</v>
      </c>
      <c r="J712" s="76" t="n">
        <v>0</v>
      </c>
      <c r="K712" s="76" t="n">
        <v>0</v>
      </c>
      <c r="L712" s="76" t="n">
        <v>0</v>
      </c>
      <c r="M712" s="76" t="n">
        <v>0</v>
      </c>
      <c r="N712" s="88">
        <f>N711+C712+D712+F712+G712+H712-I712-J712-K712-L712-M712/15</f>
        <v/>
      </c>
      <c r="O712" s="88" t="n">
        <v>164</v>
      </c>
      <c r="P712" s="88" t="n"/>
      <c r="Q712" s="88" t="n"/>
      <c r="R712" s="92" t="n"/>
      <c r="S712" s="92" t="n"/>
      <c r="T712" s="92" t="n"/>
      <c r="U712" s="92" t="n"/>
      <c r="V712" s="92" t="n"/>
      <c r="W712" s="92" t="n"/>
      <c r="X712" s="92" t="n"/>
    </row>
    <row r="713" ht="15.75" customHeight="1" s="303">
      <c r="B713" s="75" t="n">
        <v>44980</v>
      </c>
      <c r="C713" s="76" t="n">
        <v>0</v>
      </c>
      <c r="D713" s="76" t="n">
        <v>0</v>
      </c>
      <c r="E713" s="76" t="n">
        <v>0</v>
      </c>
      <c r="F713" s="76" t="n">
        <v>0</v>
      </c>
      <c r="G713" s="76" t="n">
        <v>0</v>
      </c>
      <c r="H713" s="76" t="n">
        <v>380</v>
      </c>
      <c r="I713" s="76" t="n">
        <v>646</v>
      </c>
      <c r="J713" s="76" t="n">
        <v>0</v>
      </c>
      <c r="K713" s="76" t="n">
        <v>0</v>
      </c>
      <c r="L713" s="76" t="n">
        <v>0</v>
      </c>
      <c r="M713" s="76" t="n">
        <v>0</v>
      </c>
      <c r="N713" s="88">
        <f>N712+C713+D713+F713+G713+H713-I713-J713-K713-L713-M713/15</f>
        <v/>
      </c>
      <c r="O713" s="88" t="n"/>
      <c r="P713" s="88" t="n"/>
      <c r="Q713" s="88" t="n"/>
      <c r="R713" s="92" t="n"/>
      <c r="S713" s="92" t="n"/>
      <c r="T713" s="92" t="n"/>
      <c r="U713" s="92" t="n"/>
      <c r="V713" s="92" t="n"/>
      <c r="W713" s="92" t="n"/>
      <c r="X713" s="92" t="n"/>
    </row>
    <row r="714" ht="15.75" customHeight="1" s="303">
      <c r="B714" s="75" t="n">
        <v>44981</v>
      </c>
      <c r="C714" s="76" t="n">
        <v>0</v>
      </c>
      <c r="D714" s="76" t="n">
        <v>0</v>
      </c>
      <c r="E714" s="76" t="n">
        <v>0</v>
      </c>
      <c r="F714" s="76" t="n">
        <v>0</v>
      </c>
      <c r="G714" s="76" t="n">
        <v>0</v>
      </c>
      <c r="H714" s="76" t="n">
        <v>205</v>
      </c>
      <c r="I714" s="76" t="n">
        <v>450</v>
      </c>
      <c r="J714" s="76" t="n">
        <v>0</v>
      </c>
      <c r="K714" s="76" t="n">
        <v>0</v>
      </c>
      <c r="L714" s="76" t="n">
        <v>0</v>
      </c>
      <c r="M714" s="76" t="n">
        <v>0</v>
      </c>
      <c r="N714" s="88">
        <f>N713+C714+D714+F714+G714+H714-I714-J714-K714-L714-M714/15</f>
        <v/>
      </c>
      <c r="O714" s="88" t="n">
        <v>432</v>
      </c>
      <c r="P714" s="88" t="n"/>
      <c r="Q714" s="88" t="n"/>
      <c r="R714" s="92" t="n"/>
      <c r="S714" s="92" t="n"/>
      <c r="T714" s="92" t="n"/>
      <c r="U714" s="92" t="n"/>
      <c r="V714" s="92" t="n"/>
      <c r="W714" s="92" t="n"/>
      <c r="X714" s="92" t="n"/>
    </row>
    <row r="715" ht="15.75" customHeight="1" s="303">
      <c r="B715" s="75" t="n">
        <v>44982</v>
      </c>
      <c r="C715" s="76" t="n">
        <v>0</v>
      </c>
      <c r="D715" s="76" t="n">
        <v>600</v>
      </c>
      <c r="E715" s="76" t="n">
        <v>144</v>
      </c>
      <c r="F715" s="76" t="n">
        <v>600</v>
      </c>
      <c r="G715" s="76" t="n">
        <v>0</v>
      </c>
      <c r="H715" s="76" t="n">
        <v>428</v>
      </c>
      <c r="I715" s="76" t="n">
        <v>497</v>
      </c>
      <c r="J715" s="76" t="n">
        <v>0</v>
      </c>
      <c r="K715" s="76" t="n">
        <v>0</v>
      </c>
      <c r="L715" s="76" t="n">
        <v>0</v>
      </c>
      <c r="M715" s="76" t="n">
        <v>0</v>
      </c>
      <c r="N715" s="88">
        <f>N714+C715+D715+F715+G715+H715-I715-J715-K715-L715-M715/15</f>
        <v/>
      </c>
      <c r="O715" s="88" t="n"/>
      <c r="P715" s="88" t="n"/>
      <c r="Q715" s="88" t="n"/>
      <c r="R715" s="92" t="n"/>
      <c r="S715" s="92" t="n"/>
      <c r="T715" s="92" t="n"/>
      <c r="U715" s="92" t="n"/>
      <c r="V715" s="92" t="n"/>
      <c r="W715" s="92" t="n"/>
      <c r="X715" s="92" t="n"/>
    </row>
    <row r="716" ht="15.75" customHeight="1" s="303">
      <c r="B716" s="75" t="n">
        <v>44983</v>
      </c>
      <c r="C716" s="76" t="n">
        <v>0</v>
      </c>
      <c r="D716" s="76" t="n">
        <v>0</v>
      </c>
      <c r="E716" s="76" t="n">
        <v>0</v>
      </c>
      <c r="F716" s="76" t="n">
        <v>0</v>
      </c>
      <c r="G716" s="76" t="n">
        <v>0</v>
      </c>
      <c r="H716" s="76" t="n">
        <v>284</v>
      </c>
      <c r="I716" s="76" t="n">
        <v>651</v>
      </c>
      <c r="J716" s="76" t="n">
        <v>0</v>
      </c>
      <c r="K716" s="76" t="n">
        <v>0</v>
      </c>
      <c r="L716" s="76" t="n">
        <v>0</v>
      </c>
      <c r="M716" s="76" t="n">
        <v>0</v>
      </c>
      <c r="N716" s="88">
        <f>N715+C716+D716+F716+G716+H716-I716-J716-K716-L716-M716/15</f>
        <v/>
      </c>
      <c r="O716" s="88" t="n"/>
      <c r="P716" s="88" t="n"/>
      <c r="Q716" s="88" t="n"/>
      <c r="R716" s="92" t="n"/>
      <c r="S716" s="92" t="n"/>
      <c r="T716" s="92" t="n"/>
      <c r="U716" s="92" t="n"/>
      <c r="V716" s="92" t="n"/>
      <c r="W716" s="92" t="n"/>
      <c r="X716" s="92" t="n"/>
    </row>
    <row r="717" ht="15.75" customHeight="1" s="303">
      <c r="B717" s="75" t="n">
        <v>44984</v>
      </c>
      <c r="C717" s="76" t="n">
        <v>0</v>
      </c>
      <c r="D717" s="76" t="n">
        <v>0</v>
      </c>
      <c r="E717" s="76" t="n">
        <v>0</v>
      </c>
      <c r="F717" s="76" t="n">
        <v>0</v>
      </c>
      <c r="G717" s="76" t="n">
        <v>0</v>
      </c>
      <c r="H717" s="76" t="n">
        <v>361</v>
      </c>
      <c r="I717" s="76" t="n">
        <v>257</v>
      </c>
      <c r="J717" s="76" t="n">
        <v>0</v>
      </c>
      <c r="K717" s="76" t="n">
        <v>0</v>
      </c>
      <c r="L717" s="76" t="n">
        <v>0</v>
      </c>
      <c r="M717" s="76" t="n">
        <v>0</v>
      </c>
      <c r="N717" s="88">
        <f>N716+C717+D717+F717+G717+H717-I717-J717-K717-L717-M717/15</f>
        <v/>
      </c>
      <c r="O717" s="88" t="n">
        <v>720</v>
      </c>
      <c r="P717" s="88" t="n"/>
      <c r="Q717" s="88" t="n"/>
      <c r="R717" s="92" t="n"/>
      <c r="S717" s="92" t="n"/>
      <c r="T717" s="92" t="n"/>
      <c r="U717" s="92" t="n"/>
      <c r="V717" s="92" t="n"/>
      <c r="W717" s="92" t="n"/>
      <c r="X717" s="92" t="n"/>
    </row>
    <row r="718" ht="15.75" customHeight="1" s="303">
      <c r="B718" s="75" t="n">
        <v>44985</v>
      </c>
      <c r="C718" s="76" t="n">
        <v>0</v>
      </c>
      <c r="D718" s="76" t="n">
        <v>368</v>
      </c>
      <c r="E718" s="76" t="n">
        <v>0</v>
      </c>
      <c r="F718" s="76" t="n">
        <v>0</v>
      </c>
      <c r="G718" s="76" t="n">
        <v>0</v>
      </c>
      <c r="H718" s="76" t="n">
        <v>112</v>
      </c>
      <c r="I718" s="76" t="n">
        <v>1100</v>
      </c>
      <c r="J718" s="76" t="n">
        <v>0</v>
      </c>
      <c r="K718" s="76" t="n">
        <v>0</v>
      </c>
      <c r="L718" s="76" t="n">
        <v>0</v>
      </c>
      <c r="M718" s="76" t="n">
        <v>0</v>
      </c>
      <c r="N718" s="88">
        <f>N717+C718+D718+F718+G718+H718-I718-J718-K718-L718-M718/15</f>
        <v/>
      </c>
      <c r="O718" s="88" t="n">
        <v>422</v>
      </c>
      <c r="P718" s="88" t="n"/>
      <c r="Q718" s="88" t="n"/>
      <c r="R718" s="92" t="n"/>
      <c r="S718" s="92" t="n"/>
      <c r="T718" s="92" t="n"/>
      <c r="U718" s="92" t="n"/>
      <c r="V718" s="92" t="n"/>
      <c r="W718" s="92" t="n"/>
      <c r="X718" s="92" t="n"/>
    </row>
    <row r="719" ht="15.75" customHeight="1" s="303">
      <c r="B719" s="75" t="n">
        <v>44986</v>
      </c>
      <c r="C719" s="76" t="n">
        <v>0</v>
      </c>
      <c r="D719" s="76" t="n">
        <v>0</v>
      </c>
      <c r="E719" s="76" t="n">
        <v>0</v>
      </c>
      <c r="F719" s="76" t="n">
        <v>0</v>
      </c>
      <c r="G719" s="76" t="n">
        <v>0</v>
      </c>
      <c r="H719" s="76" t="n">
        <v>286</v>
      </c>
      <c r="I719" s="76" t="n">
        <v>513</v>
      </c>
      <c r="J719" s="76" t="n">
        <v>0</v>
      </c>
      <c r="K719" s="76" t="n">
        <v>0</v>
      </c>
      <c r="L719" s="76" t="n">
        <v>0</v>
      </c>
      <c r="M719" s="76" t="n">
        <v>0</v>
      </c>
      <c r="N719" s="88">
        <f>N718+C719+D719+F719+G719+H719-I719-J719-K719-L719-M719/15</f>
        <v/>
      </c>
      <c r="O719" s="88" t="n">
        <v>529</v>
      </c>
      <c r="P719" s="88" t="n"/>
      <c r="Q719" s="88" t="n"/>
      <c r="R719" s="92" t="n"/>
      <c r="S719" s="92" t="n"/>
      <c r="T719" s="92" t="n"/>
      <c r="U719" s="92" t="n"/>
      <c r="V719" s="92" t="n"/>
      <c r="W719" s="92" t="n"/>
      <c r="X719" s="92" t="n"/>
    </row>
    <row r="720" ht="15.75" customHeight="1" s="303">
      <c r="B720" s="75" t="n">
        <v>44987</v>
      </c>
      <c r="C720" s="76" t="n">
        <v>0</v>
      </c>
      <c r="D720" s="76">
        <f>529+528</f>
        <v/>
      </c>
      <c r="E720" s="76">
        <f>130+137</f>
        <v/>
      </c>
      <c r="F720" s="76" t="n">
        <v>0</v>
      </c>
      <c r="G720" s="76" t="n">
        <v>0</v>
      </c>
      <c r="H720" s="76" t="n">
        <v>353</v>
      </c>
      <c r="I720" s="76" t="n">
        <v>527</v>
      </c>
      <c r="J720" s="76" t="n">
        <v>0</v>
      </c>
      <c r="K720" s="76" t="n">
        <v>0</v>
      </c>
      <c r="L720" s="76" t="n">
        <v>0</v>
      </c>
      <c r="M720" s="76" t="n">
        <v>0</v>
      </c>
      <c r="N720" s="88">
        <f>N719+C720+D720+F720+G720+H720-I720-J720-K720-L720-M720/15</f>
        <v/>
      </c>
      <c r="O720" s="88" t="n"/>
      <c r="P720" s="88" t="n"/>
      <c r="Q720" s="88" t="n"/>
      <c r="R720" s="92" t="n"/>
      <c r="S720" s="92" t="n"/>
      <c r="T720" s="92" t="n"/>
      <c r="U720" s="92" t="n"/>
      <c r="V720" s="92" t="n"/>
      <c r="W720" s="92" t="n"/>
      <c r="X720" s="92" t="n"/>
    </row>
    <row r="721" ht="15.75" customHeight="1" s="303">
      <c r="B721" s="75" t="n">
        <v>44988</v>
      </c>
      <c r="C721" s="76" t="n">
        <v>0</v>
      </c>
      <c r="D721" s="76" t="n">
        <v>0</v>
      </c>
      <c r="E721" s="76" t="n">
        <v>0</v>
      </c>
      <c r="F721" s="76" t="n">
        <v>600</v>
      </c>
      <c r="G721" s="76" t="n">
        <v>0</v>
      </c>
      <c r="H721" s="76" t="n">
        <v>214</v>
      </c>
      <c r="I721" s="76" t="n">
        <v>500</v>
      </c>
      <c r="J721" s="76" t="n">
        <v>0</v>
      </c>
      <c r="K721" s="76" t="n">
        <v>600</v>
      </c>
      <c r="L721" s="77" t="n">
        <v>0</v>
      </c>
      <c r="M721" s="77" t="n">
        <v>0</v>
      </c>
      <c r="N721" s="88">
        <f>N720+C721+D721+F721+G721+H721-I721-J721-K721-L721-M721/15</f>
        <v/>
      </c>
      <c r="O721" s="88" t="n"/>
      <c r="P721" s="88" t="n"/>
      <c r="Q721" s="88" t="n"/>
      <c r="R721" s="92" t="n"/>
      <c r="S721" s="92" t="n"/>
      <c r="T721" s="92" t="n"/>
      <c r="U721" s="92" t="n"/>
      <c r="V721" s="92" t="n"/>
      <c r="W721" s="92" t="n"/>
      <c r="X721" s="92" t="n"/>
    </row>
    <row r="722" ht="15.75" customHeight="1" s="303">
      <c r="B722" s="75" t="n">
        <v>44989</v>
      </c>
      <c r="C722" s="76" t="n">
        <v>0</v>
      </c>
      <c r="D722" s="76" t="n">
        <v>600</v>
      </c>
      <c r="E722" s="76" t="n">
        <v>98</v>
      </c>
      <c r="F722" s="76" t="n">
        <v>0</v>
      </c>
      <c r="G722" s="76" t="n">
        <v>0</v>
      </c>
      <c r="H722" s="76" t="n">
        <v>227</v>
      </c>
      <c r="I722" s="76" t="n">
        <v>521</v>
      </c>
      <c r="J722" s="76" t="n">
        <v>0</v>
      </c>
      <c r="K722" s="76" t="n">
        <v>0</v>
      </c>
      <c r="L722" s="76" t="n">
        <v>0</v>
      </c>
      <c r="M722" s="76" t="n">
        <v>0</v>
      </c>
      <c r="N722" s="88">
        <f>N721+C722+D722+F722+G722+H722-I722-J722-K722-L722-M722/15</f>
        <v/>
      </c>
      <c r="O722" s="88" t="n"/>
      <c r="P722" s="88" t="n"/>
      <c r="Q722" s="88" t="n"/>
      <c r="R722" s="92" t="n"/>
      <c r="S722" s="92" t="n"/>
      <c r="T722" s="92" t="n"/>
      <c r="U722" s="92" t="n"/>
      <c r="V722" s="92" t="n"/>
      <c r="W722" s="92" t="n"/>
      <c r="X722" s="92" t="n"/>
    </row>
    <row r="723" ht="15.75" customHeight="1" s="303">
      <c r="B723" s="75" t="n">
        <v>44990</v>
      </c>
      <c r="C723" s="76" t="n">
        <v>0</v>
      </c>
      <c r="D723" s="76" t="n">
        <v>350</v>
      </c>
      <c r="E723" s="76" t="n">
        <v>117</v>
      </c>
      <c r="F723" s="76" t="n">
        <v>0</v>
      </c>
      <c r="G723" s="76" t="n">
        <v>0</v>
      </c>
      <c r="H723" s="76" t="n">
        <v>209</v>
      </c>
      <c r="I723" s="76" t="n">
        <v>515</v>
      </c>
      <c r="J723" s="76" t="n">
        <v>0</v>
      </c>
      <c r="K723" s="76" t="n">
        <v>0</v>
      </c>
      <c r="L723" s="76" t="n">
        <v>0</v>
      </c>
      <c r="M723" s="76" t="n">
        <v>0</v>
      </c>
      <c r="N723" s="88">
        <f>N722+C723+D723+F723+G723+H723-I723-J723-K723-L723-M723/15</f>
        <v/>
      </c>
      <c r="O723" s="88" t="n"/>
      <c r="P723" s="88" t="n"/>
      <c r="Q723" s="88" t="n"/>
      <c r="R723" s="92" t="n"/>
      <c r="S723" s="92" t="n"/>
      <c r="T723" s="92" t="n"/>
      <c r="U723" s="92" t="n"/>
      <c r="V723" s="92" t="n"/>
      <c r="W723" s="92" t="n"/>
      <c r="X723" s="92" t="n"/>
    </row>
    <row r="724" ht="15.75" customHeight="1" s="303">
      <c r="B724" s="75" t="n">
        <v>44991</v>
      </c>
      <c r="C724" s="76" t="n">
        <v>0</v>
      </c>
      <c r="D724" s="76" t="n">
        <v>0</v>
      </c>
      <c r="E724" s="76" t="n">
        <v>0</v>
      </c>
      <c r="F724" s="76" t="n">
        <v>0</v>
      </c>
      <c r="G724" s="76" t="n">
        <v>0</v>
      </c>
      <c r="H724" s="76" t="n">
        <v>266</v>
      </c>
      <c r="I724" s="76" t="n">
        <v>214</v>
      </c>
      <c r="J724" s="76" t="n">
        <v>0</v>
      </c>
      <c r="K724" s="76" t="n">
        <v>0</v>
      </c>
      <c r="L724" s="76" t="n">
        <v>0</v>
      </c>
      <c r="M724" s="76" t="n">
        <v>0</v>
      </c>
      <c r="N724" s="88">
        <f>N723+C724+D724+F724+G724+H724-I724-J724-K724-L724-M724/15</f>
        <v/>
      </c>
      <c r="O724" s="88" t="n">
        <v>1768</v>
      </c>
      <c r="P724" s="88" t="n">
        <v>21645</v>
      </c>
      <c r="Q724" s="97">
        <f>P724/N724</f>
        <v/>
      </c>
      <c r="R724" s="92" t="n"/>
      <c r="S724" s="92" t="n"/>
      <c r="T724" s="92" t="n"/>
      <c r="U724" s="92" t="n"/>
      <c r="V724" s="92" t="n"/>
      <c r="W724" s="92" t="n"/>
      <c r="X724" s="92" t="n"/>
    </row>
    <row r="725" ht="15.75" customHeight="1" s="303">
      <c r="B725" s="75" t="n">
        <v>44992</v>
      </c>
      <c r="C725" s="76" t="n">
        <v>0</v>
      </c>
      <c r="D725" s="76" t="n">
        <v>600</v>
      </c>
      <c r="E725" s="76" t="n">
        <v>80</v>
      </c>
      <c r="F725" s="76" t="n">
        <v>0</v>
      </c>
      <c r="G725" s="76" t="n">
        <v>0</v>
      </c>
      <c r="H725" s="76" t="n">
        <v>152</v>
      </c>
      <c r="I725" s="76" t="n">
        <v>517</v>
      </c>
      <c r="J725" s="76" t="n">
        <v>0</v>
      </c>
      <c r="K725" s="76" t="n">
        <v>0</v>
      </c>
      <c r="L725" s="76" t="n">
        <v>0</v>
      </c>
      <c r="M725" s="76" t="n">
        <v>0</v>
      </c>
      <c r="N725" s="88">
        <f>P724+C725+D725+F725+G725+H725-I725-J725-K725-L725-M725/15</f>
        <v/>
      </c>
      <c r="O725" s="88" t="n">
        <v>1523</v>
      </c>
      <c r="P725" s="88" t="n"/>
      <c r="Q725" s="88">
        <f>P724-N724</f>
        <v/>
      </c>
      <c r="R725" s="92" t="n"/>
      <c r="S725" s="92" t="n"/>
      <c r="T725" s="92" t="n"/>
      <c r="U725" s="92" t="n"/>
      <c r="V725" s="92" t="n"/>
      <c r="W725" s="92" t="n"/>
      <c r="X725" s="92" t="n"/>
    </row>
    <row r="726" ht="15.75" customHeight="1" s="303">
      <c r="B726" s="75" t="n">
        <v>44993</v>
      </c>
      <c r="C726" s="76" t="n">
        <v>0</v>
      </c>
      <c r="D726" s="76" t="n">
        <v>0</v>
      </c>
      <c r="E726" s="76" t="n">
        <v>0</v>
      </c>
      <c r="F726" s="76" t="n">
        <v>0</v>
      </c>
      <c r="G726" s="76" t="n">
        <v>0</v>
      </c>
      <c r="H726" s="76" t="n">
        <v>393</v>
      </c>
      <c r="I726" s="76" t="n">
        <v>254</v>
      </c>
      <c r="J726" s="76" t="n">
        <v>0</v>
      </c>
      <c r="K726" s="76" t="n">
        <v>0</v>
      </c>
      <c r="L726" s="76" t="n">
        <v>0</v>
      </c>
      <c r="M726" s="76" t="n">
        <v>0</v>
      </c>
      <c r="N726" s="88">
        <f>N725+C726+D726+F726+G726+H726-I726-J726-K726-L726-M726/15</f>
        <v/>
      </c>
      <c r="O726" s="88" t="n"/>
      <c r="P726" s="88" t="n"/>
      <c r="Q726" s="88" t="n"/>
      <c r="R726" s="92" t="n"/>
      <c r="S726" s="92" t="n"/>
      <c r="T726" s="92" t="n"/>
      <c r="U726" s="92" t="n"/>
      <c r="V726" s="92" t="n"/>
      <c r="W726" s="92" t="n"/>
      <c r="X726" s="92" t="n"/>
    </row>
    <row r="727" ht="15.75" customHeight="1" s="303">
      <c r="B727" s="75" t="n">
        <v>44994</v>
      </c>
      <c r="C727" s="76" t="n">
        <v>0</v>
      </c>
      <c r="D727" s="76" t="n">
        <v>294</v>
      </c>
      <c r="E727" s="76" t="n">
        <v>0</v>
      </c>
      <c r="F727" s="76" t="n">
        <v>0</v>
      </c>
      <c r="G727" s="76" t="n">
        <v>0</v>
      </c>
      <c r="H727" s="76" t="n">
        <v>435</v>
      </c>
      <c r="I727" s="76" t="n">
        <v>526</v>
      </c>
      <c r="J727" s="76" t="n">
        <v>0</v>
      </c>
      <c r="K727" s="76" t="n">
        <v>0</v>
      </c>
      <c r="L727" s="76" t="n">
        <v>0</v>
      </c>
      <c r="M727" s="76" t="n">
        <v>0</v>
      </c>
      <c r="N727" s="88">
        <f>N726+C727+D727+F727+G727+H727-I727-J727-K727-L727-M727/15</f>
        <v/>
      </c>
      <c r="O727" s="88" t="n">
        <v>1551</v>
      </c>
      <c r="P727" s="88" t="n"/>
      <c r="Q727" s="88" t="n"/>
      <c r="R727" s="92" t="n"/>
      <c r="S727" s="92" t="n"/>
      <c r="T727" s="92" t="n"/>
      <c r="U727" s="92" t="n"/>
      <c r="V727" s="92" t="n"/>
      <c r="W727" s="92" t="n"/>
      <c r="X727" s="92" t="n"/>
    </row>
    <row r="728" ht="15.75" customHeight="1" s="303">
      <c r="B728" s="75" t="n">
        <v>44995</v>
      </c>
      <c r="C728" s="76" t="n">
        <v>0</v>
      </c>
      <c r="D728" s="76" t="n">
        <v>0</v>
      </c>
      <c r="E728" s="76" t="n">
        <v>0</v>
      </c>
      <c r="F728" s="76" t="n">
        <v>0</v>
      </c>
      <c r="G728" s="76" t="n">
        <v>0</v>
      </c>
      <c r="H728" s="76" t="n">
        <v>351</v>
      </c>
      <c r="I728" s="76" t="n">
        <v>135</v>
      </c>
      <c r="J728" s="76" t="n">
        <v>0</v>
      </c>
      <c r="K728" s="76" t="n">
        <v>0</v>
      </c>
      <c r="L728" s="76" t="n">
        <v>0</v>
      </c>
      <c r="M728" s="76" t="n">
        <v>0</v>
      </c>
      <c r="N728" s="88">
        <f>N727+C728+D728+F728+G728+H728-I728-J728-K728-L728-M728/15</f>
        <v/>
      </c>
      <c r="O728" s="88" t="n">
        <v>1495</v>
      </c>
      <c r="P728" s="88" t="n"/>
      <c r="Q728" s="88" t="n"/>
      <c r="R728" s="92" t="n"/>
      <c r="S728" s="92" t="n"/>
      <c r="T728" s="92" t="n"/>
      <c r="U728" s="92" t="n"/>
      <c r="V728" s="92" t="n"/>
      <c r="W728" s="92" t="n"/>
      <c r="X728" s="92" t="n"/>
    </row>
    <row r="729" ht="15.75" customHeight="1" s="303">
      <c r="B729" s="75" t="n">
        <v>44996</v>
      </c>
      <c r="C729" s="76" t="n">
        <v>0</v>
      </c>
      <c r="D729" s="76" t="n">
        <v>587</v>
      </c>
      <c r="E729" s="76" t="n">
        <v>76</v>
      </c>
      <c r="F729" s="76" t="n">
        <v>0</v>
      </c>
      <c r="G729" s="76" t="n">
        <v>0</v>
      </c>
      <c r="H729" s="76" t="n">
        <v>183</v>
      </c>
      <c r="I729" s="76" t="n">
        <v>413</v>
      </c>
      <c r="J729" s="76" t="n">
        <v>0</v>
      </c>
      <c r="K729" s="76" t="n">
        <v>0</v>
      </c>
      <c r="L729" s="76" t="n">
        <v>0</v>
      </c>
      <c r="M729" s="76" t="n">
        <v>0</v>
      </c>
      <c r="N729" s="88">
        <f>N728+C729+D729+F729+G729+H729-I729-J729-K729-L729-M729/15</f>
        <v/>
      </c>
      <c r="O729" s="88" t="n"/>
      <c r="P729" s="88" t="n"/>
      <c r="Q729" s="88" t="n"/>
      <c r="R729" s="92" t="n"/>
      <c r="S729" s="92" t="n"/>
      <c r="T729" s="92" t="n"/>
      <c r="U729" s="92" t="n"/>
      <c r="V729" s="92" t="n"/>
      <c r="W729" s="92" t="n"/>
      <c r="X729" s="92" t="n"/>
    </row>
    <row r="730" ht="15.75" customHeight="1" s="303">
      <c r="B730" s="75" t="n">
        <v>44997</v>
      </c>
      <c r="C730" s="76" t="n">
        <v>0</v>
      </c>
      <c r="D730" s="76" t="n">
        <v>0</v>
      </c>
      <c r="E730" s="76" t="n">
        <v>0</v>
      </c>
      <c r="F730" s="76" t="n">
        <v>0</v>
      </c>
      <c r="G730" s="76" t="n">
        <v>0</v>
      </c>
      <c r="H730" s="76" t="n">
        <v>320</v>
      </c>
      <c r="I730" s="76" t="n">
        <v>621</v>
      </c>
      <c r="J730" s="76" t="n">
        <v>0</v>
      </c>
      <c r="K730" s="76" t="n">
        <v>0</v>
      </c>
      <c r="L730" s="76" t="n">
        <v>0</v>
      </c>
      <c r="M730" s="76" t="n">
        <v>0</v>
      </c>
      <c r="N730" s="88">
        <f>N729+C730+D730+F730+G730+H730-I730-J730-K730-L730-M730/15</f>
        <v/>
      </c>
      <c r="O730" s="88" t="n"/>
      <c r="P730" s="88" t="n"/>
      <c r="Q730" s="88" t="n"/>
      <c r="R730" s="92" t="n"/>
      <c r="S730" s="92" t="n"/>
      <c r="T730" s="92" t="n"/>
      <c r="U730" s="92" t="n"/>
      <c r="V730" s="92" t="n"/>
      <c r="W730" s="92" t="n"/>
      <c r="X730" s="92" t="n"/>
    </row>
    <row r="731" ht="15.75" customHeight="1" s="303">
      <c r="B731" s="75" t="n">
        <v>44998</v>
      </c>
      <c r="C731" s="76" t="n">
        <v>0</v>
      </c>
      <c r="D731" s="76" t="n">
        <v>567</v>
      </c>
      <c r="E731" s="76" t="n">
        <v>14</v>
      </c>
      <c r="F731" s="76" t="n">
        <v>0</v>
      </c>
      <c r="G731" s="76" t="n">
        <v>0</v>
      </c>
      <c r="H731" s="76" t="n">
        <v>268</v>
      </c>
      <c r="I731" s="76" t="n">
        <v>192</v>
      </c>
      <c r="J731" s="76" t="n">
        <v>0</v>
      </c>
      <c r="K731" s="76" t="n">
        <v>0</v>
      </c>
      <c r="L731" s="77" t="n">
        <v>0</v>
      </c>
      <c r="M731" s="77" t="n">
        <v>0</v>
      </c>
      <c r="N731" s="88">
        <f>N730+C731+D731+F731+G731+H731-I731-J731-K731-L731-M731/15</f>
        <v/>
      </c>
      <c r="O731" s="88" t="n"/>
      <c r="P731" s="88" t="n"/>
      <c r="Q731" s="88" t="n"/>
      <c r="R731" s="92" t="n"/>
      <c r="S731" s="92" t="n"/>
      <c r="T731" s="92" t="n"/>
      <c r="U731" s="92" t="n"/>
      <c r="V731" s="92" t="n"/>
      <c r="W731" s="92" t="n"/>
      <c r="X731" s="92" t="n"/>
    </row>
    <row r="732" ht="15.75" customHeight="1" s="303">
      <c r="B732" s="75" t="n">
        <v>44999</v>
      </c>
      <c r="C732" s="76" t="n">
        <v>0</v>
      </c>
      <c r="D732" s="76">
        <f>345+600</f>
        <v/>
      </c>
      <c r="E732" s="76" t="n">
        <v>120</v>
      </c>
      <c r="F732" s="76" t="n">
        <v>0</v>
      </c>
      <c r="G732" s="76" t="n">
        <v>0</v>
      </c>
      <c r="H732" s="76" t="n">
        <v>99</v>
      </c>
      <c r="I732" s="76" t="n">
        <v>422</v>
      </c>
      <c r="J732" s="76" t="n">
        <v>0</v>
      </c>
      <c r="K732" s="76" t="n">
        <v>0</v>
      </c>
      <c r="L732" s="76" t="n">
        <v>0</v>
      </c>
      <c r="M732" s="76" t="n">
        <v>0</v>
      </c>
      <c r="N732" s="88">
        <f>N731+C732+D732+F732+G732+H732-I732-J732-K732-L732-M732/15</f>
        <v/>
      </c>
      <c r="O732" s="88" t="n"/>
      <c r="P732" s="88" t="n"/>
      <c r="Q732" s="88" t="n"/>
      <c r="R732" s="92" t="n"/>
      <c r="S732" s="92" t="n"/>
      <c r="T732" s="92" t="n"/>
      <c r="U732" s="92" t="n"/>
      <c r="V732" s="92" t="n"/>
      <c r="W732" s="92" t="n"/>
      <c r="X732" s="92" t="n"/>
    </row>
    <row r="733" ht="15.75" customHeight="1" s="303">
      <c r="B733" s="75" t="n">
        <v>45000</v>
      </c>
      <c r="C733" s="76" t="n">
        <v>0</v>
      </c>
      <c r="D733" s="76" t="n">
        <v>0</v>
      </c>
      <c r="E733" s="76" t="n">
        <v>0</v>
      </c>
      <c r="F733" s="76" t="n">
        <v>600</v>
      </c>
      <c r="G733" s="76" t="n">
        <v>0</v>
      </c>
      <c r="H733" s="76" t="n">
        <v>314</v>
      </c>
      <c r="I733" s="76" t="n">
        <v>614</v>
      </c>
      <c r="J733" s="76" t="n">
        <v>0</v>
      </c>
      <c r="K733" s="76" t="n">
        <v>0</v>
      </c>
      <c r="L733" s="77" t="n">
        <v>0</v>
      </c>
      <c r="M733" s="77" t="n">
        <v>0</v>
      </c>
      <c r="N733" s="88">
        <f>N732+C733+D733+F733+G733+H733-I733-J733-K733-L733-M733/15</f>
        <v/>
      </c>
      <c r="O733" s="88" t="n"/>
      <c r="P733" s="88" t="n"/>
      <c r="Q733" s="88" t="n"/>
      <c r="R733" s="92" t="n"/>
      <c r="S733" s="92" t="n"/>
      <c r="T733" s="92" t="n"/>
      <c r="U733" s="92" t="n"/>
      <c r="V733" s="92" t="n"/>
      <c r="W733" s="92" t="n"/>
      <c r="X733" s="92" t="n"/>
    </row>
    <row r="734" ht="15.75" customHeight="1" s="303">
      <c r="B734" s="75" t="n">
        <v>45001</v>
      </c>
      <c r="C734" s="76" t="n">
        <v>0</v>
      </c>
      <c r="D734" s="76" t="n">
        <v>546</v>
      </c>
      <c r="E734" s="76" t="n">
        <v>96</v>
      </c>
      <c r="F734" s="76" t="n">
        <v>0</v>
      </c>
      <c r="G734" s="76" t="n">
        <v>0</v>
      </c>
      <c r="H734" s="76" t="n">
        <v>475</v>
      </c>
      <c r="I734" s="76" t="n">
        <v>227</v>
      </c>
      <c r="J734" s="76" t="n">
        <v>0</v>
      </c>
      <c r="K734" s="76" t="n">
        <v>0</v>
      </c>
      <c r="L734" s="76" t="n">
        <v>0</v>
      </c>
      <c r="M734" s="76" t="n">
        <v>0</v>
      </c>
      <c r="N734" s="88">
        <f>N733+C734+D734+F734+G734+H734-I734-J734-K734-L734-M734/15</f>
        <v/>
      </c>
      <c r="O734" s="88" t="n"/>
      <c r="P734" s="88" t="n"/>
      <c r="Q734" s="88" t="n"/>
      <c r="R734" s="92" t="n"/>
      <c r="S734" s="92" t="n"/>
      <c r="T734" s="92" t="n"/>
      <c r="U734" s="92" t="n"/>
      <c r="V734" s="92" t="n"/>
      <c r="W734" s="92" t="n"/>
      <c r="X734" s="92" t="n"/>
    </row>
    <row r="735" ht="15.75" customHeight="1" s="303">
      <c r="B735" s="75" t="n">
        <v>45002</v>
      </c>
      <c r="C735" s="76" t="n">
        <v>0</v>
      </c>
      <c r="D735" s="76" t="n">
        <v>0</v>
      </c>
      <c r="E735" s="76" t="n">
        <v>0</v>
      </c>
      <c r="F735" s="76" t="n">
        <v>0</v>
      </c>
      <c r="G735" s="76" t="n">
        <v>0</v>
      </c>
      <c r="H735" s="76" t="n">
        <v>391</v>
      </c>
      <c r="I735" s="76" t="n">
        <v>401</v>
      </c>
      <c r="J735" s="76" t="n">
        <v>0</v>
      </c>
      <c r="K735" s="76" t="n">
        <v>0</v>
      </c>
      <c r="L735" s="76" t="n">
        <v>0</v>
      </c>
      <c r="M735" s="76" t="n">
        <v>0</v>
      </c>
      <c r="N735" s="88">
        <f>N734+C735+D735+F735+G735+H735-I735-J735-K735-L735-M735/15</f>
        <v/>
      </c>
      <c r="O735" s="88" t="n"/>
      <c r="P735" s="88" t="n"/>
      <c r="Q735" s="88" t="n"/>
      <c r="R735" s="92" t="n"/>
      <c r="S735" s="92" t="n"/>
      <c r="T735" s="92" t="n"/>
      <c r="U735" s="92" t="n"/>
      <c r="V735" s="92" t="n"/>
      <c r="W735" s="92" t="n"/>
      <c r="X735" s="92" t="n"/>
    </row>
    <row r="736" ht="15.75" customHeight="1" s="303">
      <c r="B736" s="75" t="n">
        <v>45003</v>
      </c>
      <c r="C736" s="76" t="n">
        <v>0</v>
      </c>
      <c r="D736" s="76" t="n">
        <v>601</v>
      </c>
      <c r="E736" s="76" t="n">
        <v>87</v>
      </c>
      <c r="F736" s="76" t="n">
        <v>0</v>
      </c>
      <c r="G736" s="76" t="n">
        <v>0</v>
      </c>
      <c r="H736" s="76" t="n">
        <v>378</v>
      </c>
      <c r="I736" s="76" t="n">
        <v>523</v>
      </c>
      <c r="J736" s="76" t="n">
        <v>0</v>
      </c>
      <c r="K736" s="76" t="n">
        <v>0</v>
      </c>
      <c r="L736" s="76" t="n">
        <v>0</v>
      </c>
      <c r="M736" s="76" t="n">
        <v>0</v>
      </c>
      <c r="N736" s="88">
        <f>N735+C736+D736+F736+G736+H736-I736-J736-K736-L736-M736/15</f>
        <v/>
      </c>
      <c r="O736" s="88" t="n"/>
      <c r="P736" s="88" t="n"/>
      <c r="Q736" s="88" t="n"/>
      <c r="R736" s="92" t="n"/>
      <c r="S736" s="92" t="n"/>
      <c r="T736" s="92" t="n"/>
      <c r="U736" s="92" t="n"/>
      <c r="V736" s="92" t="n"/>
      <c r="W736" s="92" t="n"/>
      <c r="X736" s="92" t="n"/>
    </row>
    <row r="737" ht="15.75" customHeight="1" s="303">
      <c r="B737" s="75" t="n">
        <v>45004</v>
      </c>
      <c r="C737" s="76" t="n">
        <v>0</v>
      </c>
      <c r="D737" s="76" t="n">
        <v>0</v>
      </c>
      <c r="E737" s="76" t="n">
        <v>0</v>
      </c>
      <c r="F737" s="76" t="n">
        <v>600</v>
      </c>
      <c r="G737" s="76" t="n">
        <v>0</v>
      </c>
      <c r="H737" s="76" t="n">
        <v>272</v>
      </c>
      <c r="I737" s="76" t="n">
        <v>760</v>
      </c>
      <c r="J737" s="76" t="n">
        <v>0</v>
      </c>
      <c r="K737" s="76" t="n">
        <v>0</v>
      </c>
      <c r="L737" s="76" t="n">
        <v>0</v>
      </c>
      <c r="M737" s="76" t="n">
        <v>0</v>
      </c>
      <c r="N737" s="88">
        <f>N736+C737+D737+F737+G737+H737-I737-J737-K737-L737-M737/15</f>
        <v/>
      </c>
      <c r="O737" s="88" t="n"/>
      <c r="P737" s="88" t="n"/>
      <c r="Q737" s="88" t="n"/>
      <c r="R737" s="92" t="n"/>
      <c r="S737" s="92" t="n"/>
      <c r="T737" s="92" t="n"/>
      <c r="U737" s="92" t="n"/>
      <c r="V737" s="92" t="n"/>
      <c r="W737" s="92" t="n"/>
      <c r="X737" s="92" t="n"/>
    </row>
    <row r="738" ht="15.75" customHeight="1" s="303">
      <c r="B738" s="75" t="n">
        <v>45005</v>
      </c>
      <c r="C738" s="76" t="n">
        <v>0</v>
      </c>
      <c r="D738" s="76" t="n">
        <v>0</v>
      </c>
      <c r="E738" s="76" t="n">
        <v>0</v>
      </c>
      <c r="F738" s="76" t="n">
        <v>0</v>
      </c>
      <c r="G738" s="76" t="n">
        <v>0</v>
      </c>
      <c r="H738" s="76" t="n">
        <v>389</v>
      </c>
      <c r="I738" s="76" t="n">
        <v>289</v>
      </c>
      <c r="J738" s="76" t="n">
        <v>0</v>
      </c>
      <c r="K738" s="76" t="n">
        <v>0</v>
      </c>
      <c r="L738" s="76" t="n">
        <v>0</v>
      </c>
      <c r="M738" s="76" t="n">
        <v>0</v>
      </c>
      <c r="N738" s="88">
        <f>N737+C738+D738+F738+G738+H738-I738-J738-K738-L738-M738/15</f>
        <v/>
      </c>
      <c r="O738" s="88" t="n"/>
      <c r="P738" s="88" t="n"/>
      <c r="Q738" s="88" t="n"/>
      <c r="R738" s="92" t="n"/>
      <c r="S738" s="92" t="n"/>
      <c r="T738" s="92" t="n"/>
      <c r="U738" s="92" t="n"/>
      <c r="V738" s="92" t="n"/>
      <c r="W738" s="92" t="n"/>
      <c r="X738" s="92" t="n"/>
    </row>
    <row r="739" ht="15.75" customHeight="1" s="303">
      <c r="B739" s="75" t="n">
        <v>45006</v>
      </c>
      <c r="C739" s="76" t="n">
        <v>0</v>
      </c>
      <c r="D739" s="76" t="n">
        <v>0</v>
      </c>
      <c r="E739" s="76" t="n">
        <v>0</v>
      </c>
      <c r="F739" s="76" t="n">
        <v>0</v>
      </c>
      <c r="G739" s="76" t="n">
        <v>0</v>
      </c>
      <c r="H739" s="76" t="n">
        <v>225</v>
      </c>
      <c r="I739" s="76" t="n">
        <v>617</v>
      </c>
      <c r="J739" s="76" t="n">
        <v>0</v>
      </c>
      <c r="K739" s="76" t="n">
        <v>0</v>
      </c>
      <c r="L739" s="76" t="n">
        <v>0</v>
      </c>
      <c r="M739" s="76" t="n">
        <v>0</v>
      </c>
      <c r="N739" s="88">
        <f>N738+C739+D739+F739+G739+H739-I739-J739-K739-L739-M739/15</f>
        <v/>
      </c>
      <c r="O739" s="88" t="n"/>
      <c r="P739" s="88" t="n"/>
      <c r="Q739" s="88" t="n"/>
      <c r="R739" s="92" t="n"/>
      <c r="S739" s="92" t="n"/>
      <c r="T739" s="92" t="n"/>
      <c r="U739" s="92" t="n"/>
      <c r="V739" s="92" t="n"/>
      <c r="W739" s="92" t="n"/>
      <c r="X739" s="92" t="n"/>
    </row>
    <row r="740" ht="15.75" customHeight="1" s="303">
      <c r="B740" s="75" t="n">
        <v>45007</v>
      </c>
      <c r="C740" s="76" t="n">
        <v>0</v>
      </c>
      <c r="D740" s="76" t="n">
        <v>0</v>
      </c>
      <c r="E740" s="76" t="n">
        <v>0</v>
      </c>
      <c r="F740" s="76" t="n">
        <v>0</v>
      </c>
      <c r="G740" s="76" t="n">
        <v>0</v>
      </c>
      <c r="H740" s="76" t="n">
        <v>215</v>
      </c>
      <c r="I740" s="76" t="n">
        <v>424</v>
      </c>
      <c r="J740" s="76" t="n">
        <v>0</v>
      </c>
      <c r="K740" s="76" t="n">
        <v>0</v>
      </c>
      <c r="L740" s="76" t="n">
        <v>0</v>
      </c>
      <c r="M740" s="76" t="n">
        <v>0</v>
      </c>
      <c r="N740" s="88">
        <f>N739+C740+D740+F740+G740+H740-I740-J740-K740-L740-M740/15</f>
        <v/>
      </c>
      <c r="O740" s="88" t="n"/>
      <c r="P740" s="88" t="n"/>
      <c r="Q740" s="88" t="n"/>
      <c r="R740" s="92" t="n"/>
      <c r="S740" s="92" t="n"/>
      <c r="T740" s="92" t="n"/>
      <c r="U740" s="92" t="n"/>
      <c r="V740" s="92" t="n"/>
      <c r="W740" s="92" t="n"/>
      <c r="X740" s="92" t="n"/>
    </row>
    <row r="741" ht="15.75" customHeight="1" s="303">
      <c r="B741" s="75" t="n">
        <v>45008</v>
      </c>
      <c r="C741" s="76" t="n">
        <v>0</v>
      </c>
      <c r="D741" s="76" t="n">
        <v>552</v>
      </c>
      <c r="E741" s="76" t="n">
        <v>36</v>
      </c>
      <c r="F741" s="76" t="n">
        <v>0</v>
      </c>
      <c r="G741" s="76" t="n">
        <v>0</v>
      </c>
      <c r="H741" s="76" t="n">
        <v>407</v>
      </c>
      <c r="I741" s="76" t="n">
        <v>556</v>
      </c>
      <c r="J741" s="76" t="n">
        <v>0</v>
      </c>
      <c r="K741" s="76" t="n">
        <v>0</v>
      </c>
      <c r="L741" s="76" t="n">
        <v>0</v>
      </c>
      <c r="M741" s="76" t="n">
        <v>0</v>
      </c>
      <c r="N741" s="88">
        <f>N740+C741+D741+F741+G741+H741-I741-J741-K741-L741-M741/15</f>
        <v/>
      </c>
      <c r="O741" s="88" t="n"/>
      <c r="P741" s="88" t="n"/>
      <c r="Q741" s="88" t="n"/>
      <c r="R741" s="92" t="n"/>
      <c r="S741" s="92" t="n"/>
      <c r="T741" s="92" t="n"/>
      <c r="U741" s="92" t="n"/>
      <c r="V741" s="92" t="n"/>
      <c r="W741" s="92" t="n"/>
      <c r="X741" s="92" t="n"/>
    </row>
    <row r="742" ht="15.75" customHeight="1" s="303">
      <c r="B742" s="75" t="n">
        <v>45009</v>
      </c>
      <c r="C742" s="76" t="n">
        <v>0</v>
      </c>
      <c r="D742" s="76" t="n">
        <v>0</v>
      </c>
      <c r="E742" s="76" t="n">
        <v>0</v>
      </c>
      <c r="F742" s="76" t="n">
        <v>0</v>
      </c>
      <c r="G742" s="76" t="n">
        <v>0</v>
      </c>
      <c r="H742" s="76" t="n">
        <v>463</v>
      </c>
      <c r="I742" s="76" t="n">
        <v>527</v>
      </c>
      <c r="J742" s="76" t="n">
        <v>0</v>
      </c>
      <c r="K742" s="76" t="n">
        <v>0</v>
      </c>
      <c r="L742" s="77" t="n">
        <v>0</v>
      </c>
      <c r="M742" s="77" t="n">
        <v>0</v>
      </c>
      <c r="N742" s="88">
        <f>N741+C742+D742+F742+G742+H742-I742-J742-K742-L742-M742/15</f>
        <v/>
      </c>
      <c r="O742" s="88" t="n">
        <v>1612</v>
      </c>
      <c r="P742" s="88" t="n"/>
      <c r="Q742" s="88" t="n"/>
      <c r="R742" s="92" t="n"/>
      <c r="S742" s="92" t="n"/>
      <c r="T742" s="92" t="n"/>
      <c r="U742" s="92" t="n"/>
      <c r="V742" s="92" t="n"/>
      <c r="W742" s="92" t="n"/>
      <c r="X742" s="92" t="n"/>
    </row>
    <row r="743" ht="15.75" customHeight="1" s="303">
      <c r="B743" s="75" t="n">
        <v>45010</v>
      </c>
      <c r="C743" s="76" t="n">
        <v>0</v>
      </c>
      <c r="D743" s="76" t="n">
        <v>0</v>
      </c>
      <c r="E743" s="76" t="n">
        <v>0</v>
      </c>
      <c r="F743" s="76" t="n">
        <v>0</v>
      </c>
      <c r="G743" s="76" t="n">
        <v>0</v>
      </c>
      <c r="H743" s="76" t="n">
        <v>368</v>
      </c>
      <c r="I743" s="76" t="n">
        <v>655</v>
      </c>
      <c r="J743" s="76" t="n">
        <v>0</v>
      </c>
      <c r="K743" s="76" t="n">
        <v>600</v>
      </c>
      <c r="L743" s="77" t="n">
        <v>0</v>
      </c>
      <c r="M743" s="77" t="n">
        <v>0</v>
      </c>
      <c r="N743" s="88">
        <f>N742+C743+D743+F743+G743+H743-I743-J743-K743-L743-M743/15</f>
        <v/>
      </c>
      <c r="O743" s="88" t="n"/>
      <c r="P743" s="88" t="n"/>
      <c r="Q743" s="88" t="n"/>
      <c r="R743" s="92" t="n"/>
      <c r="S743" s="92" t="n"/>
      <c r="T743" s="92" t="n"/>
      <c r="U743" s="92" t="n"/>
      <c r="V743" s="92" t="n"/>
      <c r="W743" s="92" t="n"/>
      <c r="X743" s="92" t="n"/>
    </row>
    <row r="744" ht="15.75" customHeight="1" s="303">
      <c r="B744" s="75" t="n">
        <v>45011</v>
      </c>
      <c r="C744" s="76" t="n">
        <v>0</v>
      </c>
      <c r="D744" s="76" t="n">
        <v>0</v>
      </c>
      <c r="E744" s="76" t="n">
        <v>0</v>
      </c>
      <c r="F744" s="76" t="n">
        <v>0</v>
      </c>
      <c r="G744" s="76" t="n">
        <v>0</v>
      </c>
      <c r="H744" s="76" t="n">
        <v>295</v>
      </c>
      <c r="I744" s="76" t="n">
        <v>679</v>
      </c>
      <c r="J744" s="76" t="n">
        <v>0</v>
      </c>
      <c r="K744" s="76" t="n">
        <v>0</v>
      </c>
      <c r="L744" s="76" t="n">
        <v>0</v>
      </c>
      <c r="M744" s="76" t="n">
        <v>0</v>
      </c>
      <c r="N744" s="88">
        <f>N743+C744+D744+F744+G744+H744-I744-J744-K744-L744-M744/15</f>
        <v/>
      </c>
      <c r="O744" s="88" t="n"/>
      <c r="P744" s="88" t="n"/>
      <c r="Q744" s="88" t="n"/>
      <c r="R744" s="92" t="n"/>
      <c r="S744" s="92" t="n"/>
      <c r="T744" s="92" t="n"/>
      <c r="U744" s="92" t="n"/>
      <c r="V744" s="92" t="n"/>
      <c r="W744" s="92" t="n"/>
      <c r="X744" s="92" t="n"/>
    </row>
    <row r="745" ht="15.75" customHeight="1" s="303">
      <c r="B745" s="75" t="n">
        <v>45012</v>
      </c>
      <c r="C745" s="76" t="n">
        <v>0</v>
      </c>
      <c r="D745" s="76" t="n">
        <v>0</v>
      </c>
      <c r="E745" s="76" t="n">
        <v>0</v>
      </c>
      <c r="F745" s="76" t="n">
        <v>0</v>
      </c>
      <c r="G745" s="76" t="n">
        <v>0</v>
      </c>
      <c r="H745" s="76" t="n">
        <v>160</v>
      </c>
      <c r="I745" s="76" t="n">
        <v>135</v>
      </c>
      <c r="J745" s="76" t="n">
        <v>0</v>
      </c>
      <c r="K745" s="76" t="n">
        <v>0</v>
      </c>
      <c r="L745" s="76" t="n">
        <v>0</v>
      </c>
      <c r="M745" s="76" t="n">
        <v>0</v>
      </c>
      <c r="N745" s="88">
        <f>N744+C745+D745+F745+G745+H745-I745-J745-K745-L745-M745/15</f>
        <v/>
      </c>
      <c r="O745" s="88" t="n">
        <v>679</v>
      </c>
      <c r="P745" s="88" t="n"/>
      <c r="Q745" s="88" t="n"/>
      <c r="R745" s="110" t="n"/>
      <c r="S745" s="92" t="n"/>
      <c r="T745" s="92" t="n"/>
      <c r="U745" s="92" t="n"/>
      <c r="V745" s="92" t="n"/>
      <c r="W745" s="92" t="n"/>
      <c r="X745" s="92" t="n"/>
    </row>
    <row r="746" ht="15.75" customHeight="1" s="303">
      <c r="B746" s="75" t="n">
        <v>45013</v>
      </c>
      <c r="C746" s="76" t="n">
        <v>0</v>
      </c>
      <c r="D746" s="76">
        <f>503+561+275</f>
        <v/>
      </c>
      <c r="E746" s="76" t="n">
        <v>114</v>
      </c>
      <c r="F746" s="76" t="n">
        <v>0</v>
      </c>
      <c r="G746" s="76" t="n">
        <v>0</v>
      </c>
      <c r="H746" s="76" t="n">
        <v>262</v>
      </c>
      <c r="I746" s="76" t="n">
        <v>925</v>
      </c>
      <c r="J746" s="76" t="n">
        <v>0</v>
      </c>
      <c r="K746" s="76" t="n">
        <v>0</v>
      </c>
      <c r="L746" s="120" t="n">
        <v>0</v>
      </c>
      <c r="M746" s="120" t="n">
        <v>0</v>
      </c>
      <c r="N746" s="88">
        <f>N745+C746+D746+F746+G746+H746-I746-J746-K746-L746-M746/15</f>
        <v/>
      </c>
      <c r="O746" s="88" t="n">
        <v>367</v>
      </c>
      <c r="P746" s="88" t="n"/>
      <c r="Q746" s="88" t="n"/>
      <c r="R746" s="92" t="n"/>
      <c r="S746" s="92" t="n"/>
      <c r="T746" s="92" t="n"/>
      <c r="U746" s="92" t="n"/>
      <c r="V746" s="92" t="n"/>
      <c r="W746" s="92" t="n"/>
      <c r="X746" s="92" t="n"/>
    </row>
    <row r="747" ht="15.75" customHeight="1" s="303">
      <c r="B747" s="75" t="n">
        <v>45014</v>
      </c>
      <c r="C747" s="76" t="n">
        <v>0</v>
      </c>
      <c r="D747" s="76" t="n">
        <v>500</v>
      </c>
      <c r="E747" s="76" t="n">
        <v>86</v>
      </c>
      <c r="F747" s="76" t="n">
        <v>0</v>
      </c>
      <c r="G747" s="76" t="n">
        <v>0</v>
      </c>
      <c r="H747" s="76" t="n">
        <v>324</v>
      </c>
      <c r="I747" s="76" t="n">
        <v>797</v>
      </c>
      <c r="J747" s="76" t="n">
        <v>0</v>
      </c>
      <c r="K747" s="76" t="n">
        <v>0</v>
      </c>
      <c r="L747" s="76" t="n">
        <v>0</v>
      </c>
      <c r="M747" s="76" t="n">
        <v>0</v>
      </c>
      <c r="N747" s="88">
        <f>N746+C747+D747+F747+G747+H747-I747-J747-K747-L747-M747/15</f>
        <v/>
      </c>
      <c r="O747" s="88" t="n">
        <v>1154</v>
      </c>
      <c r="P747" s="88" t="n"/>
      <c r="Q747" s="88" t="n"/>
      <c r="R747" s="92" t="n"/>
      <c r="S747" s="92" t="n"/>
      <c r="T747" s="92" t="n"/>
      <c r="U747" s="92" t="n"/>
      <c r="V747" s="92" t="n"/>
      <c r="W747" s="92" t="n"/>
      <c r="X747" s="92" t="n"/>
    </row>
    <row r="748" ht="15.75" customHeight="1" s="303">
      <c r="B748" s="75" t="n">
        <v>45015</v>
      </c>
      <c r="C748" s="76" t="n">
        <v>0</v>
      </c>
      <c r="D748" s="76" t="n">
        <v>0</v>
      </c>
      <c r="E748" s="76" t="n">
        <v>0</v>
      </c>
      <c r="F748" s="76" t="n">
        <v>0</v>
      </c>
      <c r="G748" s="76" t="n">
        <v>0</v>
      </c>
      <c r="H748" s="76" t="n">
        <v>180</v>
      </c>
      <c r="I748" s="76" t="n">
        <v>784</v>
      </c>
      <c r="J748" s="76" t="n">
        <v>10</v>
      </c>
      <c r="K748" s="76" t="n">
        <v>0</v>
      </c>
      <c r="L748" s="76" t="n">
        <v>0</v>
      </c>
      <c r="M748" s="76" t="n">
        <v>0</v>
      </c>
      <c r="N748" s="88">
        <f>N747+C748+D748+F748+G748+H748-I748-J748-K748-L748-M748/15</f>
        <v/>
      </c>
      <c r="O748" s="88" t="n"/>
      <c r="P748" s="88" t="n"/>
      <c r="Q748" s="88" t="n"/>
      <c r="R748" s="92" t="n"/>
      <c r="S748" s="92" t="n"/>
      <c r="T748" s="92" t="n"/>
      <c r="U748" s="92" t="n"/>
      <c r="V748" s="92" t="n"/>
      <c r="W748" s="92" t="n"/>
      <c r="X748" s="92" t="n"/>
    </row>
    <row r="749" ht="15.75" customHeight="1" s="303">
      <c r="B749" s="75" t="n">
        <v>45016</v>
      </c>
      <c r="C749" s="76" t="n">
        <v>0</v>
      </c>
      <c r="D749" s="76" t="n">
        <v>0</v>
      </c>
      <c r="E749" s="76" t="n">
        <v>0</v>
      </c>
      <c r="F749" s="76" t="n">
        <v>0</v>
      </c>
      <c r="G749" s="76" t="n">
        <v>0</v>
      </c>
      <c r="H749" s="76" t="n">
        <v>206</v>
      </c>
      <c r="I749" s="76" t="n">
        <v>886</v>
      </c>
      <c r="J749" s="76" t="n">
        <v>0</v>
      </c>
      <c r="K749" s="76" t="n">
        <v>0</v>
      </c>
      <c r="L749" s="76" t="n">
        <v>0</v>
      </c>
      <c r="M749" s="76" t="n">
        <v>0</v>
      </c>
      <c r="N749" s="88">
        <f>N748+C749+D749+F749+G749+H749-I749-J749-K749-L749-M749/15</f>
        <v/>
      </c>
      <c r="O749" s="88" t="n">
        <v>720</v>
      </c>
      <c r="P749" s="88" t="n"/>
      <c r="Q749" s="88" t="n"/>
      <c r="R749" s="92" t="n"/>
      <c r="S749" s="92" t="n"/>
      <c r="T749" s="92" t="n"/>
      <c r="U749" s="92" t="n"/>
      <c r="V749" s="92" t="n"/>
      <c r="W749" s="92" t="n"/>
      <c r="X749" s="92" t="n"/>
    </row>
    <row r="750" ht="15.75" customHeight="1" s="303">
      <c r="B750" s="75" t="n">
        <v>45017</v>
      </c>
      <c r="C750" s="76" t="n">
        <v>0</v>
      </c>
      <c r="D750" s="76" t="n">
        <v>500</v>
      </c>
      <c r="E750" s="76" t="n">
        <v>64</v>
      </c>
      <c r="F750" s="76" t="n">
        <v>0</v>
      </c>
      <c r="G750" s="76" t="n">
        <v>0</v>
      </c>
      <c r="H750" s="76" t="n">
        <v>354</v>
      </c>
      <c r="I750" s="76" t="n">
        <v>456</v>
      </c>
      <c r="J750" s="76" t="n">
        <v>0</v>
      </c>
      <c r="K750" s="76" t="n">
        <v>0</v>
      </c>
      <c r="L750" s="76" t="n">
        <v>0</v>
      </c>
      <c r="M750" s="76" t="n">
        <v>0</v>
      </c>
      <c r="N750" s="88">
        <f>N749+C750+D750+F750+G750+H750-I750-J750-K750-L750-M750/15</f>
        <v/>
      </c>
      <c r="O750" s="88" t="n">
        <v>310</v>
      </c>
      <c r="P750" s="88" t="n"/>
      <c r="Q750" s="88" t="n"/>
      <c r="R750" s="92" t="n"/>
      <c r="S750" s="92" t="n"/>
      <c r="T750" s="92" t="n"/>
      <c r="U750" s="92" t="n"/>
      <c r="V750" s="92" t="n"/>
      <c r="W750" s="92" t="n"/>
      <c r="X750" s="92" t="n"/>
    </row>
    <row r="751" ht="15.75" customHeight="1" s="303">
      <c r="B751" s="75" t="n">
        <v>45018</v>
      </c>
      <c r="C751" s="76" t="n">
        <v>0</v>
      </c>
      <c r="D751" s="76" t="n">
        <v>0</v>
      </c>
      <c r="E751" s="76" t="n">
        <v>0</v>
      </c>
      <c r="F751" s="76" t="n">
        <v>0</v>
      </c>
      <c r="G751" s="76" t="n">
        <v>0</v>
      </c>
      <c r="H751" s="76" t="n">
        <v>553</v>
      </c>
      <c r="I751" s="76" t="n">
        <v>316</v>
      </c>
      <c r="J751" s="76" t="n">
        <v>0</v>
      </c>
      <c r="K751" s="76" t="n">
        <v>0</v>
      </c>
      <c r="L751" s="76" t="n">
        <v>0</v>
      </c>
      <c r="M751" s="76" t="n">
        <v>0</v>
      </c>
      <c r="N751" s="88">
        <f>N750+C751+D751+F751+G751+H751-I751-J751-K751-L751-M751/15</f>
        <v/>
      </c>
      <c r="O751" s="88" t="n"/>
      <c r="P751" s="88" t="n"/>
      <c r="Q751" s="88" t="n"/>
      <c r="R751" s="92" t="n"/>
      <c r="S751" s="92" t="n"/>
      <c r="T751" s="92" t="n"/>
      <c r="U751" s="92" t="n"/>
      <c r="V751" s="92" t="n"/>
      <c r="W751" s="92" t="n"/>
      <c r="X751" s="92" t="n"/>
    </row>
    <row r="752" ht="15.75" customHeight="1" s="303">
      <c r="B752" s="75" t="n">
        <v>45019</v>
      </c>
      <c r="C752" s="76" t="n">
        <v>0</v>
      </c>
      <c r="D752" s="76" t="n">
        <v>0</v>
      </c>
      <c r="E752" s="76" t="n">
        <v>0</v>
      </c>
      <c r="F752" s="76" t="n">
        <v>0</v>
      </c>
      <c r="G752" s="76" t="n">
        <v>0</v>
      </c>
      <c r="H752" s="76" t="n">
        <v>843</v>
      </c>
      <c r="I752" s="76" t="n">
        <v>252</v>
      </c>
      <c r="J752" s="76" t="n">
        <v>0</v>
      </c>
      <c r="K752" s="76" t="n">
        <v>0</v>
      </c>
      <c r="L752" s="76" t="n">
        <v>0</v>
      </c>
      <c r="M752" s="76" t="n">
        <v>0</v>
      </c>
      <c r="N752" s="88">
        <f>N751+C752+D752+F752+G752+H752-I752-J752-K752-L752-M752/15</f>
        <v/>
      </c>
      <c r="O752" s="88" t="n">
        <v>324</v>
      </c>
      <c r="P752" s="88" t="n"/>
      <c r="Q752" s="88" t="n"/>
      <c r="R752" s="110" t="n"/>
      <c r="S752" s="92" t="n"/>
      <c r="T752" s="92" t="n"/>
      <c r="U752" s="92" t="n"/>
      <c r="V752" s="92" t="n"/>
      <c r="W752" s="92" t="n"/>
      <c r="X752" s="92" t="n"/>
    </row>
    <row r="753" ht="15.75" customHeight="1" s="303">
      <c r="B753" s="75" t="n">
        <v>45020</v>
      </c>
      <c r="C753" s="76" t="n">
        <v>0</v>
      </c>
      <c r="D753" s="76" t="n">
        <v>0</v>
      </c>
      <c r="E753" s="76" t="n">
        <v>0</v>
      </c>
      <c r="F753" s="76" t="n">
        <v>0</v>
      </c>
      <c r="G753" s="76" t="n">
        <v>0</v>
      </c>
      <c r="H753" s="76" t="n">
        <v>302</v>
      </c>
      <c r="I753" s="76" t="n">
        <v>399</v>
      </c>
      <c r="J753" s="76" t="n">
        <v>0</v>
      </c>
      <c r="K753" s="76" t="n">
        <v>0</v>
      </c>
      <c r="L753" s="76" t="n">
        <v>0</v>
      </c>
      <c r="M753" s="76" t="n">
        <v>0</v>
      </c>
      <c r="N753" s="88">
        <f>N752+C753+D753+F753+G753+H753-I753-J753-K753-L753-M753/15</f>
        <v/>
      </c>
      <c r="O753" s="88" t="n">
        <v>212</v>
      </c>
      <c r="P753" s="88" t="n"/>
      <c r="Q753" s="97">
        <f>P753/N753</f>
        <v/>
      </c>
      <c r="R753" s="92" t="n"/>
      <c r="S753" s="92" t="n"/>
      <c r="T753" s="92" t="n"/>
      <c r="U753" s="92" t="n"/>
      <c r="V753" s="92" t="n"/>
      <c r="W753" s="92" t="n"/>
      <c r="X753" s="92" t="n"/>
    </row>
    <row r="754" ht="15.75" customHeight="1" s="303">
      <c r="B754" s="75" t="n">
        <v>45021</v>
      </c>
      <c r="C754" s="76" t="n">
        <v>0</v>
      </c>
      <c r="D754" s="76" t="n">
        <v>500</v>
      </c>
      <c r="E754" s="76" t="n">
        <v>45</v>
      </c>
      <c r="F754" s="76" t="n">
        <v>0</v>
      </c>
      <c r="G754" s="76" t="n">
        <v>0</v>
      </c>
      <c r="H754" s="76" t="n">
        <v>231</v>
      </c>
      <c r="I754" s="76" t="n">
        <v>482</v>
      </c>
      <c r="J754" s="76" t="n">
        <v>0</v>
      </c>
      <c r="K754" s="76" t="n">
        <v>0</v>
      </c>
      <c r="L754" s="76" t="n">
        <v>0</v>
      </c>
      <c r="M754" s="76" t="n">
        <v>0</v>
      </c>
      <c r="N754" s="88">
        <f>N753+C754+D754+F754+G754+H754-I754-J754-K754-L754-M754/15</f>
        <v/>
      </c>
      <c r="O754" s="88" t="n">
        <v>118</v>
      </c>
      <c r="P754" s="88" t="n"/>
      <c r="Q754" s="88">
        <f>P753-N753</f>
        <v/>
      </c>
      <c r="R754" s="92" t="n"/>
      <c r="S754" s="92" t="n"/>
      <c r="T754" s="92" t="n"/>
      <c r="U754" s="92" t="n"/>
      <c r="V754" s="92" t="n"/>
      <c r="W754" s="92" t="n"/>
      <c r="X754" s="92" t="n"/>
    </row>
    <row r="755" ht="15.75" customHeight="1" s="303">
      <c r="B755" s="75" t="n">
        <v>45022</v>
      </c>
      <c r="C755" s="76" t="n">
        <v>0</v>
      </c>
      <c r="D755" s="76">
        <f>480+480+167</f>
        <v/>
      </c>
      <c r="E755" s="76" t="n">
        <v>75</v>
      </c>
      <c r="F755" s="76" t="n">
        <v>600</v>
      </c>
      <c r="G755" s="76" t="n">
        <v>0</v>
      </c>
      <c r="H755" s="76" t="n">
        <v>114</v>
      </c>
      <c r="I755" s="76" t="n">
        <v>436</v>
      </c>
      <c r="J755" s="76" t="n">
        <v>0</v>
      </c>
      <c r="K755" s="76" t="n">
        <v>0</v>
      </c>
      <c r="L755" s="120" t="n">
        <v>0</v>
      </c>
      <c r="M755" s="120" t="n">
        <v>0</v>
      </c>
      <c r="N755" s="88">
        <f>N754+C755+D755+F755+G755+H755-I755-J755-K755-L755-M755/15</f>
        <v/>
      </c>
      <c r="O755" s="88" t="n">
        <v>428</v>
      </c>
      <c r="P755" s="88" t="n"/>
      <c r="Q755" s="88" t="n"/>
      <c r="R755" s="92" t="n"/>
      <c r="S755" s="92" t="n"/>
      <c r="T755" s="92" t="n"/>
      <c r="U755" s="92" t="n"/>
      <c r="V755" s="92" t="n"/>
      <c r="W755" s="92" t="n"/>
      <c r="X755" s="92" t="n"/>
    </row>
    <row r="756" ht="15.75" customHeight="1" s="303">
      <c r="B756" s="75" t="n">
        <v>45023</v>
      </c>
      <c r="C756" s="76" t="n">
        <v>0</v>
      </c>
      <c r="D756" s="76" t="n">
        <v>0</v>
      </c>
      <c r="E756" s="76" t="n">
        <v>0</v>
      </c>
      <c r="F756" s="76" t="n">
        <v>0</v>
      </c>
      <c r="G756" s="76" t="n">
        <v>0</v>
      </c>
      <c r="H756" s="76" t="n">
        <v>374</v>
      </c>
      <c r="I756" s="76" t="n">
        <v>386</v>
      </c>
      <c r="J756" s="76" t="n">
        <v>0</v>
      </c>
      <c r="K756" s="76" t="n">
        <v>0</v>
      </c>
      <c r="L756" s="120" t="n">
        <v>0</v>
      </c>
      <c r="M756" s="120" t="n">
        <v>0</v>
      </c>
      <c r="N756" s="88">
        <f>N755+C756+D756+F756+G756+H756-I756-J756-K756-L756-M756/15</f>
        <v/>
      </c>
      <c r="O756" s="88" t="n"/>
      <c r="P756" s="88" t="n"/>
      <c r="Q756" s="88" t="n"/>
      <c r="R756" s="92" t="n"/>
      <c r="S756" s="92" t="n"/>
      <c r="T756" s="92" t="n"/>
      <c r="U756" s="92" t="n"/>
      <c r="V756" s="92" t="n"/>
      <c r="W756" s="92" t="n"/>
      <c r="X756" s="92" t="n"/>
    </row>
    <row r="757" ht="15.75" customHeight="1" s="303">
      <c r="B757" s="75" t="n">
        <v>45024</v>
      </c>
      <c r="C757" s="76" t="n">
        <v>0</v>
      </c>
      <c r="D757" s="76">
        <f>504+525</f>
        <v/>
      </c>
      <c r="E757" s="76" t="n">
        <v>147</v>
      </c>
      <c r="F757" s="76" t="n">
        <v>0</v>
      </c>
      <c r="G757" s="76" t="n">
        <v>0</v>
      </c>
      <c r="H757" s="76" t="n">
        <v>132</v>
      </c>
      <c r="I757" s="76" t="n">
        <v>642</v>
      </c>
      <c r="J757" s="76" t="n">
        <v>0</v>
      </c>
      <c r="K757" s="76" t="n">
        <v>0</v>
      </c>
      <c r="L757" s="120" t="n">
        <v>0</v>
      </c>
      <c r="M757" s="120" t="n">
        <v>0</v>
      </c>
      <c r="N757" s="88">
        <f>N756+C757+D757+F757+G757+H757-I757-J757-K757-L757-M757/15</f>
        <v/>
      </c>
      <c r="O757" s="88" t="n"/>
      <c r="P757" s="88" t="n"/>
      <c r="Q757" s="88" t="n"/>
      <c r="R757" s="92" t="n"/>
      <c r="S757" s="92" t="n"/>
      <c r="T757" s="92" t="n"/>
      <c r="U757" s="92" t="n"/>
      <c r="V757" s="92" t="n"/>
      <c r="W757" s="92" t="n"/>
      <c r="X757" s="92" t="n"/>
    </row>
    <row r="758" ht="15.75" customHeight="1" s="303">
      <c r="B758" s="75" t="n">
        <v>45025</v>
      </c>
      <c r="C758" s="76" t="n">
        <v>0</v>
      </c>
      <c r="D758" s="76" t="n">
        <v>0</v>
      </c>
      <c r="E758" s="76" t="n">
        <v>0</v>
      </c>
      <c r="F758" s="76" t="n">
        <v>0</v>
      </c>
      <c r="G758" s="76" t="n">
        <v>0</v>
      </c>
      <c r="H758" s="76" t="n">
        <v>347</v>
      </c>
      <c r="I758" s="76" t="n">
        <v>564</v>
      </c>
      <c r="J758" s="76" t="n">
        <v>0</v>
      </c>
      <c r="K758" s="76" t="n">
        <v>0</v>
      </c>
      <c r="L758" s="120" t="n">
        <v>0</v>
      </c>
      <c r="M758" s="120" t="n">
        <v>0</v>
      </c>
      <c r="N758" s="88">
        <f>N757+C758+D758+F758+G758+H758-I758-J758-K758-L758-M758/15</f>
        <v/>
      </c>
      <c r="O758" s="88" t="n">
        <v>1989</v>
      </c>
      <c r="P758" s="88" t="n"/>
      <c r="Q758" s="88" t="n"/>
      <c r="R758" s="92" t="n"/>
      <c r="S758" s="92" t="n"/>
      <c r="T758" s="92" t="n"/>
      <c r="U758" s="92" t="n"/>
      <c r="V758" s="92" t="n"/>
      <c r="W758" s="92" t="n"/>
      <c r="X758" s="92" t="n"/>
    </row>
    <row r="759" ht="15.75" customHeight="1" s="303">
      <c r="B759" s="75" t="n">
        <v>45026</v>
      </c>
      <c r="C759" s="76" t="n">
        <v>0</v>
      </c>
      <c r="D759" s="76" t="n">
        <v>0</v>
      </c>
      <c r="E759" s="76" t="n">
        <v>0</v>
      </c>
      <c r="F759" s="76" t="n">
        <v>0</v>
      </c>
      <c r="G759" s="76" t="n">
        <v>0</v>
      </c>
      <c r="H759" s="76" t="n">
        <v>374</v>
      </c>
      <c r="I759" s="76" t="n">
        <v>559</v>
      </c>
      <c r="J759" s="76" t="n">
        <v>0</v>
      </c>
      <c r="K759" s="76" t="n">
        <v>0</v>
      </c>
      <c r="L759" s="76" t="n">
        <v>0</v>
      </c>
      <c r="M759" s="76" t="n">
        <v>0</v>
      </c>
      <c r="N759" s="88">
        <f>N758+C759+D759+F759+G759+H759-I759-J759-K759-L759-M759/15</f>
        <v/>
      </c>
      <c r="O759" s="88" t="n">
        <v>1610</v>
      </c>
      <c r="P759" s="88" t="n"/>
      <c r="Q759" s="88" t="n"/>
      <c r="R759" s="92" t="n"/>
      <c r="S759" s="92" t="n"/>
      <c r="T759" s="92" t="n"/>
      <c r="U759" s="92" t="n"/>
      <c r="V759" s="92" t="n"/>
      <c r="W759" s="92" t="n"/>
      <c r="X759" s="92" t="n"/>
    </row>
    <row r="760" ht="15.75" customHeight="1" s="303">
      <c r="B760" s="75" t="n">
        <v>45027</v>
      </c>
      <c r="C760" s="76" t="n">
        <v>0</v>
      </c>
      <c r="D760" s="76" t="n">
        <v>0</v>
      </c>
      <c r="E760" s="76" t="n">
        <v>0</v>
      </c>
      <c r="F760" s="76" t="n">
        <v>0</v>
      </c>
      <c r="G760" s="76" t="n">
        <v>0</v>
      </c>
      <c r="H760" s="76" t="n">
        <v>389</v>
      </c>
      <c r="I760" s="76" t="n">
        <v>628</v>
      </c>
      <c r="J760" s="76" t="n">
        <v>0</v>
      </c>
      <c r="K760" s="76" t="n">
        <v>0</v>
      </c>
      <c r="L760" s="76" t="n">
        <v>0</v>
      </c>
      <c r="M760" s="76" t="n">
        <v>0</v>
      </c>
      <c r="N760" s="88">
        <f>N759+C760+D760+F760+G760+H760-I760-J760-K760-L760-M760/15</f>
        <v/>
      </c>
      <c r="O760" s="88" t="n">
        <v>1120</v>
      </c>
      <c r="P760" s="88" t="n"/>
      <c r="Q760" s="88" t="n"/>
      <c r="R760" s="92" t="n"/>
      <c r="S760" s="92" t="n"/>
      <c r="T760" s="92" t="n"/>
      <c r="U760" s="92" t="n"/>
      <c r="V760" s="92" t="n"/>
      <c r="W760" s="92" t="n"/>
      <c r="X760" s="92" t="n"/>
    </row>
    <row r="761" ht="15.75" customHeight="1" s="303">
      <c r="B761" s="75" t="n">
        <v>45028</v>
      </c>
      <c r="C761" s="76" t="n">
        <v>0</v>
      </c>
      <c r="D761" s="76" t="n">
        <v>0</v>
      </c>
      <c r="E761" s="76" t="n">
        <v>0</v>
      </c>
      <c r="F761" s="76" t="n">
        <v>0</v>
      </c>
      <c r="G761" s="76" t="n">
        <v>0</v>
      </c>
      <c r="H761" s="76" t="n">
        <v>414</v>
      </c>
      <c r="I761" s="76" t="n">
        <v>655</v>
      </c>
      <c r="J761" s="76" t="n">
        <v>0</v>
      </c>
      <c r="K761" s="76" t="n">
        <v>600</v>
      </c>
      <c r="L761" s="76" t="n">
        <v>0</v>
      </c>
      <c r="M761" s="76" t="n">
        <v>0</v>
      </c>
      <c r="N761" s="88">
        <f>N760+C761+D761+F761+G761+H761-I761-J761-K761-L761-M761/15</f>
        <v/>
      </c>
      <c r="O761" s="88" t="n">
        <v>904</v>
      </c>
      <c r="P761" s="88" t="n"/>
      <c r="Q761" s="88" t="n"/>
      <c r="R761" s="92" t="n"/>
      <c r="S761" s="92" t="n"/>
      <c r="T761" s="92" t="n"/>
      <c r="U761" s="92" t="n"/>
      <c r="V761" s="92" t="n"/>
      <c r="W761" s="92" t="n"/>
      <c r="X761" s="92" t="n"/>
    </row>
    <row r="762" ht="15.75" customHeight="1" s="303">
      <c r="B762" s="75" t="n">
        <v>45029</v>
      </c>
      <c r="C762" s="76" t="n">
        <v>0</v>
      </c>
      <c r="D762" s="76" t="n">
        <v>0</v>
      </c>
      <c r="E762" s="76" t="n">
        <v>0</v>
      </c>
      <c r="F762" s="76" t="n">
        <v>600</v>
      </c>
      <c r="G762" s="76" t="n">
        <v>0</v>
      </c>
      <c r="H762" s="76" t="n">
        <v>475</v>
      </c>
      <c r="I762" s="76" t="n">
        <v>834</v>
      </c>
      <c r="J762" s="76" t="n">
        <v>0</v>
      </c>
      <c r="K762" s="76" t="n">
        <v>0</v>
      </c>
      <c r="L762" s="76" t="n">
        <v>0</v>
      </c>
      <c r="M762" s="76" t="n">
        <v>0</v>
      </c>
      <c r="N762" s="88">
        <f>N761+C762+D762+F762+G762+H762-I762-J762-K762-L762-M762/15</f>
        <v/>
      </c>
      <c r="O762" s="88" t="n"/>
      <c r="P762" s="88" t="n"/>
      <c r="Q762" s="88" t="n"/>
      <c r="R762" s="92" t="n"/>
      <c r="S762" s="92" t="n"/>
      <c r="T762" s="92" t="n"/>
      <c r="U762" s="92" t="n"/>
      <c r="V762" s="92" t="n"/>
      <c r="W762" s="92" t="n"/>
      <c r="X762" s="92" t="n"/>
    </row>
    <row r="763" ht="15.75" customHeight="1" s="303">
      <c r="B763" s="75" t="n">
        <v>45030</v>
      </c>
      <c r="C763" s="76" t="n">
        <v>0</v>
      </c>
      <c r="D763" s="76" t="n">
        <v>0</v>
      </c>
      <c r="E763" s="76" t="n">
        <v>0</v>
      </c>
      <c r="F763" s="76" t="n">
        <v>0</v>
      </c>
      <c r="G763" s="76" t="n">
        <v>0</v>
      </c>
      <c r="H763" s="76" t="n">
        <v>353</v>
      </c>
      <c r="I763" s="76" t="n">
        <v>896</v>
      </c>
      <c r="J763" s="76" t="n">
        <v>0</v>
      </c>
      <c r="K763" s="76" t="n">
        <v>0</v>
      </c>
      <c r="L763" s="76" t="n">
        <v>0</v>
      </c>
      <c r="M763" s="76" t="n">
        <v>0</v>
      </c>
      <c r="N763" s="88">
        <f>N762+C763+D763+F763+G763+H763-I763-J763-K763-L763-M763/15</f>
        <v/>
      </c>
      <c r="O763" s="88" t="n">
        <v>1257</v>
      </c>
      <c r="P763" s="88" t="n"/>
      <c r="Q763" s="88" t="n"/>
      <c r="R763" s="92" t="n"/>
      <c r="S763" s="92" t="n"/>
      <c r="T763" s="92" t="n"/>
      <c r="U763" s="92" t="n"/>
      <c r="V763" s="92" t="n"/>
      <c r="W763" s="92" t="n"/>
      <c r="X763" s="92" t="n"/>
    </row>
    <row r="764" ht="15.75" customHeight="1" s="303">
      <c r="B764" s="75" t="n">
        <v>45031</v>
      </c>
      <c r="C764" s="76" t="n">
        <v>0</v>
      </c>
      <c r="D764" s="76" t="n">
        <v>0</v>
      </c>
      <c r="E764" s="76" t="n">
        <v>0</v>
      </c>
      <c r="F764" s="76" t="n">
        <v>0</v>
      </c>
      <c r="G764" s="76" t="n">
        <v>0</v>
      </c>
      <c r="H764" s="76" t="n">
        <v>264</v>
      </c>
      <c r="I764" s="76" t="n">
        <v>765</v>
      </c>
      <c r="J764" s="76" t="n">
        <v>0</v>
      </c>
      <c r="K764" s="76" t="n">
        <v>0</v>
      </c>
      <c r="L764" s="76" t="n">
        <v>0</v>
      </c>
      <c r="M764" s="76" t="n">
        <v>0</v>
      </c>
      <c r="N764" s="88">
        <f>N763+C764+D764+F764+G764+H764-I764-J764-K764-L764-M764/15</f>
        <v/>
      </c>
      <c r="O764" s="88" t="n"/>
      <c r="P764" s="88" t="n"/>
      <c r="Q764" s="88" t="n"/>
      <c r="R764" s="92" t="n"/>
      <c r="S764" s="92" t="n"/>
      <c r="T764" s="92" t="n"/>
      <c r="U764" s="92" t="n"/>
      <c r="V764" s="92" t="n"/>
      <c r="W764" s="92" t="n"/>
      <c r="X764" s="92" t="n"/>
    </row>
    <row r="765" ht="15.75" customHeight="1" s="303">
      <c r="B765" s="75" t="n">
        <v>45032</v>
      </c>
      <c r="C765" s="76" t="n">
        <v>0</v>
      </c>
      <c r="D765" s="76">
        <f>500+495</f>
        <v/>
      </c>
      <c r="E765" s="76" t="n">
        <v>143</v>
      </c>
      <c r="F765" s="76" t="n">
        <v>0</v>
      </c>
      <c r="G765" s="76" t="n">
        <v>0</v>
      </c>
      <c r="H765" s="76" t="n">
        <v>375</v>
      </c>
      <c r="I765" s="76" t="n">
        <v>558</v>
      </c>
      <c r="J765" s="76" t="n">
        <v>0</v>
      </c>
      <c r="K765" s="76" t="n">
        <v>0</v>
      </c>
      <c r="L765" s="76" t="n">
        <v>0</v>
      </c>
      <c r="M765" s="76" t="n">
        <v>0</v>
      </c>
      <c r="N765" s="88">
        <f>N764+C765+D765+F765+G765+H765-I765-J765-K765-L765-M765/15</f>
        <v/>
      </c>
      <c r="O765" s="88" t="n"/>
      <c r="P765" s="88" t="n"/>
      <c r="Q765" s="88" t="n"/>
      <c r="R765" s="92" t="n"/>
      <c r="S765" s="92" t="n"/>
      <c r="T765" s="92" t="n"/>
      <c r="U765" s="92" t="n"/>
      <c r="V765" s="92" t="n"/>
      <c r="W765" s="92" t="n"/>
      <c r="X765" s="92" t="n"/>
    </row>
    <row r="766" ht="15.75" customHeight="1" s="303">
      <c r="B766" s="75" t="n">
        <v>45033</v>
      </c>
      <c r="C766" s="76" t="n">
        <v>0</v>
      </c>
      <c r="D766" s="76">
        <f>418+500</f>
        <v/>
      </c>
      <c r="E766" s="76">
        <f>110</f>
        <v/>
      </c>
      <c r="F766" s="76" t="n">
        <v>0</v>
      </c>
      <c r="G766" s="76" t="n">
        <v>0</v>
      </c>
      <c r="H766" s="76" t="n">
        <v>266</v>
      </c>
      <c r="I766" s="76" t="n">
        <v>496</v>
      </c>
      <c r="J766" s="76" t="n">
        <v>0</v>
      </c>
      <c r="K766" s="76" t="n">
        <v>0</v>
      </c>
      <c r="L766" s="76" t="n">
        <v>0</v>
      </c>
      <c r="M766" s="76" t="n">
        <v>0</v>
      </c>
      <c r="N766" s="88">
        <f>N765+C766+D766+F766+G766+H766-I766-J766-K766-L766-M766/15</f>
        <v/>
      </c>
      <c r="O766" s="88" t="n"/>
      <c r="P766" s="88" t="n"/>
      <c r="Q766" s="88" t="n"/>
      <c r="R766" s="92" t="n"/>
      <c r="S766" s="92" t="n"/>
      <c r="T766" s="92" t="n"/>
      <c r="U766" s="92" t="n"/>
      <c r="V766" s="92" t="n"/>
      <c r="W766" s="92" t="n"/>
      <c r="X766" s="92" t="n"/>
    </row>
    <row r="767" ht="15.75" customHeight="1" s="303">
      <c r="B767" s="75" t="n">
        <v>45034</v>
      </c>
      <c r="C767" s="76" t="n">
        <v>0</v>
      </c>
      <c r="D767" s="76" t="n">
        <v>0</v>
      </c>
      <c r="E767" s="76" t="n">
        <v>0</v>
      </c>
      <c r="F767" s="76" t="n">
        <v>0</v>
      </c>
      <c r="G767" s="76" t="n">
        <v>0</v>
      </c>
      <c r="H767" s="76" t="n">
        <v>281</v>
      </c>
      <c r="I767" s="76" t="n">
        <v>891</v>
      </c>
      <c r="J767" s="76" t="n">
        <v>0</v>
      </c>
      <c r="K767" s="76" t="n">
        <v>0</v>
      </c>
      <c r="L767" s="76" t="n">
        <v>0</v>
      </c>
      <c r="M767" s="76" t="n">
        <v>0</v>
      </c>
      <c r="N767" s="88">
        <f>N766+C767+D767+F767+G767+H767-I767-J767-K767-L767-M767/15</f>
        <v/>
      </c>
      <c r="O767" s="88" t="n">
        <v>1777</v>
      </c>
      <c r="P767" s="88" t="n"/>
      <c r="Q767" s="88" t="n"/>
      <c r="R767" s="92" t="n"/>
      <c r="S767" s="92" t="n"/>
      <c r="T767" s="92" t="n"/>
      <c r="U767" s="92" t="n"/>
      <c r="V767" s="92" t="n"/>
      <c r="W767" s="92" t="n"/>
      <c r="X767" s="92" t="n"/>
    </row>
    <row r="768" ht="15.75" customHeight="1" s="303">
      <c r="B768" s="75" t="n">
        <v>45035</v>
      </c>
      <c r="C768" s="76" t="n">
        <v>0</v>
      </c>
      <c r="D768" s="76" t="n">
        <v>0</v>
      </c>
      <c r="E768" s="76" t="n">
        <v>0</v>
      </c>
      <c r="F768" s="76" t="n">
        <v>0</v>
      </c>
      <c r="G768" s="76" t="n">
        <v>0</v>
      </c>
      <c r="H768" s="76" t="n">
        <v>430</v>
      </c>
      <c r="I768" s="76" t="n">
        <v>684</v>
      </c>
      <c r="J768" s="76" t="n">
        <v>0</v>
      </c>
      <c r="K768" s="76" t="n">
        <v>0</v>
      </c>
      <c r="L768" s="76" t="n">
        <v>0</v>
      </c>
      <c r="M768" s="76" t="n">
        <v>0</v>
      </c>
      <c r="N768" s="88">
        <f>N767+C768+D768+F768+G768+H768-I768-J768-K768-L768-M768/15</f>
        <v/>
      </c>
      <c r="O768" s="88" t="n"/>
      <c r="P768" s="88" t="n"/>
      <c r="Q768" s="88" t="n"/>
      <c r="R768" s="92" t="n"/>
      <c r="S768" s="92" t="n"/>
      <c r="T768" s="92" t="n"/>
      <c r="U768" s="92" t="n"/>
      <c r="V768" s="92" t="n"/>
      <c r="W768" s="92" t="n"/>
      <c r="X768" s="92" t="n"/>
    </row>
    <row r="769" ht="15.75" customHeight="1" s="303">
      <c r="B769" s="75" t="n">
        <v>45036</v>
      </c>
      <c r="C769" s="76" t="n">
        <v>0</v>
      </c>
      <c r="D769" s="76" t="n">
        <v>530</v>
      </c>
      <c r="E769" s="76" t="n">
        <v>95</v>
      </c>
      <c r="F769" s="76" t="n">
        <v>0</v>
      </c>
      <c r="G769" s="76" t="n">
        <v>0</v>
      </c>
      <c r="H769" s="76" t="n">
        <v>413</v>
      </c>
      <c r="I769" s="76" t="n">
        <v>662</v>
      </c>
      <c r="J769" s="76" t="n">
        <v>0</v>
      </c>
      <c r="K769" s="76" t="n">
        <v>0</v>
      </c>
      <c r="L769" s="77" t="n">
        <v>0</v>
      </c>
      <c r="M769" s="77" t="n">
        <v>0</v>
      </c>
      <c r="N769" s="88">
        <f>N768+C769+D769+F769+G769+H769-I769-J769-K769-L769-M769/15</f>
        <v/>
      </c>
      <c r="O769" s="88" t="n"/>
      <c r="P769" s="88" t="n"/>
      <c r="Q769" s="88" t="n"/>
      <c r="R769" s="92" t="n"/>
      <c r="S769" s="92" t="n"/>
      <c r="T769" s="92" t="n"/>
      <c r="U769" s="92" t="n"/>
      <c r="V769" s="92" t="n"/>
      <c r="W769" s="92" t="n"/>
      <c r="X769" s="92" t="n"/>
    </row>
    <row r="770" ht="15.75" customHeight="1" s="303">
      <c r="B770" s="75" t="n">
        <v>45037</v>
      </c>
      <c r="C770" s="76" t="n">
        <v>0</v>
      </c>
      <c r="D770" s="76" t="n">
        <v>0</v>
      </c>
      <c r="E770" s="76" t="n">
        <v>0</v>
      </c>
      <c r="F770" s="76" t="n">
        <v>0</v>
      </c>
      <c r="G770" s="76" t="n">
        <v>0</v>
      </c>
      <c r="H770" s="76" t="n">
        <v>599</v>
      </c>
      <c r="I770" s="76" t="n">
        <v>344</v>
      </c>
      <c r="J770" s="76" t="n">
        <v>0</v>
      </c>
      <c r="K770" s="76" t="n">
        <v>0</v>
      </c>
      <c r="L770" s="77">
        <f>430+21</f>
        <v/>
      </c>
      <c r="M770" s="77" t="n">
        <v>806</v>
      </c>
      <c r="N770" s="88">
        <f>N769+C770+D770+F770+G770+H770-I770-J770-K770-L770-M770/15</f>
        <v/>
      </c>
      <c r="O770" s="88" t="n">
        <v>1000</v>
      </c>
      <c r="P770" s="88" t="n"/>
      <c r="Q770" s="88" t="n"/>
      <c r="R770" s="92" t="n"/>
      <c r="S770" s="92" t="n"/>
      <c r="T770" s="92" t="n"/>
      <c r="U770" s="92" t="n"/>
      <c r="V770" s="92" t="n"/>
      <c r="W770" s="92" t="n"/>
      <c r="X770" s="92" t="n"/>
    </row>
    <row r="771" ht="15.75" customHeight="1" s="303">
      <c r="B771" s="75" t="n">
        <v>45038</v>
      </c>
      <c r="C771" s="76" t="n">
        <v>0</v>
      </c>
      <c r="D771" s="76" t="n">
        <v>0</v>
      </c>
      <c r="E771" s="76" t="n">
        <v>0</v>
      </c>
      <c r="F771" s="76" t="n">
        <v>0</v>
      </c>
      <c r="G771" s="76" t="n">
        <v>0</v>
      </c>
      <c r="H771" s="76" t="n">
        <v>95</v>
      </c>
      <c r="I771" s="76" t="n">
        <v>656</v>
      </c>
      <c r="J771" s="76" t="n">
        <v>0</v>
      </c>
      <c r="K771" s="76" t="n">
        <v>0</v>
      </c>
      <c r="L771" s="76" t="n">
        <v>0</v>
      </c>
      <c r="M771" s="76" t="n">
        <v>0</v>
      </c>
      <c r="N771" s="88">
        <f>N770+C771+D771+F771+G771+H771-I771-J771-K771-L771-M771/15</f>
        <v/>
      </c>
      <c r="O771" s="88" t="n"/>
      <c r="P771" s="88" t="n"/>
      <c r="Q771" s="88" t="n"/>
      <c r="R771" s="92" t="n"/>
      <c r="S771" s="92" t="n"/>
      <c r="T771" s="92" t="n"/>
      <c r="U771" s="92" t="n"/>
      <c r="V771" s="92" t="n"/>
      <c r="W771" s="92" t="n"/>
      <c r="X771" s="92" t="n"/>
    </row>
    <row r="772" ht="15.75" customHeight="1" s="303">
      <c r="B772" s="75" t="n">
        <v>45039</v>
      </c>
      <c r="C772" s="76" t="n">
        <v>0</v>
      </c>
      <c r="D772" s="76">
        <f>500+500+250</f>
        <v/>
      </c>
      <c r="E772" s="76">
        <f>101+44+89</f>
        <v/>
      </c>
      <c r="F772" s="76" t="n">
        <v>0</v>
      </c>
      <c r="G772" s="76" t="n">
        <v>0</v>
      </c>
      <c r="H772" s="76" t="n">
        <v>454</v>
      </c>
      <c r="I772" s="76" t="n">
        <v>703</v>
      </c>
      <c r="J772" s="76" t="n">
        <v>0</v>
      </c>
      <c r="K772" s="76" t="n">
        <v>0</v>
      </c>
      <c r="L772" s="76" t="n">
        <v>0</v>
      </c>
      <c r="M772" s="76" t="n">
        <v>0</v>
      </c>
      <c r="N772" s="88">
        <f>N771+C772+D772+F772+G772+H772-I772-J772-K772-L772-M772/15</f>
        <v/>
      </c>
      <c r="O772" s="88" t="n"/>
      <c r="P772" s="88" t="n"/>
      <c r="Q772" s="88" t="n"/>
      <c r="R772" s="92" t="n"/>
      <c r="S772" s="92" t="n"/>
      <c r="T772" s="92" t="n"/>
      <c r="U772" s="92" t="n"/>
      <c r="V772" s="92" t="n"/>
      <c r="W772" s="92" t="n"/>
      <c r="X772" s="92" t="n"/>
    </row>
    <row r="773" ht="15.75" customHeight="1" s="303">
      <c r="B773" s="75" t="n">
        <v>45040</v>
      </c>
      <c r="C773" s="76" t="n">
        <v>0</v>
      </c>
      <c r="D773" s="76" t="n">
        <v>500</v>
      </c>
      <c r="E773" s="76" t="n">
        <v>119</v>
      </c>
      <c r="F773" s="76" t="n">
        <v>0</v>
      </c>
      <c r="G773" s="76" t="n">
        <v>0</v>
      </c>
      <c r="H773" s="76" t="n">
        <v>322</v>
      </c>
      <c r="I773" s="76" t="n">
        <v>524</v>
      </c>
      <c r="J773" s="76" t="n">
        <v>0</v>
      </c>
      <c r="K773" s="76" t="n">
        <v>600</v>
      </c>
      <c r="L773" s="77" t="n">
        <v>0</v>
      </c>
      <c r="M773" s="77" t="n">
        <v>0</v>
      </c>
      <c r="N773" s="88">
        <f>N772+C773+D773+F773+G773+H773-I773-J773-K773-L773-M773/15</f>
        <v/>
      </c>
      <c r="O773" s="88" t="n">
        <v>1624</v>
      </c>
      <c r="P773" s="88" t="n"/>
      <c r="Q773" s="88" t="n"/>
      <c r="R773" s="92" t="n"/>
      <c r="S773" s="92" t="n"/>
      <c r="T773" s="92" t="n"/>
      <c r="U773" s="92" t="n"/>
      <c r="V773" s="92" t="n"/>
      <c r="W773" s="92" t="n"/>
      <c r="X773" s="92" t="n"/>
    </row>
    <row r="774" ht="15.75" customHeight="1" s="303">
      <c r="B774" s="75" t="n">
        <v>45041</v>
      </c>
      <c r="C774" s="76" t="n">
        <v>0</v>
      </c>
      <c r="D774" s="76">
        <f>576+155</f>
        <v/>
      </c>
      <c r="E774" s="76">
        <f>114</f>
        <v/>
      </c>
      <c r="F774" s="76" t="n">
        <v>0</v>
      </c>
      <c r="G774" s="76" t="n">
        <v>0</v>
      </c>
      <c r="H774" s="76" t="n">
        <v>273</v>
      </c>
      <c r="I774" s="76" t="n">
        <v>996</v>
      </c>
      <c r="J774" s="76" t="n">
        <v>0</v>
      </c>
      <c r="K774" s="76" t="n">
        <v>0</v>
      </c>
      <c r="L774" s="77" t="n">
        <v>0</v>
      </c>
      <c r="M774" s="77" t="n">
        <v>0</v>
      </c>
      <c r="N774" s="88">
        <f>N773+C774+D774+F774+G774+H774-I774-J774-K774-L774-M774/15</f>
        <v/>
      </c>
      <c r="O774" s="88" t="n">
        <v>2093</v>
      </c>
      <c r="P774" s="88" t="n"/>
      <c r="Q774" s="88" t="n"/>
      <c r="R774" s="92" t="n"/>
      <c r="S774" s="92" t="n"/>
      <c r="T774" s="92" t="n"/>
      <c r="U774" s="92" t="n"/>
      <c r="V774" s="92" t="n"/>
      <c r="W774" s="92" t="n"/>
      <c r="X774" s="92" t="n"/>
    </row>
    <row r="775" ht="15.75" customHeight="1" s="303">
      <c r="B775" s="75" t="n">
        <v>45042</v>
      </c>
      <c r="C775" s="76" t="n">
        <v>0</v>
      </c>
      <c r="D775" s="76" t="n">
        <v>0</v>
      </c>
      <c r="E775" s="76" t="n">
        <v>0</v>
      </c>
      <c r="F775" s="76" t="n">
        <v>0</v>
      </c>
      <c r="G775" s="76" t="n">
        <v>0</v>
      </c>
      <c r="H775" s="76" t="n">
        <v>291</v>
      </c>
      <c r="I775" s="76" t="n">
        <v>684</v>
      </c>
      <c r="J775" s="76" t="n">
        <v>0</v>
      </c>
      <c r="K775" s="76" t="n">
        <v>0</v>
      </c>
      <c r="L775" s="120" t="n">
        <v>0</v>
      </c>
      <c r="M775" s="120" t="n">
        <v>0</v>
      </c>
      <c r="N775" s="88">
        <f>N774+C775+D775+F775+G775+H775-I775-J775-K775-L775-M775/15</f>
        <v/>
      </c>
      <c r="O775" s="88" t="n">
        <v>2702</v>
      </c>
      <c r="P775" s="88" t="n"/>
      <c r="Q775" s="88" t="n"/>
      <c r="R775" s="92" t="n"/>
      <c r="S775" s="92" t="n"/>
      <c r="T775" s="92" t="n"/>
      <c r="U775" s="92" t="n"/>
      <c r="V775" s="92" t="n"/>
      <c r="W775" s="92" t="n"/>
      <c r="X775" s="92" t="n"/>
    </row>
    <row r="776" ht="15.75" customHeight="1" s="303">
      <c r="B776" s="75" t="n">
        <v>45043</v>
      </c>
      <c r="C776" s="76" t="n">
        <v>0</v>
      </c>
      <c r="D776" s="76" t="n">
        <v>0</v>
      </c>
      <c r="E776" s="76" t="n">
        <v>0</v>
      </c>
      <c r="F776" s="76" t="n">
        <v>0</v>
      </c>
      <c r="G776" s="76" t="n">
        <v>0</v>
      </c>
      <c r="H776" s="76" t="n">
        <v>270</v>
      </c>
      <c r="I776" s="76" t="n">
        <v>628</v>
      </c>
      <c r="J776" s="76" t="n">
        <v>0</v>
      </c>
      <c r="K776" s="76" t="n">
        <v>0</v>
      </c>
      <c r="L776" s="120" t="n">
        <v>0</v>
      </c>
      <c r="M776" s="120" t="n">
        <v>0</v>
      </c>
      <c r="N776" s="88">
        <f>N775+C776+D776+F776+G776+H776-I776-J776-K776-L776-M776/15</f>
        <v/>
      </c>
      <c r="O776" s="88" t="n"/>
      <c r="P776" s="88" t="n"/>
      <c r="Q776" s="88" t="n"/>
      <c r="R776" s="92" t="n"/>
      <c r="S776" s="92" t="n"/>
      <c r="T776" s="92" t="n"/>
      <c r="U776" s="92" t="n"/>
      <c r="V776" s="92" t="n"/>
      <c r="W776" s="92" t="n"/>
      <c r="X776" s="92" t="n"/>
    </row>
    <row r="777" ht="15.75" customHeight="1" s="303">
      <c r="B777" s="75" t="n">
        <v>45044</v>
      </c>
      <c r="C777" s="76" t="n">
        <v>0</v>
      </c>
      <c r="D777" s="76" t="n">
        <v>0</v>
      </c>
      <c r="E777" s="76" t="n">
        <v>0</v>
      </c>
      <c r="F777" s="76" t="n">
        <v>600</v>
      </c>
      <c r="G777" s="76" t="n">
        <v>0</v>
      </c>
      <c r="H777" s="76" t="n">
        <v>410</v>
      </c>
      <c r="I777" s="76" t="n">
        <v>576</v>
      </c>
      <c r="J777" s="76" t="n">
        <v>0</v>
      </c>
      <c r="K777" s="76" t="n">
        <v>0</v>
      </c>
      <c r="L777" s="120" t="n">
        <v>0</v>
      </c>
      <c r="M777" s="120" t="n">
        <v>0</v>
      </c>
      <c r="N777" s="88">
        <f>N776+C777+D777+F777+G777+H777-I777-J777-K777-L777-M777/15</f>
        <v/>
      </c>
      <c r="O777" s="88" t="n">
        <v>2491</v>
      </c>
      <c r="P777" s="88" t="n"/>
      <c r="Q777" s="88" t="n"/>
      <c r="R777" s="92" t="n"/>
      <c r="S777" s="92" t="n"/>
      <c r="T777" s="92" t="n"/>
      <c r="U777" s="92" t="n"/>
      <c r="V777" s="92" t="n"/>
      <c r="W777" s="92" t="n"/>
      <c r="X777" s="92" t="n"/>
    </row>
    <row r="778" ht="15.75" customHeight="1" s="303">
      <c r="B778" s="75" t="n">
        <v>45045</v>
      </c>
      <c r="C778" s="76" t="n">
        <v>0</v>
      </c>
      <c r="D778" s="76" t="n">
        <v>0</v>
      </c>
      <c r="E778" s="76" t="n">
        <v>0</v>
      </c>
      <c r="F778" s="76" t="n">
        <v>0</v>
      </c>
      <c r="G778" s="76" t="n">
        <v>0</v>
      </c>
      <c r="H778" s="76" t="n">
        <v>470</v>
      </c>
      <c r="I778" s="76" t="n">
        <v>662</v>
      </c>
      <c r="J778" s="76" t="n">
        <v>0</v>
      </c>
      <c r="K778" s="76" t="n">
        <v>0</v>
      </c>
      <c r="L778" s="76" t="n">
        <v>0</v>
      </c>
      <c r="M778" s="76" t="n">
        <v>0</v>
      </c>
      <c r="N778" s="88">
        <f>N777+C778+D778+F778+G778+H778-I778-J778-K778-L778-M778/15</f>
        <v/>
      </c>
      <c r="O778" s="88" t="n">
        <v>2316</v>
      </c>
      <c r="P778" s="88" t="n"/>
      <c r="Q778" s="88" t="n"/>
      <c r="R778" s="92" t="n"/>
      <c r="S778" s="92" t="n"/>
      <c r="T778" s="92" t="n"/>
      <c r="U778" s="92" t="n"/>
      <c r="V778" s="92" t="n"/>
      <c r="W778" s="92" t="n"/>
      <c r="X778" s="92" t="n"/>
    </row>
    <row r="779" ht="15.75" customHeight="1" s="303">
      <c r="B779" s="75" t="n">
        <v>45046</v>
      </c>
      <c r="C779" s="76" t="n">
        <v>0</v>
      </c>
      <c r="D779" s="76" t="n">
        <v>0</v>
      </c>
      <c r="E779" s="76" t="n">
        <v>0</v>
      </c>
      <c r="F779" s="76" t="n">
        <v>0</v>
      </c>
      <c r="G779" s="76" t="n">
        <v>0</v>
      </c>
      <c r="H779" s="76" t="n">
        <v>271</v>
      </c>
      <c r="I779" s="76" t="n">
        <v>886</v>
      </c>
      <c r="J779" s="76" t="n">
        <v>0</v>
      </c>
      <c r="K779" s="76" t="n">
        <v>0</v>
      </c>
      <c r="L779" s="76" t="n">
        <v>0</v>
      </c>
      <c r="M779" s="76" t="n">
        <v>0</v>
      </c>
      <c r="N779" s="88">
        <f>N778+C779+D779+F779+G779+H779-I779-J779-K779-L779-M779/15</f>
        <v/>
      </c>
      <c r="O779" s="88" t="n">
        <v>2198</v>
      </c>
      <c r="P779" s="88" t="n"/>
      <c r="Q779" s="88" t="n"/>
      <c r="R779" s="92" t="n"/>
      <c r="S779" s="92" t="n"/>
      <c r="T779" s="92" t="n"/>
      <c r="U779" s="92" t="n"/>
      <c r="V779" s="92" t="n"/>
      <c r="W779" s="92" t="n"/>
      <c r="X779" s="92" t="n"/>
    </row>
    <row r="780" ht="15.75" customHeight="1" s="303">
      <c r="B780" s="75" t="n">
        <v>45047</v>
      </c>
      <c r="C780" s="76" t="n">
        <v>0</v>
      </c>
      <c r="D780" s="76" t="n">
        <v>0</v>
      </c>
      <c r="E780" s="76" t="n">
        <v>0</v>
      </c>
      <c r="F780" s="76" t="n">
        <v>0</v>
      </c>
      <c r="G780" s="76" t="n">
        <v>0</v>
      </c>
      <c r="H780" s="76" t="n">
        <v>272</v>
      </c>
      <c r="I780" s="76" t="n">
        <v>258</v>
      </c>
      <c r="J780" s="76" t="n">
        <v>0</v>
      </c>
      <c r="K780" s="76" t="n">
        <v>0</v>
      </c>
      <c r="L780" s="76" t="n">
        <v>0</v>
      </c>
      <c r="M780" s="76" t="n">
        <v>0</v>
      </c>
      <c r="N780" s="88">
        <f>N779+C780+D780+F780+G780+H780-I780-J780-K780-L780-M780/15</f>
        <v/>
      </c>
      <c r="O780" s="88" t="n"/>
      <c r="P780" s="88" t="n"/>
      <c r="Q780" s="88" t="n"/>
      <c r="R780" s="92" t="n"/>
      <c r="S780" s="92" t="n"/>
      <c r="T780" s="92" t="n"/>
      <c r="U780" s="92" t="n"/>
      <c r="V780" s="92" t="n"/>
      <c r="W780" s="92" t="n"/>
      <c r="X780" s="92" t="n"/>
    </row>
    <row r="781" ht="15.75" customHeight="1" s="303">
      <c r="B781" s="75" t="n">
        <v>45048</v>
      </c>
      <c r="C781" s="76" t="n">
        <v>0</v>
      </c>
      <c r="D781" s="76" t="n">
        <v>0</v>
      </c>
      <c r="E781" s="76" t="n">
        <v>0</v>
      </c>
      <c r="F781" s="76" t="n">
        <v>0</v>
      </c>
      <c r="G781" s="76" t="n">
        <v>6</v>
      </c>
      <c r="H781" s="76" t="n">
        <v>160</v>
      </c>
      <c r="I781" s="76" t="n">
        <v>512</v>
      </c>
      <c r="J781" s="76" t="n">
        <v>0</v>
      </c>
      <c r="K781" s="76" t="n">
        <v>0</v>
      </c>
      <c r="L781" s="76" t="n">
        <v>0</v>
      </c>
      <c r="M781" s="76" t="n">
        <v>0</v>
      </c>
      <c r="N781" s="88">
        <f>N780+C781+D781+F781+G781+H781-I781-J781-K781-L781-M781/15</f>
        <v/>
      </c>
      <c r="O781" s="88" t="n">
        <v>1720</v>
      </c>
      <c r="P781" s="88" t="n"/>
      <c r="Q781" s="88" t="n"/>
      <c r="R781" s="92" t="n"/>
      <c r="S781" s="92" t="n"/>
      <c r="T781" s="92" t="n"/>
      <c r="U781" s="92" t="n"/>
      <c r="V781" s="92" t="n"/>
      <c r="W781" s="92" t="n"/>
      <c r="X781" s="92" t="n"/>
    </row>
    <row r="782" ht="15.75" customHeight="1" s="303">
      <c r="B782" s="75" t="n">
        <v>45049</v>
      </c>
      <c r="C782" s="76" t="n">
        <v>0</v>
      </c>
      <c r="D782" s="76">
        <f>580+460</f>
        <v/>
      </c>
      <c r="E782" s="76">
        <f>94+108</f>
        <v/>
      </c>
      <c r="F782" s="76" t="n">
        <v>0</v>
      </c>
      <c r="G782" s="76" t="n">
        <v>5</v>
      </c>
      <c r="H782" s="76" t="n">
        <v>374</v>
      </c>
      <c r="I782" s="76" t="n">
        <v>548</v>
      </c>
      <c r="J782" s="76" t="n">
        <v>0</v>
      </c>
      <c r="K782" s="76" t="n">
        <v>0</v>
      </c>
      <c r="L782" s="76" t="n">
        <v>0</v>
      </c>
      <c r="M782" s="76" t="n">
        <v>0</v>
      </c>
      <c r="N782" s="88">
        <f>N781+C782+D782+F782+G782+H782-I782-J782-K782-L782-M782/15</f>
        <v/>
      </c>
      <c r="O782" s="88" t="n">
        <v>1608</v>
      </c>
      <c r="P782" s="132" t="n">
        <v>24599</v>
      </c>
      <c r="Q782" s="132">
        <f>N782-P782</f>
        <v/>
      </c>
      <c r="R782" s="92" t="n"/>
      <c r="S782" s="92" t="n"/>
      <c r="T782" s="92" t="n"/>
      <c r="U782" s="92" t="n"/>
      <c r="V782" s="92" t="n"/>
      <c r="W782" s="92" t="n"/>
      <c r="X782" s="92" t="n"/>
    </row>
    <row r="783" ht="15.75" customHeight="1" s="303">
      <c r="B783" s="75" t="n">
        <v>45050</v>
      </c>
      <c r="C783" s="76" t="n">
        <v>0</v>
      </c>
      <c r="D783" s="76" t="n">
        <v>0</v>
      </c>
      <c r="E783" s="76" t="n">
        <v>0</v>
      </c>
      <c r="F783" s="76" t="n">
        <v>0</v>
      </c>
      <c r="G783" s="76" t="n">
        <v>0</v>
      </c>
      <c r="H783" s="76" t="n">
        <v>349</v>
      </c>
      <c r="I783" s="76" t="n">
        <v>756</v>
      </c>
      <c r="J783" s="76" t="n">
        <v>0</v>
      </c>
      <c r="K783" s="76" t="n">
        <v>0</v>
      </c>
      <c r="L783" s="76" t="n">
        <v>0</v>
      </c>
      <c r="M783" s="76" t="n">
        <v>0</v>
      </c>
      <c r="N783" s="88">
        <f>P782+C783+D783+F783+G783+H783-I783-J783-K783-L783-M783/15</f>
        <v/>
      </c>
      <c r="O783" s="88" t="n">
        <v>2307</v>
      </c>
      <c r="P783" s="88" t="n"/>
      <c r="Q783" s="97">
        <f>Q782/N782</f>
        <v/>
      </c>
      <c r="R783" s="92" t="n"/>
      <c r="S783" s="92" t="n"/>
      <c r="T783" s="92" t="n"/>
      <c r="U783" s="92" t="n"/>
      <c r="V783" s="92" t="n"/>
      <c r="W783" s="92" t="n"/>
      <c r="X783" s="92" t="n"/>
    </row>
    <row r="784" ht="15.75" customHeight="1" s="303">
      <c r="B784" s="75" t="n">
        <v>45051</v>
      </c>
      <c r="C784" s="76" t="n">
        <v>0</v>
      </c>
      <c r="D784" s="76" t="n">
        <v>0</v>
      </c>
      <c r="E784" s="76" t="n">
        <v>0</v>
      </c>
      <c r="F784" s="76" t="n">
        <v>0</v>
      </c>
      <c r="G784" s="76" t="n">
        <v>0</v>
      </c>
      <c r="H784" s="76" t="n">
        <v>226</v>
      </c>
      <c r="I784" s="76" t="n">
        <v>564</v>
      </c>
      <c r="J784" s="76" t="n">
        <v>0</v>
      </c>
      <c r="K784" s="76" t="n">
        <v>600</v>
      </c>
      <c r="L784" s="120" t="n">
        <v>0</v>
      </c>
      <c r="M784" s="120" t="n">
        <v>0</v>
      </c>
      <c r="N784" s="88">
        <f>N783+C784+D784+F784+G784+H784-I784-J784-K784-L784-M784/15</f>
        <v/>
      </c>
      <c r="O784" s="88" t="n">
        <v>2174</v>
      </c>
      <c r="P784" s="88" t="n"/>
      <c r="Q784" s="88" t="n"/>
      <c r="R784" s="92" t="n"/>
      <c r="S784" s="92" t="n"/>
      <c r="T784" s="92" t="n"/>
      <c r="U784" s="92" t="n"/>
      <c r="V784" s="92" t="n"/>
      <c r="W784" s="92" t="n"/>
      <c r="X784" s="92" t="n"/>
    </row>
    <row r="785" ht="15.75" customHeight="1" s="303">
      <c r="B785" s="75" t="n">
        <v>45052</v>
      </c>
      <c r="C785" s="76" t="n">
        <v>0</v>
      </c>
      <c r="D785" s="76" t="n">
        <v>0</v>
      </c>
      <c r="E785" s="76" t="n">
        <v>0</v>
      </c>
      <c r="F785" s="76" t="n">
        <v>0</v>
      </c>
      <c r="G785" s="76" t="n">
        <v>0</v>
      </c>
      <c r="H785" s="76" t="n">
        <v>101</v>
      </c>
      <c r="I785" s="76" t="n">
        <v>808</v>
      </c>
      <c r="J785" s="76" t="n">
        <v>0</v>
      </c>
      <c r="K785" s="76" t="n">
        <v>0</v>
      </c>
      <c r="L785" s="120" t="n">
        <v>0</v>
      </c>
      <c r="M785" s="120" t="n">
        <v>0</v>
      </c>
      <c r="N785" s="88">
        <f>N784+C785+D785+F785+G785+H785-I785-J785-K785-L785-M785/15</f>
        <v/>
      </c>
      <c r="O785" s="88" t="n"/>
      <c r="P785" s="88" t="n"/>
      <c r="Q785" s="88" t="n"/>
      <c r="R785" s="92" t="n"/>
      <c r="S785" s="92" t="n"/>
      <c r="T785" s="92" t="n"/>
      <c r="U785" s="92" t="n"/>
      <c r="V785" s="92" t="n"/>
      <c r="W785" s="92" t="n"/>
      <c r="X785" s="92" t="n"/>
    </row>
    <row r="786" ht="15.75" customHeight="1" s="303">
      <c r="B786" s="75" t="n">
        <v>45053</v>
      </c>
      <c r="C786" s="76" t="n">
        <v>0</v>
      </c>
      <c r="D786" s="76" t="n">
        <v>0</v>
      </c>
      <c r="E786" s="76" t="n">
        <v>0</v>
      </c>
      <c r="F786" s="76" t="n">
        <v>600</v>
      </c>
      <c r="G786" s="76" t="n">
        <v>0</v>
      </c>
      <c r="H786" s="76" t="n">
        <v>231</v>
      </c>
      <c r="I786" s="76" t="n">
        <v>614</v>
      </c>
      <c r="J786" s="76" t="n">
        <v>0</v>
      </c>
      <c r="K786" s="76" t="n">
        <v>0</v>
      </c>
      <c r="L786" s="120" t="n">
        <v>0</v>
      </c>
      <c r="M786" s="120" t="n">
        <v>0</v>
      </c>
      <c r="N786" s="88">
        <f>N785+C786+D786+F786+G786+H786-I786-J786-K786-L786-M786/15</f>
        <v/>
      </c>
      <c r="O786" s="88" t="n"/>
      <c r="P786" s="88" t="n"/>
      <c r="Q786" s="88" t="n"/>
      <c r="R786" s="92" t="n"/>
      <c r="S786" s="92" t="n"/>
      <c r="T786" s="92" t="n"/>
      <c r="U786" s="92" t="n"/>
      <c r="V786" s="92" t="n"/>
      <c r="W786" s="92" t="n"/>
      <c r="X786" s="92" t="n"/>
    </row>
    <row r="787" ht="15.75" customHeight="1" s="303">
      <c r="B787" s="75" t="n">
        <v>45054</v>
      </c>
      <c r="C787" s="76" t="n">
        <v>0</v>
      </c>
      <c r="D787" s="76" t="n">
        <v>400</v>
      </c>
      <c r="E787" s="76" t="n">
        <v>80</v>
      </c>
      <c r="F787" s="76" t="n">
        <v>0</v>
      </c>
      <c r="G787" s="76" t="n">
        <v>0</v>
      </c>
      <c r="H787" s="76" t="n">
        <v>443</v>
      </c>
      <c r="I787" s="76" t="n">
        <v>862</v>
      </c>
      <c r="J787" s="76" t="n">
        <v>0</v>
      </c>
      <c r="K787" s="76" t="n">
        <v>0</v>
      </c>
      <c r="L787" s="120" t="n">
        <v>0</v>
      </c>
      <c r="M787" s="120" t="n">
        <v>0</v>
      </c>
      <c r="N787" s="88">
        <f>N786+C787+D787+F787+G787+H787-I787-J787-K787-L787-M787/15</f>
        <v/>
      </c>
      <c r="O787" s="88" t="n"/>
      <c r="P787" s="88" t="n"/>
      <c r="Q787" s="88" t="n"/>
      <c r="R787" s="92" t="n"/>
      <c r="S787" s="92" t="n"/>
      <c r="T787" s="92" t="n"/>
      <c r="U787" s="92" t="n"/>
      <c r="V787" s="92" t="n"/>
      <c r="W787" s="92" t="n"/>
      <c r="X787" s="92" t="n"/>
    </row>
    <row r="788" ht="15.75" customHeight="1" s="303">
      <c r="B788" s="75" t="n">
        <v>45055</v>
      </c>
      <c r="C788" s="76" t="n">
        <v>0</v>
      </c>
      <c r="D788" s="76">
        <f>600+500</f>
        <v/>
      </c>
      <c r="E788" s="76">
        <f>214+180</f>
        <v/>
      </c>
      <c r="F788" s="76" t="n">
        <v>0</v>
      </c>
      <c r="G788" s="76" t="n">
        <v>0</v>
      </c>
      <c r="H788" s="76" t="n">
        <v>159</v>
      </c>
      <c r="I788" s="76" t="n">
        <v>596</v>
      </c>
      <c r="J788" s="76" t="n">
        <v>0</v>
      </c>
      <c r="K788" s="76" t="n">
        <v>0</v>
      </c>
      <c r="L788" s="120" t="n">
        <v>0</v>
      </c>
      <c r="M788" s="120" t="n">
        <v>0</v>
      </c>
      <c r="N788" s="88">
        <f>N787+C788+D788+F788+G788+H788-I788-J788-K788-L788-M788/15</f>
        <v/>
      </c>
      <c r="O788" s="88" t="n"/>
      <c r="P788" s="88" t="n"/>
      <c r="Q788" s="88" t="n"/>
      <c r="R788" s="92" t="n"/>
      <c r="S788" s="92" t="n"/>
      <c r="T788" s="92" t="n"/>
      <c r="U788" s="92" t="n"/>
      <c r="V788" s="92" t="n"/>
      <c r="W788" s="92" t="n"/>
      <c r="X788" s="92" t="n"/>
    </row>
    <row r="789" ht="15.75" customHeight="1" s="303">
      <c r="B789" s="75" t="n">
        <v>45056</v>
      </c>
      <c r="C789" s="76" t="n">
        <v>0</v>
      </c>
      <c r="D789" s="76" t="n">
        <v>0</v>
      </c>
      <c r="E789" s="76" t="n">
        <v>0</v>
      </c>
      <c r="F789" s="76" t="n">
        <v>0</v>
      </c>
      <c r="G789" s="76" t="n">
        <v>0</v>
      </c>
      <c r="H789" s="76" t="n">
        <v>348</v>
      </c>
      <c r="I789" s="76" t="n">
        <v>820</v>
      </c>
      <c r="J789" s="76" t="n">
        <v>0</v>
      </c>
      <c r="K789" s="76" t="n">
        <v>0</v>
      </c>
      <c r="L789" s="120" t="n">
        <v>0</v>
      </c>
      <c r="M789" s="120" t="n">
        <v>0</v>
      </c>
      <c r="N789" s="88">
        <f>N788+C789+D789+F789+G789+H789-I789-J789-K789-L789-M789/15</f>
        <v/>
      </c>
      <c r="O789" s="88" t="n"/>
      <c r="P789" s="88" t="n"/>
      <c r="Q789" s="88" t="n"/>
      <c r="R789" s="92" t="n"/>
      <c r="S789" s="92" t="n"/>
      <c r="T789" s="92" t="n"/>
      <c r="U789" s="92" t="n"/>
      <c r="V789" s="92" t="n"/>
      <c r="W789" s="92" t="n"/>
      <c r="X789" s="92" t="n"/>
    </row>
    <row r="790" ht="15.75" customHeight="1" s="303">
      <c r="B790" s="75" t="n">
        <v>45057</v>
      </c>
      <c r="C790" s="76" t="n">
        <v>0</v>
      </c>
      <c r="D790" s="76">
        <f>163+500+460</f>
        <v/>
      </c>
      <c r="E790" s="76">
        <f>47+178+120</f>
        <v/>
      </c>
      <c r="F790" s="76" t="n">
        <v>0</v>
      </c>
      <c r="G790" s="76" t="n">
        <v>0</v>
      </c>
      <c r="H790" s="76" t="n">
        <v>443</v>
      </c>
      <c r="I790" s="76" t="n">
        <v>566</v>
      </c>
      <c r="J790" s="76" t="n">
        <v>0</v>
      </c>
      <c r="K790" s="76" t="n">
        <v>0</v>
      </c>
      <c r="L790" s="120" t="n">
        <v>0</v>
      </c>
      <c r="M790" s="120" t="n">
        <v>0</v>
      </c>
      <c r="N790" s="88">
        <f>N789+C790+D790+F790+G790+H790-I790-J790-K790-L790-M790/15</f>
        <v/>
      </c>
      <c r="O790" s="88" t="n"/>
      <c r="P790" s="88" t="n"/>
      <c r="Q790" s="88" t="n"/>
      <c r="R790" s="92" t="n"/>
      <c r="S790" s="92" t="n"/>
      <c r="T790" s="92" t="n"/>
      <c r="U790" s="92" t="n"/>
      <c r="V790" s="92" t="n"/>
      <c r="W790" s="92" t="n"/>
      <c r="X790" s="92" t="n"/>
    </row>
    <row r="791" ht="15.75" customHeight="1" s="303">
      <c r="B791" s="75" t="n">
        <v>45058</v>
      </c>
      <c r="C791" s="76" t="n">
        <v>0</v>
      </c>
      <c r="D791" s="76" t="n">
        <v>0</v>
      </c>
      <c r="E791" s="76" t="n">
        <v>0</v>
      </c>
      <c r="F791" s="76" t="n">
        <v>0</v>
      </c>
      <c r="G791" s="76" t="n">
        <v>0</v>
      </c>
      <c r="H791" s="76" t="n">
        <v>468</v>
      </c>
      <c r="I791" s="76" t="n">
        <v>387</v>
      </c>
      <c r="J791" s="76" t="n">
        <v>0</v>
      </c>
      <c r="K791" s="76" t="n">
        <v>0</v>
      </c>
      <c r="L791" s="120" t="n">
        <v>0</v>
      </c>
      <c r="M791" s="120" t="n">
        <v>0</v>
      </c>
      <c r="N791" s="88">
        <f>N790+C791+D791+F791+G791+H791-I791-J791-K791-L791-M791/15</f>
        <v/>
      </c>
      <c r="O791" s="88" t="n"/>
      <c r="P791" s="88" t="n"/>
      <c r="Q791" s="88" t="n"/>
      <c r="R791" s="92" t="n"/>
      <c r="S791" s="92" t="n"/>
      <c r="T791" s="92" t="n"/>
      <c r="U791" s="92" t="n"/>
      <c r="V791" s="92" t="n"/>
      <c r="W791" s="92" t="n"/>
      <c r="X791" s="92" t="n"/>
    </row>
    <row r="792" ht="15.75" customHeight="1" s="303">
      <c r="B792" s="75" t="n">
        <v>45059</v>
      </c>
      <c r="C792" s="76" t="n">
        <v>0</v>
      </c>
      <c r="D792" s="76" t="n">
        <v>0</v>
      </c>
      <c r="E792" s="76" t="n">
        <v>0</v>
      </c>
      <c r="F792" s="76" t="n">
        <v>0</v>
      </c>
      <c r="G792" s="76" t="n">
        <v>0</v>
      </c>
      <c r="H792" s="76" t="n">
        <v>346</v>
      </c>
      <c r="I792" s="76" t="n">
        <v>943</v>
      </c>
      <c r="J792" s="76" t="n">
        <v>0</v>
      </c>
      <c r="K792" s="76" t="n">
        <v>0</v>
      </c>
      <c r="L792" s="120" t="n">
        <v>0</v>
      </c>
      <c r="M792" s="120" t="n">
        <v>0</v>
      </c>
      <c r="N792" s="88">
        <f>N791+C792+D792+F792+G792+H792-I792-J792-K792-L792-M792/15</f>
        <v/>
      </c>
      <c r="O792" s="88" t="n"/>
      <c r="P792" s="88" t="n"/>
      <c r="Q792" s="88" t="n"/>
      <c r="R792" s="92" t="n"/>
      <c r="S792" s="92" t="n"/>
      <c r="T792" s="92" t="n"/>
      <c r="U792" s="92" t="n"/>
      <c r="V792" s="92" t="n"/>
      <c r="W792" s="92" t="n"/>
      <c r="X792" s="92" t="n"/>
    </row>
    <row r="793" ht="15.75" customHeight="1" s="303">
      <c r="B793" s="75" t="n">
        <v>45060</v>
      </c>
      <c r="C793" s="76" t="n">
        <v>0</v>
      </c>
      <c r="D793" s="76" t="n">
        <v>0</v>
      </c>
      <c r="E793" s="76" t="n">
        <v>0</v>
      </c>
      <c r="F793" s="76" t="n">
        <v>0</v>
      </c>
      <c r="G793" s="76" t="n">
        <v>0</v>
      </c>
      <c r="H793" s="76" t="n">
        <v>483</v>
      </c>
      <c r="I793" s="76" t="n">
        <v>512</v>
      </c>
      <c r="J793" s="76" t="n">
        <v>0</v>
      </c>
      <c r="K793" s="76" t="n">
        <v>0</v>
      </c>
      <c r="L793" s="120" t="n">
        <v>0</v>
      </c>
      <c r="M793" s="120" t="n">
        <v>0</v>
      </c>
      <c r="N793" s="88">
        <f>N792+C793+D793+F793+G793+H793-I793-J793-K793-L793-M793/15</f>
        <v/>
      </c>
      <c r="O793" s="88" t="n"/>
      <c r="P793" s="88" t="n"/>
      <c r="Q793" s="88" t="n"/>
      <c r="R793" s="92" t="n"/>
      <c r="S793" s="92" t="n"/>
      <c r="T793" s="92" t="n"/>
      <c r="U793" s="92" t="n"/>
      <c r="V793" s="92" t="n"/>
      <c r="W793" s="92" t="n"/>
      <c r="X793" s="92" t="n"/>
    </row>
    <row r="794" ht="15.75" customHeight="1" s="303">
      <c r="B794" s="75" t="n">
        <v>45061</v>
      </c>
      <c r="C794" s="76" t="n">
        <v>0</v>
      </c>
      <c r="D794" s="76" t="n">
        <v>14</v>
      </c>
      <c r="E794" s="76" t="n">
        <v>0</v>
      </c>
      <c r="F794" s="76" t="n">
        <v>0</v>
      </c>
      <c r="G794" s="76" t="n">
        <v>0</v>
      </c>
      <c r="H794" s="76" t="n">
        <v>742</v>
      </c>
      <c r="I794" s="76" t="n">
        <v>365</v>
      </c>
      <c r="J794" s="76" t="n">
        <v>0</v>
      </c>
      <c r="K794" s="76" t="n">
        <v>0</v>
      </c>
      <c r="L794" s="76" t="n">
        <v>0</v>
      </c>
      <c r="M794" s="76" t="n">
        <v>0</v>
      </c>
      <c r="N794" s="88">
        <f>N793+C794+D794+F794+G794+H794-I794-J794-K794-L794-M794/15</f>
        <v/>
      </c>
      <c r="O794" s="88" t="n">
        <v>2116</v>
      </c>
      <c r="P794" s="88" t="n"/>
      <c r="Q794" s="88" t="n"/>
      <c r="R794" s="92" t="n"/>
      <c r="S794" s="92" t="n"/>
      <c r="T794" s="92" t="n"/>
      <c r="U794" s="92" t="n"/>
      <c r="V794" s="92" t="n"/>
      <c r="W794" s="92" t="n"/>
      <c r="X794" s="92" t="n"/>
    </row>
    <row r="795" ht="15.75" customHeight="1" s="303">
      <c r="B795" s="75" t="n">
        <v>45062</v>
      </c>
      <c r="C795" s="120" t="n">
        <v>0</v>
      </c>
      <c r="D795" s="120">
        <f>600+296</f>
        <v/>
      </c>
      <c r="E795" s="120">
        <f>163+56</f>
        <v/>
      </c>
      <c r="F795" s="120" t="n">
        <v>0</v>
      </c>
      <c r="G795" s="120" t="n">
        <v>0</v>
      </c>
      <c r="H795" s="120" t="n">
        <v>601</v>
      </c>
      <c r="I795" s="120" t="n">
        <v>816</v>
      </c>
      <c r="J795" s="120" t="n">
        <v>0</v>
      </c>
      <c r="K795" s="120" t="n">
        <v>0</v>
      </c>
      <c r="L795" s="120" t="n">
        <v>0</v>
      </c>
      <c r="M795" s="120" t="n">
        <v>0</v>
      </c>
      <c r="N795" s="88">
        <f>N794+C795+D795+F795+G795+H795-I795-J795-K795-L795-M795/15</f>
        <v/>
      </c>
      <c r="O795" s="88" t="n">
        <v>1892</v>
      </c>
      <c r="P795" s="88" t="n"/>
      <c r="Q795" s="88" t="n"/>
      <c r="R795" s="134" t="n"/>
      <c r="S795" s="134" t="n"/>
      <c r="T795" s="134" t="n"/>
      <c r="U795" s="134" t="n"/>
      <c r="V795" s="134" t="n"/>
      <c r="W795" s="134" t="n"/>
      <c r="X795" s="134" t="n"/>
    </row>
    <row r="796" ht="15.75" customHeight="1" s="303">
      <c r="B796" s="75" t="n">
        <v>45063</v>
      </c>
      <c r="C796" s="120" t="n">
        <v>0</v>
      </c>
      <c r="D796" s="120">
        <f>260+16</f>
        <v/>
      </c>
      <c r="E796" s="120" t="n">
        <v>87</v>
      </c>
      <c r="F796" s="120" t="n">
        <v>0</v>
      </c>
      <c r="G796" s="120" t="n">
        <v>2</v>
      </c>
      <c r="H796" s="120" t="n">
        <v>485</v>
      </c>
      <c r="I796" s="120" t="n">
        <v>602</v>
      </c>
      <c r="J796" s="120" t="n">
        <v>0</v>
      </c>
      <c r="K796" s="120" t="n">
        <v>0</v>
      </c>
      <c r="L796" s="133" t="n">
        <v>0</v>
      </c>
      <c r="M796" s="133" t="n">
        <v>0</v>
      </c>
      <c r="N796" s="88">
        <f>N795+C796+D796+F796+G796+H796-I796-J796-K796-L796-M796/15</f>
        <v/>
      </c>
      <c r="O796" s="88" t="n">
        <v>2189</v>
      </c>
      <c r="P796" s="88" t="n"/>
      <c r="Q796" s="88" t="n"/>
      <c r="R796" s="134" t="n"/>
      <c r="S796" s="134" t="n"/>
      <c r="T796" s="134" t="n"/>
      <c r="U796" s="134" t="n"/>
      <c r="V796" s="134" t="n"/>
      <c r="W796" s="134" t="n"/>
      <c r="X796" s="134" t="n"/>
    </row>
    <row r="797" ht="15.75" customHeight="1" s="303">
      <c r="B797" s="75" t="n">
        <v>45064</v>
      </c>
      <c r="C797" s="120" t="n">
        <v>0</v>
      </c>
      <c r="D797" s="120" t="n">
        <v>0</v>
      </c>
      <c r="E797" s="120" t="n">
        <v>0</v>
      </c>
      <c r="F797" s="120" t="n">
        <v>0</v>
      </c>
      <c r="G797" s="120" t="n">
        <v>0</v>
      </c>
      <c r="H797" s="120" t="n">
        <v>387</v>
      </c>
      <c r="I797" s="120" t="n">
        <v>802</v>
      </c>
      <c r="J797" s="120" t="n">
        <v>0</v>
      </c>
      <c r="K797" s="120" t="n">
        <v>0</v>
      </c>
      <c r="L797" s="120" t="n">
        <v>0</v>
      </c>
      <c r="M797" s="120" t="n">
        <v>0</v>
      </c>
      <c r="N797" s="88">
        <f>N796+C797+D797+F797+G797+H797-I797-J797-K797-L797-M797/15</f>
        <v/>
      </c>
      <c r="O797" s="88" t="n">
        <v>2015</v>
      </c>
      <c r="P797" s="88" t="n"/>
      <c r="Q797" s="88" t="n"/>
      <c r="R797" s="134" t="n"/>
      <c r="S797" s="134" t="n"/>
      <c r="T797" s="134" t="n"/>
      <c r="U797" s="134" t="n"/>
      <c r="V797" s="134" t="n"/>
      <c r="W797" s="134" t="n"/>
      <c r="X797" s="134" t="n"/>
    </row>
    <row r="798" ht="15.75" customHeight="1" s="303">
      <c r="B798" s="75" t="n">
        <v>45065</v>
      </c>
      <c r="C798" s="120" t="n">
        <v>0</v>
      </c>
      <c r="D798" s="120" t="n">
        <v>500</v>
      </c>
      <c r="E798" s="120" t="n">
        <v>170</v>
      </c>
      <c r="F798" s="120" t="n">
        <v>0</v>
      </c>
      <c r="G798" s="120" t="n">
        <v>0</v>
      </c>
      <c r="H798" s="120" t="n">
        <v>610</v>
      </c>
      <c r="I798" s="120" t="n">
        <v>314</v>
      </c>
      <c r="J798" s="120" t="n">
        <v>0</v>
      </c>
      <c r="K798" s="120" t="n">
        <v>600</v>
      </c>
      <c r="L798" s="120" t="n">
        <v>0</v>
      </c>
      <c r="M798" s="120" t="n">
        <v>0</v>
      </c>
      <c r="N798" s="88">
        <f>N797+C798+D798+F798+G798+H798-I798-J798-K798-L798-M798/15</f>
        <v/>
      </c>
      <c r="O798" s="88" t="n">
        <v>1860</v>
      </c>
      <c r="P798" s="88" t="n"/>
      <c r="Q798" s="88" t="n"/>
      <c r="R798" s="134" t="n"/>
      <c r="S798" s="134" t="n"/>
      <c r="T798" s="134" t="n"/>
      <c r="U798" s="134" t="n"/>
      <c r="V798" s="134" t="n"/>
      <c r="W798" s="134" t="n"/>
      <c r="X798" s="134" t="n"/>
    </row>
    <row r="799" ht="15.75" customHeight="1" s="303">
      <c r="B799" s="75" t="n">
        <v>45066</v>
      </c>
      <c r="C799" s="120" t="n">
        <v>0</v>
      </c>
      <c r="D799" s="120" t="n">
        <v>0</v>
      </c>
      <c r="E799" s="120" t="n">
        <v>0</v>
      </c>
      <c r="F799" s="120" t="n">
        <v>0</v>
      </c>
      <c r="G799" s="120" t="n">
        <v>0</v>
      </c>
      <c r="H799" s="120" t="n">
        <v>496</v>
      </c>
      <c r="I799" s="120" t="n">
        <v>814</v>
      </c>
      <c r="J799" s="120" t="n">
        <v>0</v>
      </c>
      <c r="K799" s="120" t="n">
        <v>0</v>
      </c>
      <c r="L799" s="120" t="n">
        <v>0</v>
      </c>
      <c r="M799" s="120" t="n">
        <v>0</v>
      </c>
      <c r="N799" s="88">
        <f>N798+C799+D799+F799+G799+H799-I799-J799-K799-L799-M799/15</f>
        <v/>
      </c>
      <c r="O799" s="88" t="n">
        <v>2008</v>
      </c>
      <c r="P799" s="88" t="n"/>
      <c r="Q799" s="88" t="n"/>
      <c r="R799" s="134" t="n"/>
      <c r="S799" s="134" t="n"/>
      <c r="T799" s="134" t="n"/>
      <c r="U799" s="134" t="n"/>
      <c r="V799" s="134" t="n"/>
      <c r="W799" s="134" t="n"/>
      <c r="X799" s="134" t="n"/>
    </row>
    <row r="800" ht="15.75" customHeight="1" s="303">
      <c r="B800" s="75" t="n">
        <v>45067</v>
      </c>
      <c r="C800" s="120" t="n">
        <v>0</v>
      </c>
      <c r="D800" s="120" t="n">
        <v>405</v>
      </c>
      <c r="E800" s="120" t="n">
        <v>56</v>
      </c>
      <c r="F800" s="120" t="n">
        <v>0</v>
      </c>
      <c r="G800" s="120" t="n">
        <v>0</v>
      </c>
      <c r="H800" s="120" t="n">
        <v>176</v>
      </c>
      <c r="I800" s="120" t="n">
        <v>752</v>
      </c>
      <c r="J800" s="120" t="n">
        <v>0</v>
      </c>
      <c r="K800" s="120" t="n">
        <v>0</v>
      </c>
      <c r="L800" s="133" t="n">
        <v>0</v>
      </c>
      <c r="M800" s="133" t="n">
        <v>0</v>
      </c>
      <c r="N800" s="88">
        <f>N799+C800+D800+F800+G800+H800-I800-J800-K800-L800-M800/15</f>
        <v/>
      </c>
      <c r="O800" s="88" t="n">
        <v>1744</v>
      </c>
      <c r="P800" s="88" t="n"/>
      <c r="Q800" s="88" t="n"/>
      <c r="R800" s="134" t="n"/>
      <c r="S800" s="134" t="n"/>
      <c r="T800" s="134" t="n"/>
      <c r="U800" s="134" t="n"/>
      <c r="V800" s="134" t="n"/>
      <c r="W800" s="134" t="n"/>
      <c r="X800" s="134" t="n"/>
    </row>
    <row r="801" ht="15.75" customHeight="1" s="303">
      <c r="B801" s="75" t="n">
        <v>45068</v>
      </c>
      <c r="C801" s="120" t="n">
        <v>0</v>
      </c>
      <c r="D801" s="120" t="n">
        <v>0</v>
      </c>
      <c r="E801" s="120" t="n">
        <v>0</v>
      </c>
      <c r="F801" s="120" t="n">
        <v>0</v>
      </c>
      <c r="G801" s="120" t="n">
        <v>0</v>
      </c>
      <c r="H801" s="120" t="n">
        <v>195</v>
      </c>
      <c r="I801" s="120" t="n">
        <v>568</v>
      </c>
      <c r="J801" s="120" t="n">
        <v>0</v>
      </c>
      <c r="K801" s="120" t="n">
        <v>0</v>
      </c>
      <c r="L801" s="120" t="n">
        <v>0</v>
      </c>
      <c r="M801" s="120" t="n">
        <v>0</v>
      </c>
      <c r="N801" s="88">
        <f>N800+C801+D801+F801+G801+H801-I801-J801-K801-L801-M801/15</f>
        <v/>
      </c>
      <c r="O801" s="88" t="n">
        <v>1912</v>
      </c>
      <c r="P801" s="88" t="n"/>
      <c r="Q801" s="88" t="n"/>
      <c r="R801" s="134" t="n"/>
      <c r="S801" s="134" t="n"/>
      <c r="T801" s="134" t="n"/>
      <c r="U801" s="134" t="n"/>
      <c r="V801" s="134" t="n"/>
      <c r="W801" s="134" t="n"/>
      <c r="X801" s="134" t="n"/>
    </row>
    <row r="802" ht="15.75" customHeight="1" s="303">
      <c r="B802" s="75" t="n">
        <v>45069</v>
      </c>
      <c r="C802" s="120" t="n">
        <v>0</v>
      </c>
      <c r="D802" s="120" t="n">
        <v>0</v>
      </c>
      <c r="E802" s="120" t="n">
        <v>0</v>
      </c>
      <c r="F802" s="120" t="n">
        <v>0</v>
      </c>
      <c r="G802" s="120" t="n">
        <v>0</v>
      </c>
      <c r="H802" s="120" t="n">
        <v>130</v>
      </c>
      <c r="I802" s="120" t="n">
        <v>861</v>
      </c>
      <c r="J802" s="120" t="n">
        <v>0</v>
      </c>
      <c r="K802" s="120" t="n">
        <v>0</v>
      </c>
      <c r="L802" s="120" t="n">
        <v>0</v>
      </c>
      <c r="M802" s="120" t="n">
        <v>0</v>
      </c>
      <c r="N802" s="88">
        <f>N801+C802+D802+F802+G802+H802-I802-J802-K802-L802-M802/15</f>
        <v/>
      </c>
      <c r="O802" s="88" t="n">
        <v>1706</v>
      </c>
      <c r="P802" s="88" t="n"/>
      <c r="Q802" s="88" t="n"/>
      <c r="R802" s="134" t="n"/>
      <c r="S802" s="134" t="n"/>
      <c r="T802" s="134" t="n"/>
      <c r="U802" s="134" t="n"/>
      <c r="V802" s="134" t="n"/>
      <c r="W802" s="134" t="n"/>
      <c r="X802" s="134" t="n"/>
    </row>
    <row r="803" ht="15.75" customHeight="1" s="303">
      <c r="B803" s="75" t="n">
        <v>45070</v>
      </c>
      <c r="C803" s="120" t="n">
        <v>0</v>
      </c>
      <c r="D803" s="120" t="n">
        <v>0</v>
      </c>
      <c r="E803" s="120" t="n">
        <v>0</v>
      </c>
      <c r="F803" s="120" t="n">
        <v>0</v>
      </c>
      <c r="G803" s="120" t="n">
        <v>0</v>
      </c>
      <c r="H803" s="120" t="n">
        <v>400</v>
      </c>
      <c r="I803" s="120" t="n">
        <v>357</v>
      </c>
      <c r="J803" s="120" t="n">
        <v>0</v>
      </c>
      <c r="K803" s="120" t="n">
        <v>0</v>
      </c>
      <c r="L803" s="120" t="n">
        <v>0</v>
      </c>
      <c r="M803" s="120" t="n">
        <v>0</v>
      </c>
      <c r="N803" s="88">
        <f>N802+C803+D803+F803+G803+H803-I803-J803-K803-L803-M803/15</f>
        <v/>
      </c>
      <c r="O803" s="88" t="n">
        <v>1549</v>
      </c>
      <c r="P803" s="88" t="n"/>
      <c r="Q803" s="88" t="n"/>
      <c r="R803" s="134" t="n"/>
      <c r="S803" s="134" t="n"/>
      <c r="T803" s="134" t="n"/>
      <c r="U803" s="134" t="n"/>
      <c r="V803" s="134" t="n"/>
      <c r="W803" s="134" t="n"/>
      <c r="X803" s="134" t="n"/>
    </row>
    <row r="804" ht="15.75" customHeight="1" s="303">
      <c r="B804" s="75" t="n">
        <v>45071</v>
      </c>
      <c r="C804" s="120" t="n">
        <v>0</v>
      </c>
      <c r="D804" s="120" t="n">
        <v>0</v>
      </c>
      <c r="E804" s="120" t="n">
        <v>0</v>
      </c>
      <c r="F804" s="120" t="n">
        <v>0</v>
      </c>
      <c r="G804" s="120" t="n">
        <v>0</v>
      </c>
      <c r="H804" s="120" t="n">
        <v>290</v>
      </c>
      <c r="I804" s="120" t="n">
        <v>454</v>
      </c>
      <c r="J804" s="120" t="n">
        <v>0</v>
      </c>
      <c r="K804" s="120" t="n">
        <v>600</v>
      </c>
      <c r="L804" s="120" t="n">
        <v>0</v>
      </c>
      <c r="M804" s="120" t="n">
        <v>0</v>
      </c>
      <c r="N804" s="88">
        <f>N803+C804+D804+F804+G804+H804-I804-J804-K804-L804-M804/15</f>
        <v/>
      </c>
      <c r="O804" s="88" t="n">
        <v>1402</v>
      </c>
      <c r="P804" s="88" t="n"/>
      <c r="Q804" s="88" t="n"/>
      <c r="R804" s="134" t="n"/>
      <c r="S804" s="134" t="n"/>
      <c r="T804" s="134" t="n"/>
      <c r="U804" s="134" t="n"/>
      <c r="V804" s="134" t="n"/>
      <c r="W804" s="134" t="n"/>
      <c r="X804" s="134" t="n"/>
    </row>
    <row r="805" ht="15.75" customHeight="1" s="303">
      <c r="B805" s="75" t="n">
        <v>45072</v>
      </c>
      <c r="C805" s="120" t="n">
        <v>0</v>
      </c>
      <c r="D805" s="120" t="n">
        <v>0</v>
      </c>
      <c r="E805" s="120" t="n">
        <v>0</v>
      </c>
      <c r="F805" s="120" t="n">
        <v>0</v>
      </c>
      <c r="G805" s="120" t="n">
        <v>0</v>
      </c>
      <c r="H805" s="120" t="n">
        <v>150</v>
      </c>
      <c r="I805" s="120" t="n">
        <v>514</v>
      </c>
      <c r="J805" s="120" t="n">
        <v>0</v>
      </c>
      <c r="K805" s="120" t="n">
        <v>0</v>
      </c>
      <c r="L805" s="120" t="n">
        <v>0</v>
      </c>
      <c r="M805" s="120" t="n">
        <v>0</v>
      </c>
      <c r="N805" s="88">
        <f>N804+C805+D805+F805+G805+H805-I805-J805-K805-L805-M805/15</f>
        <v/>
      </c>
      <c r="O805" s="88" t="n">
        <v>1358</v>
      </c>
      <c r="P805" s="88" t="n"/>
      <c r="Q805" s="88" t="n"/>
      <c r="R805" s="134" t="n"/>
      <c r="S805" s="134" t="n"/>
      <c r="T805" s="134" t="n"/>
      <c r="U805" s="134" t="n"/>
      <c r="V805" s="134" t="n"/>
      <c r="W805" s="134" t="n"/>
      <c r="X805" s="134" t="n"/>
    </row>
    <row r="806" ht="15.75" customHeight="1" s="303">
      <c r="B806" s="75" t="n">
        <v>45073</v>
      </c>
      <c r="C806" s="120" t="n">
        <v>0</v>
      </c>
      <c r="D806" s="120" t="n">
        <v>0</v>
      </c>
      <c r="E806" s="120" t="n">
        <v>0</v>
      </c>
      <c r="F806" s="120" t="n">
        <v>0</v>
      </c>
      <c r="G806" s="120" t="n">
        <v>0</v>
      </c>
      <c r="H806" s="120" t="n">
        <v>148</v>
      </c>
      <c r="I806" s="120" t="n">
        <v>658</v>
      </c>
      <c r="J806" s="120" t="n">
        <v>0</v>
      </c>
      <c r="K806" s="120" t="n">
        <v>0</v>
      </c>
      <c r="L806" s="120" t="n">
        <v>0</v>
      </c>
      <c r="M806" s="120" t="n">
        <v>0</v>
      </c>
      <c r="N806" s="88">
        <f>N805+C806+D806+F806+G806+H806-I806-J806-K806-L806-M806/15</f>
        <v/>
      </c>
      <c r="O806" s="88" t="n">
        <v>1205</v>
      </c>
      <c r="P806" s="88" t="n"/>
      <c r="Q806" s="88" t="n"/>
      <c r="R806" s="134" t="n"/>
      <c r="S806" s="134" t="n"/>
      <c r="T806" s="134" t="n"/>
      <c r="U806" s="134" t="n"/>
      <c r="V806" s="134" t="n"/>
      <c r="W806" s="134" t="n"/>
      <c r="X806" s="134" t="n"/>
    </row>
    <row r="807" ht="15.75" customHeight="1" s="303">
      <c r="B807" s="75" t="n">
        <v>45074</v>
      </c>
      <c r="C807" s="120" t="n">
        <v>0</v>
      </c>
      <c r="D807" s="120" t="n">
        <v>0</v>
      </c>
      <c r="E807" s="120" t="n">
        <v>0</v>
      </c>
      <c r="F807" s="120" t="n">
        <v>0</v>
      </c>
      <c r="G807" s="120" t="n">
        <v>0</v>
      </c>
      <c r="H807" s="120" t="n">
        <v>295</v>
      </c>
      <c r="I807" s="120" t="n">
        <v>834</v>
      </c>
      <c r="J807" s="120" t="n">
        <v>0</v>
      </c>
      <c r="K807" s="120" t="n">
        <v>0</v>
      </c>
      <c r="L807" s="120" t="n">
        <v>0</v>
      </c>
      <c r="M807" s="120" t="n">
        <v>0</v>
      </c>
      <c r="N807" s="88">
        <f>N806+C807+D807+F807+G807+H807-I807-J807-K807-L807-M807/15</f>
        <v/>
      </c>
      <c r="O807" s="88" t="n"/>
      <c r="P807" s="88" t="n"/>
      <c r="Q807" s="88" t="n"/>
      <c r="R807" s="134" t="n"/>
      <c r="S807" s="134" t="n"/>
      <c r="T807" s="134" t="n"/>
      <c r="U807" s="134" t="n"/>
      <c r="V807" s="134" t="n"/>
      <c r="W807" s="134" t="n"/>
      <c r="X807" s="134" t="n"/>
    </row>
    <row r="808" ht="15.75" customHeight="1" s="303">
      <c r="B808" s="75" t="n">
        <v>45075</v>
      </c>
      <c r="C808" s="120" t="n">
        <v>0</v>
      </c>
      <c r="D808" s="120" t="n">
        <v>441</v>
      </c>
      <c r="E808" s="120" t="n">
        <v>102</v>
      </c>
      <c r="F808" s="120" t="n">
        <v>0</v>
      </c>
      <c r="G808" s="120" t="n">
        <v>0</v>
      </c>
      <c r="H808" s="120" t="n">
        <v>184</v>
      </c>
      <c r="I808" s="120" t="n">
        <v>516</v>
      </c>
      <c r="J808" s="120" t="n">
        <v>0</v>
      </c>
      <c r="K808" s="120" t="n">
        <v>0</v>
      </c>
      <c r="L808" s="120" t="n">
        <v>0</v>
      </c>
      <c r="M808" s="120" t="n">
        <v>0</v>
      </c>
      <c r="N808" s="88">
        <f>N807+C808+D808+F808+G808+H808-I808-J808-K808-L808-M808/15</f>
        <v/>
      </c>
      <c r="O808" s="88" t="n">
        <v>710</v>
      </c>
      <c r="P808" s="88" t="n"/>
      <c r="Q808" s="88" t="n"/>
      <c r="R808" s="134" t="n"/>
      <c r="S808" s="134" t="n"/>
      <c r="T808" s="134" t="n"/>
      <c r="U808" s="134" t="n"/>
      <c r="V808" s="134" t="n"/>
      <c r="W808" s="134" t="n"/>
      <c r="X808" s="134" t="n"/>
    </row>
    <row r="809" ht="15.75" customHeight="1" s="303">
      <c r="B809" s="75" t="n">
        <v>45076</v>
      </c>
      <c r="C809" s="120" t="n">
        <v>0</v>
      </c>
      <c r="D809" s="120">
        <f>212+500</f>
        <v/>
      </c>
      <c r="E809" s="120">
        <f>50+150</f>
        <v/>
      </c>
      <c r="F809" s="120" t="n">
        <v>0</v>
      </c>
      <c r="G809" s="120" t="n">
        <v>0</v>
      </c>
      <c r="H809" s="120" t="n">
        <v>331</v>
      </c>
      <c r="I809" s="120" t="n">
        <v>958</v>
      </c>
      <c r="J809" s="120" t="n">
        <v>0</v>
      </c>
      <c r="K809" s="120" t="n">
        <v>0</v>
      </c>
      <c r="L809" s="120" t="n">
        <v>0</v>
      </c>
      <c r="M809" s="120" t="n">
        <v>0</v>
      </c>
      <c r="N809" s="88">
        <f>N808+C809+D809+F809+G809+H809-I809-J809-K809-L809-M809/15</f>
        <v/>
      </c>
      <c r="O809" s="88" t="n"/>
      <c r="P809" s="88" t="n"/>
      <c r="Q809" s="88" t="n"/>
      <c r="R809" s="134" t="n"/>
      <c r="S809" s="134" t="n"/>
      <c r="T809" s="134" t="n"/>
      <c r="U809" s="134" t="n"/>
      <c r="V809" s="134" t="n"/>
      <c r="W809" s="134" t="n"/>
      <c r="X809" s="134" t="n"/>
    </row>
    <row r="810" ht="15.75" customHeight="1" s="303">
      <c r="B810" s="75" t="n">
        <v>45077</v>
      </c>
      <c r="C810" s="120" t="n">
        <v>0</v>
      </c>
      <c r="D810" s="120" t="n">
        <v>0</v>
      </c>
      <c r="E810" s="120" t="n">
        <v>0</v>
      </c>
      <c r="F810" s="120" t="n">
        <v>0</v>
      </c>
      <c r="G810" s="120" t="n">
        <v>0</v>
      </c>
      <c r="H810" s="120" t="n">
        <v>291</v>
      </c>
      <c r="I810" s="120" t="n">
        <v>1062</v>
      </c>
      <c r="J810" s="120" t="n">
        <v>0</v>
      </c>
      <c r="K810" s="120" t="n">
        <v>0</v>
      </c>
      <c r="L810" s="120" t="n">
        <v>0</v>
      </c>
      <c r="M810" s="120" t="n">
        <v>0</v>
      </c>
      <c r="N810" s="88">
        <f>N809+C810+D810+F810+G810+H810-I810-J810-K810-L810-M810/15</f>
        <v/>
      </c>
      <c r="O810" s="88" t="n">
        <v>963</v>
      </c>
      <c r="P810" s="88" t="n"/>
      <c r="Q810" s="88" t="n"/>
      <c r="R810" s="134" t="n"/>
      <c r="S810" s="134" t="n"/>
      <c r="T810" s="134" t="n"/>
      <c r="U810" s="134" t="n"/>
      <c r="V810" s="134" t="n"/>
      <c r="W810" s="134" t="n"/>
      <c r="X810" s="134" t="n"/>
    </row>
    <row r="811" ht="15.75" customHeight="1" s="303">
      <c r="B811" s="75" t="n">
        <v>45078</v>
      </c>
      <c r="C811" s="120" t="n">
        <v>0</v>
      </c>
      <c r="D811" s="120" t="n">
        <v>185</v>
      </c>
      <c r="E811" s="120" t="n">
        <v>30</v>
      </c>
      <c r="F811" s="120" t="n">
        <v>0</v>
      </c>
      <c r="G811" s="120" t="n">
        <v>0</v>
      </c>
      <c r="H811" s="120" t="n">
        <v>436</v>
      </c>
      <c r="I811" s="120" t="n">
        <v>384</v>
      </c>
      <c r="J811" s="120" t="n">
        <v>0</v>
      </c>
      <c r="K811" s="120" t="n">
        <v>0</v>
      </c>
      <c r="L811" s="120" t="n">
        <v>0</v>
      </c>
      <c r="M811" s="120" t="n">
        <v>0</v>
      </c>
      <c r="N811" s="88">
        <f>N810+C811+D811+F811+G811+H811-I811-J811-K811-L811-M811/15</f>
        <v/>
      </c>
      <c r="O811" s="88" t="n">
        <v>691</v>
      </c>
      <c r="P811" s="132" t="n">
        <v>20302</v>
      </c>
      <c r="Q811" s="132">
        <f>P811-N811</f>
        <v/>
      </c>
      <c r="R811" s="134" t="n"/>
      <c r="S811" s="134" t="n"/>
      <c r="T811" s="134" t="n"/>
      <c r="U811" s="134" t="n"/>
      <c r="V811" s="134" t="n"/>
      <c r="W811" s="134" t="n"/>
      <c r="X811" s="134" t="n"/>
    </row>
    <row r="812" ht="15.75" customHeight="1" s="303">
      <c r="B812" s="75" t="n">
        <v>45079</v>
      </c>
      <c r="C812" s="120" t="n">
        <v>0</v>
      </c>
      <c r="D812" s="120" t="n">
        <v>400</v>
      </c>
      <c r="E812" s="120" t="n">
        <v>34</v>
      </c>
      <c r="F812" s="120" t="n">
        <v>0</v>
      </c>
      <c r="G812" s="120" t="n">
        <v>0</v>
      </c>
      <c r="H812" s="120" t="n">
        <v>301</v>
      </c>
      <c r="I812" s="120" t="n">
        <v>458</v>
      </c>
      <c r="J812" s="120" t="n">
        <v>0</v>
      </c>
      <c r="K812" s="120" t="n">
        <v>0</v>
      </c>
      <c r="L812" s="120" t="n">
        <v>0</v>
      </c>
      <c r="M812" s="120" t="n">
        <v>0</v>
      </c>
      <c r="N812" s="88">
        <f>P811+C812+D812+F812+G812+H812-I812-J812-K812-L812-M812/15</f>
        <v/>
      </c>
      <c r="O812" s="88" t="n">
        <v>542</v>
      </c>
      <c r="P812" s="88" t="n"/>
      <c r="Q812" s="96">
        <f>Q811/N811</f>
        <v/>
      </c>
      <c r="R812" s="134" t="n"/>
      <c r="S812" s="134" t="n"/>
      <c r="T812" s="134" t="n"/>
      <c r="U812" s="134" t="n"/>
      <c r="V812" s="134" t="n"/>
      <c r="W812" s="134" t="n"/>
      <c r="X812" s="134" t="n"/>
    </row>
    <row r="813" ht="15.75" customHeight="1" s="303">
      <c r="B813" s="75" t="n">
        <v>45080</v>
      </c>
      <c r="C813" s="120" t="n">
        <v>0</v>
      </c>
      <c r="D813" s="120" t="n">
        <v>489</v>
      </c>
      <c r="E813" s="120" t="n">
        <v>134</v>
      </c>
      <c r="F813" s="120" t="n">
        <v>0</v>
      </c>
      <c r="G813" s="120" t="n">
        <v>0</v>
      </c>
      <c r="H813" s="120" t="n">
        <v>229</v>
      </c>
      <c r="I813" s="120" t="n">
        <v>964</v>
      </c>
      <c r="J813" s="120" t="n">
        <v>0</v>
      </c>
      <c r="K813" s="120" t="n">
        <v>0</v>
      </c>
      <c r="L813" s="120" t="n">
        <v>0</v>
      </c>
      <c r="M813" s="120" t="n">
        <v>0</v>
      </c>
      <c r="N813" s="88">
        <f>N812+C813+D813+F813+G813+H813-I813-J813-K813-L813-M813/15</f>
        <v/>
      </c>
      <c r="O813" s="88" t="n">
        <v>707</v>
      </c>
      <c r="P813" s="88" t="n"/>
      <c r="Q813" s="88" t="n"/>
      <c r="R813" s="134" t="n"/>
      <c r="S813" s="134" t="n"/>
      <c r="T813" s="134" t="n"/>
      <c r="U813" s="134" t="n"/>
      <c r="V813" s="134" t="n"/>
      <c r="W813" s="134" t="n"/>
      <c r="X813" s="134" t="n"/>
    </row>
    <row r="814" ht="15.75" customHeight="1" s="303">
      <c r="B814" s="75" t="n">
        <v>45081</v>
      </c>
      <c r="C814" s="120" t="n">
        <v>0</v>
      </c>
      <c r="D814" s="120" t="n">
        <v>0</v>
      </c>
      <c r="E814" s="120" t="n">
        <v>0</v>
      </c>
      <c r="F814" s="120" t="n">
        <v>0</v>
      </c>
      <c r="G814" s="120" t="n">
        <v>0</v>
      </c>
      <c r="H814" s="120" t="n">
        <v>342</v>
      </c>
      <c r="I814" s="120" t="n">
        <v>512</v>
      </c>
      <c r="J814" s="120" t="n">
        <v>0</v>
      </c>
      <c r="K814" s="120" t="n">
        <v>0</v>
      </c>
      <c r="L814" s="120" t="n">
        <v>0</v>
      </c>
      <c r="M814" s="120" t="n">
        <v>0</v>
      </c>
      <c r="N814" s="88">
        <f>N813+C814+D814+F814+G814+H814-I814-J814-K814-L814-M814/15</f>
        <v/>
      </c>
      <c r="O814" s="88" t="n">
        <v>1081</v>
      </c>
      <c r="P814" s="88" t="n"/>
      <c r="Q814" s="88" t="n"/>
      <c r="R814" s="134" t="n"/>
      <c r="S814" s="134" t="n"/>
      <c r="T814" s="134" t="n"/>
      <c r="U814" s="134" t="n"/>
      <c r="V814" s="134" t="n"/>
      <c r="W814" s="134" t="n"/>
      <c r="X814" s="134" t="n"/>
    </row>
    <row r="815" ht="15.75" customHeight="1" s="303">
      <c r="B815" s="75" t="n">
        <v>45082</v>
      </c>
      <c r="C815" s="120" t="n">
        <v>0</v>
      </c>
      <c r="D815" s="120" t="n">
        <v>0</v>
      </c>
      <c r="E815" s="120" t="n">
        <v>0</v>
      </c>
      <c r="F815" s="120" t="n">
        <v>0</v>
      </c>
      <c r="G815" s="120" t="n">
        <v>0</v>
      </c>
      <c r="H815" s="120" t="n">
        <v>151</v>
      </c>
      <c r="I815" s="120" t="n">
        <v>542</v>
      </c>
      <c r="J815" s="120" t="n">
        <v>0</v>
      </c>
      <c r="K815" s="120" t="n">
        <v>0</v>
      </c>
      <c r="L815" s="120" t="n">
        <v>0</v>
      </c>
      <c r="M815" s="120" t="n">
        <v>0</v>
      </c>
      <c r="N815" s="88">
        <f>N814+C815+D815+F815+G815+H815-I815-J815-K815-L815-M815/15</f>
        <v/>
      </c>
      <c r="O815" s="88" t="n">
        <v>960</v>
      </c>
      <c r="P815" s="88" t="n"/>
      <c r="Q815" s="88" t="n"/>
      <c r="R815" s="134" t="n"/>
      <c r="S815" s="134" t="n"/>
      <c r="T815" s="134" t="n"/>
      <c r="U815" s="134" t="n"/>
      <c r="V815" s="134" t="n"/>
      <c r="W815" s="134" t="n"/>
      <c r="X815" s="134" t="n"/>
    </row>
    <row r="816" ht="15.75" customHeight="1" s="303">
      <c r="B816" s="75" t="n">
        <v>45083</v>
      </c>
      <c r="C816" s="120" t="n">
        <v>0</v>
      </c>
      <c r="D816" s="120" t="n">
        <v>410</v>
      </c>
      <c r="E816" s="120" t="n">
        <v>77</v>
      </c>
      <c r="F816" s="120" t="n">
        <v>0</v>
      </c>
      <c r="G816" s="120" t="n">
        <v>0</v>
      </c>
      <c r="H816" s="120" t="n">
        <v>149</v>
      </c>
      <c r="I816" s="120" t="n">
        <v>804</v>
      </c>
      <c r="J816" s="120" t="n">
        <v>0</v>
      </c>
      <c r="K816" s="120" t="n">
        <v>600</v>
      </c>
      <c r="L816" s="120" t="n">
        <v>0</v>
      </c>
      <c r="M816" s="120" t="n">
        <v>0</v>
      </c>
      <c r="N816" s="88">
        <f>N815+C816+D816+F816+G816+H816-I816-J816-K816-L816-M816/15</f>
        <v/>
      </c>
      <c r="O816" s="88" t="n">
        <v>846</v>
      </c>
      <c r="P816" s="88" t="n"/>
      <c r="Q816" s="88" t="n"/>
      <c r="R816" s="134" t="n"/>
      <c r="S816" s="134" t="n"/>
      <c r="T816" s="134" t="n"/>
      <c r="U816" s="134" t="n"/>
      <c r="V816" s="134" t="n"/>
      <c r="W816" s="134" t="n"/>
      <c r="X816" s="134" t="n"/>
    </row>
    <row r="817" ht="15.75" customHeight="1" s="303">
      <c r="B817" s="75" t="n">
        <v>45084</v>
      </c>
      <c r="C817" s="120" t="n">
        <v>0</v>
      </c>
      <c r="D817" s="120" t="n">
        <v>480</v>
      </c>
      <c r="E817" s="120" t="n">
        <v>38</v>
      </c>
      <c r="F817" s="120" t="n">
        <v>0</v>
      </c>
      <c r="G817" s="120" t="n">
        <v>0</v>
      </c>
      <c r="H817" s="120" t="n">
        <v>367</v>
      </c>
      <c r="I817" s="120" t="n">
        <v>564</v>
      </c>
      <c r="J817" s="120" t="n">
        <v>0</v>
      </c>
      <c r="K817" s="120" t="n">
        <v>0</v>
      </c>
      <c r="L817" s="120" t="n">
        <v>0</v>
      </c>
      <c r="M817" s="120" t="n">
        <v>0</v>
      </c>
      <c r="N817" s="88">
        <f>N816+C817+D817+F817+G817+H817-I817-J817-K817-L817-M817/15</f>
        <v/>
      </c>
      <c r="O817" s="88" t="n">
        <v>912</v>
      </c>
      <c r="P817" s="88" t="n"/>
      <c r="Q817" s="88" t="n"/>
      <c r="R817" s="134" t="n"/>
      <c r="S817" s="134" t="n"/>
      <c r="T817" s="134" t="n"/>
      <c r="U817" s="134" t="n"/>
      <c r="V817" s="134" t="n"/>
      <c r="W817" s="134" t="n"/>
      <c r="X817" s="134" t="n"/>
    </row>
    <row r="818" ht="15.75" customHeight="1" s="303">
      <c r="B818" s="75" t="n">
        <v>45085</v>
      </c>
      <c r="C818" s="120" t="n">
        <v>0</v>
      </c>
      <c r="D818" s="120" t="n">
        <v>500</v>
      </c>
      <c r="E818" s="120" t="n">
        <v>118</v>
      </c>
      <c r="F818" s="120" t="n">
        <v>0</v>
      </c>
      <c r="G818" s="120" t="n">
        <v>0</v>
      </c>
      <c r="H818" s="120" t="n">
        <v>138</v>
      </c>
      <c r="I818" s="120" t="n">
        <v>708</v>
      </c>
      <c r="J818" s="120" t="n">
        <v>0</v>
      </c>
      <c r="K818" s="120" t="n">
        <v>0</v>
      </c>
      <c r="L818" s="120" t="n">
        <v>0</v>
      </c>
      <c r="M818" s="120" t="n">
        <v>0</v>
      </c>
      <c r="N818" s="88">
        <f>N817+C818+D818+F818+G818+H818-I818-J818-K818-L818-M818/15</f>
        <v/>
      </c>
      <c r="O818" s="88" t="n">
        <v>1256</v>
      </c>
      <c r="P818" s="88" t="n"/>
      <c r="Q818" s="88" t="n"/>
      <c r="R818" s="134" t="n"/>
      <c r="S818" s="134" t="n"/>
      <c r="T818" s="134" t="n"/>
      <c r="U818" s="134" t="n"/>
      <c r="V818" s="134" t="n"/>
      <c r="W818" s="134" t="n"/>
      <c r="X818" s="134" t="n"/>
    </row>
    <row r="819" ht="15.75" customHeight="1" s="303">
      <c r="B819" s="75" t="n">
        <v>45086</v>
      </c>
      <c r="C819" s="120" t="n">
        <v>0</v>
      </c>
      <c r="D819" s="120" t="n">
        <v>174</v>
      </c>
      <c r="E819" s="120" t="n">
        <v>0</v>
      </c>
      <c r="F819" s="120" t="n">
        <v>0</v>
      </c>
      <c r="G819" s="120" t="n">
        <v>0</v>
      </c>
      <c r="H819" s="120" t="n">
        <v>124</v>
      </c>
      <c r="I819" s="120" t="n">
        <v>498</v>
      </c>
      <c r="J819" s="120" t="n">
        <v>0</v>
      </c>
      <c r="K819" s="120" t="n">
        <v>0</v>
      </c>
      <c r="L819" s="120" t="n">
        <v>0</v>
      </c>
      <c r="M819" s="120" t="n">
        <v>0</v>
      </c>
      <c r="N819" s="88">
        <f>N818+C819+D819+F819+G819+H819-I819-J819-K819-L819-M819/15</f>
        <v/>
      </c>
      <c r="O819" s="88" t="n">
        <v>1345</v>
      </c>
      <c r="P819" s="88" t="n"/>
      <c r="Q819" s="88" t="n"/>
      <c r="R819" s="134" t="n"/>
      <c r="S819" s="134" t="n"/>
      <c r="T819" s="134" t="n"/>
      <c r="U819" s="134" t="n"/>
      <c r="V819" s="134" t="n"/>
      <c r="W819" s="134" t="n"/>
      <c r="X819" s="134" t="n"/>
    </row>
    <row r="820" ht="15.75" customHeight="1" s="303">
      <c r="B820" s="75" t="n">
        <v>45087</v>
      </c>
      <c r="C820" s="120" t="n">
        <v>0</v>
      </c>
      <c r="D820" s="120" t="n">
        <v>0</v>
      </c>
      <c r="E820" s="120" t="n">
        <v>0</v>
      </c>
      <c r="F820" s="120" t="n">
        <v>0</v>
      </c>
      <c r="G820" s="120" t="n">
        <v>0</v>
      </c>
      <c r="H820" s="120" t="n">
        <v>184</v>
      </c>
      <c r="I820" s="120" t="n">
        <v>806</v>
      </c>
      <c r="J820" s="120" t="n">
        <v>0</v>
      </c>
      <c r="K820" s="120" t="n">
        <v>0</v>
      </c>
      <c r="L820" s="120" t="n">
        <v>0</v>
      </c>
      <c r="M820" s="120" t="n">
        <v>0</v>
      </c>
      <c r="N820" s="88">
        <f>N819+C820+D820+F820+G820+H820-I820-J820-K820-L820-M820/15</f>
        <v/>
      </c>
      <c r="O820" s="88" t="n">
        <v>1129</v>
      </c>
      <c r="P820" s="88" t="n"/>
      <c r="Q820" s="88" t="n"/>
      <c r="R820" s="134" t="n"/>
      <c r="S820" s="134" t="n"/>
      <c r="T820" s="134" t="n"/>
      <c r="U820" s="134" t="n"/>
      <c r="V820" s="134" t="n"/>
      <c r="W820" s="134" t="n"/>
      <c r="X820" s="134" t="n"/>
    </row>
    <row r="821" ht="15.75" customHeight="1" s="303">
      <c r="B821" s="75" t="n">
        <v>45088</v>
      </c>
      <c r="C821" s="120" t="n">
        <v>0</v>
      </c>
      <c r="D821" s="120" t="n">
        <v>0</v>
      </c>
      <c r="E821" s="120" t="n">
        <v>0</v>
      </c>
      <c r="F821" s="120" t="n">
        <v>0</v>
      </c>
      <c r="G821" s="120" t="n">
        <v>0</v>
      </c>
      <c r="H821" s="120" t="n">
        <v>303</v>
      </c>
      <c r="I821" s="120" t="n">
        <v>515</v>
      </c>
      <c r="J821" s="120" t="n">
        <v>0</v>
      </c>
      <c r="K821" s="120" t="n">
        <v>0</v>
      </c>
      <c r="L821" s="120" t="n">
        <v>0</v>
      </c>
      <c r="M821" s="120" t="n">
        <v>0</v>
      </c>
      <c r="N821" s="88">
        <f>N820+C821+D821+F821+G821+H821-I821-J821-K821-L821-M821/15</f>
        <v/>
      </c>
      <c r="O821" s="88" t="n">
        <v>796</v>
      </c>
      <c r="P821" s="88" t="n"/>
      <c r="Q821" s="88" t="n"/>
      <c r="R821" s="134" t="n"/>
      <c r="S821" s="134" t="n"/>
      <c r="T821" s="134" t="n"/>
      <c r="U821" s="134" t="n"/>
      <c r="V821" s="134" t="n"/>
      <c r="W821" s="134" t="n"/>
      <c r="X821" s="134" t="n"/>
    </row>
    <row r="822" ht="15.75" customHeight="1" s="303">
      <c r="B822" s="75" t="n">
        <v>45089</v>
      </c>
      <c r="C822" s="120" t="n">
        <v>0</v>
      </c>
      <c r="D822" s="120" t="n">
        <v>0</v>
      </c>
      <c r="E822" s="120" t="n">
        <v>0</v>
      </c>
      <c r="F822" s="120" t="n">
        <v>0</v>
      </c>
      <c r="G822" s="120" t="n">
        <v>2</v>
      </c>
      <c r="H822" s="120" t="n">
        <v>149</v>
      </c>
      <c r="I822" s="120" t="n">
        <v>312</v>
      </c>
      <c r="J822" s="120" t="n">
        <v>0</v>
      </c>
      <c r="K822" s="120" t="n">
        <v>0</v>
      </c>
      <c r="L822" s="120" t="n">
        <v>0</v>
      </c>
      <c r="M822" s="120" t="n">
        <v>0</v>
      </c>
      <c r="N822" s="88">
        <f>N821+C822+D822+F822+G822+H822-I822-J822-K822-L822-M822/15</f>
        <v/>
      </c>
      <c r="O822" s="88" t="n">
        <v>826</v>
      </c>
      <c r="P822" s="88" t="n"/>
      <c r="Q822" s="88" t="n"/>
      <c r="R822" s="134" t="n"/>
      <c r="S822" s="134" t="n"/>
      <c r="T822" s="134" t="n"/>
      <c r="U822" s="134" t="n"/>
      <c r="V822" s="134" t="n"/>
      <c r="W822" s="134" t="n"/>
      <c r="X822" s="134" t="n"/>
    </row>
    <row r="823" ht="15.75" customHeight="1" s="303">
      <c r="B823" s="75" t="n">
        <v>45090</v>
      </c>
      <c r="C823" s="120" t="n">
        <v>0</v>
      </c>
      <c r="D823" s="120" t="n">
        <v>500</v>
      </c>
      <c r="E823" s="120" t="n">
        <v>170</v>
      </c>
      <c r="F823" s="120" t="n">
        <v>0</v>
      </c>
      <c r="G823" s="120" t="n">
        <v>0</v>
      </c>
      <c r="H823" s="120" t="n">
        <v>126</v>
      </c>
      <c r="I823" s="120" t="n">
        <v>644</v>
      </c>
      <c r="J823" s="120" t="n">
        <v>0</v>
      </c>
      <c r="K823" s="120" t="n">
        <v>0</v>
      </c>
      <c r="L823" s="120" t="n">
        <v>0</v>
      </c>
      <c r="M823" s="120" t="n">
        <v>0</v>
      </c>
      <c r="N823" s="88">
        <f>N822+C823+D823+F823+G823+H823-I823-J823-K823-L823-M823/15</f>
        <v/>
      </c>
      <c r="O823" s="88" t="n">
        <v>619</v>
      </c>
      <c r="P823" s="88" t="n"/>
      <c r="Q823" s="88" t="n"/>
      <c r="R823" s="134" t="n"/>
      <c r="S823" s="134" t="n"/>
      <c r="T823" s="134" t="n"/>
      <c r="U823" s="134" t="n"/>
      <c r="V823" s="134" t="n"/>
      <c r="W823" s="134" t="n"/>
      <c r="X823" s="134" t="n"/>
    </row>
    <row r="824" ht="15.75" customHeight="1" s="303">
      <c r="B824" s="75" t="n">
        <v>45091</v>
      </c>
      <c r="C824" s="120" t="n">
        <v>0</v>
      </c>
      <c r="D824" s="120" t="n">
        <v>500</v>
      </c>
      <c r="E824" s="120" t="n">
        <v>192</v>
      </c>
      <c r="F824" s="120" t="n">
        <v>0</v>
      </c>
      <c r="G824" s="120" t="n">
        <v>1</v>
      </c>
      <c r="H824" s="120" t="n">
        <v>317</v>
      </c>
      <c r="I824" s="120" t="n">
        <v>528</v>
      </c>
      <c r="J824" s="120" t="n">
        <v>0</v>
      </c>
      <c r="K824" s="120" t="n">
        <v>0</v>
      </c>
      <c r="L824" s="120" t="n">
        <v>0</v>
      </c>
      <c r="M824" s="120" t="n">
        <v>0</v>
      </c>
      <c r="N824" s="88">
        <f>N823+C824+D824+F824+G824+H824-I824-J824-K824-L824-M824/15</f>
        <v/>
      </c>
      <c r="O824" s="88" t="n">
        <v>646</v>
      </c>
      <c r="P824" s="88" t="n"/>
      <c r="Q824" s="88" t="n"/>
      <c r="R824" s="134" t="n"/>
      <c r="S824" s="134" t="n"/>
      <c r="T824" s="134" t="n"/>
      <c r="U824" s="134" t="n"/>
      <c r="V824" s="134" t="n"/>
      <c r="W824" s="134" t="n"/>
      <c r="X824" s="134" t="n"/>
    </row>
    <row r="825" ht="15.75" customHeight="1" s="303">
      <c r="B825" s="75" t="n">
        <v>45092</v>
      </c>
      <c r="C825" s="120" t="n">
        <v>0</v>
      </c>
      <c r="D825" s="120" t="n">
        <v>480</v>
      </c>
      <c r="E825" s="120" t="n">
        <v>30</v>
      </c>
      <c r="F825" s="120" t="n">
        <v>0</v>
      </c>
      <c r="G825" s="120" t="n">
        <v>0</v>
      </c>
      <c r="H825" s="120" t="n">
        <v>467</v>
      </c>
      <c r="I825" s="120" t="n">
        <v>564</v>
      </c>
      <c r="J825" s="120" t="n">
        <v>0</v>
      </c>
      <c r="K825" s="120" t="n">
        <v>0</v>
      </c>
      <c r="L825" s="120" t="n">
        <v>0</v>
      </c>
      <c r="M825" s="120" t="n">
        <v>0</v>
      </c>
      <c r="N825" s="88">
        <f>N824+C825+D825+F825+G825+H825-I825-J825-K825-L825-M825/15</f>
        <v/>
      </c>
      <c r="O825" s="88" t="n">
        <v>702</v>
      </c>
      <c r="P825" s="88" t="n"/>
      <c r="Q825" s="88" t="n"/>
      <c r="R825" s="134" t="n"/>
      <c r="S825" s="134" t="n"/>
      <c r="T825" s="134" t="n"/>
      <c r="U825" s="134" t="n"/>
      <c r="V825" s="134" t="n"/>
      <c r="W825" s="134" t="n"/>
      <c r="X825" s="134" t="n"/>
    </row>
    <row r="826" ht="15.75" customHeight="1" s="303">
      <c r="B826" s="75" t="n">
        <v>45093</v>
      </c>
      <c r="C826" s="120" t="n">
        <v>0</v>
      </c>
      <c r="D826" s="120" t="n">
        <v>500</v>
      </c>
      <c r="E826" s="120" t="n">
        <v>98</v>
      </c>
      <c r="F826" s="120" t="n">
        <v>0</v>
      </c>
      <c r="G826" s="120" t="n">
        <v>0</v>
      </c>
      <c r="H826" s="120" t="n">
        <v>315</v>
      </c>
      <c r="I826" s="120" t="n">
        <v>387</v>
      </c>
      <c r="J826" s="120" t="n">
        <v>0</v>
      </c>
      <c r="K826" s="120" t="n">
        <v>0</v>
      </c>
      <c r="L826" s="120" t="n">
        <v>0</v>
      </c>
      <c r="M826" s="120" t="n">
        <v>0</v>
      </c>
      <c r="N826" s="88">
        <f>N825+C826+D826+F826+G826+H826-I826-J826-K826-L826-M826/15</f>
        <v/>
      </c>
      <c r="O826" s="88" t="n">
        <v>1279</v>
      </c>
      <c r="P826" s="88" t="n"/>
      <c r="Q826" s="88" t="n"/>
      <c r="R826" s="134" t="n"/>
      <c r="S826" s="134" t="n"/>
      <c r="T826" s="134" t="n"/>
      <c r="U826" s="134" t="n"/>
      <c r="V826" s="134" t="n"/>
      <c r="W826" s="134" t="n"/>
      <c r="X826" s="134" t="n"/>
    </row>
    <row r="827" ht="15.75" customHeight="1" s="303">
      <c r="B827" s="75" t="n">
        <v>45094</v>
      </c>
      <c r="C827" s="120" t="n">
        <v>0</v>
      </c>
      <c r="D827" s="120" t="n">
        <v>0</v>
      </c>
      <c r="E827" s="120" t="n">
        <v>0</v>
      </c>
      <c r="F827" s="120" t="n">
        <v>0</v>
      </c>
      <c r="G827" s="120" t="n">
        <v>0</v>
      </c>
      <c r="H827" s="120" t="n">
        <v>344</v>
      </c>
      <c r="I827" s="120" t="n">
        <v>806</v>
      </c>
      <c r="J827" s="120" t="n">
        <v>0</v>
      </c>
      <c r="K827" s="120" t="n">
        <v>600</v>
      </c>
      <c r="L827" s="120" t="n">
        <v>0</v>
      </c>
      <c r="M827" s="120" t="n">
        <v>0</v>
      </c>
      <c r="N827" s="88">
        <f>N826+C827+D827+F827+G827+H827-I827-J827-K827-L827-M827/15</f>
        <v/>
      </c>
      <c r="O827" s="88" t="n">
        <v>1102</v>
      </c>
      <c r="P827" s="88" t="n"/>
      <c r="Q827" s="88" t="n"/>
      <c r="R827" s="134" t="n"/>
      <c r="S827" s="134" t="n"/>
      <c r="T827" s="134" t="n"/>
      <c r="U827" s="134" t="n"/>
      <c r="V827" s="134" t="n"/>
      <c r="W827" s="134" t="n"/>
      <c r="X827" s="134" t="n"/>
    </row>
    <row r="828" ht="15.75" customHeight="1" s="303">
      <c r="B828" s="75" t="n">
        <v>45095</v>
      </c>
      <c r="C828" s="120" t="n">
        <v>0</v>
      </c>
      <c r="D828" s="120" t="n">
        <v>0</v>
      </c>
      <c r="E828" s="120" t="n">
        <v>0</v>
      </c>
      <c r="F828" s="120" t="n">
        <v>0</v>
      </c>
      <c r="G828" s="120" t="n">
        <v>0</v>
      </c>
      <c r="H828" s="120" t="n">
        <v>224</v>
      </c>
      <c r="I828" s="120" t="n">
        <v>664</v>
      </c>
      <c r="J828" s="120" t="n">
        <v>0</v>
      </c>
      <c r="K828" s="120" t="n">
        <v>0</v>
      </c>
      <c r="L828" s="120" t="n">
        <v>0</v>
      </c>
      <c r="M828" s="120" t="n">
        <v>0</v>
      </c>
      <c r="N828" s="88">
        <f>N827+C828+D828+F828+G828+H828-I828-J828-K828-L828-M828/15</f>
        <v/>
      </c>
      <c r="O828" s="88" t="n">
        <v>897</v>
      </c>
      <c r="P828" s="88" t="n"/>
      <c r="Q828" s="88" t="n"/>
      <c r="R828" s="134" t="n"/>
      <c r="S828" s="134" t="n"/>
      <c r="T828" s="134" t="n"/>
      <c r="U828" s="134" t="n"/>
      <c r="V828" s="134" t="n"/>
      <c r="W828" s="134" t="n"/>
      <c r="X828" s="134" t="n"/>
    </row>
    <row r="829" ht="15.75" customHeight="1" s="303">
      <c r="B829" s="75" t="n">
        <v>45096</v>
      </c>
      <c r="C829" s="120" t="n">
        <v>0</v>
      </c>
      <c r="D829" s="120" t="n">
        <v>400</v>
      </c>
      <c r="E829" s="120" t="n">
        <v>34</v>
      </c>
      <c r="F829" s="120" t="n">
        <v>0</v>
      </c>
      <c r="G829" s="120" t="n">
        <v>1</v>
      </c>
      <c r="H829" s="120" t="n">
        <v>218</v>
      </c>
      <c r="I829" s="120" t="n">
        <v>502</v>
      </c>
      <c r="J829" s="120" t="n">
        <v>0</v>
      </c>
      <c r="K829" s="120" t="n">
        <v>0</v>
      </c>
      <c r="L829" s="120" t="n">
        <v>0</v>
      </c>
      <c r="M829" s="120" t="n">
        <v>0</v>
      </c>
      <c r="N829" s="88">
        <f>N828+C829+D829+F829+G829+H829-I829-J829-K829-L829-M829/15</f>
        <v/>
      </c>
      <c r="O829" s="88" t="n">
        <v>753</v>
      </c>
      <c r="P829" s="88" t="n"/>
      <c r="Q829" s="88" t="n"/>
      <c r="R829" s="134" t="n"/>
      <c r="S829" s="134" t="n"/>
      <c r="T829" s="134" t="n"/>
      <c r="U829" s="134" t="n"/>
      <c r="V829" s="134" t="n"/>
      <c r="W829" s="134" t="n"/>
      <c r="X829" s="134" t="n"/>
    </row>
    <row r="830" ht="15.75" customHeight="1" s="303">
      <c r="B830" s="75" t="n">
        <v>45097</v>
      </c>
      <c r="C830" s="120" t="n">
        <v>0</v>
      </c>
      <c r="D830" s="120" t="n">
        <v>0</v>
      </c>
      <c r="E830" s="120" t="n">
        <v>0</v>
      </c>
      <c r="F830" s="120" t="n">
        <v>0</v>
      </c>
      <c r="G830" s="120" t="n">
        <v>0</v>
      </c>
      <c r="H830" s="120" t="n">
        <v>500</v>
      </c>
      <c r="I830" s="120" t="n">
        <v>814</v>
      </c>
      <c r="J830" s="120" t="n">
        <v>0</v>
      </c>
      <c r="K830" s="120" t="n">
        <v>0</v>
      </c>
      <c r="L830" s="120" t="n">
        <v>0</v>
      </c>
      <c r="M830" s="120" t="n">
        <v>0</v>
      </c>
      <c r="N830" s="88">
        <f>N829+C830+D830+F830+G830+H830-I830-J830-K830-L830-M830/15</f>
        <v/>
      </c>
      <c r="O830" s="88" t="n">
        <v>975</v>
      </c>
      <c r="P830" s="88" t="n"/>
      <c r="Q830" s="88" t="n"/>
      <c r="R830" s="134" t="n"/>
      <c r="S830" s="134" t="n"/>
      <c r="T830" s="134" t="n"/>
      <c r="U830" s="134" t="n"/>
      <c r="V830" s="134" t="n"/>
      <c r="W830" s="134" t="n"/>
      <c r="X830" s="134" t="n"/>
    </row>
    <row r="831" ht="15.75" customHeight="1" s="303">
      <c r="B831" s="75" t="n">
        <v>45098</v>
      </c>
      <c r="C831" s="120" t="n">
        <v>0</v>
      </c>
      <c r="D831" s="120" t="n">
        <v>0</v>
      </c>
      <c r="E831" s="120" t="n">
        <v>0</v>
      </c>
      <c r="F831" s="120" t="n">
        <v>0</v>
      </c>
      <c r="G831" s="120" t="n">
        <v>0</v>
      </c>
      <c r="H831" s="120" t="n">
        <v>354</v>
      </c>
      <c r="I831" s="120" t="n">
        <v>624</v>
      </c>
      <c r="J831" s="120" t="n">
        <v>0</v>
      </c>
      <c r="K831" s="120" t="n">
        <v>0</v>
      </c>
      <c r="L831" s="120" t="n">
        <v>0</v>
      </c>
      <c r="M831" s="120" t="n">
        <v>0</v>
      </c>
      <c r="N831" s="88">
        <f>N830+C831+D831+F831+G831+H831-I831-J831-K831-L831-M831/15</f>
        <v/>
      </c>
      <c r="O831" s="88" t="n">
        <v>710</v>
      </c>
      <c r="P831" s="88" t="n"/>
      <c r="Q831" s="88" t="n"/>
      <c r="R831" s="134" t="n"/>
      <c r="S831" s="134" t="n"/>
      <c r="T831" s="134" t="n"/>
      <c r="U831" s="134" t="n"/>
      <c r="V831" s="134" t="n"/>
      <c r="W831" s="134" t="n"/>
      <c r="X831" s="134" t="n"/>
    </row>
    <row r="832" ht="15.75" customHeight="1" s="303">
      <c r="B832" s="75" t="n">
        <v>45099</v>
      </c>
      <c r="C832" s="120" t="n">
        <v>0</v>
      </c>
      <c r="D832" s="120">
        <f>500+195</f>
        <v/>
      </c>
      <c r="E832" s="120">
        <f>58+33</f>
        <v/>
      </c>
      <c r="F832" s="120" t="n">
        <v>0</v>
      </c>
      <c r="G832" s="120" t="n">
        <v>1</v>
      </c>
      <c r="H832" s="120" t="n">
        <v>431</v>
      </c>
      <c r="I832" s="120" t="n">
        <v>712</v>
      </c>
      <c r="J832" s="120" t="n">
        <v>0</v>
      </c>
      <c r="K832" s="120" t="n">
        <v>0</v>
      </c>
      <c r="L832" s="120" t="n">
        <v>0</v>
      </c>
      <c r="M832" s="120" t="n">
        <v>0</v>
      </c>
      <c r="N832" s="88">
        <f>N831+C832+D832+F832+G832+H832-I832-J832-K832-L832-M832/15</f>
        <v/>
      </c>
      <c r="O832" s="88" t="n">
        <v>586</v>
      </c>
      <c r="P832" s="88" t="n"/>
      <c r="Q832" s="96" t="n"/>
      <c r="R832" s="134" t="n"/>
      <c r="S832" s="134" t="n"/>
      <c r="T832" s="134" t="n"/>
      <c r="U832" s="134" t="n"/>
      <c r="V832" s="134" t="n"/>
      <c r="W832" s="134" t="n"/>
      <c r="X832" s="134" t="n"/>
    </row>
    <row r="833" ht="15.75" customHeight="1" s="303">
      <c r="B833" s="75" t="n">
        <v>45100</v>
      </c>
      <c r="C833" s="120" t="n">
        <v>0</v>
      </c>
      <c r="D833" s="120">
        <f>500</f>
        <v/>
      </c>
      <c r="E833" s="120">
        <f>110</f>
        <v/>
      </c>
      <c r="F833" s="120" t="n">
        <v>0</v>
      </c>
      <c r="G833" s="120" t="n">
        <v>0</v>
      </c>
      <c r="H833" s="120" t="n">
        <v>428</v>
      </c>
      <c r="I833" s="120" t="n">
        <v>401</v>
      </c>
      <c r="J833" s="120" t="n">
        <v>0</v>
      </c>
      <c r="K833" s="120" t="n">
        <v>0</v>
      </c>
      <c r="L833" s="120" t="n">
        <v>0</v>
      </c>
      <c r="M833" s="120" t="n">
        <v>0</v>
      </c>
      <c r="N833" s="88">
        <f>N832+C833+D833+F833+G833+H833-I833-J833-K833-L833-M833/15</f>
        <v/>
      </c>
      <c r="O833" s="88" t="n"/>
      <c r="P833" s="88" t="n"/>
      <c r="Q833" s="88" t="n"/>
      <c r="R833" s="134" t="n"/>
      <c r="S833" s="134" t="n"/>
      <c r="T833" s="134" t="n"/>
      <c r="U833" s="134" t="n"/>
      <c r="V833" s="134" t="n"/>
      <c r="W833" s="134" t="n"/>
      <c r="X833" s="134" t="n"/>
    </row>
    <row r="834" ht="15.75" customHeight="1" s="303">
      <c r="B834" s="75" t="n">
        <v>45101</v>
      </c>
      <c r="C834" s="120" t="n">
        <v>0</v>
      </c>
      <c r="D834" s="120" t="n">
        <v>500</v>
      </c>
      <c r="E834" s="120" t="n">
        <v>102</v>
      </c>
      <c r="F834" s="120" t="n">
        <v>0</v>
      </c>
      <c r="G834" s="120" t="n">
        <v>0</v>
      </c>
      <c r="H834" s="120" t="n">
        <v>235</v>
      </c>
      <c r="I834" s="120" t="n">
        <v>810</v>
      </c>
      <c r="J834" s="120" t="n">
        <v>0</v>
      </c>
      <c r="K834" s="120" t="n">
        <v>0</v>
      </c>
      <c r="L834" s="120" t="n">
        <v>0</v>
      </c>
      <c r="M834" s="120" t="n">
        <v>0</v>
      </c>
      <c r="N834" s="88">
        <f>N833+C834+D834+F834+G834+H834-I834-J834-K834-L834-M834/15</f>
        <v/>
      </c>
      <c r="O834" s="88" t="n"/>
      <c r="P834" s="88" t="n"/>
      <c r="Q834" s="88" t="n"/>
      <c r="R834" s="134" t="n"/>
      <c r="S834" s="134" t="n"/>
      <c r="T834" s="134" t="n"/>
      <c r="U834" s="134" t="n"/>
      <c r="V834" s="134" t="n"/>
      <c r="W834" s="134" t="n"/>
      <c r="X834" s="134" t="n"/>
    </row>
    <row r="835" ht="15.75" customHeight="1" s="303">
      <c r="B835" s="75" t="n">
        <v>45102</v>
      </c>
      <c r="C835" s="120" t="n">
        <v>0</v>
      </c>
      <c r="D835" s="120" t="n">
        <v>0</v>
      </c>
      <c r="E835" s="120" t="n">
        <v>0</v>
      </c>
      <c r="F835" s="120" t="n">
        <v>0</v>
      </c>
      <c r="G835" s="120" t="n">
        <v>1</v>
      </c>
      <c r="H835" s="120" t="n">
        <v>146</v>
      </c>
      <c r="I835" s="120" t="n">
        <v>916</v>
      </c>
      <c r="J835" s="120" t="n">
        <v>0</v>
      </c>
      <c r="K835" s="120" t="n">
        <v>0</v>
      </c>
      <c r="L835" s="120" t="n">
        <v>0</v>
      </c>
      <c r="M835" s="120" t="n">
        <v>0</v>
      </c>
      <c r="N835" s="88">
        <f>N834+C835+D835+F835+G835+H835-I835-J835-K835-L835-M835/15</f>
        <v/>
      </c>
      <c r="O835" s="88" t="n"/>
      <c r="P835" s="88" t="n"/>
      <c r="Q835" s="88" t="n"/>
      <c r="R835" s="134" t="n"/>
      <c r="S835" s="134" t="n"/>
      <c r="T835" s="134" t="n"/>
      <c r="U835" s="134" t="n"/>
      <c r="V835" s="134" t="n"/>
      <c r="W835" s="134" t="n"/>
      <c r="X835" s="134" t="n"/>
    </row>
    <row r="836" ht="15.75" customHeight="1" s="303">
      <c r="B836" s="75" t="n">
        <v>45103</v>
      </c>
      <c r="C836" s="120" t="n">
        <v>0</v>
      </c>
      <c r="D836" s="120" t="n">
        <v>0</v>
      </c>
      <c r="E836" s="120" t="n">
        <v>0</v>
      </c>
      <c r="F836" s="120" t="n">
        <v>0</v>
      </c>
      <c r="G836" s="120" t="n">
        <v>0</v>
      </c>
      <c r="H836" s="120" t="n">
        <v>424</v>
      </c>
      <c r="I836" s="120" t="n">
        <v>542</v>
      </c>
      <c r="J836" s="120" t="n">
        <v>0</v>
      </c>
      <c r="K836" s="120" t="n">
        <v>0</v>
      </c>
      <c r="L836" s="120" t="n">
        <v>0</v>
      </c>
      <c r="M836" s="120" t="n">
        <v>0</v>
      </c>
      <c r="N836" s="88">
        <f>N835+C836+D836+F836+G836+H836-I836-J836-K836-L836-M836/15</f>
        <v/>
      </c>
      <c r="O836" s="88" t="n">
        <v>1705</v>
      </c>
      <c r="P836" s="88" t="n"/>
      <c r="Q836" s="88" t="n"/>
      <c r="R836" s="134" t="n"/>
      <c r="S836" s="134" t="n"/>
      <c r="T836" s="134" t="n"/>
      <c r="U836" s="134" t="n"/>
      <c r="V836" s="134" t="n"/>
      <c r="W836" s="134" t="n"/>
      <c r="X836" s="134" t="n"/>
    </row>
    <row r="837" ht="15.75" customHeight="1" s="303">
      <c r="B837" s="75" t="n">
        <v>45104</v>
      </c>
      <c r="C837" s="120" t="n">
        <v>0</v>
      </c>
      <c r="D837" s="120" t="n">
        <v>0</v>
      </c>
      <c r="E837" s="120" t="n">
        <v>0</v>
      </c>
      <c r="F837" s="120" t="n">
        <v>0</v>
      </c>
      <c r="G837" s="120" t="n">
        <v>0</v>
      </c>
      <c r="H837" s="120" t="n">
        <v>458</v>
      </c>
      <c r="I837" s="120" t="n">
        <v>916</v>
      </c>
      <c r="J837" s="120" t="n">
        <v>0</v>
      </c>
      <c r="K837" s="120" t="n">
        <v>0</v>
      </c>
      <c r="L837" s="120" t="n">
        <v>0</v>
      </c>
      <c r="M837" s="120" t="n">
        <v>0</v>
      </c>
      <c r="N837" s="88">
        <f>N836+C837+D837+F837+G837+H837-I837-J837-K837-L837-M837/15</f>
        <v/>
      </c>
      <c r="O837" s="88" t="n">
        <v>1320</v>
      </c>
      <c r="P837" s="88" t="n"/>
      <c r="Q837" s="96" t="n"/>
      <c r="R837" s="134" t="n"/>
      <c r="S837" s="134" t="n"/>
      <c r="T837" s="134" t="n"/>
      <c r="U837" s="134" t="n"/>
      <c r="V837" s="134" t="n"/>
      <c r="W837" s="134" t="n"/>
      <c r="X837" s="134" t="n"/>
    </row>
    <row r="838" ht="15.75" customHeight="1" s="303">
      <c r="B838" s="75" t="n">
        <v>45105</v>
      </c>
      <c r="C838" s="120" t="n">
        <v>0</v>
      </c>
      <c r="D838" s="120" t="n">
        <v>0</v>
      </c>
      <c r="E838" s="120" t="n">
        <v>0</v>
      </c>
      <c r="F838" s="120" t="n">
        <v>0</v>
      </c>
      <c r="G838" s="120" t="n">
        <v>0</v>
      </c>
      <c r="H838" s="120" t="n">
        <v>619</v>
      </c>
      <c r="I838" s="120" t="n">
        <v>412</v>
      </c>
      <c r="J838" s="120" t="n">
        <v>0</v>
      </c>
      <c r="K838" s="120" t="n">
        <v>0</v>
      </c>
      <c r="L838" s="120" t="n">
        <v>0</v>
      </c>
      <c r="M838" s="120" t="n">
        <v>0</v>
      </c>
      <c r="N838" s="88">
        <f>N837+C838+D838+F838+G838+H838-I838-J838-K838-L838-M838/15</f>
        <v/>
      </c>
      <c r="O838" s="88" t="n">
        <v>880</v>
      </c>
      <c r="P838" s="88" t="n"/>
      <c r="Q838" s="88" t="n"/>
      <c r="R838" s="134" t="n"/>
      <c r="S838" s="134" t="n"/>
      <c r="T838" s="134" t="n"/>
      <c r="U838" s="134" t="n"/>
      <c r="V838" s="134" t="n"/>
      <c r="W838" s="134" t="n"/>
      <c r="X838" s="134" t="n"/>
    </row>
    <row r="839" ht="15.75" customHeight="1" s="303">
      <c r="B839" s="75" t="n">
        <v>45106</v>
      </c>
      <c r="C839" s="120" t="n">
        <v>0</v>
      </c>
      <c r="D839" s="120" t="n">
        <v>400</v>
      </c>
      <c r="E839" s="120" t="n">
        <v>120</v>
      </c>
      <c r="F839" s="120" t="n">
        <v>0</v>
      </c>
      <c r="G839" s="120" t="n">
        <v>0</v>
      </c>
      <c r="H839" s="120" t="n">
        <v>418</v>
      </c>
      <c r="I839" s="120" t="n">
        <v>806</v>
      </c>
      <c r="J839" s="120" t="n">
        <v>0</v>
      </c>
      <c r="K839" s="120" t="n">
        <v>600</v>
      </c>
      <c r="L839" s="133" t="n">
        <v>0</v>
      </c>
      <c r="M839" s="133" t="n">
        <v>0</v>
      </c>
      <c r="N839" s="88">
        <f>N838+C839+D839+F839+G839+H839-I839-J839-K839-L839-M839/15</f>
        <v/>
      </c>
      <c r="O839" s="88" t="n">
        <v>690</v>
      </c>
      <c r="P839" s="88" t="n"/>
      <c r="Q839" s="88" t="n"/>
      <c r="R839" s="134" t="n"/>
      <c r="S839" s="134" t="n"/>
      <c r="T839" s="134" t="n"/>
      <c r="U839" s="134" t="n"/>
      <c r="V839" s="134" t="n"/>
      <c r="W839" s="134" t="n"/>
      <c r="X839" s="134" t="n"/>
    </row>
    <row r="840" ht="15.75" customHeight="1" s="303">
      <c r="B840" s="75" t="n">
        <v>45107</v>
      </c>
      <c r="C840" s="120" t="n">
        <v>0</v>
      </c>
      <c r="D840" s="120" t="n">
        <v>0</v>
      </c>
      <c r="E840" s="120" t="n">
        <v>0</v>
      </c>
      <c r="F840" s="120" t="n">
        <v>0</v>
      </c>
      <c r="G840" s="120" t="n">
        <v>0</v>
      </c>
      <c r="H840" s="120" t="n">
        <v>146</v>
      </c>
      <c r="I840" s="120" t="n">
        <v>1154</v>
      </c>
      <c r="J840" s="120" t="n">
        <v>0</v>
      </c>
      <c r="K840" s="120" t="n">
        <v>0</v>
      </c>
      <c r="L840" s="120" t="n">
        <v>0</v>
      </c>
      <c r="M840" s="120" t="n">
        <v>0</v>
      </c>
      <c r="N840" s="88">
        <f>N839+C840+D840+F840+G840+H840-I840-J840-K840-L840-M840/15</f>
        <v/>
      </c>
      <c r="O840" s="88" t="n">
        <v>700</v>
      </c>
      <c r="P840" s="88" t="n"/>
      <c r="Q840" s="88" t="n"/>
      <c r="R840" s="134" t="n"/>
      <c r="S840" s="134" t="n"/>
      <c r="T840" s="134" t="n"/>
      <c r="U840" s="134" t="n"/>
      <c r="V840" s="134" t="n"/>
      <c r="W840" s="134" t="n"/>
      <c r="X840" s="134" t="n"/>
    </row>
    <row r="841" ht="15.75" customHeight="1" s="303">
      <c r="B841" s="75" t="n">
        <v>45108</v>
      </c>
      <c r="C841" s="120" t="n">
        <v>0</v>
      </c>
      <c r="D841" s="120" t="n">
        <v>500</v>
      </c>
      <c r="E841" s="120" t="n">
        <v>143</v>
      </c>
      <c r="F841" s="120" t="n">
        <v>0</v>
      </c>
      <c r="G841" s="120" t="n">
        <v>0</v>
      </c>
      <c r="H841" s="120" t="n">
        <v>280</v>
      </c>
      <c r="I841" s="120" t="n">
        <v>516</v>
      </c>
      <c r="J841" s="120" t="n">
        <v>0</v>
      </c>
      <c r="K841" s="120" t="n">
        <v>0</v>
      </c>
      <c r="L841" s="120" t="n">
        <v>0</v>
      </c>
      <c r="M841" s="120" t="n">
        <v>0</v>
      </c>
      <c r="N841" s="88">
        <f>N840+C841+D841+F841+G841+H841-I841-J841-K841-L841-M841/15</f>
        <v/>
      </c>
      <c r="O841" s="88" t="n"/>
      <c r="P841" s="88" t="n"/>
      <c r="Q841" s="88" t="n"/>
      <c r="R841" s="134" t="n"/>
      <c r="S841" s="134" t="n"/>
      <c r="T841" s="134" t="n"/>
      <c r="U841" s="134" t="n"/>
      <c r="V841" s="134" t="n"/>
      <c r="W841" s="134" t="n"/>
      <c r="X841" s="134" t="n"/>
    </row>
    <row r="842" ht="15.75" customHeight="1" s="303">
      <c r="B842" s="75" t="n">
        <v>45109</v>
      </c>
      <c r="C842" s="120" t="n">
        <v>0</v>
      </c>
      <c r="D842" s="120">
        <f>300+300</f>
        <v/>
      </c>
      <c r="E842" s="120">
        <f>65+72</f>
        <v/>
      </c>
      <c r="F842" s="120" t="n">
        <v>0</v>
      </c>
      <c r="G842" s="120" t="n">
        <v>0</v>
      </c>
      <c r="H842" s="120" t="n">
        <v>171</v>
      </c>
      <c r="I842" s="120" t="n">
        <v>446</v>
      </c>
      <c r="J842" s="120" t="n">
        <v>0</v>
      </c>
      <c r="K842" s="120" t="n">
        <v>0</v>
      </c>
      <c r="L842" s="120" t="n">
        <v>0</v>
      </c>
      <c r="M842" s="120" t="n">
        <v>0</v>
      </c>
      <c r="N842" s="88">
        <f>N841+C842+D842+F842+G842+H842-I842-J842-K842-L842-M842/15</f>
        <v/>
      </c>
      <c r="O842" s="88" t="n"/>
      <c r="P842" s="88" t="n"/>
      <c r="Q842" s="88" t="n"/>
      <c r="R842" s="134" t="n"/>
      <c r="S842" s="134" t="n"/>
      <c r="T842" s="134" t="n"/>
      <c r="U842" s="134" t="n"/>
      <c r="V842" s="134" t="n"/>
      <c r="W842" s="134" t="n"/>
      <c r="X842" s="134" t="n"/>
    </row>
    <row r="843" ht="15.75" customHeight="1" s="303">
      <c r="B843" s="75" t="n">
        <v>45110</v>
      </c>
      <c r="C843" s="120" t="n">
        <v>0</v>
      </c>
      <c r="D843" s="120" t="n">
        <v>300</v>
      </c>
      <c r="E843" s="120" t="n">
        <v>42</v>
      </c>
      <c r="F843" s="120" t="n">
        <v>0</v>
      </c>
      <c r="G843" s="120" t="n">
        <v>0</v>
      </c>
      <c r="H843" s="120" t="n">
        <v>142</v>
      </c>
      <c r="I843" s="120" t="n">
        <v>219</v>
      </c>
      <c r="J843" s="120" t="n">
        <v>0</v>
      </c>
      <c r="K843" s="120" t="n">
        <v>0</v>
      </c>
      <c r="L843" s="120" t="n">
        <v>0</v>
      </c>
      <c r="M843" s="120" t="n">
        <v>0</v>
      </c>
      <c r="N843" s="88">
        <f>N842+C843+D843+F843+G843+H843-I843-J843-K843-L843-M843/15</f>
        <v/>
      </c>
      <c r="O843" s="88" t="n">
        <v>844</v>
      </c>
      <c r="P843" s="132" t="n">
        <v>15938</v>
      </c>
      <c r="Q843" s="132">
        <f>P843-N843</f>
        <v/>
      </c>
      <c r="R843" s="134" t="n"/>
      <c r="S843" s="134" t="n"/>
      <c r="T843" s="134" t="n"/>
      <c r="U843" s="134" t="n"/>
      <c r="V843" s="134" t="n"/>
      <c r="W843" s="134" t="n"/>
      <c r="X843" s="134" t="n"/>
    </row>
    <row r="844" ht="15.75" customHeight="1" s="303">
      <c r="B844" s="75" t="n">
        <v>45111</v>
      </c>
      <c r="C844" s="120" t="n">
        <v>0</v>
      </c>
      <c r="D844" s="120" t="n">
        <v>0</v>
      </c>
      <c r="E844" s="120" t="n">
        <v>0</v>
      </c>
      <c r="F844" s="120" t="n">
        <v>0</v>
      </c>
      <c r="G844" s="120" t="n">
        <v>0</v>
      </c>
      <c r="H844" s="120" t="n">
        <v>291</v>
      </c>
      <c r="I844" s="120" t="n">
        <v>624</v>
      </c>
      <c r="J844" s="120" t="n">
        <v>0</v>
      </c>
      <c r="K844" s="120" t="n">
        <v>0</v>
      </c>
      <c r="L844" s="120" t="n">
        <v>0</v>
      </c>
      <c r="M844" s="120" t="n">
        <v>0</v>
      </c>
      <c r="N844" s="88">
        <f>P843+C844+D844+F844+G844+H844-I844-J844-K844-L844-M844/15</f>
        <v/>
      </c>
      <c r="O844" s="88" t="n">
        <v>997</v>
      </c>
      <c r="P844" s="88" t="n"/>
      <c r="Q844" s="97">
        <f>Q843/N843</f>
        <v/>
      </c>
      <c r="R844" s="134" t="n"/>
      <c r="S844" s="134" t="n"/>
      <c r="T844" s="134" t="n"/>
      <c r="U844" s="134" t="n"/>
      <c r="V844" s="134" t="n"/>
      <c r="W844" s="134" t="n"/>
      <c r="X844" s="134" t="n"/>
    </row>
    <row r="845" ht="15.75" customHeight="1" s="303">
      <c r="B845" s="75" t="n">
        <v>45112</v>
      </c>
      <c r="C845" s="120" t="n">
        <v>0</v>
      </c>
      <c r="D845" s="120" t="n">
        <v>0</v>
      </c>
      <c r="E845" s="120" t="n">
        <v>0</v>
      </c>
      <c r="F845" s="120" t="n">
        <v>0</v>
      </c>
      <c r="G845" s="120" t="n">
        <v>0</v>
      </c>
      <c r="H845" s="120" t="n">
        <v>340</v>
      </c>
      <c r="I845" s="120" t="n">
        <v>512</v>
      </c>
      <c r="J845" s="120" t="n">
        <v>0</v>
      </c>
      <c r="K845" s="120" t="n">
        <v>600</v>
      </c>
      <c r="L845" s="120" t="n">
        <v>0</v>
      </c>
      <c r="M845" s="120" t="n">
        <v>0</v>
      </c>
      <c r="N845" s="88">
        <f>N844+C845+D845+F845+G845+H845-I845-J845-K845-L845-M845/15</f>
        <v/>
      </c>
      <c r="O845" s="88" t="n"/>
      <c r="P845" s="88" t="n"/>
      <c r="Q845" s="88" t="n"/>
      <c r="R845" s="134" t="n"/>
      <c r="S845" s="134" t="n"/>
      <c r="T845" s="134" t="n"/>
      <c r="U845" s="134" t="n"/>
      <c r="V845" s="134" t="n"/>
      <c r="W845" s="134" t="n"/>
      <c r="X845" s="134" t="n"/>
    </row>
    <row r="846" ht="15.75" customHeight="1" s="303">
      <c r="B846" s="75" t="n">
        <v>45113</v>
      </c>
      <c r="C846" s="120" t="n">
        <v>0</v>
      </c>
      <c r="D846" s="120" t="n">
        <v>480</v>
      </c>
      <c r="E846" s="120" t="n">
        <v>47</v>
      </c>
      <c r="F846" s="120" t="n">
        <v>0</v>
      </c>
      <c r="G846" s="120" t="n">
        <v>0</v>
      </c>
      <c r="H846" s="120" t="n">
        <v>464</v>
      </c>
      <c r="I846" s="120" t="n">
        <v>602</v>
      </c>
      <c r="J846" s="120" t="n">
        <v>0</v>
      </c>
      <c r="K846" s="120" t="n">
        <v>0</v>
      </c>
      <c r="L846" s="120" t="n">
        <v>0</v>
      </c>
      <c r="M846" s="120" t="n">
        <v>0</v>
      </c>
      <c r="N846" s="88">
        <f>N845+C846+D846+F846+G846+H846-I846-J846-K846-L846-M846/15</f>
        <v/>
      </c>
      <c r="O846" s="88" t="n">
        <v>683</v>
      </c>
      <c r="P846" s="88" t="n"/>
      <c r="Q846" s="88" t="n"/>
      <c r="R846" s="134" t="n"/>
      <c r="S846" s="134" t="n"/>
      <c r="T846" s="134" t="n"/>
      <c r="U846" s="134" t="n"/>
      <c r="V846" s="134" t="n"/>
      <c r="W846" s="134" t="n"/>
      <c r="X846" s="134" t="n"/>
    </row>
    <row r="847" ht="15.75" customHeight="1" s="303">
      <c r="B847" s="75" t="n">
        <v>45114</v>
      </c>
      <c r="C847" s="120" t="n">
        <v>0</v>
      </c>
      <c r="D847" s="120">
        <f>550+400</f>
        <v/>
      </c>
      <c r="E847" s="120" t="n">
        <v>47</v>
      </c>
      <c r="F847" s="120" t="n">
        <v>0</v>
      </c>
      <c r="G847" s="120" t="n">
        <v>1</v>
      </c>
      <c r="H847" s="120" t="n">
        <v>261</v>
      </c>
      <c r="I847" s="120" t="n">
        <v>398</v>
      </c>
      <c r="J847" s="120" t="n">
        <v>0</v>
      </c>
      <c r="K847" s="120" t="n">
        <v>0</v>
      </c>
      <c r="L847" s="120" t="n">
        <v>0</v>
      </c>
      <c r="M847" s="120" t="n">
        <v>0</v>
      </c>
      <c r="N847" s="88">
        <f>N846+C847+D847+F847+G847+H847-I847-J847-K847-L847-M847/15</f>
        <v/>
      </c>
      <c r="O847" s="88" t="n">
        <v>1142</v>
      </c>
      <c r="P847" s="88" t="n"/>
      <c r="Q847" s="88" t="n"/>
      <c r="R847" s="134" t="n"/>
      <c r="S847" s="134" t="n"/>
      <c r="T847" s="134" t="n"/>
      <c r="U847" s="134" t="n"/>
      <c r="V847" s="134" t="n"/>
      <c r="W847" s="134" t="n"/>
      <c r="X847" s="134" t="n"/>
    </row>
    <row r="848" ht="15.75" customHeight="1" s="303">
      <c r="B848" s="75" t="n">
        <v>45115</v>
      </c>
      <c r="C848" s="120" t="n">
        <v>0</v>
      </c>
      <c r="D848" s="120" t="n">
        <v>0</v>
      </c>
      <c r="E848" s="120" t="n">
        <v>0</v>
      </c>
      <c r="F848" s="120" t="n">
        <v>0</v>
      </c>
      <c r="G848" s="120" t="n">
        <v>0</v>
      </c>
      <c r="H848" s="120" t="n">
        <v>269</v>
      </c>
      <c r="I848" s="120" t="n">
        <v>715</v>
      </c>
      <c r="J848" s="120" t="n">
        <v>0</v>
      </c>
      <c r="K848" s="120" t="n">
        <v>0</v>
      </c>
      <c r="L848" s="120" t="n">
        <v>0</v>
      </c>
      <c r="M848" s="120" t="n">
        <v>0</v>
      </c>
      <c r="N848" s="88">
        <f>N847+C848+D848+F848+G848+H848-I848-J848-K848-L848-M848/15</f>
        <v/>
      </c>
      <c r="O848" s="88" t="n"/>
      <c r="P848" s="88" t="n"/>
      <c r="Q848" s="88" t="n"/>
      <c r="R848" s="134" t="n"/>
      <c r="S848" s="134" t="n"/>
      <c r="T848" s="134" t="n"/>
      <c r="U848" s="134" t="n"/>
      <c r="V848" s="134" t="n"/>
      <c r="W848" s="134" t="n"/>
      <c r="X848" s="134" t="n"/>
    </row>
    <row r="849" ht="15.75" customHeight="1" s="303">
      <c r="B849" s="75" t="n">
        <v>45116</v>
      </c>
      <c r="C849" s="120" t="n">
        <v>0</v>
      </c>
      <c r="D849" s="120" t="n">
        <v>0</v>
      </c>
      <c r="E849" s="120" t="n">
        <v>0</v>
      </c>
      <c r="F849" s="120" t="n">
        <v>0</v>
      </c>
      <c r="G849" s="120" t="n">
        <v>0</v>
      </c>
      <c r="H849" s="120" t="n">
        <v>310</v>
      </c>
      <c r="I849" s="120" t="n">
        <v>502</v>
      </c>
      <c r="J849" s="120" t="n">
        <v>0</v>
      </c>
      <c r="K849" s="120" t="n">
        <v>0</v>
      </c>
      <c r="L849" s="120" t="n">
        <v>0</v>
      </c>
      <c r="M849" s="120" t="n">
        <v>0</v>
      </c>
      <c r="N849" s="88">
        <f>N848+C849+D849+F849+G849+H849-I849-J849-K849-L849-M849/15</f>
        <v/>
      </c>
      <c r="O849" s="88" t="n"/>
      <c r="P849" s="88" t="n"/>
      <c r="Q849" s="88" t="n"/>
      <c r="R849" s="134" t="n"/>
      <c r="S849" s="134" t="n"/>
      <c r="T849" s="134" t="n"/>
      <c r="U849" s="134" t="n"/>
      <c r="V849" s="134" t="n"/>
      <c r="W849" s="134" t="n"/>
      <c r="X849" s="134" t="n"/>
    </row>
    <row r="850" ht="15.75" customHeight="1" s="303">
      <c r="B850" s="75" t="n">
        <v>45117</v>
      </c>
      <c r="C850" s="120" t="n">
        <v>0</v>
      </c>
      <c r="D850" s="120" t="n">
        <v>0</v>
      </c>
      <c r="E850" s="120" t="n">
        <v>0</v>
      </c>
      <c r="F850" s="120" t="n">
        <v>0</v>
      </c>
      <c r="G850" s="120" t="n">
        <v>0</v>
      </c>
      <c r="H850" s="120" t="n">
        <v>210</v>
      </c>
      <c r="I850" s="120" t="n">
        <v>82</v>
      </c>
      <c r="J850" s="120" t="n">
        <v>0</v>
      </c>
      <c r="K850" s="120" t="n">
        <v>0</v>
      </c>
      <c r="L850" s="120" t="n">
        <v>0</v>
      </c>
      <c r="M850" s="120" t="n">
        <v>0</v>
      </c>
      <c r="N850" s="88">
        <f>N849+C850+D850+F850+G850+H850-I850-J850-K850-L850-M850/15</f>
        <v/>
      </c>
      <c r="O850" s="88" t="n">
        <v>1228</v>
      </c>
      <c r="P850" s="88" t="n"/>
      <c r="Q850" s="88" t="n"/>
      <c r="R850" s="134" t="n"/>
      <c r="S850" s="134" t="n"/>
      <c r="T850" s="134" t="n"/>
      <c r="U850" s="134" t="n"/>
      <c r="V850" s="134" t="n"/>
      <c r="W850" s="134" t="n"/>
      <c r="X850" s="134" t="n"/>
    </row>
    <row r="851" ht="15.75" customHeight="1" s="303">
      <c r="B851" s="75" t="n">
        <v>45118</v>
      </c>
      <c r="C851" s="120" t="n">
        <v>0</v>
      </c>
      <c r="D851" s="120" t="n">
        <v>0</v>
      </c>
      <c r="E851" s="120" t="n">
        <v>0</v>
      </c>
      <c r="F851" s="120" t="n">
        <v>0</v>
      </c>
      <c r="G851" s="120" t="n">
        <v>0</v>
      </c>
      <c r="H851" s="120" t="n">
        <v>376</v>
      </c>
      <c r="I851" s="120" t="n">
        <v>643</v>
      </c>
      <c r="J851" s="120" t="n">
        <v>0</v>
      </c>
      <c r="K851" s="120" t="n">
        <v>0</v>
      </c>
      <c r="L851" s="120" t="n">
        <v>0</v>
      </c>
      <c r="M851" s="120" t="n">
        <v>0</v>
      </c>
      <c r="N851" s="88">
        <f>N850+C851+D851+F851+G851+H851-I851-J851-K851-L851-M851/15</f>
        <v/>
      </c>
      <c r="O851" s="88" t="n">
        <v>920</v>
      </c>
      <c r="P851" s="88" t="n"/>
      <c r="Q851" s="88" t="n"/>
      <c r="R851" s="134" t="n"/>
      <c r="S851" s="134" t="n"/>
      <c r="T851" s="134" t="n"/>
      <c r="U851" s="134" t="n"/>
      <c r="V851" s="134" t="n"/>
      <c r="W851" s="134" t="n"/>
      <c r="X851" s="134" t="n"/>
    </row>
    <row r="852" ht="15.75" customHeight="1" s="303">
      <c r="B852" s="75" t="n">
        <v>45119</v>
      </c>
      <c r="C852" s="120" t="n">
        <v>0</v>
      </c>
      <c r="D852" s="120">
        <f>500+400</f>
        <v/>
      </c>
      <c r="E852" s="120">
        <f>86+149</f>
        <v/>
      </c>
      <c r="F852" s="120" t="n">
        <v>0</v>
      </c>
      <c r="G852" s="120" t="n">
        <v>0</v>
      </c>
      <c r="H852" s="120" t="n">
        <v>216</v>
      </c>
      <c r="I852" s="120" t="n">
        <v>812</v>
      </c>
      <c r="J852" s="120" t="n">
        <v>0</v>
      </c>
      <c r="K852" s="120" t="n">
        <v>0</v>
      </c>
      <c r="L852" s="120" t="n">
        <v>0</v>
      </c>
      <c r="M852" s="120" t="n">
        <v>0</v>
      </c>
      <c r="N852" s="88">
        <f>N851+C852+D852+F852+G852+H852-I852-J852-K852-L852-M852/15</f>
        <v/>
      </c>
      <c r="O852" s="88" t="n">
        <v>526</v>
      </c>
      <c r="P852" s="88" t="n"/>
      <c r="Q852" s="88" t="n"/>
      <c r="R852" s="134" t="n"/>
      <c r="S852" s="134" t="n"/>
      <c r="T852" s="134" t="n"/>
      <c r="U852" s="134" t="n"/>
      <c r="V852" s="134" t="n"/>
      <c r="W852" s="134" t="n"/>
      <c r="X852" s="134" t="n"/>
    </row>
    <row r="853" ht="15.75" customHeight="1" s="303">
      <c r="B853" s="75" t="n">
        <v>45120</v>
      </c>
      <c r="C853" s="120" t="n">
        <v>0</v>
      </c>
      <c r="D853" s="120" t="n">
        <v>500</v>
      </c>
      <c r="E853" s="120" t="n">
        <v>167</v>
      </c>
      <c r="F853" s="120" t="n">
        <v>0</v>
      </c>
      <c r="G853" s="120" t="n">
        <v>0</v>
      </c>
      <c r="H853" s="120" t="n">
        <v>227</v>
      </c>
      <c r="I853" s="120" t="n">
        <v>524</v>
      </c>
      <c r="J853" s="120" t="n">
        <v>7</v>
      </c>
      <c r="K853" s="120" t="n">
        <v>0</v>
      </c>
      <c r="L853" s="120" t="n">
        <v>0</v>
      </c>
      <c r="M853" s="120" t="n">
        <v>0</v>
      </c>
      <c r="N853" s="88">
        <f>N852+C853+D853+F853+G853+H853-I853-J853-K853-L853-M853/15</f>
        <v/>
      </c>
      <c r="O853" s="88" t="n">
        <v>1140</v>
      </c>
      <c r="P853" s="88" t="n"/>
      <c r="Q853" s="88" t="n"/>
      <c r="R853" s="134" t="n"/>
      <c r="S853" s="134" t="n"/>
      <c r="T853" s="134" t="n"/>
      <c r="U853" s="134" t="n"/>
      <c r="V853" s="134" t="n"/>
      <c r="W853" s="134" t="n"/>
      <c r="X853" s="134" t="n"/>
    </row>
    <row r="854" ht="15.75" customHeight="1" s="303">
      <c r="B854" s="75" t="n">
        <v>45121</v>
      </c>
      <c r="C854" s="120" t="n">
        <v>0</v>
      </c>
      <c r="D854" s="120" t="n">
        <v>0</v>
      </c>
      <c r="E854" s="120" t="n">
        <v>0</v>
      </c>
      <c r="F854" s="120" t="n">
        <v>0</v>
      </c>
      <c r="G854" s="120" t="n">
        <v>0</v>
      </c>
      <c r="H854" s="120" t="n">
        <v>160</v>
      </c>
      <c r="I854" s="120" t="n">
        <v>486</v>
      </c>
      <c r="J854" s="120" t="n">
        <v>0</v>
      </c>
      <c r="K854" s="120" t="n">
        <v>0</v>
      </c>
      <c r="L854" s="120" t="n">
        <v>0</v>
      </c>
      <c r="M854" s="120" t="n">
        <v>0</v>
      </c>
      <c r="N854" s="88">
        <f>N853+C854+D854+F854+G854+H854-I854-J854-K854-L854-M854/15</f>
        <v/>
      </c>
      <c r="O854" s="88" t="n">
        <v>1120</v>
      </c>
      <c r="P854" s="88" t="n"/>
      <c r="Q854" s="88" t="n"/>
      <c r="R854" s="134" t="n"/>
      <c r="S854" s="134" t="n"/>
      <c r="T854" s="134" t="n"/>
      <c r="U854" s="134" t="n"/>
      <c r="V854" s="134" t="n"/>
      <c r="W854" s="134" t="n"/>
      <c r="X854" s="134" t="n"/>
    </row>
    <row r="855" ht="15.75" customHeight="1" s="303">
      <c r="B855" s="75" t="n">
        <v>45122</v>
      </c>
      <c r="C855" s="120" t="n">
        <v>0</v>
      </c>
      <c r="D855" s="120">
        <f>500+500</f>
        <v/>
      </c>
      <c r="E855" s="120">
        <f>150+120</f>
        <v/>
      </c>
      <c r="F855" s="120" t="n">
        <v>0</v>
      </c>
      <c r="G855" s="120" t="n">
        <v>0</v>
      </c>
      <c r="H855" s="120" t="n">
        <v>121</v>
      </c>
      <c r="I855" s="120" t="n">
        <v>586</v>
      </c>
      <c r="J855" s="120" t="n">
        <v>0</v>
      </c>
      <c r="K855" s="120" t="n">
        <v>0</v>
      </c>
      <c r="L855" s="120" t="n">
        <v>0</v>
      </c>
      <c r="M855" s="120" t="n">
        <v>0</v>
      </c>
      <c r="N855" s="88">
        <f>N854+C855+D855+F855+G855+H855-I855-J855-K855-L855-M855/15</f>
        <v/>
      </c>
      <c r="O855" s="88" t="n"/>
      <c r="P855" s="88" t="n"/>
      <c r="Q855" s="88" t="n"/>
      <c r="R855" s="134" t="n"/>
      <c r="S855" s="134" t="n"/>
      <c r="T855" s="134" t="n"/>
      <c r="U855" s="134" t="n"/>
      <c r="V855" s="134" t="n"/>
      <c r="W855" s="134" t="n"/>
      <c r="X855" s="134" t="n"/>
    </row>
    <row r="856" ht="15.75" customHeight="1" s="303">
      <c r="B856" s="75" t="n">
        <v>45123</v>
      </c>
      <c r="C856" s="120" t="n">
        <v>0</v>
      </c>
      <c r="D856" s="120" t="n">
        <v>300</v>
      </c>
      <c r="E856" s="120" t="n">
        <v>70</v>
      </c>
      <c r="F856" s="120" t="n">
        <v>0</v>
      </c>
      <c r="G856" s="120" t="n">
        <v>0</v>
      </c>
      <c r="H856" s="120" t="n">
        <v>330</v>
      </c>
      <c r="I856" s="120" t="n">
        <v>641</v>
      </c>
      <c r="J856" s="120" t="n">
        <v>0</v>
      </c>
      <c r="K856" s="120" t="n">
        <v>0</v>
      </c>
      <c r="L856" s="120" t="n">
        <v>0</v>
      </c>
      <c r="M856" s="120" t="n">
        <v>0</v>
      </c>
      <c r="N856" s="88">
        <f>N855+C856+D856+F856+G856+H856-I856-J856-K856-L856-M856/15</f>
        <v/>
      </c>
      <c r="O856" s="88" t="n"/>
      <c r="P856" s="88" t="n"/>
      <c r="Q856" s="88" t="n"/>
      <c r="R856" s="134" t="n"/>
      <c r="S856" s="134" t="n"/>
      <c r="T856" s="134" t="n"/>
      <c r="U856" s="134" t="n"/>
      <c r="V856" s="134" t="n"/>
      <c r="W856" s="134" t="n"/>
      <c r="X856" s="134" t="n"/>
    </row>
    <row r="857" ht="15.75" customHeight="1" s="303">
      <c r="B857" s="75" t="n">
        <v>45124</v>
      </c>
      <c r="C857" s="120" t="n">
        <v>0</v>
      </c>
      <c r="D857" s="120" t="n">
        <v>0</v>
      </c>
      <c r="E857" s="120" t="n">
        <v>0</v>
      </c>
      <c r="F857" s="120" t="n">
        <v>0</v>
      </c>
      <c r="G857" s="120" t="n">
        <v>0</v>
      </c>
      <c r="H857" s="120" t="n">
        <v>378</v>
      </c>
      <c r="I857" s="120" t="n">
        <v>502</v>
      </c>
      <c r="J857" s="120" t="n">
        <v>0</v>
      </c>
      <c r="K857" s="120" t="n">
        <v>0</v>
      </c>
      <c r="L857" s="120" t="n">
        <v>0</v>
      </c>
      <c r="M857" s="120" t="n">
        <v>0</v>
      </c>
      <c r="N857" s="88">
        <f>N856+C857+D857+F857+G857+H857-I857-J857-K857-L857-M857/15</f>
        <v/>
      </c>
      <c r="O857" s="88" t="n">
        <v>1066</v>
      </c>
      <c r="P857" s="88" t="n"/>
      <c r="Q857" s="88" t="n"/>
      <c r="R857" s="134" t="n"/>
      <c r="S857" s="134" t="n"/>
      <c r="T857" s="134" t="n"/>
      <c r="U857" s="134" t="n"/>
      <c r="V857" s="134" t="n"/>
      <c r="W857" s="134" t="n"/>
      <c r="X857" s="134" t="n"/>
    </row>
    <row r="858" ht="15.75" customHeight="1" s="303">
      <c r="B858" s="75" t="n">
        <v>45125</v>
      </c>
      <c r="C858" s="120" t="n">
        <v>0</v>
      </c>
      <c r="D858" s="120" t="n">
        <v>0</v>
      </c>
      <c r="E858" s="120" t="n">
        <v>0</v>
      </c>
      <c r="F858" s="120" t="n">
        <v>0</v>
      </c>
      <c r="G858" s="120" t="n">
        <v>0</v>
      </c>
      <c r="H858" s="120" t="n">
        <v>310</v>
      </c>
      <c r="I858" s="120" t="n">
        <v>604</v>
      </c>
      <c r="J858" s="120" t="n">
        <v>0</v>
      </c>
      <c r="K858" s="120" t="n">
        <v>600</v>
      </c>
      <c r="L858" s="120" t="n">
        <v>0</v>
      </c>
      <c r="M858" s="120" t="n">
        <v>0</v>
      </c>
      <c r="N858" s="88">
        <f>N857+C858+D858+F858+G858+H858-I858-J858-K858-L858-M858/15</f>
        <v/>
      </c>
      <c r="O858" s="88" t="n">
        <v>929</v>
      </c>
      <c r="P858" s="88" t="n"/>
      <c r="Q858" s="88" t="n"/>
      <c r="R858" s="134" t="n"/>
      <c r="S858" s="134" t="n"/>
      <c r="T858" s="134" t="n"/>
      <c r="U858" s="134" t="n"/>
      <c r="V858" s="134" t="n"/>
      <c r="W858" s="134" t="n"/>
      <c r="X858" s="134" t="n"/>
    </row>
    <row r="859" ht="15.75" customHeight="1" s="303">
      <c r="B859" s="75" t="n">
        <v>45126</v>
      </c>
      <c r="C859" s="120" t="n">
        <v>0</v>
      </c>
      <c r="D859" s="120" t="n">
        <v>500</v>
      </c>
      <c r="E859" s="120" t="n">
        <v>150</v>
      </c>
      <c r="F859" s="120" t="n">
        <v>0</v>
      </c>
      <c r="G859" s="120" t="n">
        <v>0</v>
      </c>
      <c r="H859" s="120" t="n">
        <v>444</v>
      </c>
      <c r="I859" s="120" t="n">
        <v>396</v>
      </c>
      <c r="J859" s="120" t="n">
        <v>0</v>
      </c>
      <c r="K859" s="120" t="n">
        <v>0</v>
      </c>
      <c r="L859" s="120" t="n">
        <v>0</v>
      </c>
      <c r="M859" s="120" t="n">
        <v>0</v>
      </c>
      <c r="N859" s="88">
        <f>N858+C859+D859+F859+G859+H859-I859-J859-K859-L859-M859/15</f>
        <v/>
      </c>
      <c r="O859" s="88" t="n">
        <v>866</v>
      </c>
      <c r="P859" s="88" t="n"/>
      <c r="Q859" s="88" t="n"/>
      <c r="R859" s="134" t="n"/>
      <c r="S859" s="134" t="n"/>
      <c r="T859" s="134" t="n"/>
      <c r="U859" s="134" t="n"/>
      <c r="V859" s="134" t="n"/>
      <c r="W859" s="134" t="n"/>
      <c r="X859" s="134" t="n"/>
    </row>
    <row r="860" ht="15.75" customHeight="1" s="303">
      <c r="B860" s="75" t="n">
        <v>45127</v>
      </c>
      <c r="C860" s="120" t="n">
        <v>0</v>
      </c>
      <c r="D860" s="120" t="n">
        <v>209</v>
      </c>
      <c r="E860" s="120" t="n">
        <v>0</v>
      </c>
      <c r="F860" s="120" t="n">
        <v>0</v>
      </c>
      <c r="G860" s="120" t="n">
        <v>0</v>
      </c>
      <c r="H860" s="120" t="n">
        <v>359</v>
      </c>
      <c r="I860" s="120" t="n">
        <v>685</v>
      </c>
      <c r="J860" s="120" t="n">
        <v>0</v>
      </c>
      <c r="K860" s="120" t="n">
        <v>0</v>
      </c>
      <c r="L860" s="120" t="n">
        <v>0</v>
      </c>
      <c r="M860" s="120" t="n">
        <v>0</v>
      </c>
      <c r="N860" s="88">
        <f>N859+C860+D860+F860+G860+H860-I860-J860-K860-L860-M860/15</f>
        <v/>
      </c>
      <c r="O860" s="88" t="n">
        <v>1016</v>
      </c>
      <c r="P860" s="88" t="n"/>
      <c r="Q860" s="88" t="n"/>
      <c r="R860" s="134" t="n"/>
      <c r="S860" s="134" t="n"/>
      <c r="T860" s="134" t="n"/>
      <c r="U860" s="134" t="n"/>
      <c r="V860" s="134" t="n"/>
      <c r="W860" s="134" t="n"/>
      <c r="X860" s="134" t="n"/>
    </row>
    <row r="861" ht="15.75" customHeight="1" s="303">
      <c r="B861" s="75" t="n">
        <v>45128</v>
      </c>
      <c r="C861" s="120" t="n">
        <v>0</v>
      </c>
      <c r="D861" s="120" t="n">
        <v>500</v>
      </c>
      <c r="E861" s="120" t="n">
        <v>127</v>
      </c>
      <c r="F861" s="120" t="n">
        <v>0</v>
      </c>
      <c r="G861" s="120" t="n">
        <v>0</v>
      </c>
      <c r="H861" s="120" t="n">
        <v>376</v>
      </c>
      <c r="I861" s="120" t="n">
        <v>658</v>
      </c>
      <c r="J861" s="120" t="n">
        <v>0</v>
      </c>
      <c r="K861" s="120" t="n">
        <v>0</v>
      </c>
      <c r="L861" s="120" t="n">
        <v>0</v>
      </c>
      <c r="M861" s="120" t="n">
        <v>0</v>
      </c>
      <c r="N861" s="88">
        <f>N860+C861+D861+F861+G861+H861-I861-J861-K861-L861-M861/15</f>
        <v/>
      </c>
      <c r="O861" s="88" t="n">
        <v>821</v>
      </c>
      <c r="P861" s="88" t="n"/>
      <c r="Q861" s="88" t="n"/>
      <c r="R861" s="134" t="n"/>
      <c r="S861" s="134" t="n"/>
      <c r="T861" s="134" t="n"/>
      <c r="U861" s="134" t="n"/>
      <c r="V861" s="134" t="n"/>
      <c r="W861" s="134" t="n"/>
      <c r="X861" s="134" t="n"/>
    </row>
    <row r="862" ht="15.75" customHeight="1" s="303">
      <c r="B862" s="75" t="n">
        <v>45129</v>
      </c>
      <c r="C862" s="120" t="n">
        <v>0</v>
      </c>
      <c r="D862" s="120" t="n">
        <v>500</v>
      </c>
      <c r="E862" s="120" t="n">
        <v>112</v>
      </c>
      <c r="F862" s="120" t="n">
        <v>0</v>
      </c>
      <c r="G862" s="120" t="n">
        <v>0</v>
      </c>
      <c r="H862" s="120" t="n">
        <v>683</v>
      </c>
      <c r="I862" s="120" t="n">
        <v>704</v>
      </c>
      <c r="J862" s="120" t="n">
        <v>0</v>
      </c>
      <c r="K862" s="120" t="n">
        <v>0</v>
      </c>
      <c r="L862" s="120" t="n">
        <v>0</v>
      </c>
      <c r="M862" s="120" t="n">
        <v>0</v>
      </c>
      <c r="N862" s="88">
        <f>N861+C862+D862+F862+G862+H862-I862-J862-K862-L862-M862/15</f>
        <v/>
      </c>
      <c r="O862" s="88" t="n"/>
      <c r="P862" s="88" t="n"/>
      <c r="Q862" s="88" t="n"/>
      <c r="R862" s="134" t="n"/>
      <c r="S862" s="134" t="n"/>
      <c r="T862" s="134" t="n"/>
      <c r="U862" s="134" t="n"/>
      <c r="V862" s="134" t="n"/>
      <c r="W862" s="134" t="n"/>
      <c r="X862" s="134" t="n"/>
    </row>
    <row r="863" ht="15.75" customHeight="1" s="303">
      <c r="B863" s="75" t="n">
        <v>45130</v>
      </c>
      <c r="C863" s="120" t="n">
        <v>0</v>
      </c>
      <c r="D863" s="120" t="n">
        <v>0</v>
      </c>
      <c r="E863" s="120" t="n">
        <v>0</v>
      </c>
      <c r="F863" s="120" t="n">
        <v>0</v>
      </c>
      <c r="G863" s="120" t="n">
        <v>33</v>
      </c>
      <c r="H863" s="120" t="n">
        <v>632</v>
      </c>
      <c r="I863" s="120" t="n">
        <v>635</v>
      </c>
      <c r="J863" s="120" t="n">
        <v>0</v>
      </c>
      <c r="K863" s="120" t="n">
        <v>0</v>
      </c>
      <c r="L863" s="120" t="n">
        <v>0</v>
      </c>
      <c r="M863" s="120" t="n">
        <v>0</v>
      </c>
      <c r="N863" s="88">
        <f>N862+C863+D863+F863+G863+H863-I863-J863-K863-L863-M863/15</f>
        <v/>
      </c>
      <c r="O863" s="88" t="n"/>
      <c r="P863" s="88" t="n"/>
      <c r="Q863" s="88" t="n"/>
      <c r="R863" s="134" t="n"/>
      <c r="S863" s="134" t="n"/>
      <c r="T863" s="134" t="n"/>
      <c r="U863" s="134" t="n"/>
      <c r="V863" s="134" t="n"/>
      <c r="W863" s="134" t="n"/>
      <c r="X863" s="134" t="n"/>
    </row>
    <row r="864" ht="15.75" customHeight="1" s="303">
      <c r="B864" s="75" t="n">
        <v>45131</v>
      </c>
      <c r="C864" s="120" t="n">
        <v>0</v>
      </c>
      <c r="D864" s="120" t="n">
        <v>0</v>
      </c>
      <c r="E864" s="120" t="n">
        <v>0</v>
      </c>
      <c r="F864" s="120" t="n">
        <v>0</v>
      </c>
      <c r="G864" s="120" t="n">
        <v>0</v>
      </c>
      <c r="H864" s="120" t="n">
        <v>334</v>
      </c>
      <c r="I864" s="120" t="n">
        <v>554</v>
      </c>
      <c r="J864" s="120" t="n">
        <v>0</v>
      </c>
      <c r="K864" s="120" t="n">
        <v>0</v>
      </c>
      <c r="L864" s="120" t="n">
        <v>0</v>
      </c>
      <c r="M864" s="120" t="n">
        <v>0</v>
      </c>
      <c r="N864" s="88">
        <f>N863+C864+D864+F864+G864+H864-I864-J864-K864-L864-M864/15</f>
        <v/>
      </c>
      <c r="O864" s="88" t="n">
        <v>1190</v>
      </c>
      <c r="P864" s="88" t="n"/>
      <c r="Q864" s="88" t="n"/>
      <c r="R864" s="134" t="n"/>
      <c r="S864" s="134" t="n"/>
      <c r="T864" s="134" t="n"/>
      <c r="U864" s="134" t="n"/>
      <c r="V864" s="134" t="n"/>
      <c r="W864" s="134" t="n"/>
      <c r="X864" s="134" t="n"/>
    </row>
    <row r="865" ht="15.75" customHeight="1" s="303">
      <c r="B865" s="75" t="n">
        <v>45132</v>
      </c>
      <c r="C865" s="120" t="n">
        <v>0</v>
      </c>
      <c r="D865" s="120" t="n">
        <v>0</v>
      </c>
      <c r="E865" s="120" t="n">
        <v>0</v>
      </c>
      <c r="F865" s="120" t="n">
        <v>0</v>
      </c>
      <c r="G865" s="120" t="n">
        <v>0</v>
      </c>
      <c r="H865" s="120" t="n">
        <v>233</v>
      </c>
      <c r="I865" s="120" t="n">
        <v>648</v>
      </c>
      <c r="J865" s="120" t="n">
        <v>0</v>
      </c>
      <c r="K865" s="120" t="n">
        <v>0</v>
      </c>
      <c r="L865" s="120" t="n">
        <v>0</v>
      </c>
      <c r="M865" s="120" t="n">
        <v>0</v>
      </c>
      <c r="N865" s="88">
        <f>N864+C865+D865+F865+G865+H865-I865-J865-K865-L865-M865/15</f>
        <v/>
      </c>
      <c r="O865" s="88" t="n">
        <v>953</v>
      </c>
      <c r="P865" s="88" t="n"/>
      <c r="Q865" s="88" t="n"/>
      <c r="R865" s="134" t="n"/>
      <c r="S865" s="134" t="n"/>
      <c r="T865" s="134" t="n"/>
      <c r="U865" s="134" t="n"/>
      <c r="V865" s="134" t="n"/>
      <c r="W865" s="134" t="n"/>
      <c r="X865" s="134" t="n"/>
    </row>
    <row r="866" ht="15.75" customHeight="1" s="303">
      <c r="B866" s="75" t="n">
        <v>45133</v>
      </c>
      <c r="C866" s="120" t="n">
        <v>0</v>
      </c>
      <c r="D866" s="120" t="n">
        <v>41</v>
      </c>
      <c r="E866" s="120" t="n">
        <v>0</v>
      </c>
      <c r="F866" s="120" t="n">
        <v>0</v>
      </c>
      <c r="G866" s="120" t="n">
        <v>0</v>
      </c>
      <c r="H866" s="120" t="n">
        <v>310</v>
      </c>
      <c r="I866" s="120" t="n">
        <v>702</v>
      </c>
      <c r="J866" s="120" t="n">
        <v>0</v>
      </c>
      <c r="K866" s="120" t="n">
        <v>600</v>
      </c>
      <c r="L866" s="120" t="n">
        <v>0</v>
      </c>
      <c r="M866" s="120" t="n">
        <v>0</v>
      </c>
      <c r="N866" s="88">
        <f>N865+C866+D866+F866+G866+H866-I866-J866-K866-L866-M866/15</f>
        <v/>
      </c>
      <c r="O866" s="88" t="n">
        <v>946</v>
      </c>
      <c r="P866" s="88" t="n"/>
      <c r="Q866" s="88" t="n"/>
      <c r="R866" s="134" t="n"/>
      <c r="S866" s="134" t="n"/>
      <c r="T866" s="134" t="n"/>
      <c r="U866" s="134" t="n"/>
      <c r="V866" s="134" t="n"/>
      <c r="W866" s="134" t="n"/>
      <c r="X866" s="134" t="n"/>
    </row>
    <row r="867" ht="15.75" customHeight="1" s="303">
      <c r="B867" s="75" t="n">
        <v>45134</v>
      </c>
      <c r="C867" s="120" t="n">
        <v>0</v>
      </c>
      <c r="D867" s="120" t="n">
        <v>0</v>
      </c>
      <c r="E867" s="120" t="n">
        <v>0</v>
      </c>
      <c r="F867" s="120" t="n">
        <v>0</v>
      </c>
      <c r="G867" s="120" t="n">
        <v>0</v>
      </c>
      <c r="H867" s="120" t="n">
        <v>419</v>
      </c>
      <c r="I867" s="120" t="n">
        <v>524</v>
      </c>
      <c r="J867" s="120" t="n">
        <v>0</v>
      </c>
      <c r="K867" s="120" t="n">
        <v>0</v>
      </c>
      <c r="L867" s="120" t="n">
        <v>0</v>
      </c>
      <c r="M867" s="120" t="n">
        <v>0</v>
      </c>
      <c r="N867" s="88">
        <f>N866+C867+D867+F867+G867+H867-I867-J867-K867-L867-M867/15</f>
        <v/>
      </c>
      <c r="O867" s="88" t="n">
        <v>720</v>
      </c>
      <c r="P867" s="88" t="n"/>
      <c r="Q867" s="88" t="n"/>
      <c r="R867" s="134" t="n"/>
      <c r="S867" s="134" t="n"/>
      <c r="T867" s="134" t="n"/>
      <c r="U867" s="134" t="n"/>
      <c r="V867" s="134" t="n"/>
      <c r="W867" s="134" t="n"/>
      <c r="X867" s="134" t="n"/>
    </row>
    <row r="868" ht="15.75" customHeight="1" s="303">
      <c r="B868" s="75" t="n">
        <v>45135</v>
      </c>
      <c r="C868" s="120" t="n">
        <v>0</v>
      </c>
      <c r="D868" s="120" t="n">
        <v>0</v>
      </c>
      <c r="E868" s="120" t="n">
        <v>0</v>
      </c>
      <c r="F868" s="120" t="n">
        <v>0</v>
      </c>
      <c r="G868" s="120" t="n">
        <v>0</v>
      </c>
      <c r="H868" s="120" t="n">
        <v>560</v>
      </c>
      <c r="I868" s="120" t="n">
        <v>406</v>
      </c>
      <c r="J868" s="120" t="n">
        <v>0</v>
      </c>
      <c r="K868" s="120" t="n">
        <v>0</v>
      </c>
      <c r="L868" s="120" t="n">
        <v>0</v>
      </c>
      <c r="M868" s="120" t="n">
        <v>0</v>
      </c>
      <c r="N868" s="88">
        <f>N867+C868+D868+F868+G868+H868-I868-J868-K868-L868-M868/15</f>
        <v/>
      </c>
      <c r="O868" s="88" t="n">
        <v>556</v>
      </c>
      <c r="P868" s="88" t="n"/>
      <c r="Q868" s="88" t="n"/>
      <c r="R868" s="134" t="n"/>
      <c r="S868" s="134" t="n"/>
      <c r="T868" s="134" t="n"/>
      <c r="U868" s="134" t="n"/>
      <c r="V868" s="134" t="n"/>
      <c r="W868" s="134" t="n"/>
      <c r="X868" s="134" t="n"/>
    </row>
    <row r="869" ht="15.75" customHeight="1" s="303">
      <c r="B869" s="75" t="n">
        <v>45136</v>
      </c>
      <c r="C869" s="120" t="n">
        <v>0</v>
      </c>
      <c r="D869" s="120" t="n">
        <v>0</v>
      </c>
      <c r="E869" s="120" t="n">
        <v>0</v>
      </c>
      <c r="F869" s="120" t="n">
        <v>0</v>
      </c>
      <c r="G869" s="120" t="n">
        <v>0</v>
      </c>
      <c r="H869" s="120" t="n">
        <v>416</v>
      </c>
      <c r="I869" s="120" t="n">
        <v>868</v>
      </c>
      <c r="J869" s="120" t="n">
        <v>0</v>
      </c>
      <c r="K869" s="120" t="n">
        <v>0</v>
      </c>
      <c r="L869" s="120" t="n">
        <v>0</v>
      </c>
      <c r="M869" s="120" t="n">
        <v>0</v>
      </c>
      <c r="N869" s="88">
        <f>N868+C869+D869+F869+G869+H869-I869-J869-K869-L869-M869/15</f>
        <v/>
      </c>
      <c r="O869" s="88" t="n"/>
      <c r="P869" s="88" t="n"/>
      <c r="Q869" s="88" t="n"/>
      <c r="R869" s="134" t="n"/>
      <c r="S869" s="134" t="n"/>
      <c r="T869" s="134" t="n"/>
      <c r="U869" s="134" t="n"/>
      <c r="V869" s="134" t="n"/>
      <c r="W869" s="134" t="n"/>
      <c r="X869" s="134" t="n"/>
    </row>
    <row r="870" ht="15.75" customHeight="1" s="303">
      <c r="B870" s="75" t="n">
        <v>45137</v>
      </c>
      <c r="C870" s="120" t="n">
        <v>0</v>
      </c>
      <c r="D870" s="120" t="n">
        <v>0</v>
      </c>
      <c r="E870" s="120" t="n">
        <v>0</v>
      </c>
      <c r="F870" s="120" t="n">
        <v>0</v>
      </c>
      <c r="G870" s="120" t="n">
        <v>0</v>
      </c>
      <c r="H870" s="120" t="n">
        <v>397</v>
      </c>
      <c r="I870" s="120" t="n">
        <v>604</v>
      </c>
      <c r="J870" s="120" t="n">
        <v>0</v>
      </c>
      <c r="K870" s="120" t="n">
        <v>0</v>
      </c>
      <c r="L870" s="120" t="n">
        <v>0</v>
      </c>
      <c r="M870" s="120" t="n">
        <v>0</v>
      </c>
      <c r="N870" s="88">
        <f>N869+C870+D870+F870+G870+H870-I870-J870-K870-L870-M870/15</f>
        <v/>
      </c>
      <c r="O870" s="88" t="n"/>
      <c r="P870" s="88" t="n"/>
      <c r="Q870" s="88" t="n"/>
      <c r="R870" s="134" t="n"/>
      <c r="S870" s="134" t="n"/>
      <c r="T870" s="134" t="n"/>
      <c r="U870" s="134" t="n"/>
      <c r="V870" s="134" t="n"/>
      <c r="W870" s="134" t="n"/>
      <c r="X870" s="134" t="n"/>
    </row>
    <row r="871" ht="15.75" customHeight="1" s="303">
      <c r="B871" s="75" t="n">
        <v>45138</v>
      </c>
      <c r="C871" s="120" t="n">
        <v>0</v>
      </c>
      <c r="D871" s="120" t="n">
        <v>0</v>
      </c>
      <c r="E871" s="120" t="n">
        <v>0</v>
      </c>
      <c r="F871" s="120" t="n">
        <v>0</v>
      </c>
      <c r="G871" s="120" t="n">
        <v>0</v>
      </c>
      <c r="H871" s="120" t="n">
        <v>389</v>
      </c>
      <c r="I871" s="120" t="n">
        <v>352</v>
      </c>
      <c r="J871" s="120" t="n">
        <v>0</v>
      </c>
      <c r="K871" s="120" t="n">
        <v>0</v>
      </c>
      <c r="L871" s="120" t="n">
        <v>0</v>
      </c>
      <c r="M871" s="120" t="n">
        <v>0</v>
      </c>
      <c r="N871" s="88">
        <f>N870+C871+D871+F871+G871+H871-I871-J871-K871-L871-M871/15</f>
        <v/>
      </c>
      <c r="O871" s="88" t="n">
        <v>0</v>
      </c>
      <c r="P871" s="132" t="n">
        <v>13871</v>
      </c>
      <c r="Q871" s="132">
        <f>P871-N871</f>
        <v/>
      </c>
      <c r="R871" s="134" t="n"/>
      <c r="S871" s="134" t="n"/>
      <c r="T871" s="134" t="n"/>
      <c r="U871" s="134" t="n"/>
      <c r="V871" s="134" t="n"/>
      <c r="W871" s="224" t="n">
        <v>60</v>
      </c>
      <c r="X871" s="134" t="n"/>
    </row>
    <row r="872" ht="15.75" customHeight="1" s="303">
      <c r="B872" s="75" t="n">
        <v>45139</v>
      </c>
      <c r="C872" s="120" t="n">
        <v>700</v>
      </c>
      <c r="D872" s="120" t="n">
        <v>0</v>
      </c>
      <c r="E872" s="120" t="n">
        <v>0</v>
      </c>
      <c r="F872" s="120" t="n">
        <v>0</v>
      </c>
      <c r="G872" s="120" t="n">
        <v>0</v>
      </c>
      <c r="H872" s="120" t="n">
        <v>241</v>
      </c>
      <c r="I872" s="120" t="n">
        <v>456</v>
      </c>
      <c r="J872" s="120" t="n">
        <v>0</v>
      </c>
      <c r="K872" s="120" t="n">
        <v>0</v>
      </c>
      <c r="L872" s="120" t="n">
        <v>0</v>
      </c>
      <c r="M872" s="120" t="n">
        <v>0</v>
      </c>
      <c r="N872" s="88">
        <f>P871+C872+D872+F872+G872+H872-I872-J872-K872-L872-M872/15</f>
        <v/>
      </c>
      <c r="O872" s="88" t="n"/>
      <c r="P872" s="88" t="n"/>
      <c r="Q872" s="97">
        <f>Q871/P871</f>
        <v/>
      </c>
      <c r="R872" s="134" t="n"/>
      <c r="S872" s="134" t="n"/>
      <c r="T872" s="134" t="n"/>
      <c r="U872" s="134" t="n"/>
      <c r="V872" s="134" t="n"/>
      <c r="W872" s="134" t="n"/>
      <c r="X872" s="134" t="n"/>
    </row>
    <row r="873" ht="15.75" customHeight="1" s="303">
      <c r="B873" s="75" t="n">
        <v>45140</v>
      </c>
      <c r="C873" s="120" t="n">
        <v>0</v>
      </c>
      <c r="D873" s="120" t="n">
        <v>0</v>
      </c>
      <c r="E873" s="120" t="n">
        <v>0</v>
      </c>
      <c r="F873" s="120" t="n">
        <v>0</v>
      </c>
      <c r="G873" s="120" t="n">
        <v>0</v>
      </c>
      <c r="H873" s="120" t="n">
        <v>305</v>
      </c>
      <c r="I873" s="120" t="n">
        <v>512</v>
      </c>
      <c r="J873" s="120" t="n">
        <v>0</v>
      </c>
      <c r="K873" s="120" t="n">
        <v>0</v>
      </c>
      <c r="L873" s="120" t="n">
        <v>0</v>
      </c>
      <c r="M873" s="120" t="n">
        <v>0</v>
      </c>
      <c r="N873" s="88">
        <f>N872+C873+D873+F873+G873+H873-I873-J873-K873-L873-M873/15</f>
        <v/>
      </c>
      <c r="O873" s="88" t="n"/>
      <c r="P873" s="88" t="n"/>
      <c r="Q873" s="88" t="n"/>
      <c r="R873" s="134" t="n"/>
      <c r="S873" s="134" t="n"/>
      <c r="T873" s="134" t="n"/>
      <c r="U873" s="134" t="n"/>
      <c r="V873" s="134" t="n"/>
      <c r="W873" s="134" t="n"/>
      <c r="X873" s="134" t="n"/>
    </row>
    <row r="874" ht="15.75" customHeight="1" s="303">
      <c r="B874" s="75" t="n">
        <v>45141</v>
      </c>
      <c r="C874" s="120" t="n">
        <v>0</v>
      </c>
      <c r="D874" s="120" t="n">
        <v>0</v>
      </c>
      <c r="E874" s="120" t="n">
        <v>0</v>
      </c>
      <c r="F874" s="120" t="n">
        <v>0</v>
      </c>
      <c r="G874" s="120" t="n">
        <v>0</v>
      </c>
      <c r="H874" s="120" t="n">
        <v>388</v>
      </c>
      <c r="I874" s="120" t="n">
        <v>704</v>
      </c>
      <c r="J874" s="120" t="n">
        <v>0</v>
      </c>
      <c r="K874" s="120" t="n">
        <v>0</v>
      </c>
      <c r="L874" s="120" t="n">
        <v>0</v>
      </c>
      <c r="M874" s="120" t="n">
        <v>0</v>
      </c>
      <c r="N874" s="88">
        <f>N873+C874+D874+F874+G874+H874-I874-J874-K874-L874-M874/15</f>
        <v/>
      </c>
      <c r="O874" s="88" t="n">
        <v>370</v>
      </c>
      <c r="P874" s="88" t="n"/>
      <c r="Q874" s="88" t="n"/>
      <c r="R874" s="134" t="n"/>
      <c r="S874" s="134" t="n"/>
      <c r="T874" s="134" t="n"/>
      <c r="U874" s="134" t="n"/>
      <c r="V874" s="134" t="n"/>
      <c r="W874" s="134" t="n"/>
      <c r="X874" s="134" t="n"/>
    </row>
    <row r="875" ht="15.75" customHeight="1" s="303">
      <c r="B875" s="75" t="n">
        <v>45142</v>
      </c>
      <c r="C875" s="120" t="n">
        <v>700</v>
      </c>
      <c r="D875" s="120" t="n">
        <v>0</v>
      </c>
      <c r="E875" s="120" t="n">
        <v>0</v>
      </c>
      <c r="F875" s="120" t="n">
        <v>0</v>
      </c>
      <c r="G875" s="120" t="n">
        <v>0</v>
      </c>
      <c r="H875" s="120" t="n">
        <v>214</v>
      </c>
      <c r="I875" s="120" t="n">
        <v>386</v>
      </c>
      <c r="J875" s="120" t="n">
        <v>0</v>
      </c>
      <c r="K875" s="120" t="n">
        <v>0</v>
      </c>
      <c r="L875" s="120" t="n">
        <v>0</v>
      </c>
      <c r="M875" s="120" t="n">
        <v>0</v>
      </c>
      <c r="N875" s="88">
        <f>N874+C875+D875+F875+G875+H875-I875-J875-K875-L875-M875/15</f>
        <v/>
      </c>
      <c r="O875" s="88" t="n">
        <v>184</v>
      </c>
      <c r="P875" s="88" t="n"/>
      <c r="Q875" s="88" t="n"/>
      <c r="R875" s="134" t="n"/>
      <c r="S875" s="134" t="n"/>
      <c r="T875" s="134" t="n"/>
      <c r="U875" s="134" t="n"/>
      <c r="V875" s="134" t="n"/>
      <c r="W875" s="134" t="n"/>
      <c r="X875" s="134" t="n"/>
    </row>
    <row r="876" ht="15.75" customHeight="1" s="303">
      <c r="B876" s="75" t="n">
        <v>45143</v>
      </c>
      <c r="C876" s="120" t="n">
        <v>0</v>
      </c>
      <c r="D876" s="120" t="n">
        <v>658</v>
      </c>
      <c r="E876" s="120" t="n">
        <v>220</v>
      </c>
      <c r="F876" s="120" t="n">
        <v>0</v>
      </c>
      <c r="G876" s="120" t="n">
        <v>0</v>
      </c>
      <c r="H876" s="120" t="n">
        <v>109</v>
      </c>
      <c r="I876" s="120" t="n">
        <v>868</v>
      </c>
      <c r="J876" s="120" t="n">
        <v>0</v>
      </c>
      <c r="K876" s="120" t="n">
        <v>0</v>
      </c>
      <c r="L876" s="120" t="n">
        <v>0</v>
      </c>
      <c r="M876" s="120" t="n">
        <v>0</v>
      </c>
      <c r="N876" s="88">
        <f>N875+C876+D876+F876+G876+H876-I876-J876-K876-L876-M876/15</f>
        <v/>
      </c>
      <c r="O876" s="88" t="n">
        <v>634</v>
      </c>
      <c r="P876" s="88" t="n"/>
      <c r="Q876" s="88" t="n"/>
      <c r="R876" s="134" t="n"/>
      <c r="S876" s="134" t="n"/>
      <c r="T876" s="134" t="n"/>
      <c r="U876" s="134" t="n"/>
      <c r="V876" s="134" t="n"/>
      <c r="W876" s="134" t="n"/>
      <c r="X876" s="134" t="n"/>
    </row>
    <row r="877" ht="15.75" customHeight="1" s="303">
      <c r="B877" s="75" t="n">
        <v>45144</v>
      </c>
      <c r="C877" s="120" t="n">
        <v>0</v>
      </c>
      <c r="D877" s="120" t="n">
        <v>0</v>
      </c>
      <c r="E877" s="120" t="n">
        <v>0</v>
      </c>
      <c r="F877" s="120" t="n">
        <v>0</v>
      </c>
      <c r="G877" s="120" t="n">
        <v>0</v>
      </c>
      <c r="H877" s="120" t="n">
        <v>213</v>
      </c>
      <c r="I877" s="120" t="n">
        <v>1197</v>
      </c>
      <c r="J877" s="120" t="n">
        <v>0</v>
      </c>
      <c r="K877" s="120" t="n">
        <v>0</v>
      </c>
      <c r="L877" s="120" t="n">
        <v>0</v>
      </c>
      <c r="M877" s="120" t="n">
        <v>0</v>
      </c>
      <c r="N877" s="88">
        <f>N876+C877+D877+F877+G877+H877-I877-J877-K877-L877-M877/15</f>
        <v/>
      </c>
      <c r="O877" s="88" t="n">
        <v>752</v>
      </c>
      <c r="P877" s="88" t="n"/>
      <c r="Q877" s="88" t="n"/>
      <c r="R877" s="134" t="n"/>
      <c r="S877" s="134" t="n"/>
      <c r="T877" s="134" t="n"/>
      <c r="U877" s="134" t="n"/>
      <c r="V877" s="134" t="n"/>
      <c r="W877" s="134" t="n"/>
      <c r="X877" s="134" t="n"/>
    </row>
    <row r="878" ht="15.75" customHeight="1" s="303">
      <c r="B878" s="75" t="n">
        <v>45145</v>
      </c>
      <c r="C878" s="120" t="n">
        <v>0</v>
      </c>
      <c r="D878" s="120" t="n">
        <v>0</v>
      </c>
      <c r="E878" s="120" t="n">
        <v>0</v>
      </c>
      <c r="F878" s="120" t="n">
        <v>0</v>
      </c>
      <c r="G878" s="120" t="n">
        <v>0</v>
      </c>
      <c r="H878" s="120" t="n">
        <v>228</v>
      </c>
      <c r="I878" s="120" t="n">
        <v>658</v>
      </c>
      <c r="J878" s="120" t="n">
        <v>0</v>
      </c>
      <c r="K878" s="120" t="n">
        <v>0</v>
      </c>
      <c r="L878" s="120" t="n">
        <v>0</v>
      </c>
      <c r="M878" s="120" t="n">
        <v>0</v>
      </c>
      <c r="N878" s="88">
        <f>N877+C878+D878+F878+G878+H878-I878-J878-K878-L878-M878/15</f>
        <v/>
      </c>
      <c r="O878" s="88" t="n">
        <v>390</v>
      </c>
      <c r="P878" s="88" t="n"/>
      <c r="Q878" s="88" t="n"/>
      <c r="R878" s="134" t="n"/>
      <c r="S878" s="134" t="n"/>
      <c r="T878" s="134" t="n"/>
      <c r="U878" s="134" t="n"/>
      <c r="V878" s="134" t="n"/>
      <c r="W878" s="134" t="n"/>
      <c r="X878" s="134" t="n"/>
    </row>
    <row r="879" ht="15.75" customHeight="1" s="303">
      <c r="B879" s="75" t="n">
        <v>45146</v>
      </c>
      <c r="C879" s="120" t="n">
        <v>0</v>
      </c>
      <c r="D879" s="120" t="n">
        <v>0</v>
      </c>
      <c r="E879" s="120" t="n">
        <v>0</v>
      </c>
      <c r="F879" s="120" t="n">
        <v>0</v>
      </c>
      <c r="G879" s="120" t="n">
        <v>0</v>
      </c>
      <c r="H879" s="120" t="n">
        <v>557</v>
      </c>
      <c r="I879" s="120" t="n">
        <v>612</v>
      </c>
      <c r="J879" s="120" t="n">
        <v>0</v>
      </c>
      <c r="K879" s="120" t="n">
        <v>0</v>
      </c>
      <c r="L879" s="120" t="n">
        <v>0</v>
      </c>
      <c r="M879" s="120" t="n">
        <v>0</v>
      </c>
      <c r="N879" s="88">
        <f>N878+C879+D879+F879+G879+H879-I879-J879-K879-L879-M879/15</f>
        <v/>
      </c>
      <c r="O879" s="88" t="n">
        <v>180</v>
      </c>
      <c r="P879" s="88" t="n"/>
      <c r="Q879" s="88" t="n"/>
      <c r="R879" s="134" t="n"/>
      <c r="S879" s="134" t="n"/>
      <c r="T879" s="134" t="n"/>
      <c r="U879" s="134" t="n"/>
      <c r="V879" s="134" t="n"/>
      <c r="W879" s="134" t="n"/>
      <c r="X879" s="134" t="n"/>
    </row>
    <row r="880" ht="15.75" customHeight="1" s="303">
      <c r="B880" s="75" t="n">
        <v>45147</v>
      </c>
      <c r="C880" s="120" t="n">
        <v>0</v>
      </c>
      <c r="D880" s="120" t="n">
        <v>0</v>
      </c>
      <c r="E880" s="120" t="n">
        <v>0</v>
      </c>
      <c r="F880" s="120" t="n">
        <v>0</v>
      </c>
      <c r="G880" s="120" t="n">
        <v>0</v>
      </c>
      <c r="H880" s="120" t="n">
        <v>0</v>
      </c>
      <c r="I880" s="120" t="n">
        <v>0</v>
      </c>
      <c r="J880" s="120" t="n">
        <v>0</v>
      </c>
      <c r="K880" s="120" t="n">
        <v>0</v>
      </c>
      <c r="L880" s="120" t="n">
        <v>0</v>
      </c>
      <c r="M880" s="120" t="n">
        <v>0</v>
      </c>
      <c r="N880" s="88">
        <f>N879+C880+D880+F880+G880+H880-I880-J880-K880-L880-M880/15</f>
        <v/>
      </c>
      <c r="O880" s="88" t="n">
        <v>56</v>
      </c>
      <c r="P880" s="88" t="n"/>
      <c r="Q880" s="88" t="n"/>
      <c r="R880" s="134" t="n"/>
      <c r="S880" s="134" t="n"/>
      <c r="T880" s="134" t="n"/>
      <c r="U880" s="134" t="n"/>
      <c r="V880" s="134" t="n"/>
      <c r="W880" s="134" t="n"/>
      <c r="X880" s="134" t="n"/>
    </row>
    <row r="881" ht="15.75" customHeight="1" s="303">
      <c r="B881" s="75" t="n">
        <v>45148</v>
      </c>
      <c r="C881" s="120" t="n">
        <v>700</v>
      </c>
      <c r="D881" s="120" t="n">
        <v>500</v>
      </c>
      <c r="E881" s="120" t="n">
        <v>174</v>
      </c>
      <c r="F881" s="120" t="n">
        <v>0</v>
      </c>
      <c r="G881" s="120" t="n">
        <v>0</v>
      </c>
      <c r="H881" s="120" t="n">
        <v>703</v>
      </c>
      <c r="I881" s="120" t="n">
        <v>241</v>
      </c>
      <c r="J881" s="120" t="n">
        <v>0</v>
      </c>
      <c r="K881" s="120" t="n">
        <v>0</v>
      </c>
      <c r="L881" s="120" t="n">
        <v>0</v>
      </c>
      <c r="M881" s="120" t="n">
        <v>0</v>
      </c>
      <c r="N881" s="88">
        <f>N880+C881+D881+F881+G881+H881-I881-J881-K881-L881-M881/15</f>
        <v/>
      </c>
      <c r="O881" s="88" t="n">
        <v>56</v>
      </c>
      <c r="P881" s="88" t="n"/>
      <c r="Q881" s="88" t="n"/>
      <c r="R881" s="134" t="n"/>
      <c r="S881" s="134" t="n"/>
      <c r="T881" s="134" t="n"/>
      <c r="U881" s="134" t="n"/>
      <c r="V881" s="134" t="n"/>
      <c r="W881" s="134" t="n"/>
      <c r="X881" s="134" t="n"/>
    </row>
    <row r="882" ht="15.75" customHeight="1" s="303">
      <c r="B882" s="75" t="n">
        <v>45149</v>
      </c>
      <c r="C882" s="120" t="n">
        <v>0</v>
      </c>
      <c r="D882" s="120" t="n">
        <v>0</v>
      </c>
      <c r="E882" s="120" t="n">
        <v>0</v>
      </c>
      <c r="F882" s="120" t="n">
        <v>0</v>
      </c>
      <c r="G882" s="120" t="n">
        <v>0</v>
      </c>
      <c r="H882" s="120" t="n">
        <v>533</v>
      </c>
      <c r="I882" s="120" t="n">
        <v>698</v>
      </c>
      <c r="J882" s="120" t="n">
        <v>0</v>
      </c>
      <c r="K882" s="120" t="n">
        <v>0</v>
      </c>
      <c r="L882" s="120" t="n">
        <v>0</v>
      </c>
      <c r="M882" s="120" t="n">
        <v>0</v>
      </c>
      <c r="N882" s="88">
        <f>N881+C882+D882+F882+G882+H882-I882-J882-K882-L882-M882/15</f>
        <v/>
      </c>
      <c r="O882" s="88" t="n">
        <v>986</v>
      </c>
      <c r="P882" s="88" t="n"/>
      <c r="Q882" s="88" t="n"/>
      <c r="R882" s="134" t="n"/>
      <c r="S882" s="134" t="n"/>
      <c r="T882" s="134" t="n"/>
      <c r="U882" s="134" t="n"/>
      <c r="V882" s="134" t="n"/>
      <c r="W882" s="134" t="n"/>
      <c r="X882" s="134" t="n"/>
    </row>
    <row r="883" ht="15.75" customHeight="1" s="303">
      <c r="B883" s="75" t="n">
        <v>45150</v>
      </c>
      <c r="C883" s="120" t="n">
        <v>0</v>
      </c>
      <c r="D883" s="120" t="n">
        <v>500</v>
      </c>
      <c r="E883" s="120" t="n">
        <v>98</v>
      </c>
      <c r="F883" s="120" t="n">
        <v>0</v>
      </c>
      <c r="G883" s="120" t="n">
        <v>0</v>
      </c>
      <c r="H883" s="120" t="n">
        <v>162</v>
      </c>
      <c r="I883" s="120" t="n">
        <v>846</v>
      </c>
      <c r="J883" s="120" t="n">
        <v>0</v>
      </c>
      <c r="K883" s="120" t="n">
        <v>0</v>
      </c>
      <c r="L883" s="120" t="n">
        <v>0</v>
      </c>
      <c r="M883" s="120" t="n">
        <v>0</v>
      </c>
      <c r="N883" s="88">
        <f>N882+C883+D883+F883+G883+H883-I883-J883-K883-L883-M883/15</f>
        <v/>
      </c>
      <c r="O883" s="88" t="n"/>
      <c r="P883" s="88" t="n"/>
      <c r="Q883" s="88" t="n"/>
      <c r="R883" s="134" t="n"/>
      <c r="S883" s="134" t="n"/>
      <c r="T883" s="134" t="n"/>
      <c r="U883" s="134" t="n"/>
      <c r="V883" s="134" t="n"/>
      <c r="W883" s="134" t="n"/>
      <c r="X883" s="134" t="n"/>
    </row>
    <row r="884" ht="15.75" customHeight="1" s="303">
      <c r="B884" s="75" t="n">
        <v>45151</v>
      </c>
      <c r="C884" s="120" t="n">
        <v>0</v>
      </c>
      <c r="D884" s="120" t="n">
        <v>0</v>
      </c>
      <c r="E884" s="120" t="n">
        <v>0</v>
      </c>
      <c r="F884" s="120" t="n">
        <v>0</v>
      </c>
      <c r="G884" s="120" t="n">
        <v>0</v>
      </c>
      <c r="H884" s="120" t="n">
        <v>483</v>
      </c>
      <c r="I884" s="120" t="n">
        <v>702</v>
      </c>
      <c r="J884" s="120" t="n">
        <v>0</v>
      </c>
      <c r="K884" s="120" t="n">
        <v>0</v>
      </c>
      <c r="L884" s="120" t="n">
        <v>0</v>
      </c>
      <c r="M884" s="120" t="n">
        <v>0</v>
      </c>
      <c r="N884" s="88">
        <f>N883+C884+D884+F884+G884+H884-I884-J884-K884-L884-M884/15</f>
        <v/>
      </c>
      <c r="O884" s="88" t="n"/>
      <c r="P884" s="88" t="n"/>
      <c r="Q884" s="88" t="n"/>
      <c r="R884" s="134" t="n"/>
      <c r="S884" s="134" t="n"/>
      <c r="T884" s="134" t="n"/>
      <c r="U884" s="134" t="n"/>
      <c r="V884" s="134" t="n"/>
      <c r="W884" s="134" t="n"/>
      <c r="X884" s="134" t="n"/>
    </row>
    <row r="885" ht="15.75" customHeight="1" s="303">
      <c r="B885" s="75" t="n">
        <v>45152</v>
      </c>
      <c r="C885" s="120" t="n">
        <v>0</v>
      </c>
      <c r="D885" s="120" t="n">
        <v>0</v>
      </c>
      <c r="E885" s="120" t="n">
        <v>0</v>
      </c>
      <c r="F885" s="120" t="n">
        <v>0</v>
      </c>
      <c r="G885" s="120" t="n">
        <v>0</v>
      </c>
      <c r="H885" s="120" t="n">
        <v>240</v>
      </c>
      <c r="I885" s="120" t="n">
        <v>246</v>
      </c>
      <c r="J885" s="120" t="n">
        <v>0</v>
      </c>
      <c r="K885" s="120" t="n">
        <v>600</v>
      </c>
      <c r="L885" s="120" t="n">
        <v>0</v>
      </c>
      <c r="M885" s="120" t="n">
        <v>0</v>
      </c>
      <c r="N885" s="88">
        <f>N884+C885+D885+F885+G885+H885-I885-J885-K885-L885-M885/15</f>
        <v/>
      </c>
      <c r="O885" s="88" t="n">
        <v>823</v>
      </c>
      <c r="P885" s="88" t="n"/>
      <c r="Q885" s="88" t="n"/>
      <c r="R885" s="134" t="n"/>
      <c r="S885" s="134" t="n"/>
      <c r="T885" s="134" t="n"/>
      <c r="U885" s="134" t="n"/>
      <c r="V885" s="134" t="n"/>
      <c r="W885" s="134" t="n"/>
      <c r="X885" s="134" t="n"/>
    </row>
    <row r="886" ht="15.75" customHeight="1" s="303">
      <c r="B886" s="75" t="n">
        <v>45153</v>
      </c>
      <c r="C886" s="120" t="n">
        <v>0</v>
      </c>
      <c r="D886" s="120" t="n">
        <v>224</v>
      </c>
      <c r="E886" s="120" t="n">
        <v>0</v>
      </c>
      <c r="F886" s="120" t="n">
        <v>0</v>
      </c>
      <c r="G886" s="120" t="n">
        <v>0</v>
      </c>
      <c r="H886" s="120" t="n">
        <v>221</v>
      </c>
      <c r="I886" s="120" t="n">
        <v>786</v>
      </c>
      <c r="J886" s="120" t="n">
        <v>0</v>
      </c>
      <c r="K886" s="120" t="n">
        <v>0</v>
      </c>
      <c r="L886" s="120" t="n">
        <v>0</v>
      </c>
      <c r="M886" s="120" t="n">
        <v>0</v>
      </c>
      <c r="N886" s="88">
        <f>N885+C886+D886+F886+G886+H886-I886-J886-K886-L886-M886/15</f>
        <v/>
      </c>
      <c r="O886" s="88" t="n"/>
      <c r="P886" s="88" t="n"/>
      <c r="Q886" s="88" t="n"/>
      <c r="R886" s="134" t="n"/>
      <c r="S886" s="134" t="n"/>
      <c r="T886" s="134" t="n"/>
      <c r="U886" s="134" t="n"/>
      <c r="V886" s="134" t="n"/>
      <c r="W886" s="134" t="n"/>
      <c r="X886" s="134" t="n"/>
    </row>
    <row r="887" ht="15.75" customHeight="1" s="303">
      <c r="B887" s="75" t="n">
        <v>45154</v>
      </c>
      <c r="C887" s="120" t="n">
        <v>0</v>
      </c>
      <c r="D887" s="120" t="n">
        <v>0</v>
      </c>
      <c r="E887" s="120" t="n">
        <v>0</v>
      </c>
      <c r="F887" s="120" t="n">
        <v>0</v>
      </c>
      <c r="G887" s="120" t="n">
        <v>0</v>
      </c>
      <c r="H887" s="120" t="n">
        <v>298</v>
      </c>
      <c r="I887" s="120" t="n">
        <v>424</v>
      </c>
      <c r="J887" s="120" t="n">
        <v>0</v>
      </c>
      <c r="K887" s="120" t="n">
        <v>0</v>
      </c>
      <c r="L887" s="120" t="n">
        <v>0</v>
      </c>
      <c r="M887" s="120" t="n">
        <v>0</v>
      </c>
      <c r="N887" s="88">
        <f>N886+C887+D887+F887+G887+H887-I887-J887-K887-L887-M887/15</f>
        <v/>
      </c>
      <c r="O887" s="88" t="n"/>
      <c r="P887" s="88" t="n"/>
      <c r="Q887" s="88" t="n"/>
      <c r="R887" s="134" t="n"/>
      <c r="S887" s="134" t="n"/>
      <c r="T887" s="134" t="n"/>
      <c r="U887" s="134" t="n"/>
      <c r="V887" s="134" t="n"/>
      <c r="W887" s="134" t="n"/>
      <c r="X887" s="134" t="n"/>
    </row>
    <row r="888" ht="15.75" customHeight="1" s="303">
      <c r="B888" s="75" t="n">
        <v>45155</v>
      </c>
      <c r="C888" s="120" t="n">
        <v>0</v>
      </c>
      <c r="D888" s="120" t="n">
        <v>0</v>
      </c>
      <c r="E888" s="120" t="n">
        <v>0</v>
      </c>
      <c r="F888" s="120" t="n">
        <v>0</v>
      </c>
      <c r="G888" s="120" t="n">
        <v>0</v>
      </c>
      <c r="H888" s="120" t="n">
        <v>214</v>
      </c>
      <c r="I888" s="120" t="n">
        <v>568</v>
      </c>
      <c r="J888" s="120" t="n">
        <v>0</v>
      </c>
      <c r="K888" s="120" t="n">
        <v>0</v>
      </c>
      <c r="L888" s="120" t="n">
        <v>0</v>
      </c>
      <c r="M888" s="120" t="n">
        <v>0</v>
      </c>
      <c r="N888" s="88">
        <f>N887+C888+D888+F888+G888+H888-I888-J888-K888-L888-M888/15</f>
        <v/>
      </c>
      <c r="O888" s="88" t="n"/>
      <c r="P888" s="88" t="n"/>
      <c r="Q888" s="88" t="n"/>
      <c r="R888" s="134" t="n"/>
      <c r="S888" s="134" t="n"/>
      <c r="T888" s="134" t="n"/>
      <c r="U888" s="134" t="n"/>
      <c r="V888" s="134" t="n"/>
      <c r="W888" s="134" t="n"/>
      <c r="X888" s="134" t="n"/>
    </row>
    <row r="889" ht="15.75" customHeight="1" s="303">
      <c r="B889" s="75" t="n">
        <v>45156</v>
      </c>
      <c r="C889" s="120" t="n">
        <v>700</v>
      </c>
      <c r="D889" s="120" t="n">
        <v>400</v>
      </c>
      <c r="E889" s="120" t="n">
        <v>172</v>
      </c>
      <c r="F889" s="120" t="n">
        <v>0</v>
      </c>
      <c r="G889" s="120" t="n">
        <v>0</v>
      </c>
      <c r="H889" s="120" t="n">
        <v>304</v>
      </c>
      <c r="I889" s="120" t="n">
        <v>496</v>
      </c>
      <c r="J889" s="120" t="n">
        <v>0</v>
      </c>
      <c r="K889" s="120" t="n">
        <v>0</v>
      </c>
      <c r="L889" s="120" t="n">
        <v>0</v>
      </c>
      <c r="M889" s="120" t="n">
        <v>0</v>
      </c>
      <c r="N889" s="88">
        <f>N888+C889+D889+F889+G889+H889-I889-J889-K889-L889-M889/15</f>
        <v/>
      </c>
      <c r="O889" s="88" t="n">
        <v>196</v>
      </c>
      <c r="P889" s="88" t="n"/>
      <c r="Q889" s="88" t="n"/>
      <c r="R889" s="134" t="n"/>
      <c r="S889" s="134" t="n"/>
      <c r="T889" s="134" t="n"/>
      <c r="U889" s="134" t="n"/>
      <c r="V889" s="134" t="n"/>
      <c r="W889" s="134" t="n"/>
      <c r="X889" s="134" t="n"/>
    </row>
    <row r="890" ht="15.75" customHeight="1" s="303">
      <c r="B890" s="75" t="n">
        <v>45157</v>
      </c>
      <c r="C890" s="120" t="n">
        <v>0</v>
      </c>
      <c r="D890" s="120" t="n">
        <v>500</v>
      </c>
      <c r="E890" s="120" t="n">
        <v>180</v>
      </c>
      <c r="F890" s="120" t="n">
        <v>0</v>
      </c>
      <c r="G890" s="120" t="n">
        <v>0</v>
      </c>
      <c r="H890" s="120" t="n">
        <v>496</v>
      </c>
      <c r="I890" s="120" t="n">
        <v>508</v>
      </c>
      <c r="J890" s="120" t="n">
        <v>0</v>
      </c>
      <c r="K890" s="120" t="n">
        <v>0</v>
      </c>
      <c r="L890" s="133" t="n">
        <v>0</v>
      </c>
      <c r="M890" s="133" t="n">
        <v>0</v>
      </c>
      <c r="N890" s="88">
        <f>N889+C890+D890+F890+G890+H890-I890-J890-K890-L890-M890/15</f>
        <v/>
      </c>
      <c r="O890" s="88" t="n"/>
      <c r="P890" s="88" t="n"/>
      <c r="Q890" s="88" t="n"/>
      <c r="R890" s="134" t="n"/>
      <c r="S890" s="134" t="n"/>
      <c r="T890" s="134" t="n"/>
      <c r="U890" s="134" t="n"/>
      <c r="V890" s="134" t="n"/>
      <c r="W890" s="134" t="n"/>
      <c r="X890" s="134" t="n"/>
    </row>
    <row r="891" ht="15.75" customHeight="1" s="303">
      <c r="B891" s="75" t="n">
        <v>45158</v>
      </c>
      <c r="C891" s="120" t="n">
        <v>0</v>
      </c>
      <c r="D891" s="120" t="n">
        <v>0</v>
      </c>
      <c r="E891" s="120" t="n">
        <v>0</v>
      </c>
      <c r="F891" s="120" t="n">
        <v>0</v>
      </c>
      <c r="G891" s="120" t="n">
        <v>0</v>
      </c>
      <c r="H891" s="120" t="n">
        <v>401</v>
      </c>
      <c r="I891" s="120" t="n">
        <v>803</v>
      </c>
      <c r="J891" s="120" t="n">
        <v>0</v>
      </c>
      <c r="K891" s="120" t="n">
        <v>0</v>
      </c>
      <c r="L891" s="120" t="n">
        <v>0</v>
      </c>
      <c r="M891" s="120" t="n">
        <v>0</v>
      </c>
      <c r="N891" s="88">
        <f>N890+C891+D891+F891+G891+H891-I891-J891-K891-L891-M891/15</f>
        <v/>
      </c>
      <c r="O891" s="88" t="n">
        <v>1196</v>
      </c>
      <c r="P891" s="88" t="n"/>
      <c r="Q891" s="88" t="n"/>
      <c r="R891" s="134" t="n"/>
      <c r="S891" s="134" t="n"/>
      <c r="T891" s="134" t="n"/>
      <c r="U891" s="134" t="n"/>
      <c r="V891" s="134" t="n"/>
      <c r="W891" s="134" t="n"/>
      <c r="X891" s="134" t="n"/>
    </row>
    <row r="892" ht="15.75" customHeight="1" s="303">
      <c r="B892" s="75" t="n">
        <v>45159</v>
      </c>
      <c r="C892" s="120" t="n">
        <v>0</v>
      </c>
      <c r="D892" s="120" t="n">
        <v>0</v>
      </c>
      <c r="E892" s="120" t="n">
        <v>0</v>
      </c>
      <c r="F892" s="120" t="n">
        <v>0</v>
      </c>
      <c r="G892" s="120" t="n">
        <v>0</v>
      </c>
      <c r="H892" s="120" t="n">
        <v>600</v>
      </c>
      <c r="I892" s="120" t="n">
        <v>139</v>
      </c>
      <c r="J892" s="120" t="n">
        <v>0</v>
      </c>
      <c r="K892" s="120" t="n">
        <v>0</v>
      </c>
      <c r="L892" s="120" t="n">
        <v>0</v>
      </c>
      <c r="M892" s="120" t="n">
        <v>0</v>
      </c>
      <c r="N892" s="88">
        <f>N891+C892+D892+F892+G892+H892-I892-J892-K892-L892-M892/15</f>
        <v/>
      </c>
      <c r="O892" s="88" t="n">
        <v>856</v>
      </c>
      <c r="P892" s="88" t="n"/>
      <c r="Q892" s="88" t="n"/>
      <c r="R892" s="134" t="n"/>
      <c r="S892" s="134" t="n"/>
      <c r="T892" s="134" t="n"/>
      <c r="U892" s="134" t="n"/>
      <c r="V892" s="134" t="n"/>
      <c r="W892" s="134" t="n"/>
      <c r="X892" s="134" t="n"/>
    </row>
    <row r="893" ht="15.75" customHeight="1" s="303">
      <c r="B893" s="75" t="n">
        <v>45160</v>
      </c>
      <c r="C893" s="120" t="n">
        <v>0</v>
      </c>
      <c r="D893" s="120" t="n">
        <v>498</v>
      </c>
      <c r="E893" s="120" t="n">
        <v>106</v>
      </c>
      <c r="F893" s="120" t="n">
        <v>0</v>
      </c>
      <c r="G893" s="120" t="n">
        <v>0</v>
      </c>
      <c r="H893" s="120" t="n">
        <v>258</v>
      </c>
      <c r="I893" s="120" t="n">
        <v>804</v>
      </c>
      <c r="J893" s="120" t="n">
        <v>0</v>
      </c>
      <c r="K893" s="120" t="n">
        <v>0</v>
      </c>
      <c r="L893" s="120" t="n">
        <v>0</v>
      </c>
      <c r="M893" s="120" t="n">
        <v>0</v>
      </c>
      <c r="N893" s="88">
        <f>N892+C893+D893+F893+G893+H893-I893-J893-K893-L893-M893/15</f>
        <v/>
      </c>
      <c r="O893" s="88" t="n">
        <v>602</v>
      </c>
      <c r="P893" s="88" t="n"/>
      <c r="Q893" s="88" t="n"/>
      <c r="R893" s="134" t="n"/>
      <c r="S893" s="134" t="n"/>
      <c r="T893" s="134" t="n"/>
      <c r="U893" s="134" t="n"/>
      <c r="V893" s="134" t="n"/>
      <c r="W893" s="134" t="n"/>
      <c r="X893" s="134" t="n"/>
    </row>
    <row r="894" ht="15.75" customHeight="1" s="303">
      <c r="B894" s="75" t="n">
        <v>45161</v>
      </c>
      <c r="C894" s="120" t="n">
        <v>700</v>
      </c>
      <c r="D894" s="120" t="n">
        <v>0</v>
      </c>
      <c r="E894" s="120" t="n">
        <v>0</v>
      </c>
      <c r="F894" s="120" t="n">
        <v>0</v>
      </c>
      <c r="G894" s="120" t="n">
        <v>0</v>
      </c>
      <c r="H894" s="120" t="n">
        <v>574</v>
      </c>
      <c r="I894" s="120" t="n">
        <v>937</v>
      </c>
      <c r="J894" s="120" t="n">
        <v>0</v>
      </c>
      <c r="K894" s="120" t="n">
        <v>0</v>
      </c>
      <c r="L894" s="120" t="n">
        <v>0</v>
      </c>
      <c r="M894" s="120" t="n">
        <v>0</v>
      </c>
      <c r="N894" s="88">
        <f>N893+C894+D894+F894+G894+H894-I894-J894-K894-L894-M894/15</f>
        <v/>
      </c>
      <c r="O894" s="88" t="n">
        <v>816</v>
      </c>
      <c r="P894" s="88" t="n"/>
      <c r="Q894" s="88" t="n"/>
      <c r="R894" s="134" t="n"/>
      <c r="S894" s="134" t="n"/>
      <c r="T894" s="134" t="n"/>
      <c r="U894" s="134" t="n"/>
      <c r="V894" s="134" t="n"/>
      <c r="W894" s="134" t="n"/>
      <c r="X894" s="134" t="n"/>
    </row>
    <row r="895" ht="15.75" customHeight="1" s="303">
      <c r="B895" s="75" t="n">
        <v>45162</v>
      </c>
      <c r="C895" s="120" t="n">
        <v>0</v>
      </c>
      <c r="D895" s="120" t="n">
        <v>374</v>
      </c>
      <c r="E895" s="120" t="n">
        <v>80</v>
      </c>
      <c r="F895" s="120" t="n">
        <v>0</v>
      </c>
      <c r="G895" s="120" t="n">
        <v>0</v>
      </c>
      <c r="H895" s="120" t="n">
        <v>281</v>
      </c>
      <c r="I895" s="120" t="n">
        <v>496</v>
      </c>
      <c r="J895" s="120" t="n">
        <v>0</v>
      </c>
      <c r="K895" s="120" t="n">
        <v>600</v>
      </c>
      <c r="L895" s="120" t="n">
        <v>0</v>
      </c>
      <c r="M895" s="120" t="n">
        <v>0</v>
      </c>
      <c r="N895" s="88">
        <f>N894+C895+D895+F895+G895+H895-I895-J895-K895-L895-M895/15</f>
        <v/>
      </c>
      <c r="O895" s="88" t="n">
        <v>1295</v>
      </c>
      <c r="P895" s="88" t="n"/>
      <c r="Q895" s="88" t="n"/>
      <c r="R895" s="134" t="n"/>
      <c r="S895" s="134" t="n"/>
      <c r="T895" s="134" t="n"/>
      <c r="U895" s="134" t="n"/>
      <c r="V895" s="134" t="n"/>
      <c r="W895" s="134" t="n"/>
      <c r="X895" s="134" t="n"/>
    </row>
    <row r="896" ht="15.75" customHeight="1" s="303">
      <c r="B896" s="75" t="n">
        <v>45163</v>
      </c>
      <c r="C896" s="120" t="n">
        <v>0</v>
      </c>
      <c r="D896" s="120" t="n">
        <v>500</v>
      </c>
      <c r="E896" s="120" t="n">
        <v>189</v>
      </c>
      <c r="F896" s="120" t="n">
        <v>0</v>
      </c>
      <c r="G896" s="120" t="n">
        <v>0</v>
      </c>
      <c r="H896" s="120" t="n">
        <v>402</v>
      </c>
      <c r="I896" s="120" t="n">
        <v>615</v>
      </c>
      <c r="J896" s="120" t="n">
        <v>0</v>
      </c>
      <c r="K896" s="120" t="n">
        <v>0</v>
      </c>
      <c r="L896" s="120" t="n">
        <v>0</v>
      </c>
      <c r="M896" s="120" t="n">
        <v>0</v>
      </c>
      <c r="N896" s="88">
        <f>N895+C896+D896+F896+G896+H896-I896-J896-K896-L896-M896/15</f>
        <v/>
      </c>
      <c r="O896" s="88" t="n">
        <v>1254</v>
      </c>
      <c r="P896" s="88" t="n"/>
      <c r="Q896" s="88" t="n"/>
      <c r="R896" s="134" t="n"/>
      <c r="S896" s="134" t="n"/>
      <c r="T896" s="134" t="n"/>
      <c r="U896" s="134" t="n"/>
      <c r="V896" s="134" t="n"/>
      <c r="W896" s="134" t="n"/>
      <c r="X896" s="134" t="n"/>
    </row>
    <row r="897" ht="15.75" customHeight="1" s="303">
      <c r="B897" s="75" t="n">
        <v>45164</v>
      </c>
      <c r="C897" s="120" t="n">
        <v>0</v>
      </c>
      <c r="D897" s="120">
        <f>480+200</f>
        <v/>
      </c>
      <c r="E897" s="120">
        <f>130+37</f>
        <v/>
      </c>
      <c r="F897" s="120" t="n">
        <v>0</v>
      </c>
      <c r="G897" s="120" t="n">
        <v>0</v>
      </c>
      <c r="H897" s="120" t="n">
        <v>425</v>
      </c>
      <c r="I897" s="120" t="n">
        <v>910</v>
      </c>
      <c r="J897" s="120" t="n">
        <v>0</v>
      </c>
      <c r="K897" s="120" t="n">
        <v>0</v>
      </c>
      <c r="L897" s="120" t="n">
        <v>0</v>
      </c>
      <c r="M897" s="120" t="n">
        <v>0</v>
      </c>
      <c r="N897" s="88">
        <f>N896+C897+D897+F897+G897+H897-I897-J897-K897-L897-M897/15</f>
        <v/>
      </c>
      <c r="O897" s="88" t="n">
        <v>1366</v>
      </c>
      <c r="P897" s="88" t="n"/>
      <c r="Q897" s="88" t="n"/>
      <c r="R897" s="134" t="n"/>
      <c r="S897" s="134" t="n"/>
      <c r="T897" s="134" t="n"/>
      <c r="U897" s="134" t="n"/>
      <c r="V897" s="134" t="n"/>
      <c r="W897" s="134" t="n"/>
      <c r="X897" s="134" t="n"/>
    </row>
    <row r="898" ht="15.75" customHeight="1" s="303">
      <c r="B898" s="75" t="n">
        <v>45165</v>
      </c>
      <c r="C898" s="120" t="n">
        <v>0</v>
      </c>
      <c r="D898" s="120" t="n">
        <v>0</v>
      </c>
      <c r="E898" s="120" t="n">
        <v>0</v>
      </c>
      <c r="F898" s="120" t="n">
        <v>0</v>
      </c>
      <c r="G898" s="120" t="n">
        <v>0</v>
      </c>
      <c r="H898" s="120" t="n">
        <v>395</v>
      </c>
      <c r="I898" s="120" t="n">
        <v>864</v>
      </c>
      <c r="J898" s="120" t="n">
        <v>0</v>
      </c>
      <c r="K898" s="120" t="n">
        <v>0</v>
      </c>
      <c r="L898" s="120" t="n">
        <v>0</v>
      </c>
      <c r="M898" s="120" t="n">
        <v>0</v>
      </c>
      <c r="N898" s="88">
        <f>N897+C898+D898+F898+G898+H898-I898-J898-K898-L898-M898/15</f>
        <v/>
      </c>
      <c r="O898" s="88" t="n"/>
      <c r="P898" s="88" t="n"/>
      <c r="Q898" s="88" t="n"/>
      <c r="R898" s="134" t="n"/>
      <c r="S898" s="134" t="n"/>
      <c r="T898" s="134" t="n"/>
      <c r="U898" s="134" t="n"/>
      <c r="V898" s="134" t="n"/>
      <c r="W898" s="134" t="n"/>
      <c r="X898" s="134" t="n"/>
    </row>
    <row r="899" ht="15.75" customHeight="1" s="303">
      <c r="B899" s="75" t="n">
        <v>45166</v>
      </c>
      <c r="C899" s="120" t="n">
        <v>700</v>
      </c>
      <c r="D899" s="120" t="n">
        <v>0</v>
      </c>
      <c r="E899" s="120" t="n">
        <v>0</v>
      </c>
      <c r="F899" s="120" t="n">
        <v>0</v>
      </c>
      <c r="G899" s="120" t="n">
        <v>0</v>
      </c>
      <c r="H899" s="120" t="n">
        <v>603</v>
      </c>
      <c r="I899" s="120" t="n">
        <v>328</v>
      </c>
      <c r="J899" s="120" t="n">
        <v>0</v>
      </c>
      <c r="K899" s="120" t="n">
        <v>0</v>
      </c>
      <c r="L899" s="120" t="n">
        <v>0</v>
      </c>
      <c r="M899" s="120" t="n">
        <v>0</v>
      </c>
      <c r="N899" s="88">
        <f>N898+C899+D899+F899+G899+H899-I899-J899-K899-L899-M899/15</f>
        <v/>
      </c>
      <c r="O899" s="88" t="n">
        <v>1120</v>
      </c>
      <c r="P899" s="88" t="n"/>
      <c r="Q899" s="88" t="n"/>
      <c r="R899" s="134" t="n"/>
      <c r="S899" s="134" t="n"/>
      <c r="T899" s="134" t="n"/>
      <c r="U899" s="134" t="n"/>
      <c r="V899" s="134" t="n"/>
      <c r="W899" s="134" t="n"/>
      <c r="X899" s="134" t="n"/>
    </row>
    <row r="900" ht="15.75" customHeight="1" s="303">
      <c r="B900" s="75" t="n">
        <v>45167</v>
      </c>
      <c r="C900" s="120" t="n">
        <v>0</v>
      </c>
      <c r="D900" s="120" t="n">
        <v>0</v>
      </c>
      <c r="E900" s="120" t="n">
        <v>0</v>
      </c>
      <c r="F900" s="120" t="n">
        <v>0</v>
      </c>
      <c r="G900" s="120" t="n">
        <v>0</v>
      </c>
      <c r="H900" s="120" t="n">
        <v>568</v>
      </c>
      <c r="I900" s="120" t="n">
        <v>837</v>
      </c>
      <c r="J900" s="120" t="n">
        <v>0</v>
      </c>
      <c r="K900" s="120" t="n">
        <v>0</v>
      </c>
      <c r="L900" s="120" t="n">
        <v>0</v>
      </c>
      <c r="M900" s="120" t="n">
        <v>0</v>
      </c>
      <c r="N900" s="88">
        <f>N899+C900+D900+F900+G900+H900-I900-J900-K900-L900-M900/15</f>
        <v/>
      </c>
      <c r="O900" s="88" t="n">
        <v>1640</v>
      </c>
      <c r="P900" s="88" t="n"/>
      <c r="Q900" s="88" t="n"/>
      <c r="R900" s="134" t="n"/>
      <c r="S900" s="134" t="n"/>
      <c r="T900" s="134" t="n"/>
      <c r="U900" s="134" t="n"/>
      <c r="V900" s="134" t="n"/>
      <c r="W900" s="134" t="n"/>
      <c r="X900" s="134" t="n"/>
    </row>
    <row r="901" ht="15.75" customHeight="1" s="303">
      <c r="B901" s="75" t="n">
        <v>45168</v>
      </c>
      <c r="C901" s="120" t="n">
        <v>0</v>
      </c>
      <c r="D901" s="120" t="n">
        <v>500</v>
      </c>
      <c r="E901" s="120" t="n">
        <v>120</v>
      </c>
      <c r="F901" s="120" t="n">
        <v>0</v>
      </c>
      <c r="G901" s="120" t="n">
        <v>0</v>
      </c>
      <c r="H901" s="120" t="n">
        <v>209</v>
      </c>
      <c r="I901" s="120" t="n">
        <v>604</v>
      </c>
      <c r="J901" s="120" t="n">
        <v>0</v>
      </c>
      <c r="K901" s="120" t="n">
        <v>0</v>
      </c>
      <c r="L901" s="133" t="n">
        <v>0</v>
      </c>
      <c r="M901" s="133" t="n">
        <v>0</v>
      </c>
      <c r="N901" s="88">
        <f>N900+C901+D901+F901+G901+H901-I901-J901-K901-L901-M901/15</f>
        <v/>
      </c>
      <c r="O901" s="88" t="n"/>
      <c r="P901" s="88" t="n"/>
      <c r="Q901" s="88" t="n"/>
      <c r="R901" s="134" t="n"/>
      <c r="S901" s="134" t="n"/>
      <c r="T901" s="134" t="n"/>
      <c r="U901" s="134" t="n"/>
      <c r="V901" s="134" t="n"/>
      <c r="W901" s="134" t="n"/>
      <c r="X901" s="134" t="n"/>
    </row>
    <row r="902" ht="15.75" customHeight="1" s="303">
      <c r="B902" s="75" t="n">
        <v>45169</v>
      </c>
      <c r="C902" s="120" t="n">
        <v>0</v>
      </c>
      <c r="D902" s="120" t="n">
        <v>0</v>
      </c>
      <c r="E902" s="120" t="n">
        <v>0</v>
      </c>
      <c r="F902" s="120" t="n">
        <v>0</v>
      </c>
      <c r="G902" s="120" t="n">
        <v>0</v>
      </c>
      <c r="H902" s="120" t="n">
        <v>287</v>
      </c>
      <c r="I902" s="120" t="n">
        <v>1054</v>
      </c>
      <c r="J902" s="120" t="n">
        <v>0</v>
      </c>
      <c r="K902" s="120" t="n">
        <v>0</v>
      </c>
      <c r="L902" s="120" t="n">
        <v>0</v>
      </c>
      <c r="M902" s="120" t="n">
        <v>0</v>
      </c>
      <c r="N902" s="88">
        <f>N901+C902+D902+F902+G902+H902-I902-J902-K902-L902-M902/15</f>
        <v/>
      </c>
      <c r="O902" s="88" t="n">
        <v>1296</v>
      </c>
      <c r="P902" s="88" t="n"/>
      <c r="Q902" s="88" t="n"/>
      <c r="R902" s="134" t="n"/>
      <c r="S902" s="134" t="n"/>
      <c r="T902" s="134" t="n"/>
      <c r="U902" s="134" t="n"/>
      <c r="V902" s="134" t="n"/>
      <c r="W902" s="134" t="n"/>
      <c r="X902" s="134" t="n"/>
    </row>
    <row r="903" ht="15.75" customHeight="1" s="303">
      <c r="B903" s="75" t="n">
        <v>45170</v>
      </c>
      <c r="C903" s="120" t="n">
        <v>0</v>
      </c>
      <c r="D903" s="120" t="n">
        <v>0</v>
      </c>
      <c r="E903" s="120" t="n">
        <v>0</v>
      </c>
      <c r="F903" s="120" t="n">
        <v>0</v>
      </c>
      <c r="G903" s="120" t="n">
        <v>0</v>
      </c>
      <c r="H903" s="120" t="n">
        <v>623</v>
      </c>
      <c r="I903" s="120" t="n">
        <v>546</v>
      </c>
      <c r="J903" s="120" t="n">
        <v>0</v>
      </c>
      <c r="K903" s="120" t="n">
        <v>0</v>
      </c>
      <c r="L903" s="120" t="n">
        <v>0</v>
      </c>
      <c r="M903" s="120" t="n">
        <v>0</v>
      </c>
      <c r="N903" s="88">
        <f>N902+C903+D903+F903+G903+H903-I903-J903-K903-L903-M903/15</f>
        <v/>
      </c>
      <c r="O903" s="88" t="n">
        <v>1083</v>
      </c>
      <c r="P903" s="132" t="n">
        <v>13878</v>
      </c>
      <c r="Q903" s="132">
        <f>P903-N903</f>
        <v/>
      </c>
      <c r="R903" s="134" t="n"/>
      <c r="S903" s="134" t="n"/>
      <c r="T903" s="134" t="n"/>
      <c r="U903" s="134" t="n"/>
      <c r="V903" s="134" t="n"/>
      <c r="W903" s="134" t="n"/>
      <c r="X903" s="134" t="n"/>
    </row>
    <row r="904" ht="15.75" customHeight="1" s="303">
      <c r="B904" s="75" t="n">
        <v>45171</v>
      </c>
      <c r="C904" s="120" t="n">
        <v>0</v>
      </c>
      <c r="D904" s="120" t="n">
        <v>1078</v>
      </c>
      <c r="E904" s="120" t="n">
        <v>271</v>
      </c>
      <c r="F904" s="120" t="n">
        <v>0</v>
      </c>
      <c r="G904" s="120" t="n">
        <v>0</v>
      </c>
      <c r="H904" s="120" t="n">
        <v>366</v>
      </c>
      <c r="I904" s="120" t="n">
        <v>946</v>
      </c>
      <c r="J904" s="120" t="n">
        <v>0</v>
      </c>
      <c r="K904" s="120" t="n">
        <v>0</v>
      </c>
      <c r="L904" s="120" t="n">
        <v>0</v>
      </c>
      <c r="M904" s="120" t="n">
        <v>0</v>
      </c>
      <c r="N904" s="88">
        <f>P903+C904+D904+F904+G904+H904-I904-J904-K904-L904-M904/15</f>
        <v/>
      </c>
      <c r="O904" s="88" t="n">
        <v>884</v>
      </c>
      <c r="P904" s="88" t="n"/>
      <c r="Q904" s="97">
        <f>Q903/N903</f>
        <v/>
      </c>
      <c r="R904" s="134" t="n"/>
      <c r="S904" s="134" t="n"/>
      <c r="T904" s="134" t="n"/>
      <c r="U904" s="134" t="n"/>
      <c r="V904" s="134" t="n"/>
      <c r="W904" s="134" t="n"/>
      <c r="X904" s="134" t="n"/>
    </row>
    <row r="905" ht="15.75" customHeight="1" s="303">
      <c r="B905" s="75" t="n">
        <v>45172</v>
      </c>
      <c r="C905" s="120" t="n">
        <v>0</v>
      </c>
      <c r="D905" s="120" t="n">
        <v>0</v>
      </c>
      <c r="E905" s="120" t="n">
        <v>0</v>
      </c>
      <c r="F905" s="120" t="n">
        <v>0</v>
      </c>
      <c r="G905" s="120" t="n">
        <v>0</v>
      </c>
      <c r="H905" s="120" t="n">
        <v>626</v>
      </c>
      <c r="I905" s="120" t="n">
        <v>486</v>
      </c>
      <c r="J905" s="120" t="n">
        <v>0</v>
      </c>
      <c r="K905" s="120" t="n">
        <v>0</v>
      </c>
      <c r="L905" s="120" t="n">
        <v>0</v>
      </c>
      <c r="M905" s="120" t="n">
        <v>0</v>
      </c>
      <c r="N905" s="88">
        <f>N904+C905+D905+F905+G905+H905-I905-J905-K905-L905-M905/15</f>
        <v/>
      </c>
      <c r="O905" s="88" t="n">
        <v>1496</v>
      </c>
      <c r="P905" s="88" t="n"/>
      <c r="Q905" s="88" t="n"/>
      <c r="R905" s="134" t="n"/>
      <c r="S905" s="134" t="n"/>
      <c r="T905" s="134" t="n"/>
      <c r="U905" s="134" t="n"/>
      <c r="V905" s="134" t="n"/>
      <c r="W905" s="134" t="n"/>
      <c r="X905" s="134" t="n"/>
    </row>
    <row r="906" ht="15.75" customHeight="1" s="303">
      <c r="B906" s="75" t="n">
        <v>45173</v>
      </c>
      <c r="C906" s="120" t="n">
        <v>0</v>
      </c>
      <c r="D906" s="120" t="n">
        <v>0</v>
      </c>
      <c r="E906" s="120" t="n">
        <v>0</v>
      </c>
      <c r="F906" s="120" t="n">
        <v>0</v>
      </c>
      <c r="G906" s="120" t="n">
        <v>14</v>
      </c>
      <c r="H906" s="120" t="n">
        <v>549</v>
      </c>
      <c r="I906" s="120" t="n">
        <v>506</v>
      </c>
      <c r="J906" s="120" t="n">
        <v>0</v>
      </c>
      <c r="K906" s="120" t="n">
        <v>0</v>
      </c>
      <c r="L906" s="120" t="n">
        <v>0</v>
      </c>
      <c r="M906" s="120" t="n">
        <v>0</v>
      </c>
      <c r="N906" s="88">
        <f>N905+C906+D906+F906+G906+H906-I906-J906-K906-L906-M906/15</f>
        <v/>
      </c>
      <c r="O906" s="88" t="n">
        <v>1241</v>
      </c>
      <c r="P906" s="88" t="n"/>
      <c r="Q906" s="88" t="n"/>
      <c r="R906" s="134" t="n"/>
      <c r="S906" s="134" t="n"/>
      <c r="T906" s="134" t="n"/>
      <c r="U906" s="134" t="n"/>
      <c r="V906" s="134" t="n"/>
      <c r="W906" s="134" t="n"/>
      <c r="X906" s="134" t="n"/>
    </row>
    <row r="907" ht="15.75" customHeight="1" s="303">
      <c r="B907" s="75" t="n">
        <v>45174</v>
      </c>
      <c r="C907" s="120" t="n">
        <v>0</v>
      </c>
      <c r="D907" s="120" t="n">
        <v>377</v>
      </c>
      <c r="E907" s="120" t="n">
        <v>115</v>
      </c>
      <c r="F907" s="120" t="n">
        <v>0</v>
      </c>
      <c r="G907" s="120" t="n">
        <v>0</v>
      </c>
      <c r="H907" s="120" t="n">
        <v>513</v>
      </c>
      <c r="I907" s="120" t="n">
        <v>628</v>
      </c>
      <c r="J907" s="120" t="n">
        <v>0</v>
      </c>
      <c r="K907" s="120" t="n">
        <v>0</v>
      </c>
      <c r="L907" s="120" t="n">
        <v>0</v>
      </c>
      <c r="M907" s="120" t="n">
        <v>0</v>
      </c>
      <c r="N907" s="88">
        <f>N906+C907+D907+F907+G907+H907-I907-J907-K907-L907-M907/15</f>
        <v/>
      </c>
      <c r="O907" s="88" t="n">
        <v>986</v>
      </c>
      <c r="P907" s="88" t="n"/>
      <c r="Q907" s="88" t="n"/>
      <c r="R907" s="134" t="n"/>
      <c r="S907" s="134" t="n"/>
      <c r="T907" s="134" t="n"/>
      <c r="U907" s="134" t="n"/>
      <c r="V907" s="134" t="n"/>
      <c r="W907" s="134" t="n"/>
      <c r="X907" s="134" t="n"/>
    </row>
    <row r="908" ht="15.75" customHeight="1" s="303">
      <c r="B908" s="75" t="n">
        <v>45175</v>
      </c>
      <c r="C908" s="120" t="n">
        <v>0</v>
      </c>
      <c r="D908" s="120" t="n">
        <v>400</v>
      </c>
      <c r="E908" s="120" t="n">
        <v>110</v>
      </c>
      <c r="F908" s="120" t="n">
        <v>0</v>
      </c>
      <c r="G908" s="120" t="n">
        <v>0</v>
      </c>
      <c r="H908" s="120" t="n">
        <v>192</v>
      </c>
      <c r="I908" s="120" t="n">
        <v>1376</v>
      </c>
      <c r="J908" s="120" t="n">
        <v>0</v>
      </c>
      <c r="K908" s="120" t="n">
        <v>600</v>
      </c>
      <c r="L908" s="120" t="n">
        <v>0</v>
      </c>
      <c r="M908" s="120" t="n">
        <v>0</v>
      </c>
      <c r="N908" s="88">
        <f>N907+C908+D908+F908+G908+H908-I908-J908-K908-L908-M908/15</f>
        <v/>
      </c>
      <c r="O908" s="88" t="n">
        <v>908</v>
      </c>
      <c r="P908" s="88" t="n"/>
      <c r="Q908" s="88" t="n"/>
      <c r="R908" s="134" t="n"/>
      <c r="S908" s="134" t="n"/>
      <c r="T908" s="134" t="n"/>
      <c r="U908" s="134" t="n"/>
      <c r="V908" s="134" t="n"/>
      <c r="W908" s="134" t="n"/>
      <c r="X908" s="134" t="n"/>
    </row>
    <row r="909" ht="15.75" customHeight="1" s="303">
      <c r="B909" s="75" t="n">
        <v>45176</v>
      </c>
      <c r="C909" s="120" t="n">
        <v>0</v>
      </c>
      <c r="D909" s="120" t="n">
        <v>300</v>
      </c>
      <c r="E909" s="120" t="n">
        <v>60</v>
      </c>
      <c r="F909" s="120" t="n">
        <v>0</v>
      </c>
      <c r="G909" s="120" t="n">
        <v>0</v>
      </c>
      <c r="H909" s="120" t="n">
        <v>562</v>
      </c>
      <c r="I909" s="120" t="n">
        <v>828</v>
      </c>
      <c r="J909" s="120" t="n">
        <v>0</v>
      </c>
      <c r="K909" s="120" t="n">
        <v>0</v>
      </c>
      <c r="L909" s="120" t="n">
        <v>0</v>
      </c>
      <c r="M909" s="120" t="n">
        <v>0</v>
      </c>
      <c r="N909" s="88">
        <f>N908+C909+D909+F909+G909+H909-I909-J909-K909-L909-M909/15</f>
        <v/>
      </c>
      <c r="O909" s="88" t="n">
        <v>998</v>
      </c>
      <c r="P909" s="88" t="n"/>
      <c r="Q909" s="88" t="n"/>
      <c r="R909" s="134" t="n"/>
      <c r="S909" s="134" t="n"/>
      <c r="T909" s="134" t="n"/>
      <c r="U909" s="134" t="n"/>
      <c r="V909" s="134" t="n"/>
      <c r="W909" s="134" t="n"/>
      <c r="X909" s="134" t="n"/>
    </row>
    <row r="910" ht="15.75" customHeight="1" s="303">
      <c r="B910" s="75" t="n">
        <v>45177</v>
      </c>
      <c r="C910" s="120" t="n">
        <v>0</v>
      </c>
      <c r="D910" s="120" t="n">
        <v>0</v>
      </c>
      <c r="E910" s="120" t="n">
        <v>0</v>
      </c>
      <c r="F910" s="120" t="n">
        <v>0</v>
      </c>
      <c r="G910" s="120" t="n">
        <v>0</v>
      </c>
      <c r="H910" s="120" t="n">
        <v>616</v>
      </c>
      <c r="I910" s="120" t="n">
        <v>498</v>
      </c>
      <c r="J910" s="120" t="n">
        <v>0</v>
      </c>
      <c r="K910" s="120" t="n">
        <v>0</v>
      </c>
      <c r="L910" s="120" t="n">
        <v>0</v>
      </c>
      <c r="M910" s="120" t="n">
        <v>0</v>
      </c>
      <c r="N910" s="88">
        <f>N909+C910+D910+F910+G910+H910-I910-J910-K910-L910-M910/15</f>
        <v/>
      </c>
      <c r="O910" s="88" t="n">
        <v>809</v>
      </c>
      <c r="P910" s="88" t="n"/>
      <c r="Q910" s="88" t="n"/>
      <c r="R910" s="134" t="n"/>
      <c r="S910" s="134" t="n"/>
      <c r="T910" s="134" t="n"/>
      <c r="U910" s="134" t="n"/>
      <c r="V910" s="134" t="n"/>
      <c r="W910" s="134" t="n"/>
      <c r="X910" s="134" t="n"/>
    </row>
    <row r="911" ht="15.75" customHeight="1" s="303">
      <c r="B911" s="75" t="n">
        <v>45178</v>
      </c>
      <c r="C911" s="120" t="n">
        <v>0</v>
      </c>
      <c r="D911" s="120" t="n">
        <v>470</v>
      </c>
      <c r="E911" s="120" t="n">
        <v>170</v>
      </c>
      <c r="F911" s="120" t="n">
        <v>0</v>
      </c>
      <c r="G911" s="120" t="n">
        <v>0</v>
      </c>
      <c r="H911" s="120" t="n">
        <v>332</v>
      </c>
      <c r="I911" s="120" t="n">
        <v>807</v>
      </c>
      <c r="J911" s="120" t="n">
        <v>0</v>
      </c>
      <c r="K911" s="120" t="n">
        <v>0</v>
      </c>
      <c r="L911" s="120" t="n">
        <v>0</v>
      </c>
      <c r="M911" s="120" t="n">
        <v>0</v>
      </c>
      <c r="N911" s="88">
        <f>N910+C911+D911+F911+G911+H911-I911-J911-K911-L911-M911/15</f>
        <v/>
      </c>
      <c r="O911" s="88" t="n">
        <v>505</v>
      </c>
      <c r="P911" s="88" t="n"/>
      <c r="Q911" s="88" t="n"/>
      <c r="R911" s="134" t="n"/>
      <c r="S911" s="134" t="n"/>
      <c r="T911" s="134" t="n"/>
      <c r="U911" s="134" t="n"/>
      <c r="V911" s="134" t="n"/>
      <c r="W911" s="134" t="n"/>
      <c r="X911" s="134" t="n"/>
    </row>
    <row r="912" ht="15.75" customHeight="1" s="303">
      <c r="B912" s="75" t="n">
        <v>45179</v>
      </c>
      <c r="C912" s="120" t="n">
        <v>0</v>
      </c>
      <c r="D912" s="120" t="n">
        <v>0</v>
      </c>
      <c r="E912" s="120" t="n">
        <v>0</v>
      </c>
      <c r="F912" s="120" t="n">
        <v>0</v>
      </c>
      <c r="G912" s="120" t="n">
        <v>0</v>
      </c>
      <c r="H912" s="120" t="n">
        <v>280</v>
      </c>
      <c r="I912" s="120" t="n">
        <v>613</v>
      </c>
      <c r="J912" s="120" t="n">
        <v>0</v>
      </c>
      <c r="K912" s="120" t="n">
        <v>0</v>
      </c>
      <c r="L912" s="120" t="n">
        <v>0</v>
      </c>
      <c r="M912" s="120" t="n">
        <v>0</v>
      </c>
      <c r="N912" s="88">
        <f>N911+C912+D912+F912+G912+H912-I912-J912-K912-L912-M912/15</f>
        <v/>
      </c>
      <c r="O912" s="88" t="n">
        <v>625</v>
      </c>
      <c r="P912" s="88" t="n"/>
      <c r="Q912" s="88" t="n"/>
      <c r="R912" s="134" t="n"/>
      <c r="S912" s="134" t="n"/>
      <c r="T912" s="134" t="n"/>
      <c r="U912" s="134" t="n"/>
      <c r="V912" s="134" t="n"/>
      <c r="W912" s="134" t="n"/>
      <c r="X912" s="134" t="n"/>
    </row>
    <row r="913" ht="15.75" customHeight="1" s="303">
      <c r="B913" s="75" t="n">
        <v>45180</v>
      </c>
      <c r="C913" s="120" t="n">
        <v>0</v>
      </c>
      <c r="D913" s="120" t="n">
        <v>0</v>
      </c>
      <c r="E913" s="120" t="n">
        <v>0</v>
      </c>
      <c r="F913" s="120" t="n">
        <v>0</v>
      </c>
      <c r="G913" s="120" t="n">
        <v>0</v>
      </c>
      <c r="H913" s="120" t="n">
        <v>677</v>
      </c>
      <c r="I913" s="120" t="n">
        <v>390</v>
      </c>
      <c r="J913" s="120" t="n">
        <v>0</v>
      </c>
      <c r="K913" s="120" t="n">
        <v>0</v>
      </c>
      <c r="L913" s="120" t="n">
        <v>0</v>
      </c>
      <c r="M913" s="120" t="n">
        <v>0</v>
      </c>
      <c r="N913" s="88">
        <f>N912+C913+D913+F913+G913+H913-I913-J913-K913-L913-M913/15</f>
        <v/>
      </c>
      <c r="O913" s="88" t="n">
        <v>410</v>
      </c>
      <c r="P913" s="88" t="n"/>
      <c r="Q913" s="88" t="n"/>
      <c r="R913" s="134" t="n"/>
      <c r="S913" s="134" t="n"/>
      <c r="T913" s="134" t="n"/>
      <c r="U913" s="134" t="n"/>
      <c r="V913" s="134" t="n"/>
      <c r="W913" s="134" t="n"/>
      <c r="X913" s="134" t="n"/>
    </row>
    <row r="914" ht="15.75" customHeight="1" s="303">
      <c r="B914" s="75" t="n">
        <v>45181</v>
      </c>
      <c r="C914" s="120" t="n">
        <v>0</v>
      </c>
      <c r="D914" s="120" t="n">
        <v>0</v>
      </c>
      <c r="E914" s="120" t="n">
        <v>0</v>
      </c>
      <c r="F914" s="120" t="n">
        <v>0</v>
      </c>
      <c r="G914" s="120" t="n">
        <v>0</v>
      </c>
      <c r="H914" s="120" t="n">
        <v>78</v>
      </c>
      <c r="I914" s="120" t="n">
        <v>900</v>
      </c>
      <c r="J914" s="120" t="n">
        <v>0</v>
      </c>
      <c r="K914" s="120" t="n">
        <v>0</v>
      </c>
      <c r="L914" s="120" t="n">
        <v>0</v>
      </c>
      <c r="M914" s="120" t="n">
        <v>0</v>
      </c>
      <c r="N914" s="88">
        <f>N913+C914+D914+F914+G914+H914-I914-J914-K914-L914-M914/15</f>
        <v/>
      </c>
      <c r="O914" s="88" t="n">
        <v>160</v>
      </c>
      <c r="P914" s="88" t="n"/>
      <c r="Q914" s="88" t="n"/>
      <c r="R914" s="134" t="n"/>
      <c r="S914" s="134" t="n"/>
      <c r="T914" s="134" t="n"/>
      <c r="U914" s="134" t="n"/>
      <c r="V914" s="134" t="n"/>
      <c r="W914" s="134" t="n"/>
      <c r="X914" s="134" t="n"/>
    </row>
    <row r="915" ht="15.75" customHeight="1" s="303">
      <c r="B915" s="75" t="n">
        <v>45182</v>
      </c>
      <c r="C915" s="120" t="n">
        <v>700</v>
      </c>
      <c r="D915" s="120" t="n">
        <v>0</v>
      </c>
      <c r="E915" s="120" t="n">
        <v>0</v>
      </c>
      <c r="F915" s="120" t="n">
        <v>0</v>
      </c>
      <c r="G915" s="120" t="n">
        <v>0</v>
      </c>
      <c r="H915" s="120" t="n">
        <v>268</v>
      </c>
      <c r="I915" s="120" t="n">
        <v>772</v>
      </c>
      <c r="J915" s="120" t="n">
        <v>0</v>
      </c>
      <c r="K915" s="120" t="n">
        <v>0</v>
      </c>
      <c r="L915" s="120" t="n">
        <v>0</v>
      </c>
      <c r="M915" s="120" t="n">
        <v>0</v>
      </c>
      <c r="N915" s="88">
        <f>N914+C915+D915+F915+G915+H915-I915-J915-K915-L915-M915/15</f>
        <v/>
      </c>
      <c r="O915" s="88" t="n">
        <v>0</v>
      </c>
      <c r="P915" s="88" t="inlineStr">
        <is>
          <t>10660 по хранению и пикингу</t>
        </is>
      </c>
      <c r="Q915" s="88" t="n">
        <v>2242</v>
      </c>
      <c r="R915" s="249">
        <f>10660+Q915</f>
        <v/>
      </c>
      <c r="S915" s="249">
        <f>R915-N915</f>
        <v/>
      </c>
      <c r="T915" s="134" t="n"/>
      <c r="U915" s="134" t="n"/>
      <c r="V915" s="134" t="n"/>
      <c r="W915" s="134" t="n"/>
      <c r="X915" s="134" t="n"/>
    </row>
    <row r="916" ht="15.75" customHeight="1" s="303">
      <c r="B916" s="75" t="n">
        <v>45183</v>
      </c>
      <c r="C916" s="120" t="n">
        <v>0</v>
      </c>
      <c r="D916" s="120" t="n">
        <v>0</v>
      </c>
      <c r="E916" s="120" t="n">
        <v>0</v>
      </c>
      <c r="F916" s="120" t="n">
        <v>0</v>
      </c>
      <c r="G916" s="120" t="n">
        <v>0</v>
      </c>
      <c r="H916" s="120" t="n">
        <v>407</v>
      </c>
      <c r="I916" s="120" t="n">
        <v>529</v>
      </c>
      <c r="J916" s="120" t="n">
        <v>0</v>
      </c>
      <c r="K916" s="120" t="n">
        <v>0</v>
      </c>
      <c r="L916" s="120" t="n">
        <v>0</v>
      </c>
      <c r="M916" s="120" t="n">
        <v>0</v>
      </c>
      <c r="N916" s="88">
        <f>N915+C916+D916+F916+G916+H916-I916-J916-K916-L916-M916/15</f>
        <v/>
      </c>
      <c r="O916" s="88" t="n">
        <v>421</v>
      </c>
      <c r="P916" s="88" t="n"/>
      <c r="Q916" s="88" t="n"/>
      <c r="R916" s="134" t="n"/>
      <c r="S916" s="134" t="n"/>
      <c r="T916" s="134" t="n"/>
      <c r="U916" s="134" t="n"/>
      <c r="V916" s="134" t="n"/>
      <c r="W916" s="134" t="n"/>
      <c r="X916" s="134" t="n"/>
    </row>
    <row r="917" ht="15.75" customHeight="1" s="303">
      <c r="B917" s="75" t="n">
        <v>45184</v>
      </c>
      <c r="C917" s="120" t="n">
        <v>700</v>
      </c>
      <c r="D917" s="120" t="n">
        <v>300</v>
      </c>
      <c r="E917" s="120" t="n">
        <v>89</v>
      </c>
      <c r="F917" s="120" t="n">
        <v>0</v>
      </c>
      <c r="G917" s="120" t="n">
        <v>0</v>
      </c>
      <c r="H917" s="120" t="n">
        <v>1240</v>
      </c>
      <c r="I917" s="120" t="n">
        <v>587</v>
      </c>
      <c r="J917" s="120" t="n">
        <v>0</v>
      </c>
      <c r="K917" s="120" t="n">
        <v>575</v>
      </c>
      <c r="L917" s="120" t="n">
        <v>0</v>
      </c>
      <c r="M917" s="120" t="n">
        <v>0</v>
      </c>
      <c r="N917" s="88">
        <f>N916+C917+D917+F917+G917+H917-I917-J917-K917-L917-M917/15</f>
        <v/>
      </c>
      <c r="O917" s="88" t="n">
        <v>203</v>
      </c>
      <c r="P917" s="88" t="n"/>
      <c r="Q917" s="88" t="n"/>
      <c r="R917" s="134" t="n"/>
      <c r="S917" s="134" t="n"/>
      <c r="T917" s="134" t="n"/>
      <c r="U917" s="134" t="n"/>
      <c r="V917" s="134" t="n"/>
      <c r="W917" s="134" t="n"/>
      <c r="X917" s="134" t="n"/>
    </row>
    <row r="918" ht="15.75" customHeight="1" s="303">
      <c r="B918" s="75" t="n">
        <v>45185</v>
      </c>
      <c r="C918" s="120" t="n">
        <v>0</v>
      </c>
      <c r="D918" s="120">
        <f>284+479</f>
        <v/>
      </c>
      <c r="E918" s="120">
        <f>62+127</f>
        <v/>
      </c>
      <c r="F918" s="120" t="n">
        <v>0</v>
      </c>
      <c r="G918" s="120" t="n">
        <v>0</v>
      </c>
      <c r="H918" s="120" t="n">
        <v>539</v>
      </c>
      <c r="I918" s="120" t="n">
        <v>1058</v>
      </c>
      <c r="J918" s="120" t="n">
        <v>0</v>
      </c>
      <c r="K918" s="120" t="n">
        <v>0</v>
      </c>
      <c r="L918" s="120" t="n">
        <v>0</v>
      </c>
      <c r="M918" s="120" t="n">
        <v>0</v>
      </c>
      <c r="N918" s="88">
        <f>N917+C918+D918+F918+G918+H918-I918-J918-K918-L918-M918/15</f>
        <v/>
      </c>
      <c r="O918" s="88" t="n">
        <v>312</v>
      </c>
      <c r="P918" s="88" t="n"/>
      <c r="Q918" s="88" t="n"/>
      <c r="R918" s="134" t="n"/>
      <c r="S918" s="134" t="n"/>
      <c r="T918" s="134" t="n"/>
      <c r="U918" s="134" t="n"/>
      <c r="V918" s="134" t="n"/>
      <c r="W918" s="134" t="n"/>
      <c r="X918" s="134" t="n"/>
    </row>
    <row r="919" ht="15.75" customHeight="1" s="303">
      <c r="B919" s="75" t="n">
        <v>45186</v>
      </c>
      <c r="C919" s="120" t="n">
        <v>0</v>
      </c>
      <c r="D919" s="120" t="n">
        <v>0</v>
      </c>
      <c r="E919" s="120" t="n">
        <v>0</v>
      </c>
      <c r="F919" s="120" t="n">
        <v>0</v>
      </c>
      <c r="G919" s="120" t="n">
        <v>0</v>
      </c>
      <c r="H919" s="120" t="n">
        <v>770</v>
      </c>
      <c r="I919" s="120" t="n">
        <v>865</v>
      </c>
      <c r="J919" s="120" t="n">
        <v>0</v>
      </c>
      <c r="K919" s="120" t="n">
        <v>0</v>
      </c>
      <c r="L919" s="120" t="n">
        <v>0</v>
      </c>
      <c r="M919" s="120" t="n">
        <v>0</v>
      </c>
      <c r="N919" s="88">
        <f>N918+C919+D919+F919+G919+H919-I919-J919-K919-L919-M919/15</f>
        <v/>
      </c>
      <c r="O919" s="88" t="n">
        <v>327</v>
      </c>
      <c r="P919" s="88" t="n"/>
      <c r="Q919" s="88" t="n"/>
      <c r="R919" s="134" t="n"/>
      <c r="S919" s="134" t="n"/>
      <c r="T919" s="134" t="n"/>
      <c r="U919" s="134" t="n"/>
      <c r="V919" s="134" t="n"/>
      <c r="W919" s="134" t="n"/>
      <c r="X919" s="134" t="n"/>
    </row>
    <row r="920" ht="15.75" customHeight="1" s="303">
      <c r="B920" s="75" t="n">
        <v>45187</v>
      </c>
      <c r="C920" s="120" t="n">
        <v>0</v>
      </c>
      <c r="D920" s="120" t="n">
        <v>300</v>
      </c>
      <c r="E920" s="120" t="n">
        <v>52</v>
      </c>
      <c r="F920" s="120" t="n">
        <v>0</v>
      </c>
      <c r="G920" s="120" t="n">
        <v>0</v>
      </c>
      <c r="H920" s="120" t="n">
        <v>1147</v>
      </c>
      <c r="I920" s="120" t="n">
        <v>159</v>
      </c>
      <c r="J920" s="120" t="n">
        <v>0</v>
      </c>
      <c r="K920" s="120" t="n">
        <v>0</v>
      </c>
      <c r="L920" s="120" t="n">
        <v>0</v>
      </c>
      <c r="M920" s="120" t="n">
        <v>0</v>
      </c>
      <c r="N920" s="88">
        <f>N919+C920+D920+F920+G920+H920-I920-J920-K920-L920-M920/15</f>
        <v/>
      </c>
      <c r="O920" s="88" t="n">
        <v>296</v>
      </c>
      <c r="P920" s="88" t="n"/>
      <c r="Q920" s="88" t="n"/>
      <c r="R920" s="134" t="n"/>
      <c r="S920" s="134" t="n"/>
      <c r="T920" s="134" t="n"/>
      <c r="U920" s="134" t="n"/>
      <c r="V920" s="134" t="n"/>
      <c r="W920" s="134" t="n"/>
      <c r="X920" s="134" t="n"/>
    </row>
    <row r="921" ht="15.75" customHeight="1" s="303">
      <c r="B921" s="75" t="n">
        <v>45188</v>
      </c>
      <c r="C921" s="120" t="n">
        <v>0</v>
      </c>
      <c r="D921" s="120" t="n">
        <v>393</v>
      </c>
      <c r="E921" s="120" t="n">
        <v>67</v>
      </c>
      <c r="F921" s="120" t="n">
        <v>0</v>
      </c>
      <c r="G921" s="120" t="n">
        <v>0</v>
      </c>
      <c r="H921" s="120" t="n">
        <v>346</v>
      </c>
      <c r="I921" s="120" t="n">
        <v>490</v>
      </c>
      <c r="J921" s="120" t="n">
        <v>0</v>
      </c>
      <c r="K921" s="120" t="n">
        <v>0</v>
      </c>
      <c r="L921" s="133" t="n">
        <v>0</v>
      </c>
      <c r="M921" s="133" t="n">
        <v>0</v>
      </c>
      <c r="N921" s="88">
        <f>N920+C921+D921+F921+G921+H921-I921-J921-K921-L921-M921/15</f>
        <v/>
      </c>
      <c r="O921" s="88" t="n"/>
      <c r="P921" s="88" t="n"/>
      <c r="Q921" s="88" t="n"/>
      <c r="R921" s="134" t="n"/>
      <c r="S921" s="134" t="n"/>
      <c r="T921" s="134" t="n"/>
      <c r="U921" s="134" t="n"/>
      <c r="V921" s="134" t="n"/>
      <c r="W921" s="134" t="n"/>
      <c r="X921" s="134" t="n"/>
    </row>
    <row r="922" ht="15.75" customHeight="1" s="303">
      <c r="B922" s="75" t="n">
        <v>45189</v>
      </c>
      <c r="C922" s="120" t="n">
        <v>0</v>
      </c>
      <c r="D922" s="120" t="n">
        <v>390</v>
      </c>
      <c r="E922" s="120" t="n">
        <v>148</v>
      </c>
      <c r="F922" s="120" t="n">
        <v>0</v>
      </c>
      <c r="G922" s="120" t="n">
        <v>1</v>
      </c>
      <c r="H922" s="120" t="n">
        <v>410</v>
      </c>
      <c r="I922" s="120" t="n">
        <v>728</v>
      </c>
      <c r="J922" s="120" t="n">
        <v>0</v>
      </c>
      <c r="K922" s="120" t="n">
        <v>0</v>
      </c>
      <c r="L922" s="120" t="n">
        <v>0</v>
      </c>
      <c r="M922" s="120" t="n">
        <v>0</v>
      </c>
      <c r="N922" s="88">
        <f>N921+C922+D922+F922+G922+H922-I922-J922-K922-L922-M922/15</f>
        <v/>
      </c>
      <c r="O922" s="88" t="n">
        <v>489</v>
      </c>
      <c r="P922" s="88" t="n"/>
      <c r="Q922" s="88" t="n"/>
      <c r="R922" s="134" t="n"/>
      <c r="S922" s="134" t="n"/>
      <c r="T922" s="134" t="n"/>
      <c r="U922" s="134" t="n"/>
      <c r="V922" s="134" t="n"/>
      <c r="W922" s="134" t="n"/>
      <c r="X922" s="134" t="n"/>
    </row>
    <row r="923" ht="15.75" customHeight="1" s="303">
      <c r="B923" s="75" t="n">
        <v>45190</v>
      </c>
      <c r="C923" s="120" t="n">
        <v>0</v>
      </c>
      <c r="D923" s="120">
        <f>286+326</f>
        <v/>
      </c>
      <c r="E923" s="120" t="n">
        <v>60</v>
      </c>
      <c r="F923" s="120" t="n">
        <v>0</v>
      </c>
      <c r="G923" s="120" t="n">
        <v>0</v>
      </c>
      <c r="H923" s="120" t="n">
        <v>684</v>
      </c>
      <c r="I923" s="120" t="n">
        <v>701</v>
      </c>
      <c r="J923" s="120" t="n">
        <v>0</v>
      </c>
      <c r="K923" s="120" t="n">
        <v>0</v>
      </c>
      <c r="L923" s="133" t="n">
        <v>0</v>
      </c>
      <c r="M923" s="133" t="n">
        <v>0</v>
      </c>
      <c r="N923" s="88">
        <f>N922+C923+D923+F923+G923+H923-I923-J923-K923-L923-M923/15</f>
        <v/>
      </c>
      <c r="O923" s="88" t="n">
        <v>596</v>
      </c>
      <c r="P923" s="88" t="n"/>
      <c r="Q923" s="88" t="n"/>
      <c r="R923" s="134" t="n"/>
      <c r="S923" s="134" t="n"/>
      <c r="T923" s="134" t="n"/>
      <c r="U923" s="134" t="n"/>
      <c r="V923" s="134" t="n"/>
      <c r="W923" s="134" t="n"/>
      <c r="X923" s="134" t="n"/>
    </row>
    <row r="924" ht="15.75" customHeight="1" s="303">
      <c r="B924" s="75" t="n">
        <v>45191</v>
      </c>
      <c r="C924" s="120" t="n">
        <v>700</v>
      </c>
      <c r="D924" s="120" t="n">
        <v>0</v>
      </c>
      <c r="E924" s="120" t="n">
        <v>0</v>
      </c>
      <c r="F924" s="120" t="n">
        <v>0</v>
      </c>
      <c r="G924" s="120" t="n">
        <v>0</v>
      </c>
      <c r="H924" s="120" t="n">
        <v>264</v>
      </c>
      <c r="I924" s="120" t="n">
        <v>692</v>
      </c>
      <c r="J924" s="120" t="n">
        <v>0</v>
      </c>
      <c r="K924" s="120" t="n">
        <v>0</v>
      </c>
      <c r="L924" s="120" t="n">
        <v>0</v>
      </c>
      <c r="M924" s="120" t="n">
        <v>0</v>
      </c>
      <c r="N924" s="88">
        <f>N923+C924+D924+F924+G924+H924-I924-J924-K924-L924-M924/15</f>
        <v/>
      </c>
      <c r="O924" s="88" t="n">
        <v>926</v>
      </c>
      <c r="P924" s="88" t="n"/>
      <c r="Q924" s="88" t="n"/>
      <c r="R924" s="134" t="n"/>
      <c r="S924" s="134" t="n"/>
      <c r="T924" s="134" t="n"/>
      <c r="U924" s="134" t="n"/>
      <c r="V924" s="134" t="n"/>
      <c r="W924" s="134" t="n"/>
      <c r="X924" s="134" t="n"/>
    </row>
    <row r="925" ht="15.75" customHeight="1" s="303">
      <c r="B925" s="75" t="n">
        <v>45192</v>
      </c>
      <c r="C925" s="120" t="n">
        <v>0</v>
      </c>
      <c r="D925" s="120" t="n">
        <v>500</v>
      </c>
      <c r="E925" s="120" t="n">
        <v>160</v>
      </c>
      <c r="F925" s="120" t="n">
        <v>0</v>
      </c>
      <c r="G925" s="120" t="n">
        <v>0</v>
      </c>
      <c r="H925" s="120" t="n">
        <v>199</v>
      </c>
      <c r="I925" s="120" t="n">
        <v>1013</v>
      </c>
      <c r="J925" s="120" t="n">
        <v>0</v>
      </c>
      <c r="K925" s="120" t="n">
        <v>0</v>
      </c>
      <c r="L925" s="120" t="n">
        <v>0</v>
      </c>
      <c r="M925" s="120" t="n">
        <v>0</v>
      </c>
      <c r="N925" s="88">
        <f>N924+C925+D925+F925+G925+H925-I925-J925-K925-L925-M925/15</f>
        <v/>
      </c>
      <c r="O925" s="88" t="n"/>
      <c r="P925" s="88" t="n"/>
      <c r="Q925" s="88" t="n"/>
      <c r="R925" s="134" t="n"/>
      <c r="S925" s="134" t="n"/>
      <c r="T925" s="134" t="n"/>
      <c r="U925" s="134" t="n"/>
      <c r="V925" s="134" t="n"/>
      <c r="W925" s="134" t="n"/>
      <c r="X925" s="134" t="n"/>
    </row>
    <row r="926" ht="15.75" customHeight="1" s="303">
      <c r="B926" s="75" t="n">
        <v>45193</v>
      </c>
      <c r="C926" s="120" t="n">
        <v>0</v>
      </c>
      <c r="D926" s="120" t="n">
        <v>0</v>
      </c>
      <c r="E926" s="120" t="n">
        <v>0</v>
      </c>
      <c r="F926" s="120" t="n">
        <v>0</v>
      </c>
      <c r="G926" s="120" t="n">
        <v>0</v>
      </c>
      <c r="H926" s="120" t="n">
        <v>643</v>
      </c>
      <c r="I926" s="120" t="n">
        <v>668</v>
      </c>
      <c r="J926" s="120" t="n">
        <v>0</v>
      </c>
      <c r="K926" s="120" t="n">
        <v>0</v>
      </c>
      <c r="L926" s="120" t="n">
        <v>0</v>
      </c>
      <c r="M926" s="120" t="n">
        <v>0</v>
      </c>
      <c r="N926" s="88">
        <f>N925+C926+D926+F926+G926+H926-I926-J926-K926-L926-M926/15</f>
        <v/>
      </c>
      <c r="O926" s="88" t="n"/>
      <c r="P926" s="88" t="n"/>
      <c r="Q926" s="88" t="n"/>
      <c r="R926" s="134" t="n"/>
      <c r="S926" s="134" t="n"/>
      <c r="T926" s="134" t="n"/>
      <c r="U926" s="134" t="n"/>
      <c r="V926" s="134" t="n"/>
      <c r="W926" s="134" t="n"/>
      <c r="X926" s="134" t="n"/>
    </row>
    <row r="927" ht="15.75" customHeight="1" s="303">
      <c r="B927" s="75" t="n">
        <v>45194</v>
      </c>
      <c r="C927" s="120" t="n">
        <v>0</v>
      </c>
      <c r="D927" s="120" t="n">
        <v>0</v>
      </c>
      <c r="E927" s="120" t="n">
        <v>0</v>
      </c>
      <c r="F927" s="120" t="n">
        <v>0</v>
      </c>
      <c r="G927" s="120" t="n">
        <v>0</v>
      </c>
      <c r="H927" s="120" t="n">
        <v>588</v>
      </c>
      <c r="I927" s="120" t="n">
        <v>305</v>
      </c>
      <c r="J927" s="120" t="n">
        <v>0</v>
      </c>
      <c r="K927" s="120" t="n">
        <v>0</v>
      </c>
      <c r="L927" s="120" t="n">
        <v>0</v>
      </c>
      <c r="M927" s="120" t="n">
        <v>0</v>
      </c>
      <c r="N927" s="88">
        <f>N926+C927+D927+F927+G927+H927-I927-J927-K927-L927-M927/15</f>
        <v/>
      </c>
      <c r="O927" s="88" t="n">
        <v>915</v>
      </c>
      <c r="P927" s="88" t="n"/>
      <c r="Q927" s="88" t="n"/>
      <c r="R927" s="134" t="n"/>
      <c r="S927" s="134" t="n"/>
      <c r="T927" s="134" t="n"/>
      <c r="U927" s="134" t="n"/>
      <c r="V927" s="134" t="n"/>
      <c r="W927" s="134" t="n"/>
      <c r="X927" s="134" t="n"/>
    </row>
    <row r="928" ht="15.75" customHeight="1" s="303">
      <c r="B928" s="75" t="n">
        <v>45195</v>
      </c>
      <c r="C928" s="120" t="n">
        <v>0</v>
      </c>
      <c r="D928" s="120" t="n">
        <v>500</v>
      </c>
      <c r="E928" s="120" t="n">
        <v>162</v>
      </c>
      <c r="F928" s="120" t="n">
        <v>0</v>
      </c>
      <c r="G928" s="120" t="n">
        <v>0</v>
      </c>
      <c r="H928" s="120" t="n">
        <v>596</v>
      </c>
      <c r="I928" s="120" t="n">
        <v>625</v>
      </c>
      <c r="J928" s="120" t="n">
        <v>0</v>
      </c>
      <c r="K928" s="120" t="n">
        <v>0</v>
      </c>
      <c r="L928" s="120" t="n">
        <v>0</v>
      </c>
      <c r="M928" s="120" t="n">
        <v>0</v>
      </c>
      <c r="N928" s="88">
        <f>N927+C928+D928+F928+G928+H928-I928-J928-K928-L928-M928/15</f>
        <v/>
      </c>
      <c r="O928" s="88" t="n">
        <v>784</v>
      </c>
      <c r="P928" s="88" t="n"/>
      <c r="Q928" s="88" t="n"/>
      <c r="R928" s="134" t="n"/>
      <c r="S928" s="134" t="n"/>
      <c r="T928" s="134" t="n"/>
      <c r="U928" s="134" t="n"/>
      <c r="V928" s="134" t="n"/>
      <c r="W928" s="134" t="n"/>
      <c r="X928" s="134" t="n"/>
    </row>
    <row r="929" ht="15.75" customHeight="1" s="303">
      <c r="B929" s="75" t="n">
        <v>45196</v>
      </c>
      <c r="C929" s="120" t="n">
        <v>0</v>
      </c>
      <c r="D929" s="120" t="n">
        <v>0</v>
      </c>
      <c r="E929" s="120" t="n">
        <v>0</v>
      </c>
      <c r="F929" s="120" t="n">
        <v>0</v>
      </c>
      <c r="G929" s="120" t="n">
        <v>0</v>
      </c>
      <c r="H929" s="120" t="n">
        <v>619</v>
      </c>
      <c r="I929" s="120" t="n">
        <v>779</v>
      </c>
      <c r="J929" s="120" t="n">
        <v>0</v>
      </c>
      <c r="K929" s="120" t="n">
        <v>0</v>
      </c>
      <c r="L929" s="120" t="n">
        <v>0</v>
      </c>
      <c r="M929" s="120" t="n">
        <v>0</v>
      </c>
      <c r="N929" s="88">
        <f>N928+C929+D929+F929+G929+H929-I929-J929-K929-L929-M929/15</f>
        <v/>
      </c>
      <c r="O929" s="88" t="n">
        <v>1234</v>
      </c>
      <c r="P929" s="88" t="n"/>
      <c r="Q929" s="88" t="n"/>
      <c r="R929" s="134" t="n"/>
      <c r="S929" s="134" t="n"/>
      <c r="T929" s="134" t="n"/>
      <c r="U929" s="134" t="n"/>
      <c r="V929" s="134" t="n"/>
      <c r="W929" s="134" t="n"/>
      <c r="X929" s="134" t="n"/>
    </row>
    <row r="930" ht="15.75" customHeight="1" s="303">
      <c r="B930" s="75" t="n">
        <v>45197</v>
      </c>
      <c r="C930" s="120" t="n">
        <v>700</v>
      </c>
      <c r="D930" s="120" t="n">
        <v>0</v>
      </c>
      <c r="E930" s="120" t="n">
        <v>0</v>
      </c>
      <c r="F930" s="120" t="n">
        <v>0</v>
      </c>
      <c r="G930" s="120" t="n">
        <v>0</v>
      </c>
      <c r="H930" s="120" t="n">
        <v>316</v>
      </c>
      <c r="I930" s="120" t="n">
        <v>511</v>
      </c>
      <c r="J930" s="120" t="n">
        <v>0</v>
      </c>
      <c r="K930" s="120" t="n">
        <v>0</v>
      </c>
      <c r="L930" s="120" t="n">
        <v>0</v>
      </c>
      <c r="M930" s="120" t="n">
        <v>0</v>
      </c>
      <c r="N930" s="88">
        <f>N929+C930+D930+F930+G930+H930-I930-J930-K930-L930-M930/15</f>
        <v/>
      </c>
      <c r="O930" s="88" t="n"/>
      <c r="P930" s="88" t="n"/>
      <c r="Q930" s="88" t="n"/>
      <c r="R930" s="134" t="n"/>
      <c r="S930" s="134" t="n"/>
      <c r="T930" s="134" t="n"/>
      <c r="U930" s="134" t="n"/>
      <c r="V930" s="134" t="n"/>
      <c r="W930" s="134" t="n"/>
      <c r="X930" s="134" t="n"/>
    </row>
    <row r="931" ht="15.75" customHeight="1" s="303">
      <c r="B931" s="75" t="n">
        <v>45198</v>
      </c>
      <c r="C931" s="120" t="n">
        <v>0</v>
      </c>
      <c r="D931" s="120" t="n">
        <v>0</v>
      </c>
      <c r="E931" s="120" t="n">
        <v>0</v>
      </c>
      <c r="F931" s="120" t="n">
        <v>0</v>
      </c>
      <c r="G931" s="120" t="n">
        <v>0</v>
      </c>
      <c r="H931" s="120" t="n">
        <v>555</v>
      </c>
      <c r="I931" s="120" t="n">
        <v>521</v>
      </c>
      <c r="J931" s="120" t="n">
        <v>0</v>
      </c>
      <c r="K931" s="120" t="n">
        <v>0</v>
      </c>
      <c r="L931" s="120" t="n">
        <v>0</v>
      </c>
      <c r="M931" s="120" t="n">
        <v>0</v>
      </c>
      <c r="N931" s="88">
        <f>N930+C931+D931+F931+G931+H931-I931-J931-K931-L931-M931/15</f>
        <v/>
      </c>
      <c r="O931" s="88" t="n">
        <v>1605</v>
      </c>
      <c r="P931" s="88" t="n"/>
      <c r="Q931" s="88" t="n"/>
      <c r="R931" s="134" t="n"/>
      <c r="S931" s="134" t="n"/>
      <c r="T931" s="134" t="n"/>
      <c r="U931" s="134" t="n"/>
      <c r="V931" s="134" t="n"/>
      <c r="W931" s="134" t="n"/>
      <c r="X931" s="134" t="n"/>
    </row>
    <row r="932" ht="15.75" customHeight="1" s="303">
      <c r="B932" s="75" t="n">
        <v>45199</v>
      </c>
      <c r="C932" s="120" t="n">
        <v>0</v>
      </c>
      <c r="D932" s="120" t="n">
        <v>0</v>
      </c>
      <c r="E932" s="120" t="n">
        <v>0</v>
      </c>
      <c r="F932" s="120" t="n">
        <v>0</v>
      </c>
      <c r="G932" s="120" t="n">
        <v>0</v>
      </c>
      <c r="H932" s="120" t="n">
        <v>257</v>
      </c>
      <c r="I932" s="120" t="n">
        <v>1321</v>
      </c>
      <c r="J932" s="120" t="n">
        <v>0</v>
      </c>
      <c r="K932" s="120" t="n">
        <v>600</v>
      </c>
      <c r="L932" s="120" t="n">
        <v>0</v>
      </c>
      <c r="M932" s="120" t="n">
        <v>0</v>
      </c>
      <c r="N932" s="88">
        <f>N931+C932+D932+F932+G932+H932-I932-J932-K932-L932-M932/15</f>
        <v/>
      </c>
      <c r="O932" s="88" t="n"/>
      <c r="P932" s="88" t="n"/>
      <c r="Q932" s="88" t="n"/>
      <c r="R932" s="134" t="n"/>
      <c r="S932" s="134" t="n"/>
      <c r="T932" s="134" t="n"/>
      <c r="U932" s="134" t="n"/>
      <c r="V932" s="134" t="n"/>
      <c r="W932" s="134" t="n"/>
      <c r="X932" s="134" t="n"/>
    </row>
    <row r="933" ht="15.75" customHeight="1" s="303">
      <c r="B933" s="75" t="n">
        <v>45200</v>
      </c>
      <c r="C933" s="120" t="n">
        <v>0</v>
      </c>
      <c r="D933" s="120" t="n">
        <v>0</v>
      </c>
      <c r="E933" s="120" t="n">
        <v>0</v>
      </c>
      <c r="F933" s="120" t="n">
        <v>0</v>
      </c>
      <c r="G933" s="120" t="n">
        <v>0</v>
      </c>
      <c r="H933" s="120" t="n">
        <v>482</v>
      </c>
      <c r="I933" s="120" t="n">
        <v>223</v>
      </c>
      <c r="J933" s="120" t="n">
        <v>0</v>
      </c>
      <c r="K933" s="120" t="n">
        <v>0</v>
      </c>
      <c r="L933" s="120" t="n">
        <v>0</v>
      </c>
      <c r="M933" s="120" t="n">
        <v>0</v>
      </c>
      <c r="N933" s="88">
        <f>N932+C933+D933+F933+G933+H933-I933-J933-K933-L933-M933/15</f>
        <v/>
      </c>
      <c r="O933" s="88" t="n"/>
      <c r="P933" s="88" t="n"/>
      <c r="Q933" s="88" t="n"/>
      <c r="R933" s="134" t="n"/>
      <c r="S933" s="134" t="n"/>
      <c r="T933" s="134" t="n"/>
      <c r="U933" s="134" t="n"/>
      <c r="V933" s="134" t="n"/>
      <c r="W933" s="134" t="n"/>
      <c r="X933" s="134" t="n"/>
    </row>
    <row r="934" ht="15.75" customHeight="1" s="303">
      <c r="B934" s="75" t="n">
        <v>45201</v>
      </c>
      <c r="C934" s="120" t="n">
        <v>0</v>
      </c>
      <c r="D934" s="120" t="n">
        <v>0</v>
      </c>
      <c r="E934" s="120" t="n">
        <v>0</v>
      </c>
      <c r="F934" s="120" t="n">
        <v>0</v>
      </c>
      <c r="G934" s="120" t="n">
        <v>0</v>
      </c>
      <c r="H934" s="120" t="n">
        <v>572</v>
      </c>
      <c r="I934" s="120" t="n">
        <v>281</v>
      </c>
      <c r="J934" s="120" t="n">
        <v>0</v>
      </c>
      <c r="K934" s="120" t="n">
        <v>0</v>
      </c>
      <c r="L934" s="120" t="n">
        <v>0</v>
      </c>
      <c r="M934" s="120" t="n">
        <v>0</v>
      </c>
      <c r="N934" s="88">
        <f>N933+C934+D934+F934+G934+H934-I934-J934-K934-L934-M934/15</f>
        <v/>
      </c>
      <c r="O934" s="88" t="n">
        <v>600</v>
      </c>
      <c r="P934" s="132" t="n">
        <v>16160</v>
      </c>
      <c r="Q934" s="132">
        <f>P934-N934</f>
        <v/>
      </c>
      <c r="R934" s="134" t="n"/>
      <c r="S934" s="134" t="n"/>
      <c r="T934" s="134" t="n"/>
      <c r="U934" s="134" t="n"/>
      <c r="V934" s="134" t="n"/>
      <c r="W934" s="134" t="n"/>
      <c r="X934" s="134" t="n"/>
    </row>
    <row r="935" ht="15.75" customHeight="1" s="303">
      <c r="B935" s="75" t="n">
        <v>45202</v>
      </c>
      <c r="C935" s="120" t="n">
        <v>0</v>
      </c>
      <c r="D935" s="120" t="n">
        <v>500</v>
      </c>
      <c r="E935" s="120" t="n">
        <v>180</v>
      </c>
      <c r="F935" s="120" t="n">
        <v>0</v>
      </c>
      <c r="G935" s="120" t="n">
        <v>0</v>
      </c>
      <c r="H935" s="120" t="n">
        <v>404</v>
      </c>
      <c r="I935" s="120" t="n">
        <v>664</v>
      </c>
      <c r="J935" s="120" t="n">
        <v>0</v>
      </c>
      <c r="K935" s="120" t="n">
        <v>0</v>
      </c>
      <c r="L935" s="120" t="n">
        <v>0</v>
      </c>
      <c r="M935" s="120" t="n">
        <v>0</v>
      </c>
      <c r="N935" s="88">
        <f>N934+C935+D935+F935+G935+H935-I935-J935-K935-L935-M935/15</f>
        <v/>
      </c>
      <c r="O935" s="88" t="n">
        <v>410</v>
      </c>
      <c r="P935" s="88" t="n"/>
      <c r="Q935" s="97">
        <f>Q934/N934</f>
        <v/>
      </c>
      <c r="R935" s="134" t="n"/>
      <c r="S935" s="134" t="n"/>
      <c r="T935" s="134" t="n"/>
      <c r="U935" s="134" t="n"/>
      <c r="V935" s="134" t="n"/>
      <c r="W935" s="134" t="n"/>
      <c r="X935" s="134" t="n"/>
    </row>
    <row r="936" ht="15.75" customHeight="1" s="303">
      <c r="B936" s="75" t="n">
        <v>45203</v>
      </c>
      <c r="C936" s="120" t="n">
        <v>0</v>
      </c>
      <c r="D936" s="120" t="n">
        <v>500</v>
      </c>
      <c r="E936" s="120" t="n">
        <v>150</v>
      </c>
      <c r="F936" s="120" t="n">
        <v>0</v>
      </c>
      <c r="G936" s="120" t="n">
        <v>0</v>
      </c>
      <c r="H936" s="120" t="n">
        <v>546</v>
      </c>
      <c r="I936" s="120" t="n">
        <v>669</v>
      </c>
      <c r="J936" s="120" t="n">
        <v>0</v>
      </c>
      <c r="K936" s="120" t="n">
        <v>0</v>
      </c>
      <c r="L936" s="120" t="n">
        <v>0</v>
      </c>
      <c r="M936" s="120" t="n">
        <v>0</v>
      </c>
      <c r="N936" s="88">
        <f>N935+C936+D936+F936+G936+H936-I936-J936-K936-L936-M936/15</f>
        <v/>
      </c>
      <c r="O936" s="88" t="n">
        <v>720</v>
      </c>
      <c r="P936" s="88" t="n"/>
      <c r="Q936" s="88" t="n"/>
      <c r="R936" s="134" t="n"/>
      <c r="S936" s="134" t="n"/>
      <c r="T936" s="134" t="n"/>
      <c r="U936" s="134" t="n"/>
      <c r="V936" s="134" t="n"/>
      <c r="W936" s="134" t="n"/>
      <c r="X936" s="134" t="n"/>
    </row>
    <row r="937" ht="15.75" customHeight="1" s="303">
      <c r="B937" s="75" t="n">
        <v>45204</v>
      </c>
      <c r="C937" s="120" t="n">
        <v>0</v>
      </c>
      <c r="D937" s="120" t="n">
        <v>500</v>
      </c>
      <c r="E937" s="120" t="n">
        <v>157</v>
      </c>
      <c r="F937" s="120" t="n">
        <v>0</v>
      </c>
      <c r="G937" s="120" t="n">
        <v>0</v>
      </c>
      <c r="H937" s="120" t="n">
        <v>753</v>
      </c>
      <c r="I937" s="120" t="n">
        <v>881</v>
      </c>
      <c r="J937" s="120" t="n">
        <v>11</v>
      </c>
      <c r="K937" s="120" t="n">
        <v>0</v>
      </c>
      <c r="L937" s="120" t="n">
        <v>0</v>
      </c>
      <c r="M937" s="120" t="n">
        <v>0</v>
      </c>
      <c r="N937" s="88">
        <f>N936+C937+D937+F937+G937+H937-I937-J937-K937-L937-M937/15</f>
        <v/>
      </c>
      <c r="O937" s="88" t="n">
        <v>1200</v>
      </c>
      <c r="P937" s="88" t="n"/>
      <c r="Q937" s="88" t="n"/>
      <c r="R937" s="134" t="n"/>
      <c r="S937" s="134" t="n"/>
      <c r="T937" s="134" t="n"/>
      <c r="U937" s="134" t="n"/>
      <c r="V937" s="134" t="n"/>
      <c r="W937" s="134" t="n"/>
      <c r="X937" s="134" t="n"/>
    </row>
    <row r="938" ht="15.75" customHeight="1" s="303">
      <c r="B938" s="75" t="n">
        <v>45205</v>
      </c>
      <c r="C938" s="120" t="n">
        <v>0</v>
      </c>
      <c r="D938" s="120" t="n">
        <v>0</v>
      </c>
      <c r="E938" s="120" t="n">
        <v>0</v>
      </c>
      <c r="F938" s="120" t="n">
        <v>0</v>
      </c>
      <c r="G938" s="120" t="n">
        <v>0</v>
      </c>
      <c r="H938" s="120" t="n">
        <v>718</v>
      </c>
      <c r="I938" s="120" t="n">
        <v>585</v>
      </c>
      <c r="J938" s="120" t="n">
        <v>0</v>
      </c>
      <c r="K938" s="120" t="n">
        <v>0</v>
      </c>
      <c r="L938" s="120" t="n">
        <v>0</v>
      </c>
      <c r="M938" s="120" t="n">
        <v>0</v>
      </c>
      <c r="N938" s="88">
        <f>N937+C938+D938+F938+G938+H938-I938-J938-K938-L938-M938/15</f>
        <v/>
      </c>
      <c r="O938" s="88" t="n">
        <v>1386</v>
      </c>
      <c r="P938" s="88" t="n"/>
      <c r="Q938" s="88" t="n"/>
      <c r="R938" s="134" t="n"/>
      <c r="S938" s="134" t="n"/>
      <c r="T938" s="134" t="n"/>
      <c r="U938" s="134" t="n"/>
      <c r="V938" s="134" t="n"/>
      <c r="W938" s="134" t="n"/>
      <c r="X938" s="134" t="n"/>
    </row>
    <row r="939" ht="15.75" customHeight="1" s="303">
      <c r="B939" s="75" t="n">
        <v>45206</v>
      </c>
      <c r="C939" s="120" t="n">
        <v>0</v>
      </c>
      <c r="D939" s="120" t="n">
        <v>0</v>
      </c>
      <c r="E939" s="120" t="n">
        <v>0</v>
      </c>
      <c r="F939" s="120" t="n">
        <v>0</v>
      </c>
      <c r="G939" s="120" t="n">
        <v>0</v>
      </c>
      <c r="H939" s="120" t="n">
        <v>418</v>
      </c>
      <c r="I939" s="120" t="n">
        <v>1378</v>
      </c>
      <c r="J939" s="120" t="n">
        <v>0</v>
      </c>
      <c r="K939" s="120" t="n">
        <v>0</v>
      </c>
      <c r="L939" s="120" t="n">
        <v>0</v>
      </c>
      <c r="M939" s="120" t="n">
        <v>0</v>
      </c>
      <c r="N939" s="88">
        <f>N938+C939+D939+F939+G939+H939-I939-J939-K939-L939-M939/15</f>
        <v/>
      </c>
      <c r="O939" s="88" t="n"/>
      <c r="P939" s="88" t="n"/>
      <c r="Q939" s="88" t="n"/>
      <c r="R939" s="134" t="n"/>
      <c r="S939" s="134" t="n"/>
      <c r="T939" s="134" t="n"/>
      <c r="U939" s="134" t="n"/>
      <c r="V939" s="134" t="n"/>
      <c r="W939" s="134" t="n"/>
      <c r="X939" s="134" t="n"/>
    </row>
    <row r="940" ht="15.75" customHeight="1" s="303">
      <c r="B940" s="75" t="n">
        <v>45207</v>
      </c>
      <c r="C940" s="120" t="n">
        <v>0</v>
      </c>
      <c r="D940" s="120" t="n">
        <v>0</v>
      </c>
      <c r="E940" s="120" t="n">
        <v>0</v>
      </c>
      <c r="F940" s="120" t="n">
        <v>0</v>
      </c>
      <c r="G940" s="120" t="n">
        <v>0</v>
      </c>
      <c r="H940" s="120" t="n">
        <v>341</v>
      </c>
      <c r="I940" s="120" t="n">
        <v>1067</v>
      </c>
      <c r="J940" s="120" t="n">
        <v>0</v>
      </c>
      <c r="K940" s="120" t="n">
        <v>0</v>
      </c>
      <c r="L940" s="120" t="n">
        <v>0</v>
      </c>
      <c r="M940" s="120" t="n">
        <v>0</v>
      </c>
      <c r="N940" s="88">
        <f>N939+C940+D940+F940+G940+H940-I940-J940-K940-L940-M940/15</f>
        <v/>
      </c>
      <c r="O940" s="88" t="n"/>
      <c r="P940" s="88" t="n"/>
      <c r="Q940" s="88" t="n"/>
      <c r="R940" s="134" t="n"/>
      <c r="S940" s="134" t="n"/>
      <c r="T940" s="134" t="n"/>
      <c r="U940" s="134" t="n"/>
      <c r="V940" s="134" t="n"/>
      <c r="W940" s="134" t="n"/>
      <c r="X940" s="134" t="n"/>
    </row>
    <row r="941" ht="15.75" customHeight="1" s="303">
      <c r="B941" s="75" t="n">
        <v>45208</v>
      </c>
      <c r="C941" s="120" t="n">
        <v>0</v>
      </c>
      <c r="D941" s="120" t="n">
        <v>0</v>
      </c>
      <c r="E941" s="120" t="n">
        <v>0</v>
      </c>
      <c r="F941" s="120" t="n">
        <v>0</v>
      </c>
      <c r="G941" s="120" t="n">
        <v>0</v>
      </c>
      <c r="H941" s="120" t="n">
        <v>369</v>
      </c>
      <c r="I941" s="120" t="n">
        <v>496</v>
      </c>
      <c r="J941" s="120" t="n">
        <v>0</v>
      </c>
      <c r="K941" s="120" t="n">
        <v>0</v>
      </c>
      <c r="L941" s="120" t="n">
        <v>0</v>
      </c>
      <c r="M941" s="120" t="n">
        <v>0</v>
      </c>
      <c r="N941" s="88">
        <f>N940+C941+D941+F941+G941+H941-I941-J941-K941-L941-M941/15</f>
        <v/>
      </c>
      <c r="O941" s="88" t="n"/>
      <c r="P941" s="88" t="n"/>
      <c r="Q941" s="88" t="n"/>
      <c r="R941" s="134" t="n"/>
      <c r="S941" s="134" t="n"/>
      <c r="T941" s="134" t="n"/>
      <c r="U941" s="134" t="n"/>
      <c r="V941" s="134" t="n"/>
      <c r="W941" s="134" t="n"/>
      <c r="X941" s="134" t="n"/>
    </row>
    <row r="942" ht="15.75" customHeight="1" s="303">
      <c r="B942" s="75" t="n">
        <v>45209</v>
      </c>
      <c r="C942" s="120" t="n">
        <v>0</v>
      </c>
      <c r="D942" s="120" t="n">
        <v>400</v>
      </c>
      <c r="E942" s="120" t="n">
        <v>60</v>
      </c>
      <c r="F942" s="120" t="n">
        <v>0</v>
      </c>
      <c r="G942" s="120" t="n">
        <v>0</v>
      </c>
      <c r="H942" s="120" t="n">
        <v>305</v>
      </c>
      <c r="I942" s="120" t="n">
        <v>616</v>
      </c>
      <c r="J942" s="120" t="n">
        <v>0</v>
      </c>
      <c r="K942" s="120" t="n">
        <v>0</v>
      </c>
      <c r="L942" s="133" t="n">
        <v>0</v>
      </c>
      <c r="M942" s="133" t="n">
        <v>0</v>
      </c>
      <c r="N942" s="88">
        <f>N941+C942+D942+F942+G942+H942-I942-J942-K942-L942-M942/15</f>
        <v/>
      </c>
      <c r="O942" s="88" t="n">
        <v>534</v>
      </c>
      <c r="P942" s="88" t="n"/>
      <c r="Q942" s="88" t="n"/>
      <c r="R942" s="134" t="n"/>
      <c r="S942" s="134" t="n"/>
      <c r="T942" s="134" t="n"/>
      <c r="U942" s="134" t="n"/>
      <c r="V942" s="134" t="n"/>
      <c r="W942" s="134" t="n"/>
      <c r="X942" s="134" t="n"/>
    </row>
    <row r="943" ht="15.75" customHeight="1" s="303">
      <c r="B943" s="75" t="n">
        <v>45210</v>
      </c>
      <c r="C943" s="120" t="n">
        <v>0</v>
      </c>
      <c r="D943" s="120" t="n">
        <v>400</v>
      </c>
      <c r="E943" s="120" t="n">
        <v>102</v>
      </c>
      <c r="F943" s="120" t="n">
        <v>0</v>
      </c>
      <c r="G943" s="120" t="n">
        <v>0</v>
      </c>
      <c r="H943" s="120" t="n">
        <v>400</v>
      </c>
      <c r="I943" s="120" t="n">
        <v>667</v>
      </c>
      <c r="J943" s="120" t="n">
        <v>0</v>
      </c>
      <c r="K943" s="120" t="n">
        <v>0</v>
      </c>
      <c r="L943" s="120" t="n">
        <v>0</v>
      </c>
      <c r="M943" s="120" t="n">
        <v>0</v>
      </c>
      <c r="N943" s="88">
        <f>N942+C943+D943+F943+G943+H943-I943-J943-K943-L943-M943/15</f>
        <v/>
      </c>
      <c r="O943" s="88" t="n">
        <v>793</v>
      </c>
      <c r="P943" s="88" t="n"/>
      <c r="Q943" s="88" t="n"/>
      <c r="R943" s="134" t="n"/>
      <c r="S943" s="134" t="n"/>
      <c r="T943" s="134" t="n"/>
      <c r="U943" s="134" t="n"/>
      <c r="V943" s="134" t="n"/>
      <c r="W943" s="134" t="n"/>
      <c r="X943" s="134" t="n"/>
    </row>
    <row r="944" ht="15.75" customHeight="1" s="303">
      <c r="B944" s="75" t="n">
        <v>45211</v>
      </c>
      <c r="C944" s="120" t="n">
        <v>0</v>
      </c>
      <c r="D944" s="120">
        <f>400+40</f>
        <v/>
      </c>
      <c r="E944" s="120" t="n">
        <v>56</v>
      </c>
      <c r="F944" s="120" t="n">
        <v>0</v>
      </c>
      <c r="G944" s="120" t="n">
        <v>0</v>
      </c>
      <c r="H944" s="120" t="n">
        <v>491</v>
      </c>
      <c r="I944" s="120" t="n">
        <v>993</v>
      </c>
      <c r="J944" s="120" t="n">
        <v>0</v>
      </c>
      <c r="K944" s="120" t="n">
        <v>600</v>
      </c>
      <c r="L944" s="133" t="n">
        <v>0</v>
      </c>
      <c r="M944" s="133" t="n">
        <v>0</v>
      </c>
      <c r="N944" s="88">
        <f>N943+C944+D944+F944+G944+H944-I944-J944-K944-L944-M944/15</f>
        <v/>
      </c>
      <c r="O944" s="88" t="n">
        <v>748</v>
      </c>
      <c r="P944" s="88" t="n"/>
      <c r="Q944" s="88" t="n"/>
      <c r="R944" s="134" t="n"/>
      <c r="S944" s="134" t="n"/>
      <c r="T944" s="134" t="n"/>
      <c r="U944" s="134" t="n"/>
      <c r="V944" s="134" t="n"/>
      <c r="W944" s="134" t="n"/>
      <c r="X944" s="134" t="n"/>
    </row>
    <row r="945" ht="15.75" customHeight="1" s="303">
      <c r="B945" s="75" t="n">
        <v>45212</v>
      </c>
      <c r="C945" s="120" t="n">
        <v>0</v>
      </c>
      <c r="D945" s="120" t="n">
        <v>400</v>
      </c>
      <c r="E945" s="120" t="n">
        <v>109</v>
      </c>
      <c r="F945" s="120" t="n">
        <v>0</v>
      </c>
      <c r="G945" s="120" t="n">
        <v>0</v>
      </c>
      <c r="H945" s="120" t="n">
        <v>564</v>
      </c>
      <c r="I945" s="120" t="n">
        <v>732</v>
      </c>
      <c r="J945" s="120" t="n">
        <v>0</v>
      </c>
      <c r="K945" s="120" t="n">
        <v>0</v>
      </c>
      <c r="L945" s="133" t="n">
        <v>0</v>
      </c>
      <c r="M945" s="133" t="n">
        <v>0</v>
      </c>
      <c r="N945" s="88">
        <f>N944+C945+D945+F945+G945+H945-I945-J945-K945-L945-M945/15</f>
        <v/>
      </c>
      <c r="O945" s="88" t="n">
        <v>1103</v>
      </c>
      <c r="P945" s="88" t="n"/>
      <c r="Q945" s="88" t="n"/>
      <c r="R945" s="134" t="n"/>
      <c r="S945" s="134" t="n"/>
      <c r="T945" s="134" t="n"/>
      <c r="U945" s="134" t="n"/>
      <c r="V945" s="134" t="n"/>
      <c r="W945" s="134" t="n"/>
      <c r="X945" s="134" t="n"/>
    </row>
    <row r="946" ht="15.75" customHeight="1" s="303">
      <c r="B946" s="75" t="n">
        <v>45213</v>
      </c>
      <c r="C946" s="120" t="n">
        <v>0</v>
      </c>
      <c r="D946" s="120" t="n">
        <v>400</v>
      </c>
      <c r="E946" s="120" t="n">
        <v>110</v>
      </c>
      <c r="F946" s="120" t="n">
        <v>0</v>
      </c>
      <c r="G946" s="120" t="n">
        <v>0</v>
      </c>
      <c r="H946" s="120" t="n">
        <v>381</v>
      </c>
      <c r="I946" s="120" t="n">
        <v>1155</v>
      </c>
      <c r="J946" s="120" t="n">
        <v>0</v>
      </c>
      <c r="K946" s="120" t="n">
        <v>0</v>
      </c>
      <c r="L946" s="133" t="n">
        <v>0</v>
      </c>
      <c r="M946" s="133" t="n">
        <v>0</v>
      </c>
      <c r="N946" s="88">
        <f>N945+C946+D946+F946+G946+H946-I946-J946-K946-L946-M946/15</f>
        <v/>
      </c>
      <c r="O946" s="88" t="n"/>
      <c r="P946" s="88" t="n"/>
      <c r="Q946" s="88" t="n"/>
      <c r="R946" s="134" t="n"/>
      <c r="S946" s="134" t="n"/>
      <c r="T946" s="134" t="n"/>
      <c r="U946" s="134" t="n"/>
      <c r="V946" s="134" t="n"/>
      <c r="W946" s="134" t="n"/>
      <c r="X946" s="134" t="n"/>
    </row>
    <row r="947" ht="15.75" customHeight="1" s="303">
      <c r="B947" s="75" t="n">
        <v>45214</v>
      </c>
      <c r="C947" s="120" t="n">
        <v>0</v>
      </c>
      <c r="D947" s="120" t="n">
        <v>0</v>
      </c>
      <c r="E947" s="120" t="n">
        <v>0</v>
      </c>
      <c r="F947" s="120" t="n">
        <v>0</v>
      </c>
      <c r="G947" s="120" t="n">
        <v>0</v>
      </c>
      <c r="H947" s="120" t="n">
        <v>612</v>
      </c>
      <c r="I947" s="120" t="n">
        <v>701</v>
      </c>
      <c r="J947" s="120" t="n">
        <v>0</v>
      </c>
      <c r="K947" s="120" t="n">
        <v>0</v>
      </c>
      <c r="L947" s="120" t="n">
        <v>0</v>
      </c>
      <c r="M947" s="120" t="n">
        <v>0</v>
      </c>
      <c r="N947" s="88">
        <f>N946+C947+D947+F947+G947+H947-I947-J947-K947-L947-M947/15</f>
        <v/>
      </c>
      <c r="O947" s="88" t="n">
        <v>756</v>
      </c>
      <c r="P947" s="88" t="n"/>
      <c r="Q947" s="88" t="n"/>
      <c r="R947" s="134" t="n"/>
      <c r="S947" s="134" t="n"/>
      <c r="T947" s="134" t="n"/>
      <c r="U947" s="134" t="n"/>
      <c r="V947" s="134" t="n"/>
      <c r="W947" s="134" t="n"/>
      <c r="X947" s="134" t="n"/>
    </row>
    <row r="948" ht="15.75" customHeight="1" s="303">
      <c r="B948" s="75" t="n">
        <v>45215</v>
      </c>
      <c r="C948" s="120" t="n">
        <v>0</v>
      </c>
      <c r="D948" s="120" t="n">
        <v>0</v>
      </c>
      <c r="E948" s="120" t="n">
        <v>0</v>
      </c>
      <c r="F948" s="120" t="n">
        <v>0</v>
      </c>
      <c r="G948" s="120" t="n">
        <v>0</v>
      </c>
      <c r="H948" s="120" t="n">
        <v>549</v>
      </c>
      <c r="I948" s="120" t="n">
        <v>245</v>
      </c>
      <c r="J948" s="120" t="n">
        <v>0</v>
      </c>
      <c r="K948" s="120" t="n">
        <v>0</v>
      </c>
      <c r="L948" s="120" t="n">
        <v>0</v>
      </c>
      <c r="M948" s="120" t="n">
        <v>0</v>
      </c>
      <c r="N948" s="88">
        <f>N947+C948+D948+F948+G948+H948-I948-J948-K948-L948-M948/15</f>
        <v/>
      </c>
      <c r="O948" s="88" t="n"/>
      <c r="P948" s="88" t="n"/>
      <c r="Q948" s="88" t="n"/>
      <c r="R948" s="134" t="n"/>
      <c r="S948" s="134" t="n"/>
      <c r="T948" s="134" t="n"/>
      <c r="U948" s="134" t="n"/>
      <c r="V948" s="134" t="n"/>
      <c r="W948" s="134" t="n"/>
      <c r="X948" s="134" t="n"/>
    </row>
    <row r="949" ht="15.75" customHeight="1" s="303">
      <c r="B949" s="75" t="n">
        <v>45216</v>
      </c>
      <c r="C949" s="120" t="n">
        <v>0</v>
      </c>
      <c r="D949" s="120" t="n">
        <v>0</v>
      </c>
      <c r="E949" s="120" t="n">
        <v>0</v>
      </c>
      <c r="F949" s="120" t="n">
        <v>0</v>
      </c>
      <c r="G949" s="120" t="n">
        <v>0</v>
      </c>
      <c r="H949" s="120" t="n">
        <v>849</v>
      </c>
      <c r="I949" s="120" t="n">
        <v>824</v>
      </c>
      <c r="J949" s="120" t="n">
        <v>0</v>
      </c>
      <c r="K949" s="120" t="n">
        <v>0</v>
      </c>
      <c r="L949" s="120" t="n">
        <v>0</v>
      </c>
      <c r="M949" s="120" t="n">
        <v>0</v>
      </c>
      <c r="N949" s="88">
        <f>N948+C949+D949+F949+G949+H949-I949-J949-K949-L949-M949/15</f>
        <v/>
      </c>
      <c r="O949" s="88" t="n">
        <v>641</v>
      </c>
      <c r="P949" s="88" t="n"/>
      <c r="Q949" s="88" t="n"/>
      <c r="R949" s="134" t="n"/>
      <c r="S949" s="134" t="n"/>
      <c r="T949" s="134" t="n"/>
      <c r="U949" s="134" t="n"/>
      <c r="V949" s="134" t="n"/>
      <c r="W949" s="134" t="n"/>
      <c r="X949" s="134" t="n"/>
    </row>
    <row r="950" ht="15.75" customHeight="1" s="303">
      <c r="B950" s="75" t="n">
        <v>45217</v>
      </c>
      <c r="C950" s="120" t="n">
        <v>0</v>
      </c>
      <c r="D950" s="120" t="n">
        <v>0</v>
      </c>
      <c r="E950" s="120" t="n">
        <v>0</v>
      </c>
      <c r="F950" s="120" t="n">
        <v>0</v>
      </c>
      <c r="G950" s="120" t="n">
        <v>0</v>
      </c>
      <c r="H950" s="120" t="n">
        <v>291</v>
      </c>
      <c r="I950" s="120" t="n">
        <v>615</v>
      </c>
      <c r="J950" s="120" t="n">
        <v>0</v>
      </c>
      <c r="K950" s="120" t="n">
        <v>0</v>
      </c>
      <c r="L950" s="120" t="n">
        <v>0</v>
      </c>
      <c r="M950" s="120" t="n">
        <v>0</v>
      </c>
      <c r="N950" s="88">
        <f>N949+C950+D950+F950+G950+H950-I950-J950-K950-L950-M950/15</f>
        <v/>
      </c>
      <c r="O950" s="88" t="n">
        <v>712</v>
      </c>
      <c r="P950" s="88" t="n"/>
      <c r="Q950" s="88" t="n"/>
      <c r="R950" s="134" t="n"/>
      <c r="S950" s="134" t="n"/>
      <c r="T950" s="134" t="n"/>
      <c r="U950" s="134" t="n"/>
      <c r="V950" s="134" t="n"/>
      <c r="W950" s="134" t="n"/>
      <c r="X950" s="134" t="n"/>
    </row>
    <row r="951" ht="15.75" customHeight="1" s="303">
      <c r="B951" s="75" t="n">
        <v>45218</v>
      </c>
      <c r="C951" s="120" t="n">
        <v>0</v>
      </c>
      <c r="D951" s="120" t="n">
        <v>0</v>
      </c>
      <c r="E951" s="120" t="n">
        <v>0</v>
      </c>
      <c r="F951" s="120" t="n">
        <v>0</v>
      </c>
      <c r="G951" s="120" t="n">
        <v>0</v>
      </c>
      <c r="H951" s="120" t="n">
        <v>428</v>
      </c>
      <c r="I951" s="120" t="n">
        <v>667</v>
      </c>
      <c r="J951" s="120" t="n">
        <v>0</v>
      </c>
      <c r="K951" s="120" t="n">
        <v>0</v>
      </c>
      <c r="L951" s="120" t="n">
        <v>0</v>
      </c>
      <c r="M951" s="120" t="n">
        <v>0</v>
      </c>
      <c r="N951" s="88">
        <f>N950+C951+D951+F951+G951+H951-I951-J951-K951-L951-M951/15</f>
        <v/>
      </c>
      <c r="O951" s="88" t="n">
        <v>742</v>
      </c>
      <c r="P951" s="88" t="n"/>
      <c r="Q951" s="88" t="n"/>
      <c r="R951" s="134" t="n"/>
      <c r="S951" s="134" t="n"/>
      <c r="T951" s="134" t="n"/>
      <c r="U951" s="134" t="n"/>
      <c r="V951" s="134" t="n"/>
      <c r="W951" s="134" t="n"/>
      <c r="X951" s="134" t="n"/>
    </row>
    <row r="952" ht="15.75" customHeight="1" s="303">
      <c r="B952" s="75" t="n">
        <v>45219</v>
      </c>
      <c r="C952" s="120" t="n">
        <v>700</v>
      </c>
      <c r="D952" s="120" t="n">
        <v>570</v>
      </c>
      <c r="E952" s="120" t="n">
        <v>92</v>
      </c>
      <c r="F952" s="120" t="n">
        <v>0</v>
      </c>
      <c r="G952" s="120" t="n">
        <v>0</v>
      </c>
      <c r="H952" s="120" t="n">
        <v>774</v>
      </c>
      <c r="I952" s="120" t="n">
        <v>393</v>
      </c>
      <c r="J952" s="120" t="n">
        <v>0</v>
      </c>
      <c r="K952" s="120" t="n">
        <v>0</v>
      </c>
      <c r="L952" s="120" t="n">
        <v>0</v>
      </c>
      <c r="M952" s="120" t="n">
        <v>0</v>
      </c>
      <c r="N952" s="88">
        <f>N951+C952+D952+F952+G952+H952-I952-J952-K952-L952-M952/15</f>
        <v/>
      </c>
      <c r="O952" s="88" t="n"/>
      <c r="P952" s="88" t="n"/>
      <c r="Q952" s="88" t="n"/>
      <c r="R952" s="134" t="n"/>
      <c r="S952" s="134" t="n"/>
      <c r="T952" s="134" t="n"/>
      <c r="U952" s="134" t="n"/>
      <c r="V952" s="134" t="n"/>
      <c r="W952" s="134" t="n"/>
      <c r="X952" s="134" t="n"/>
    </row>
    <row r="953" ht="15.75" customHeight="1" s="303">
      <c r="B953" s="75" t="n">
        <v>45220</v>
      </c>
      <c r="C953" s="120" t="n">
        <v>0</v>
      </c>
      <c r="D953" s="120" t="n">
        <v>500</v>
      </c>
      <c r="E953" s="120" t="n">
        <v>116</v>
      </c>
      <c r="F953" s="120" t="n">
        <v>0</v>
      </c>
      <c r="G953" s="120" t="n">
        <v>0</v>
      </c>
      <c r="H953" s="120" t="n">
        <v>498</v>
      </c>
      <c r="I953" s="120" t="n">
        <v>921</v>
      </c>
      <c r="J953" s="120" t="n">
        <v>0</v>
      </c>
      <c r="K953" s="120" t="n">
        <v>0</v>
      </c>
      <c r="L953" s="120" t="n">
        <v>0</v>
      </c>
      <c r="M953" s="120" t="n">
        <v>0</v>
      </c>
      <c r="N953" s="88">
        <f>N952+C953+D953+F953+G953+H953-I953-J953-K953-L953-M953/15</f>
        <v/>
      </c>
      <c r="O953" s="88" t="n">
        <v>1516</v>
      </c>
      <c r="P953" s="88" t="n"/>
      <c r="Q953" s="88" t="n"/>
      <c r="R953" s="134" t="n"/>
      <c r="S953" s="134" t="n"/>
      <c r="T953" s="134" t="n"/>
      <c r="U953" s="134" t="n"/>
      <c r="V953" s="134" t="n"/>
      <c r="W953" s="134" t="n"/>
      <c r="X953" s="134" t="n"/>
    </row>
    <row r="954" ht="15.75" customHeight="1" s="303">
      <c r="B954" s="75" t="n">
        <v>45221</v>
      </c>
      <c r="C954" s="120" t="n">
        <v>0</v>
      </c>
      <c r="D954" s="120" t="n">
        <v>0</v>
      </c>
      <c r="E954" s="120" t="n">
        <v>0</v>
      </c>
      <c r="F954" s="120" t="n">
        <v>0</v>
      </c>
      <c r="G954" s="120" t="n">
        <v>0</v>
      </c>
      <c r="H954" s="120" t="n">
        <v>611</v>
      </c>
      <c r="I954" s="120" t="n">
        <v>604</v>
      </c>
      <c r="J954" s="120" t="n">
        <v>0</v>
      </c>
      <c r="K954" s="120" t="n">
        <v>0</v>
      </c>
      <c r="L954" s="120" t="n">
        <v>0</v>
      </c>
      <c r="M954" s="120" t="n">
        <v>0</v>
      </c>
      <c r="N954" s="88">
        <f>N953+C954+D954+F954+G954+H954-I954-J954-K954-L954-M954/15</f>
        <v/>
      </c>
      <c r="O954" s="88" t="n">
        <v>1683</v>
      </c>
      <c r="P954" s="88" t="n"/>
      <c r="Q954" s="88" t="n"/>
      <c r="R954" s="134" t="n"/>
      <c r="S954" s="134" t="n"/>
      <c r="T954" s="134" t="n"/>
      <c r="U954" s="134" t="n"/>
      <c r="V954" s="134" t="n"/>
      <c r="W954" s="134" t="n"/>
      <c r="X954" s="134" t="n"/>
    </row>
    <row r="955" ht="15.75" customHeight="1" s="303">
      <c r="B955" s="75" t="n">
        <v>45222</v>
      </c>
      <c r="C955" s="120" t="n">
        <v>0</v>
      </c>
      <c r="D955" s="120" t="n">
        <v>243</v>
      </c>
      <c r="E955" s="120" t="n">
        <v>87</v>
      </c>
      <c r="F955" s="120" t="n">
        <v>0</v>
      </c>
      <c r="G955" s="120" t="n">
        <v>0</v>
      </c>
      <c r="H955" s="120" t="n">
        <v>276</v>
      </c>
      <c r="I955" s="120" t="n">
        <v>403</v>
      </c>
      <c r="J955" s="120" t="n">
        <v>0</v>
      </c>
      <c r="K955" s="120" t="n">
        <v>600</v>
      </c>
      <c r="L955" s="133" t="n">
        <v>0</v>
      </c>
      <c r="M955" s="133" t="n">
        <v>0</v>
      </c>
      <c r="N955" s="88">
        <f>N954+C955+D955+F955+G955+H955-I955-J955-K955-L955-M955/15</f>
        <v/>
      </c>
      <c r="O955" s="88" t="n">
        <v>1527</v>
      </c>
      <c r="P955" s="88" t="n"/>
      <c r="Q955" s="88" t="n"/>
      <c r="R955" s="134" t="n"/>
      <c r="S955" s="134" t="n"/>
      <c r="T955" s="134" t="n"/>
      <c r="U955" s="134" t="n"/>
      <c r="V955" s="134" t="n"/>
      <c r="W955" s="134" t="n"/>
      <c r="X955" s="134" t="n"/>
    </row>
    <row r="956" ht="15.75" customHeight="1" s="303">
      <c r="B956" s="75" t="n">
        <v>45223</v>
      </c>
      <c r="C956" s="120" t="n">
        <v>0</v>
      </c>
      <c r="D956" s="120" t="n">
        <v>0</v>
      </c>
      <c r="E956" s="120" t="n">
        <v>0</v>
      </c>
      <c r="F956" s="120" t="n">
        <v>0</v>
      </c>
      <c r="G956" s="120" t="n">
        <v>0</v>
      </c>
      <c r="H956" s="120" t="n">
        <v>604</v>
      </c>
      <c r="I956" s="120" t="n">
        <v>583</v>
      </c>
      <c r="J956" s="120" t="n">
        <v>0</v>
      </c>
      <c r="K956" s="120" t="n">
        <v>0</v>
      </c>
      <c r="L956" s="120" t="n">
        <v>0</v>
      </c>
      <c r="M956" s="120" t="n">
        <v>0</v>
      </c>
      <c r="N956" s="88">
        <f>N955+C956+D956+F956+G956+H956-I956-J956-K956-L956-M956/15</f>
        <v/>
      </c>
      <c r="O956" s="88" t="n">
        <v>1487</v>
      </c>
      <c r="P956" s="88" t="n"/>
      <c r="Q956" s="88" t="n"/>
      <c r="R956" s="134" t="n"/>
      <c r="S956" s="134" t="n"/>
      <c r="T956" s="134" t="n"/>
      <c r="U956" s="134" t="n"/>
      <c r="V956" s="134" t="n"/>
      <c r="W956" s="134" t="n"/>
      <c r="X956" s="134" t="n"/>
    </row>
    <row r="957" ht="15.75" customHeight="1" s="303">
      <c r="B957" s="75" t="n">
        <v>45224</v>
      </c>
      <c r="C957" s="120" t="n">
        <v>0</v>
      </c>
      <c r="D957" s="120" t="n">
        <v>550</v>
      </c>
      <c r="E957" s="120" t="n">
        <v>127</v>
      </c>
      <c r="F957" s="120" t="n">
        <v>0</v>
      </c>
      <c r="G957" s="120" t="n">
        <v>0</v>
      </c>
      <c r="H957" s="120" t="n">
        <v>558</v>
      </c>
      <c r="I957" s="120" t="n">
        <v>647</v>
      </c>
      <c r="J957" s="120" t="n">
        <v>0</v>
      </c>
      <c r="K957" s="120" t="n">
        <v>0</v>
      </c>
      <c r="L957" s="120" t="n">
        <v>0</v>
      </c>
      <c r="M957" s="120" t="n">
        <v>0</v>
      </c>
      <c r="N957" s="88">
        <f>N956+C957+D957+F957+G957+H957-I957-J957-K957-L957-M957/15</f>
        <v/>
      </c>
      <c r="O957" s="88" t="n">
        <v>1375</v>
      </c>
      <c r="P957" s="88" t="n"/>
      <c r="Q957" s="88" t="n"/>
      <c r="R957" s="134" t="n"/>
      <c r="S957" s="134" t="n"/>
      <c r="T957" s="134" t="n"/>
      <c r="U957" s="134" t="n"/>
      <c r="V957" s="134" t="n"/>
      <c r="W957" s="134" t="n"/>
      <c r="X957" s="134" t="n"/>
    </row>
    <row r="958" ht="15.75" customHeight="1" s="303">
      <c r="B958" s="75" t="n">
        <v>45225</v>
      </c>
      <c r="C958" s="120" t="n">
        <v>0</v>
      </c>
      <c r="D958" s="120">
        <f>390+250</f>
        <v/>
      </c>
      <c r="E958" s="120">
        <f>37+24</f>
        <v/>
      </c>
      <c r="F958" s="120" t="n">
        <v>0</v>
      </c>
      <c r="G958" s="120" t="n">
        <v>0</v>
      </c>
      <c r="H958" s="120" t="n">
        <v>553</v>
      </c>
      <c r="I958" s="120" t="n">
        <v>734</v>
      </c>
      <c r="J958" s="120" t="n">
        <v>0</v>
      </c>
      <c r="K958" s="120" t="n">
        <v>0</v>
      </c>
      <c r="L958" s="120" t="n">
        <v>0</v>
      </c>
      <c r="M958" s="120" t="n">
        <v>0</v>
      </c>
      <c r="N958" s="88">
        <f>N957+C958+D958+F958+G958+H958-I958-J958-K958-L958-M958/15</f>
        <v/>
      </c>
      <c r="O958" s="88" t="n">
        <v>1596</v>
      </c>
      <c r="P958" s="88" t="n"/>
      <c r="Q958" s="88" t="n"/>
      <c r="R958" s="134" t="n"/>
      <c r="S958" s="134" t="n"/>
      <c r="T958" s="134" t="n"/>
      <c r="U958" s="134" t="n"/>
      <c r="V958" s="134" t="n"/>
      <c r="W958" s="134" t="n"/>
      <c r="X958" s="134" t="n"/>
    </row>
    <row r="959" ht="15.75" customHeight="1" s="303">
      <c r="B959" s="75" t="n">
        <v>45226</v>
      </c>
      <c r="C959" s="120" t="n">
        <v>0</v>
      </c>
      <c r="D959" s="120">
        <f>250+300</f>
        <v/>
      </c>
      <c r="E959" s="120">
        <f>24+67</f>
        <v/>
      </c>
      <c r="F959" s="120" t="n">
        <v>0</v>
      </c>
      <c r="G959" s="120" t="n">
        <v>0</v>
      </c>
      <c r="H959" s="120" t="n">
        <v>543</v>
      </c>
      <c r="I959" s="120" t="n">
        <v>490</v>
      </c>
      <c r="J959" s="120" t="n">
        <v>0</v>
      </c>
      <c r="K959" s="120" t="n">
        <v>0</v>
      </c>
      <c r="L959" s="120" t="n">
        <v>0</v>
      </c>
      <c r="M959" s="120" t="n">
        <v>0</v>
      </c>
      <c r="N959" s="88">
        <f>N958+C959+D959+F959+G959+H959-I959-J959-K959-L959-M959/15</f>
        <v/>
      </c>
      <c r="O959" s="88" t="n">
        <v>1907</v>
      </c>
      <c r="P959" s="88" t="n"/>
      <c r="Q959" s="88" t="n"/>
      <c r="R959" s="134" t="n"/>
      <c r="S959" s="134" t="n"/>
      <c r="T959" s="134" t="n"/>
      <c r="U959" s="134" t="n"/>
      <c r="V959" s="134" t="n"/>
      <c r="W959" s="134" t="n"/>
      <c r="X959" s="134" t="n"/>
    </row>
    <row r="960" ht="15.75" customHeight="1" s="303">
      <c r="B960" s="75" t="n">
        <v>45227</v>
      </c>
      <c r="C960" s="120" t="n">
        <v>0</v>
      </c>
      <c r="D960" s="120" t="n">
        <v>0</v>
      </c>
      <c r="E960" s="120" t="n">
        <v>0</v>
      </c>
      <c r="F960" s="120" t="n">
        <v>0</v>
      </c>
      <c r="G960" s="120" t="n">
        <v>0</v>
      </c>
      <c r="H960" s="120" t="n">
        <v>254</v>
      </c>
      <c r="I960" s="120" t="n">
        <v>787</v>
      </c>
      <c r="J960" s="120" t="n">
        <v>0</v>
      </c>
      <c r="K960" s="120" t="n">
        <v>0</v>
      </c>
      <c r="L960" s="120" t="n">
        <v>0</v>
      </c>
      <c r="M960" s="120" t="n">
        <v>0</v>
      </c>
      <c r="N960" s="88">
        <f>N959+C960+D960+F960+G960+H960-I960-J960-K960-L960-M960/15</f>
        <v/>
      </c>
      <c r="O960" s="88" t="n"/>
      <c r="P960" s="88" t="n"/>
      <c r="Q960" s="88" t="n"/>
      <c r="R960" s="134" t="n"/>
      <c r="S960" s="134" t="n"/>
      <c r="T960" s="134" t="n"/>
      <c r="U960" s="134" t="n"/>
      <c r="V960" s="134" t="n"/>
      <c r="W960" s="134" t="n"/>
      <c r="X960" s="134" t="n"/>
    </row>
    <row r="961" ht="15.75" customHeight="1" s="303">
      <c r="B961" s="75" t="n">
        <v>45228</v>
      </c>
      <c r="C961" s="120" t="n">
        <v>0</v>
      </c>
      <c r="D961" s="120" t="n">
        <v>0</v>
      </c>
      <c r="E961" s="120" t="n">
        <v>0</v>
      </c>
      <c r="F961" s="120" t="n">
        <v>0</v>
      </c>
      <c r="G961" s="120" t="n">
        <v>0</v>
      </c>
      <c r="H961" s="120" t="n">
        <v>385</v>
      </c>
      <c r="I961" s="120" t="n">
        <v>586</v>
      </c>
      <c r="J961" s="120" t="n">
        <v>0</v>
      </c>
      <c r="K961" s="120" t="n">
        <v>0</v>
      </c>
      <c r="L961" s="120" t="n">
        <v>0</v>
      </c>
      <c r="M961" s="120" t="n">
        <v>0</v>
      </c>
      <c r="N961" s="88">
        <f>N960+C961+D961+F961+G961+H961-I961-J961-K961-L961-M961/15</f>
        <v/>
      </c>
      <c r="O961" s="88" t="n"/>
      <c r="P961" s="88" t="n"/>
      <c r="Q961" s="88" t="n"/>
      <c r="R961" s="134" t="n"/>
      <c r="S961" s="134" t="n"/>
      <c r="T961" s="134" t="n"/>
      <c r="U961" s="134" t="n"/>
      <c r="V961" s="134" t="n"/>
      <c r="W961" s="134" t="n"/>
      <c r="X961" s="134" t="n"/>
    </row>
    <row r="962" ht="15.75" customHeight="1" s="303">
      <c r="B962" s="75" t="n">
        <v>45229</v>
      </c>
      <c r="C962" s="120" t="n">
        <v>0</v>
      </c>
      <c r="D962" s="120" t="n">
        <v>0</v>
      </c>
      <c r="E962" s="120" t="n">
        <v>0</v>
      </c>
      <c r="F962" s="120" t="n">
        <v>0</v>
      </c>
      <c r="G962" s="120" t="n">
        <v>0</v>
      </c>
      <c r="H962" s="120" t="n">
        <v>406</v>
      </c>
      <c r="I962" s="120" t="n">
        <v>205</v>
      </c>
      <c r="J962" s="120" t="n">
        <v>0</v>
      </c>
      <c r="K962" s="120" t="n">
        <v>0</v>
      </c>
      <c r="L962" s="120" t="n">
        <v>0</v>
      </c>
      <c r="M962" s="120" t="n">
        <v>0</v>
      </c>
      <c r="N962" s="88">
        <f>N961+C962+D962+F962+G962+H962-I962-J962-K962-L962-M962/15</f>
        <v/>
      </c>
      <c r="O962" s="88" t="n">
        <v>1682</v>
      </c>
      <c r="P962" s="88" t="n"/>
      <c r="Q962" s="88" t="n"/>
      <c r="R962" s="134" t="n"/>
      <c r="S962" s="134" t="n"/>
      <c r="T962" s="134" t="n"/>
      <c r="U962" s="134" t="n"/>
      <c r="V962" s="134" t="n"/>
      <c r="W962" s="134" t="n"/>
      <c r="X962" s="134" t="n"/>
    </row>
    <row r="963" ht="15.75" customHeight="1" s="303">
      <c r="B963" s="75" t="n">
        <v>45230</v>
      </c>
      <c r="C963" s="120" t="n">
        <v>0</v>
      </c>
      <c r="D963" s="120" t="n">
        <v>525</v>
      </c>
      <c r="E963" s="120" t="n">
        <v>0</v>
      </c>
      <c r="F963" s="120" t="n">
        <v>0</v>
      </c>
      <c r="G963" s="120" t="n">
        <v>0</v>
      </c>
      <c r="H963" s="120" t="n">
        <v>432</v>
      </c>
      <c r="I963" s="120" t="n">
        <v>457</v>
      </c>
      <c r="J963" s="120" t="n">
        <v>0</v>
      </c>
      <c r="K963" s="120" t="n">
        <v>0</v>
      </c>
      <c r="L963" s="120" t="n">
        <v>0</v>
      </c>
      <c r="M963" s="120" t="n">
        <v>0</v>
      </c>
      <c r="N963" s="88">
        <f>N962+C963+D963+F963+G963+H963-I963-J963-K963-L963-M963/15</f>
        <v/>
      </c>
      <c r="O963" s="88" t="n">
        <v>1507</v>
      </c>
      <c r="P963" s="88" t="n">
        <v>15255</v>
      </c>
      <c r="Q963" s="88">
        <f>P963-N963</f>
        <v/>
      </c>
      <c r="R963" s="134" t="n"/>
      <c r="S963" s="134" t="n"/>
      <c r="T963" s="134" t="n"/>
      <c r="U963" s="134" t="n"/>
      <c r="V963" s="134" t="n"/>
      <c r="W963" s="134" t="n"/>
      <c r="X963" s="134" t="n"/>
    </row>
    <row r="964" ht="15.75" customHeight="1" s="303">
      <c r="B964" s="75" t="n">
        <v>45231</v>
      </c>
      <c r="C964" s="120" t="n">
        <v>0</v>
      </c>
      <c r="D964" s="120">
        <f>500+500</f>
        <v/>
      </c>
      <c r="E964" s="120">
        <f>116+154</f>
        <v/>
      </c>
      <c r="F964" s="120" t="n">
        <v>0</v>
      </c>
      <c r="G964" s="120" t="n">
        <v>0</v>
      </c>
      <c r="H964" s="120" t="n">
        <v>199</v>
      </c>
      <c r="I964" s="120" t="n">
        <v>1126</v>
      </c>
      <c r="J964" s="120" t="n">
        <v>0</v>
      </c>
      <c r="K964" s="120" t="n">
        <v>600</v>
      </c>
      <c r="L964" s="120" t="n">
        <v>0</v>
      </c>
      <c r="M964" s="120" t="n">
        <v>0</v>
      </c>
      <c r="N964" s="88">
        <f>N963+C964+D964+F964+G964+H964-I964-J964-K964-L964-M964/15</f>
        <v/>
      </c>
      <c r="O964" s="88" t="n">
        <v>2036</v>
      </c>
      <c r="P964" s="88" t="n"/>
      <c r="Q964" s="88" t="n"/>
      <c r="R964" s="134" t="n"/>
      <c r="S964" s="134" t="n"/>
      <c r="T964" s="134" t="n"/>
      <c r="U964" s="134" t="n"/>
      <c r="V964" s="134" t="n"/>
      <c r="W964" s="134" t="n"/>
      <c r="X964" s="134" t="n"/>
    </row>
    <row r="965" ht="15.75" customHeight="1" s="303">
      <c r="B965" s="75" t="n">
        <v>45232</v>
      </c>
      <c r="C965" s="120" t="n">
        <v>0</v>
      </c>
      <c r="D965" s="120" t="n">
        <v>300</v>
      </c>
      <c r="E965" s="120" t="n">
        <v>54</v>
      </c>
      <c r="F965" s="120" t="n">
        <v>0</v>
      </c>
      <c r="G965" s="120" t="n">
        <v>0</v>
      </c>
      <c r="H965" s="120" t="n">
        <v>563</v>
      </c>
      <c r="I965" s="120" t="n">
        <v>1018</v>
      </c>
      <c r="J965" s="120" t="n">
        <v>0</v>
      </c>
      <c r="K965" s="120" t="n">
        <v>0</v>
      </c>
      <c r="L965" s="120" t="n">
        <v>0</v>
      </c>
      <c r="M965" s="120" t="n">
        <v>0</v>
      </c>
      <c r="N965" s="88">
        <f>N964+C965+D965+F965+G965+H965-I965-J965-K965-L965-M965/15</f>
        <v/>
      </c>
      <c r="O965" s="88" t="n">
        <v>2421</v>
      </c>
      <c r="P965" s="88" t="n"/>
      <c r="Q965" s="88" t="n"/>
      <c r="R965" s="134" t="n"/>
      <c r="S965" s="134" t="n"/>
      <c r="T965" s="134" t="n"/>
      <c r="U965" s="134" t="n"/>
      <c r="V965" s="134" t="n"/>
      <c r="W965" s="134" t="n"/>
      <c r="X965" s="134" t="n"/>
    </row>
    <row r="966" ht="15.75" customHeight="1" s="303">
      <c r="B966" s="75" t="n">
        <v>45233</v>
      </c>
      <c r="C966" s="120" t="n">
        <v>0</v>
      </c>
      <c r="D966" s="120" t="n">
        <v>500</v>
      </c>
      <c r="E966" s="120" t="n">
        <v>120</v>
      </c>
      <c r="F966" s="120" t="n">
        <v>0</v>
      </c>
      <c r="G966" s="120" t="n">
        <v>0</v>
      </c>
      <c r="H966" s="120" t="n">
        <v>576</v>
      </c>
      <c r="I966" s="120" t="n">
        <v>373</v>
      </c>
      <c r="J966" s="120" t="n">
        <v>0</v>
      </c>
      <c r="K966" s="120" t="n">
        <v>0</v>
      </c>
      <c r="L966" s="120" t="n">
        <v>0</v>
      </c>
      <c r="M966" s="120" t="n">
        <v>0</v>
      </c>
      <c r="N966" s="88">
        <f>N965+C966+D966+F966+G966+H966-I966-J966-K966-L966-M966/15</f>
        <v/>
      </c>
      <c r="O966" s="88" t="n">
        <v>2389</v>
      </c>
      <c r="P966" s="88" t="n"/>
      <c r="Q966" s="88" t="n"/>
      <c r="R966" s="134" t="n"/>
      <c r="S966" s="134" t="n"/>
      <c r="T966" s="134" t="n"/>
      <c r="U966" s="134" t="n"/>
      <c r="V966" s="134" t="n"/>
      <c r="W966" s="134" t="n"/>
      <c r="X966" s="134" t="n"/>
    </row>
    <row r="967" ht="15.75" customHeight="1" s="303">
      <c r="B967" s="75" t="n">
        <v>45234</v>
      </c>
      <c r="C967" s="120" t="n">
        <v>0</v>
      </c>
      <c r="D967" s="120" t="n">
        <v>635</v>
      </c>
      <c r="E967" s="120" t="n">
        <v>157</v>
      </c>
      <c r="F967" s="120" t="n">
        <v>0</v>
      </c>
      <c r="G967" s="120" t="n">
        <v>0</v>
      </c>
      <c r="H967" s="120" t="n">
        <v>414</v>
      </c>
      <c r="I967" s="120" t="n">
        <v>856</v>
      </c>
      <c r="J967" s="120" t="n">
        <v>0</v>
      </c>
      <c r="K967" s="120" t="n">
        <v>0</v>
      </c>
      <c r="L967" s="120" t="n">
        <v>0</v>
      </c>
      <c r="M967" s="120" t="n">
        <v>0</v>
      </c>
      <c r="N967" s="88">
        <f>N966+C967+D967+F967+G967+H967-I967-J967-K967-L967-M967/15</f>
        <v/>
      </c>
      <c r="O967" s="88" t="n"/>
      <c r="P967" s="88" t="n"/>
      <c r="Q967" s="88" t="n"/>
      <c r="R967" s="134" t="n"/>
      <c r="S967" s="134" t="n"/>
      <c r="T967" s="134" t="n"/>
      <c r="U967" s="134" t="n"/>
      <c r="V967" s="134" t="n"/>
      <c r="W967" s="134" t="n"/>
      <c r="X967" s="134" t="n"/>
    </row>
    <row r="968" ht="15.75" customHeight="1" s="303">
      <c r="B968" s="75" t="n">
        <v>45235</v>
      </c>
      <c r="C968" s="120" t="n">
        <v>0</v>
      </c>
      <c r="D968" s="120" t="n">
        <v>1200</v>
      </c>
      <c r="E968" s="120" t="n">
        <v>383</v>
      </c>
      <c r="F968" s="120" t="n">
        <v>0</v>
      </c>
      <c r="G968" s="120" t="n">
        <v>0</v>
      </c>
      <c r="H968" s="120" t="n">
        <v>457</v>
      </c>
      <c r="I968" s="120" t="n">
        <v>919</v>
      </c>
      <c r="J968" s="120" t="n">
        <v>0</v>
      </c>
      <c r="K968" s="120" t="n">
        <v>0</v>
      </c>
      <c r="L968" s="120" t="n">
        <v>0</v>
      </c>
      <c r="M968" s="120" t="n">
        <v>0</v>
      </c>
      <c r="N968" s="88">
        <f>N967+C968+D968+F968+G968+H968-I968-J968-K968-L968-M968/15</f>
        <v/>
      </c>
      <c r="O968" s="88" t="n"/>
      <c r="P968" s="88" t="n"/>
      <c r="Q968" s="88" t="n"/>
      <c r="R968" s="134" t="n"/>
      <c r="S968" s="134" t="n"/>
      <c r="T968" s="134" t="n"/>
      <c r="U968" s="134" t="n"/>
      <c r="V968" s="134" t="n"/>
      <c r="W968" s="134" t="n"/>
      <c r="X968" s="134" t="n"/>
    </row>
    <row r="969" ht="15.75" customHeight="1" s="303">
      <c r="B969" s="75" t="n">
        <v>45236</v>
      </c>
      <c r="C969" s="120" t="n">
        <v>0</v>
      </c>
      <c r="D969" s="120" t="n">
        <v>400</v>
      </c>
      <c r="E969" s="120" t="n">
        <v>124</v>
      </c>
      <c r="F969" s="120" t="n">
        <v>0</v>
      </c>
      <c r="G969" s="120" t="n">
        <v>0</v>
      </c>
      <c r="H969" s="120" t="n">
        <v>419</v>
      </c>
      <c r="I969" s="120" t="n">
        <v>505</v>
      </c>
      <c r="J969" s="120" t="n">
        <v>0</v>
      </c>
      <c r="K969" s="120" t="n">
        <v>0</v>
      </c>
      <c r="L969" s="120" t="n">
        <v>0</v>
      </c>
      <c r="M969" s="120" t="n">
        <v>0</v>
      </c>
      <c r="N969" s="88">
        <f>N968+C969+D969+F969+G969+H969-I969-J969-K969-L969-M969/15</f>
        <v/>
      </c>
      <c r="O969" s="88" t="n"/>
      <c r="P969" s="88" t="n"/>
      <c r="Q969" s="88" t="n"/>
      <c r="R969" s="134" t="n"/>
      <c r="S969" s="134" t="n"/>
      <c r="T969" s="134" t="n"/>
      <c r="U969" s="134" t="n"/>
      <c r="V969" s="134" t="n"/>
      <c r="W969" s="134" t="n"/>
      <c r="X969" s="134" t="n"/>
    </row>
    <row r="970" ht="15.75" customHeight="1" s="303">
      <c r="B970" s="75" t="n">
        <v>45237</v>
      </c>
      <c r="C970" s="120" t="n">
        <v>0</v>
      </c>
      <c r="D970" s="120" t="n">
        <v>0</v>
      </c>
      <c r="E970" s="120" t="n">
        <v>0</v>
      </c>
      <c r="F970" s="120" t="n">
        <v>0</v>
      </c>
      <c r="G970" s="120" t="n">
        <v>0</v>
      </c>
      <c r="H970" s="120" t="n">
        <v>741</v>
      </c>
      <c r="I970" s="120" t="n">
        <v>424</v>
      </c>
      <c r="J970" s="120" t="n">
        <v>0</v>
      </c>
      <c r="K970" s="120" t="n">
        <v>0</v>
      </c>
      <c r="L970" s="120" t="n">
        <v>0</v>
      </c>
      <c r="M970" s="120" t="n">
        <v>0</v>
      </c>
      <c r="N970" s="88">
        <f>N969+C970+D970+F970+G970+H970-I970-J970-K970-L970-M970/15</f>
        <v/>
      </c>
      <c r="O970" s="88" t="n">
        <v>3317</v>
      </c>
      <c r="P970" s="88" t="n"/>
      <c r="Q970" s="88" t="n"/>
      <c r="R970" s="134" t="n"/>
      <c r="S970" s="134" t="n"/>
      <c r="T970" s="134" t="n"/>
      <c r="U970" s="134" t="n"/>
      <c r="V970" s="134" t="n"/>
      <c r="W970" s="134" t="n"/>
      <c r="X970" s="134" t="n"/>
    </row>
    <row r="971" ht="15.75" customHeight="1" s="303">
      <c r="B971" s="75" t="n">
        <v>45238</v>
      </c>
      <c r="C971" s="120" t="n">
        <v>0</v>
      </c>
      <c r="D971" s="120" t="n">
        <v>0</v>
      </c>
      <c r="E971" s="120" t="n">
        <v>0</v>
      </c>
      <c r="F971" s="120" t="n">
        <v>0</v>
      </c>
      <c r="G971" s="120" t="n">
        <v>0</v>
      </c>
      <c r="H971" s="120" t="n">
        <v>472</v>
      </c>
      <c r="I971" s="120" t="n">
        <v>473</v>
      </c>
      <c r="J971" s="120" t="n">
        <v>0</v>
      </c>
      <c r="K971" s="120" t="n">
        <v>0</v>
      </c>
      <c r="L971" s="120" t="n">
        <v>0</v>
      </c>
      <c r="M971" s="120" t="n">
        <v>0</v>
      </c>
      <c r="N971" s="88">
        <f>N970+C971+D971+F971+G971+H971-I971-J971-K971-L971-M971/15</f>
        <v/>
      </c>
      <c r="O971" s="88" t="n"/>
      <c r="P971" s="88" t="n"/>
      <c r="Q971" s="88" t="n"/>
      <c r="R971" s="134" t="n"/>
      <c r="S971" s="134" t="n"/>
      <c r="T971" s="134" t="n"/>
      <c r="U971" s="134" t="n"/>
      <c r="V971" s="134" t="n"/>
      <c r="W971" s="134" t="n"/>
      <c r="X971" s="134" t="n"/>
    </row>
    <row r="972" ht="15.75" customHeight="1" s="303">
      <c r="B972" s="75" t="n">
        <v>45239</v>
      </c>
      <c r="C972" s="120" t="n">
        <v>0</v>
      </c>
      <c r="D972" s="120" t="n">
        <v>0</v>
      </c>
      <c r="E972" s="120" t="n">
        <v>0</v>
      </c>
      <c r="F972" s="120" t="n">
        <v>0</v>
      </c>
      <c r="G972" s="120" t="n">
        <v>0</v>
      </c>
      <c r="H972" s="120" t="n">
        <v>568</v>
      </c>
      <c r="I972" s="120" t="n">
        <v>428</v>
      </c>
      <c r="J972" s="120" t="n">
        <v>0</v>
      </c>
      <c r="K972" s="120" t="n">
        <v>0</v>
      </c>
      <c r="L972" s="120" t="n">
        <v>0</v>
      </c>
      <c r="M972" s="120" t="n">
        <v>0</v>
      </c>
      <c r="N972" s="88">
        <f>N971+C972+D972+F972+G972+H972-I972-J972-K972-L972-M972/15</f>
        <v/>
      </c>
      <c r="O972" s="88" t="n">
        <v>2752</v>
      </c>
      <c r="P972" s="88" t="n"/>
      <c r="Q972" s="88" t="n"/>
      <c r="R972" s="134" t="n"/>
      <c r="S972" s="134" t="n"/>
      <c r="T972" s="134" t="n"/>
      <c r="U972" s="134" t="n"/>
      <c r="V972" s="134" t="n"/>
      <c r="W972" s="134" t="n"/>
      <c r="X972" s="134" t="n"/>
    </row>
    <row r="973" ht="15.75" customHeight="1" s="303">
      <c r="B973" s="75" t="n">
        <v>45240</v>
      </c>
      <c r="C973" s="120" t="n">
        <v>0</v>
      </c>
      <c r="D973" s="120" t="n">
        <v>0</v>
      </c>
      <c r="E973" s="120" t="n">
        <v>0</v>
      </c>
      <c r="F973" s="120" t="n">
        <v>0</v>
      </c>
      <c r="G973" s="120" t="n">
        <v>0</v>
      </c>
      <c r="H973" s="120" t="n">
        <v>378</v>
      </c>
      <c r="I973" s="120" t="n">
        <v>714</v>
      </c>
      <c r="J973" s="120" t="n">
        <v>0</v>
      </c>
      <c r="K973" s="120" t="n">
        <v>0</v>
      </c>
      <c r="L973" s="120" t="n">
        <v>0</v>
      </c>
      <c r="M973" s="120" t="n">
        <v>0</v>
      </c>
      <c r="N973" s="88">
        <f>N972+C973+D973+F973+G973+H973-I973-J973-K973-L973-M973/15</f>
        <v/>
      </c>
      <c r="O973" s="88" t="n"/>
      <c r="P973" s="88" t="n"/>
      <c r="Q973" s="88" t="n"/>
      <c r="R973" s="134" t="n"/>
      <c r="S973" s="134" t="n"/>
      <c r="T973" s="134" t="n"/>
      <c r="U973" s="134" t="n"/>
      <c r="V973" s="134" t="n"/>
      <c r="W973" s="134" t="n"/>
      <c r="X973" s="134" t="n"/>
    </row>
    <row r="974" ht="15.75" customHeight="1" s="303">
      <c r="B974" s="75" t="n">
        <v>45241</v>
      </c>
      <c r="C974" s="120" t="n">
        <v>0</v>
      </c>
      <c r="D974" s="120" t="n">
        <v>500</v>
      </c>
      <c r="E974" s="120" t="n">
        <v>120</v>
      </c>
      <c r="F974" s="120" t="n">
        <v>0</v>
      </c>
      <c r="G974" s="120" t="n">
        <v>0</v>
      </c>
      <c r="H974" s="120" t="n">
        <v>43</v>
      </c>
      <c r="I974" s="120" t="n">
        <v>883</v>
      </c>
      <c r="J974" s="120" t="n">
        <v>0</v>
      </c>
      <c r="K974" s="120" t="n">
        <v>0</v>
      </c>
      <c r="L974" s="120" t="n">
        <v>0</v>
      </c>
      <c r="M974" s="120" t="n">
        <v>0</v>
      </c>
      <c r="N974" s="88">
        <f>N973+C974+D974+F974+G974+H974-I974-J974-K974-L974-M974/15</f>
        <v/>
      </c>
      <c r="O974" s="88" t="n"/>
      <c r="P974" s="88" t="n"/>
      <c r="Q974" s="88" t="n"/>
      <c r="R974" s="134" t="n"/>
      <c r="S974" s="134" t="n"/>
      <c r="T974" s="134" t="n"/>
      <c r="U974" s="134" t="n"/>
      <c r="V974" s="134" t="n"/>
      <c r="W974" s="134" t="n"/>
      <c r="X974" s="134" t="n"/>
    </row>
    <row r="975" ht="15.75" customHeight="1" s="303">
      <c r="B975" s="75" t="n">
        <v>45242</v>
      </c>
      <c r="C975" s="120" t="n">
        <v>0</v>
      </c>
      <c r="D975" s="120">
        <f>400+400</f>
        <v/>
      </c>
      <c r="E975" s="120">
        <f>100+112</f>
        <v/>
      </c>
      <c r="F975" s="120" t="n">
        <v>0</v>
      </c>
      <c r="G975" s="120" t="n">
        <v>0</v>
      </c>
      <c r="H975" s="120" t="n">
        <v>532</v>
      </c>
      <c r="I975" s="120" t="n">
        <v>560</v>
      </c>
      <c r="J975" s="120" t="n">
        <v>0</v>
      </c>
      <c r="K975" s="120" t="n">
        <v>0</v>
      </c>
      <c r="L975" s="120" t="n">
        <v>0</v>
      </c>
      <c r="M975" s="120" t="n">
        <v>0</v>
      </c>
      <c r="N975" s="88">
        <f>N974+C975+D975+F975+G975+H975-I975-J975-K975-L975-M975/15</f>
        <v/>
      </c>
      <c r="O975" s="88" t="n"/>
      <c r="P975" s="88" t="n"/>
      <c r="Q975" s="88" t="n"/>
      <c r="R975" s="134" t="n"/>
      <c r="S975" s="134" t="n"/>
      <c r="T975" s="134" t="n"/>
      <c r="U975" s="134" t="n"/>
      <c r="V975" s="134" t="n"/>
      <c r="W975" s="134" t="n"/>
      <c r="X975" s="134" t="n"/>
    </row>
    <row r="976" ht="15.75" customHeight="1" s="303">
      <c r="B976" s="75" t="n">
        <v>45243</v>
      </c>
      <c r="C976" s="120" t="n">
        <v>0</v>
      </c>
      <c r="D976" s="120" t="n">
        <v>0</v>
      </c>
      <c r="E976" s="120" t="n">
        <v>0</v>
      </c>
      <c r="F976" s="120" t="n">
        <v>0</v>
      </c>
      <c r="G976" s="120" t="n">
        <v>0</v>
      </c>
      <c r="H976" s="120" t="n">
        <v>971</v>
      </c>
      <c r="I976" s="120" t="n">
        <v>200</v>
      </c>
      <c r="J976" s="120" t="n">
        <v>0</v>
      </c>
      <c r="K976" s="120" t="n">
        <v>0</v>
      </c>
      <c r="L976" s="120" t="n">
        <v>0</v>
      </c>
      <c r="M976" s="120" t="n">
        <v>0</v>
      </c>
      <c r="N976" s="88">
        <f>N975+C976+D976+F976+G976+H976-I976-J976-K976-L976-M976/15</f>
        <v/>
      </c>
      <c r="O976" s="88" t="n">
        <v>2710</v>
      </c>
      <c r="P976" s="88" t="n"/>
      <c r="Q976" s="88" t="n"/>
      <c r="R976" s="134" t="n"/>
      <c r="S976" s="134" t="n"/>
      <c r="T976" s="134" t="n"/>
      <c r="U976" s="134" t="n"/>
      <c r="V976" s="134" t="n"/>
      <c r="W976" s="134" t="n"/>
      <c r="X976" s="134" t="n"/>
    </row>
    <row r="977" ht="15.75" customHeight="1" s="303">
      <c r="B977" s="75" t="n">
        <v>45244</v>
      </c>
      <c r="C977" s="120" t="n">
        <v>0</v>
      </c>
      <c r="D977" s="120" t="n">
        <v>400</v>
      </c>
      <c r="E977" s="120" t="n">
        <v>89</v>
      </c>
      <c r="F977" s="120" t="n">
        <v>0</v>
      </c>
      <c r="G977" s="120" t="n">
        <v>0</v>
      </c>
      <c r="H977" s="120" t="n">
        <v>366</v>
      </c>
      <c r="I977" s="120" t="n">
        <v>717</v>
      </c>
      <c r="J977" s="120" t="n">
        <v>0</v>
      </c>
      <c r="K977" s="120" t="n">
        <v>600</v>
      </c>
      <c r="L977" s="120" t="n">
        <v>0</v>
      </c>
      <c r="M977" s="120" t="n">
        <v>0</v>
      </c>
      <c r="N977" s="88">
        <f>N976+C977+D977+F977+G977+H977-I977-J977-K977-L977-M977/15</f>
        <v/>
      </c>
      <c r="O977" s="88" t="n">
        <v>2491</v>
      </c>
      <c r="P977" s="88" t="n"/>
      <c r="Q977" s="88" t="n"/>
      <c r="R977" s="134" t="n"/>
      <c r="S977" s="134" t="n"/>
      <c r="T977" s="134" t="n"/>
      <c r="U977" s="134" t="n"/>
      <c r="V977" s="134" t="n"/>
      <c r="W977" s="134" t="n"/>
      <c r="X977" s="134" t="n"/>
    </row>
    <row r="978" ht="15.75" customHeight="1" s="303">
      <c r="B978" s="75" t="n">
        <v>45245</v>
      </c>
      <c r="C978" s="120" t="n">
        <v>0</v>
      </c>
      <c r="D978" s="120" t="n">
        <v>0</v>
      </c>
      <c r="E978" s="120" t="n">
        <v>0</v>
      </c>
      <c r="F978" s="120" t="n">
        <v>0</v>
      </c>
      <c r="G978" s="120" t="n">
        <v>0</v>
      </c>
      <c r="H978" s="120" t="n">
        <v>475</v>
      </c>
      <c r="I978" s="120" t="n">
        <v>656</v>
      </c>
      <c r="J978" s="120" t="n">
        <v>0</v>
      </c>
      <c r="K978" s="120" t="n">
        <v>0</v>
      </c>
      <c r="L978" s="120" t="n">
        <v>0</v>
      </c>
      <c r="M978" s="120" t="n">
        <v>0</v>
      </c>
      <c r="N978" s="88">
        <f>N977+C978+D978+F978+G978+H978-I978-J978-K978-L978-M978/15</f>
        <v/>
      </c>
      <c r="O978" s="88" t="n">
        <v>2680</v>
      </c>
      <c r="P978" s="88" t="n"/>
      <c r="Q978" s="88" t="n"/>
      <c r="R978" s="134" t="n"/>
      <c r="S978" s="134" t="n"/>
      <c r="T978" s="134" t="n"/>
      <c r="U978" s="134" t="n"/>
      <c r="V978" s="134" t="n"/>
      <c r="W978" s="134" t="n"/>
      <c r="X978" s="134" t="n"/>
    </row>
    <row r="979" ht="15.75" customHeight="1" s="303">
      <c r="B979" s="75" t="n">
        <v>45246</v>
      </c>
      <c r="C979" s="120" t="n">
        <v>0</v>
      </c>
      <c r="D979" s="120" t="n">
        <v>400</v>
      </c>
      <c r="E979" s="120" t="n">
        <v>67</v>
      </c>
      <c r="F979" s="120" t="n">
        <v>0</v>
      </c>
      <c r="G979" s="120" t="n">
        <v>0</v>
      </c>
      <c r="H979" s="120" t="n">
        <v>884</v>
      </c>
      <c r="I979" s="120" t="n">
        <v>811</v>
      </c>
      <c r="J979" s="120" t="n">
        <v>0</v>
      </c>
      <c r="K979" s="120" t="n">
        <v>0</v>
      </c>
      <c r="L979" s="120" t="n">
        <v>0</v>
      </c>
      <c r="M979" s="120" t="n">
        <v>0</v>
      </c>
      <c r="N979" s="88">
        <f>N978+C979+D979+F979+G979+H979-I979-J979-K979-L979-M979/15</f>
        <v/>
      </c>
      <c r="O979" s="88" t="n">
        <v>2412</v>
      </c>
      <c r="P979" s="88" t="n"/>
      <c r="Q979" s="88" t="n"/>
      <c r="R979" s="134" t="n"/>
      <c r="S979" s="134" t="n"/>
      <c r="T979" s="134" t="n"/>
      <c r="U979" s="134" t="n"/>
      <c r="V979" s="134" t="n"/>
      <c r="W979" s="134" t="n"/>
      <c r="X979" s="134" t="n"/>
    </row>
    <row r="980" ht="15.75" customHeight="1" s="303">
      <c r="B980" s="75" t="n">
        <v>45247</v>
      </c>
      <c r="C980" s="120" t="n">
        <v>0</v>
      </c>
      <c r="D980" s="120" t="n">
        <v>0</v>
      </c>
      <c r="E980" s="120" t="n">
        <v>0</v>
      </c>
      <c r="F980" s="120" t="n">
        <v>0</v>
      </c>
      <c r="G980" s="120" t="n">
        <v>0</v>
      </c>
      <c r="H980" s="120" t="n">
        <v>865</v>
      </c>
      <c r="I980" s="120" t="n">
        <v>367</v>
      </c>
      <c r="J980" s="120" t="n">
        <v>0</v>
      </c>
      <c r="K980" s="120" t="n">
        <v>0</v>
      </c>
      <c r="L980" s="120" t="n">
        <v>0</v>
      </c>
      <c r="M980" s="120" t="n">
        <v>0</v>
      </c>
      <c r="N980" s="88">
        <f>N979+C980+D980+F980+G980+H980-I980-J980-K980-L980-M980/15</f>
        <v/>
      </c>
      <c r="O980" s="88" t="n">
        <v>2489</v>
      </c>
      <c r="P980" s="88" t="n"/>
      <c r="Q980" s="88" t="n"/>
      <c r="R980" s="134" t="n"/>
      <c r="S980" s="134" t="n"/>
      <c r="T980" s="134" t="n"/>
      <c r="U980" s="134" t="n"/>
      <c r="V980" s="134" t="n"/>
      <c r="W980" s="134" t="n"/>
      <c r="X980" s="134" t="n"/>
    </row>
    <row r="981" ht="15.75" customHeight="1" s="303">
      <c r="B981" s="75" t="n">
        <v>45248</v>
      </c>
      <c r="C981" s="120" t="n">
        <v>0</v>
      </c>
      <c r="D981" s="120" t="n">
        <v>0</v>
      </c>
      <c r="E981" s="120" t="n">
        <v>0</v>
      </c>
      <c r="F981" s="120" t="n">
        <v>0</v>
      </c>
      <c r="G981" s="120" t="n">
        <v>0</v>
      </c>
      <c r="H981" s="120" t="n">
        <v>394</v>
      </c>
      <c r="I981" s="120" t="n">
        <v>824</v>
      </c>
      <c r="J981" s="120" t="n">
        <v>0</v>
      </c>
      <c r="K981" s="120" t="n">
        <v>0</v>
      </c>
      <c r="L981" s="120" t="n">
        <v>0</v>
      </c>
      <c r="M981" s="120" t="n">
        <v>0</v>
      </c>
      <c r="N981" s="88">
        <f>N980+C981+D981+F981+G981+H981-I981-J981-K981-L981-M981/15</f>
        <v/>
      </c>
      <c r="O981" s="88" t="n"/>
      <c r="P981" s="88" t="n"/>
      <c r="Q981" s="88" t="n"/>
      <c r="R981" s="134" t="n"/>
      <c r="S981" s="134" t="n"/>
      <c r="T981" s="134" t="n"/>
      <c r="U981" s="134" t="n"/>
      <c r="V981" s="134" t="n"/>
      <c r="W981" s="134" t="n"/>
      <c r="X981" s="134" t="n"/>
    </row>
    <row r="982" ht="15.75" customHeight="1" s="303">
      <c r="B982" s="75" t="n">
        <v>45249</v>
      </c>
      <c r="C982" s="120" t="n">
        <v>0</v>
      </c>
      <c r="D982" s="120" t="n">
        <v>0</v>
      </c>
      <c r="E982" s="120" t="n">
        <v>0</v>
      </c>
      <c r="F982" s="120" t="n">
        <v>0</v>
      </c>
      <c r="G982" s="120" t="n">
        <v>0</v>
      </c>
      <c r="H982" s="120" t="n">
        <v>520</v>
      </c>
      <c r="I982" s="120" t="n">
        <v>707</v>
      </c>
      <c r="J982" s="120" t="n">
        <v>0</v>
      </c>
      <c r="K982" s="120" t="n">
        <v>0</v>
      </c>
      <c r="L982" s="120" t="n">
        <v>0</v>
      </c>
      <c r="M982" s="120" t="n">
        <v>0</v>
      </c>
      <c r="N982" s="88">
        <f>N981+C982+D982+F982+G982+H982-I982-J982-K982-L982-M982/15</f>
        <v/>
      </c>
      <c r="O982" s="88" t="n"/>
      <c r="P982" s="88" t="n"/>
      <c r="Q982" s="88" t="n"/>
      <c r="R982" s="134" t="n"/>
      <c r="S982" s="134" t="n"/>
      <c r="T982" s="134" t="n"/>
      <c r="U982" s="134" t="n"/>
      <c r="V982" s="134" t="n"/>
      <c r="W982" s="134" t="n"/>
      <c r="X982" s="134" t="n"/>
    </row>
    <row r="983" ht="15.75" customHeight="1" s="303">
      <c r="B983" s="75" t="n">
        <v>45250</v>
      </c>
      <c r="C983" s="120" t="n">
        <v>0</v>
      </c>
      <c r="D983" s="120" t="n">
        <v>0</v>
      </c>
      <c r="E983" s="120" t="n">
        <v>0</v>
      </c>
      <c r="F983" s="120" t="n">
        <v>0</v>
      </c>
      <c r="G983" s="120" t="n">
        <v>0</v>
      </c>
      <c r="H983" s="120" t="n">
        <v>493</v>
      </c>
      <c r="I983" s="120" t="n">
        <v>328</v>
      </c>
      <c r="J983" s="120" t="n">
        <v>0</v>
      </c>
      <c r="K983" s="120" t="n">
        <v>600</v>
      </c>
      <c r="L983" s="120" t="n">
        <v>0</v>
      </c>
      <c r="M983" s="120" t="n">
        <v>0</v>
      </c>
      <c r="N983" s="88">
        <f>N982+C983+D983+F983+G983+H983-I983-J983-K983-L983-M983/15</f>
        <v/>
      </c>
      <c r="O983" s="88" t="n">
        <v>1463</v>
      </c>
      <c r="P983" s="88" t="n"/>
      <c r="Q983" s="88" t="n"/>
      <c r="R983" s="134" t="n"/>
      <c r="S983" s="134" t="n"/>
      <c r="T983" s="134" t="n"/>
      <c r="U983" s="134" t="n"/>
      <c r="V983" s="134" t="n"/>
      <c r="W983" s="134" t="n"/>
      <c r="X983" s="134" t="n"/>
    </row>
    <row r="984" ht="15.75" customHeight="1" s="303">
      <c r="B984" s="75" t="n">
        <v>45251</v>
      </c>
      <c r="C984" s="120" t="n">
        <v>0</v>
      </c>
      <c r="D984" s="120" t="n">
        <v>500</v>
      </c>
      <c r="E984" s="120" t="n">
        <v>142</v>
      </c>
      <c r="F984" s="120" t="n">
        <v>0</v>
      </c>
      <c r="G984" s="120" t="n">
        <v>0</v>
      </c>
      <c r="H984" s="120" t="n">
        <v>444</v>
      </c>
      <c r="I984" s="120" t="n">
        <v>855</v>
      </c>
      <c r="J984" s="120" t="n">
        <v>0</v>
      </c>
      <c r="K984" s="120" t="n">
        <v>0</v>
      </c>
      <c r="L984" s="120" t="n">
        <v>0</v>
      </c>
      <c r="M984" s="120" t="n">
        <v>0</v>
      </c>
      <c r="N984" s="88">
        <f>N983+C984+D984+F984+G984+H984-I984-J984-K984-L984-M984/15</f>
        <v/>
      </c>
      <c r="O984" s="88" t="n">
        <v>853</v>
      </c>
      <c r="P984" s="88" t="n"/>
      <c r="Q984" s="88" t="n"/>
      <c r="R984" s="134" t="n"/>
      <c r="S984" s="134" t="n"/>
      <c r="T984" s="134" t="n"/>
      <c r="U984" s="134" t="n"/>
      <c r="V984" s="134" t="n"/>
      <c r="W984" s="134" t="n"/>
      <c r="X984" s="134" t="n"/>
    </row>
    <row r="985" ht="15.75" customHeight="1" s="303">
      <c r="B985" s="75" t="n">
        <v>45252</v>
      </c>
      <c r="C985" s="120" t="n">
        <v>0</v>
      </c>
      <c r="D985" s="120" t="n">
        <v>300</v>
      </c>
      <c r="E985" s="120" t="n">
        <v>76</v>
      </c>
      <c r="F985" s="120" t="n">
        <v>0</v>
      </c>
      <c r="G985" s="120" t="n">
        <v>0</v>
      </c>
      <c r="H985" s="120" t="n">
        <v>466</v>
      </c>
      <c r="I985" s="120" t="n">
        <v>680</v>
      </c>
      <c r="J985" s="120" t="n">
        <v>0</v>
      </c>
      <c r="K985" s="120" t="n">
        <v>0</v>
      </c>
      <c r="L985" s="133" t="n">
        <v>0</v>
      </c>
      <c r="M985" s="133" t="n">
        <v>0</v>
      </c>
      <c r="N985" s="88">
        <f>N984+C985+D985+F985+G985+H985-I985-J985-K985-L985-M985/15</f>
        <v/>
      </c>
      <c r="O985" s="88" t="n">
        <v>952</v>
      </c>
      <c r="P985" s="88" t="n"/>
      <c r="Q985" s="88" t="n"/>
      <c r="R985" s="134" t="n"/>
      <c r="S985" s="134" t="n"/>
      <c r="T985" s="134" t="n"/>
      <c r="U985" s="134" t="n"/>
      <c r="V985" s="134" t="n"/>
      <c r="W985" s="134" t="n"/>
      <c r="X985" s="134" t="n"/>
    </row>
    <row r="986" ht="15.75" customHeight="1" s="303">
      <c r="B986" s="75" t="n">
        <v>45253</v>
      </c>
      <c r="C986" s="120" t="n">
        <v>0</v>
      </c>
      <c r="D986" s="120" t="n">
        <v>51</v>
      </c>
      <c r="E986" s="120" t="n">
        <v>0</v>
      </c>
      <c r="F986" s="120" t="n">
        <v>0</v>
      </c>
      <c r="G986" s="120" t="n">
        <v>0</v>
      </c>
      <c r="H986" s="120" t="n">
        <v>771</v>
      </c>
      <c r="I986" s="120" t="n">
        <v>712</v>
      </c>
      <c r="J986" s="120" t="n">
        <v>0</v>
      </c>
      <c r="K986" s="120" t="n">
        <v>0</v>
      </c>
      <c r="L986" s="120" t="n">
        <v>0</v>
      </c>
      <c r="M986" s="120" t="n">
        <v>0</v>
      </c>
      <c r="N986" s="88">
        <f>N985+C986+D986+F986+G986+H986-I986-J986-K986-L986-M986/15</f>
        <v/>
      </c>
      <c r="O986" s="88" t="n">
        <v>630</v>
      </c>
      <c r="P986" s="88" t="n"/>
      <c r="Q986" s="88" t="n"/>
      <c r="R986" s="134" t="n"/>
      <c r="S986" s="134" t="n"/>
      <c r="T986" s="134" t="n"/>
      <c r="U986" s="134" t="n"/>
      <c r="V986" s="134" t="n"/>
      <c r="W986" s="134" t="n"/>
      <c r="X986" s="134" t="n"/>
    </row>
    <row r="987" ht="15.75" customHeight="1" s="303">
      <c r="B987" s="75" t="n">
        <v>45254</v>
      </c>
      <c r="C987" s="120" t="n">
        <v>0</v>
      </c>
      <c r="D987" s="120">
        <f>325+500</f>
        <v/>
      </c>
      <c r="E987" s="120">
        <f>98+128</f>
        <v/>
      </c>
      <c r="F987" s="120" t="n">
        <v>0</v>
      </c>
      <c r="G987" s="120" t="n">
        <v>0</v>
      </c>
      <c r="H987" s="120" t="n">
        <v>601</v>
      </c>
      <c r="I987" s="120" t="n">
        <v>245</v>
      </c>
      <c r="J987" s="120" t="n">
        <v>0</v>
      </c>
      <c r="K987" s="120" t="n">
        <v>0</v>
      </c>
      <c r="L987" s="120" t="n">
        <v>0</v>
      </c>
      <c r="M987" s="120" t="n">
        <v>0</v>
      </c>
      <c r="N987" s="88">
        <f>N986+C987+D987+F987+G987+H987-I987-J987-K987-L987-M987/15</f>
        <v/>
      </c>
      <c r="O987" s="88" t="n">
        <v>420</v>
      </c>
      <c r="P987" s="88" t="n"/>
      <c r="Q987" s="88" t="n"/>
      <c r="R987" s="134" t="n"/>
      <c r="S987" s="134" t="n"/>
      <c r="T987" s="134" t="n"/>
      <c r="U987" s="134" t="n"/>
      <c r="V987" s="134" t="n"/>
      <c r="W987" s="134" t="n"/>
      <c r="X987" s="134" t="n"/>
    </row>
    <row r="988" ht="15.75" customHeight="1" s="303">
      <c r="B988" s="75" t="n">
        <v>45255</v>
      </c>
      <c r="C988" s="120" t="n">
        <v>0</v>
      </c>
      <c r="D988" s="120" t="n">
        <v>375</v>
      </c>
      <c r="E988" s="120" t="n">
        <v>34</v>
      </c>
      <c r="F988" s="120" t="n">
        <v>0</v>
      </c>
      <c r="G988" s="120" t="n">
        <v>0</v>
      </c>
      <c r="H988" s="120" t="n">
        <v>484</v>
      </c>
      <c r="I988" s="120" t="n">
        <v>809</v>
      </c>
      <c r="J988" s="120" t="n">
        <v>0</v>
      </c>
      <c r="K988" s="120" t="n">
        <v>0</v>
      </c>
      <c r="L988" s="120" t="n">
        <v>0</v>
      </c>
      <c r="M988" s="120" t="n">
        <v>0</v>
      </c>
      <c r="N988" s="88">
        <f>N987+C988+D988+F988+G988+H988-I988-J988-K988-L988-M988/15</f>
        <v/>
      </c>
      <c r="O988" s="88" t="n"/>
      <c r="P988" s="88" t="n"/>
      <c r="Q988" s="88" t="n"/>
      <c r="R988" s="134" t="n"/>
      <c r="S988" s="134" t="n"/>
      <c r="T988" s="134" t="n"/>
      <c r="U988" s="134" t="n"/>
      <c r="V988" s="134" t="n"/>
      <c r="W988" s="134" t="n"/>
      <c r="X988" s="134" t="n"/>
    </row>
    <row r="989" ht="15.75" customHeight="1" s="303">
      <c r="B989" s="75" t="n">
        <v>45256</v>
      </c>
      <c r="C989" s="120" t="n">
        <v>0</v>
      </c>
      <c r="D989" s="120" t="n">
        <v>0</v>
      </c>
      <c r="E989" s="120" t="n">
        <v>0</v>
      </c>
      <c r="F989" s="120" t="n">
        <v>0</v>
      </c>
      <c r="G989" s="120" t="n">
        <v>0</v>
      </c>
      <c r="H989" s="120" t="n">
        <v>560</v>
      </c>
      <c r="I989" s="120" t="n">
        <v>592</v>
      </c>
      <c r="J989" s="120" t="n">
        <v>0</v>
      </c>
      <c r="K989" s="120" t="n">
        <v>0</v>
      </c>
      <c r="L989" s="120" t="n">
        <v>0</v>
      </c>
      <c r="M989" s="120" t="n">
        <v>0</v>
      </c>
      <c r="N989" s="88">
        <f>N988+C989+D989+F989+G989+H989-I989-J989-K989-L989-M989/15</f>
        <v/>
      </c>
      <c r="O989" s="88" t="n"/>
      <c r="P989" s="88" t="n"/>
      <c r="Q989" s="88" t="n"/>
      <c r="R989" s="134" t="n"/>
      <c r="S989" s="134" t="n"/>
      <c r="T989" s="134" t="n"/>
      <c r="U989" s="134" t="n"/>
      <c r="V989" s="134" t="n"/>
      <c r="W989" s="134" t="n"/>
      <c r="X989" s="134" t="n"/>
    </row>
    <row r="990" ht="15.75" customHeight="1" s="303">
      <c r="B990" s="75" t="n">
        <v>45257</v>
      </c>
      <c r="C990" s="120" t="n">
        <v>0</v>
      </c>
      <c r="D990" s="120" t="n">
        <v>400</v>
      </c>
      <c r="E990" s="120" t="n">
        <v>52</v>
      </c>
      <c r="F990" s="120" t="n">
        <v>0</v>
      </c>
      <c r="G990" s="120" t="n">
        <v>0</v>
      </c>
      <c r="H990" s="120" t="n">
        <v>622</v>
      </c>
      <c r="I990" s="120" t="n">
        <v>256</v>
      </c>
      <c r="J990" s="120" t="n">
        <v>0</v>
      </c>
      <c r="K990" s="120" t="n">
        <v>0</v>
      </c>
      <c r="L990" s="120" t="n">
        <v>0</v>
      </c>
      <c r="M990" s="120" t="n">
        <v>0</v>
      </c>
      <c r="N990" s="88">
        <f>N989+C990+D990+F990+G990+H990-I990-J990-K990-L990-M990/15</f>
        <v/>
      </c>
      <c r="O990" s="88" t="n">
        <v>412</v>
      </c>
      <c r="P990" s="88" t="n"/>
      <c r="Q990" s="88" t="n"/>
      <c r="R990" s="134" t="n"/>
      <c r="S990" s="134" t="n"/>
      <c r="T990" s="134" t="n"/>
      <c r="U990" s="134" t="n"/>
      <c r="V990" s="134" t="n"/>
      <c r="W990" s="134" t="n"/>
      <c r="X990" s="134" t="n"/>
    </row>
    <row r="991" ht="15.75" customHeight="1" s="303">
      <c r="B991" s="75" t="n">
        <v>45258</v>
      </c>
      <c r="C991" s="120" t="n">
        <v>0</v>
      </c>
      <c r="D991" s="120" t="n">
        <v>400</v>
      </c>
      <c r="E991" s="120" t="n">
        <v>98</v>
      </c>
      <c r="F991" s="120" t="n">
        <v>0</v>
      </c>
      <c r="G991" s="120" t="n">
        <v>0</v>
      </c>
      <c r="H991" s="120" t="n">
        <v>485</v>
      </c>
      <c r="I991" s="120" t="n">
        <v>622</v>
      </c>
      <c r="J991" s="120" t="n">
        <v>0</v>
      </c>
      <c r="K991" s="120" t="n">
        <v>0</v>
      </c>
      <c r="L991" s="120" t="n">
        <v>0</v>
      </c>
      <c r="M991" s="120" t="n">
        <v>0</v>
      </c>
      <c r="N991" s="88">
        <f>N990+C991+D991+F991+G991+H991-I991-J991-K991-L991-M991/15</f>
        <v/>
      </c>
      <c r="O991" s="88" t="n"/>
      <c r="P991" s="88" t="n"/>
      <c r="Q991" s="88" t="n"/>
      <c r="R991" s="134" t="n"/>
      <c r="S991" s="134" t="n"/>
      <c r="T991" s="134" t="n"/>
      <c r="U991" s="134" t="n"/>
      <c r="V991" s="134" t="n"/>
      <c r="W991" s="134" t="n"/>
      <c r="X991" s="134" t="n"/>
    </row>
    <row r="992" ht="15.75" customHeight="1" s="303">
      <c r="B992" s="75" t="n">
        <v>45259</v>
      </c>
      <c r="C992" s="120" t="n">
        <v>0</v>
      </c>
      <c r="D992" s="120" t="n">
        <v>0</v>
      </c>
      <c r="E992" s="120" t="n">
        <v>0</v>
      </c>
      <c r="F992" s="120" t="n">
        <v>0</v>
      </c>
      <c r="G992" s="120" t="n">
        <v>0</v>
      </c>
      <c r="H992" s="120" t="n">
        <v>422</v>
      </c>
      <c r="I992" s="120" t="n">
        <v>486</v>
      </c>
      <c r="J992" s="120" t="n">
        <v>0</v>
      </c>
      <c r="K992" s="120" t="n">
        <v>0</v>
      </c>
      <c r="L992" s="120" t="n">
        <v>0</v>
      </c>
      <c r="M992" s="120" t="n">
        <v>0</v>
      </c>
      <c r="N992" s="88">
        <f>N991+C992+D992+F992+G992+H992-I992-J992-K992-L992-M992/15</f>
        <v/>
      </c>
      <c r="O992" s="88" t="n"/>
      <c r="P992" s="88" t="n"/>
      <c r="Q992" s="88" t="n"/>
      <c r="R992" s="134" t="n"/>
      <c r="S992" s="134" t="n"/>
      <c r="T992" s="134" t="n"/>
      <c r="U992" s="134" t="n"/>
      <c r="V992" s="134" t="n"/>
      <c r="W992" s="134" t="n"/>
      <c r="X992" s="134" t="n"/>
    </row>
    <row r="993" ht="15.75" customHeight="1" s="303">
      <c r="B993" s="75" t="n">
        <v>45260</v>
      </c>
      <c r="C993" s="120" t="n">
        <v>0</v>
      </c>
      <c r="D993" s="120" t="n">
        <v>0</v>
      </c>
      <c r="E993" s="120" t="n">
        <v>0</v>
      </c>
      <c r="F993" s="120" t="n">
        <v>0</v>
      </c>
      <c r="G993" s="120" t="n">
        <v>0</v>
      </c>
      <c r="H993" s="120" t="n">
        <v>542</v>
      </c>
      <c r="I993" s="120" t="n">
        <v>590</v>
      </c>
      <c r="J993" s="120" t="n">
        <v>0</v>
      </c>
      <c r="K993" s="120" t="n">
        <v>0</v>
      </c>
      <c r="L993" s="120" t="n">
        <v>0</v>
      </c>
      <c r="M993" s="120" t="n">
        <v>0</v>
      </c>
      <c r="N993" s="88">
        <f>N992+C993+D993+F993+G993+H993-I993-J993-K993-L993-M993/15</f>
        <v/>
      </c>
      <c r="O993" s="88" t="n">
        <v>412</v>
      </c>
      <c r="P993" s="88" t="n"/>
      <c r="Q993" s="88" t="n"/>
      <c r="R993" s="134" t="n"/>
      <c r="S993" s="134" t="n"/>
      <c r="T993" s="134" t="n"/>
      <c r="U993" s="134" t="n"/>
      <c r="V993" s="134" t="n"/>
      <c r="W993" s="134" t="n"/>
      <c r="X993" s="134" t="n"/>
    </row>
    <row r="994" ht="15.75" customHeight="1" s="303">
      <c r="B994" s="75" t="n">
        <v>45261</v>
      </c>
      <c r="C994" s="120" t="n">
        <v>0</v>
      </c>
      <c r="D994" s="120">
        <f>400+465</f>
        <v/>
      </c>
      <c r="E994" s="120">
        <f>73+48</f>
        <v/>
      </c>
      <c r="F994" s="120" t="n">
        <v>0</v>
      </c>
      <c r="G994" s="120" t="n">
        <v>0</v>
      </c>
      <c r="H994" s="120" t="n">
        <v>335</v>
      </c>
      <c r="I994" s="120" t="n">
        <v>264</v>
      </c>
      <c r="J994" s="120" t="n">
        <v>0</v>
      </c>
      <c r="K994" s="120" t="n">
        <v>600</v>
      </c>
      <c r="L994" s="133" t="n">
        <v>0</v>
      </c>
      <c r="M994" s="133" t="n">
        <v>0</v>
      </c>
      <c r="N994" s="88">
        <f>N993+C994+D994+F994+G994+H994-I994-J994-K994-L994-M994/15</f>
        <v/>
      </c>
      <c r="O994" s="88" t="n">
        <v>287</v>
      </c>
      <c r="P994" s="88" t="n"/>
      <c r="Q994" s="88" t="n"/>
      <c r="R994" s="134" t="n"/>
      <c r="S994" s="134" t="n"/>
      <c r="T994" s="134" t="n"/>
      <c r="U994" s="134" t="n"/>
      <c r="V994" s="134" t="n"/>
      <c r="W994" s="134" t="n"/>
      <c r="X994" s="134" t="n"/>
    </row>
    <row r="995" ht="15.75" customHeight="1" s="303">
      <c r="B995" s="75" t="n">
        <v>45262</v>
      </c>
      <c r="C995" s="120" t="n">
        <v>0</v>
      </c>
      <c r="D995" s="120" t="n">
        <v>437</v>
      </c>
      <c r="E995" s="120" t="n">
        <v>112</v>
      </c>
      <c r="F995" s="120" t="n">
        <v>0</v>
      </c>
      <c r="G995" s="120" t="n">
        <v>0</v>
      </c>
      <c r="H995" s="120" t="n">
        <v>357</v>
      </c>
      <c r="I995" s="120" t="n">
        <v>868</v>
      </c>
      <c r="J995" s="120" t="n">
        <v>0</v>
      </c>
      <c r="K995" s="120" t="n">
        <v>0</v>
      </c>
      <c r="L995" s="133" t="n">
        <v>0</v>
      </c>
      <c r="M995" s="133" t="n">
        <v>0</v>
      </c>
      <c r="N995" s="88">
        <f>N994+C995+D995+F995+G995+H995-I995-J995-K995-L995-M995/15</f>
        <v/>
      </c>
      <c r="O995" s="88" t="n"/>
      <c r="P995" s="88" t="n"/>
      <c r="Q995" s="88" t="n"/>
      <c r="R995" s="134" t="n"/>
      <c r="S995" s="134" t="n"/>
      <c r="T995" s="134" t="n"/>
      <c r="U995" s="134" t="n"/>
      <c r="V995" s="134" t="n"/>
      <c r="W995" s="134" t="n"/>
      <c r="X995" s="134" t="n"/>
    </row>
    <row r="996" ht="15.75" customHeight="1" s="303">
      <c r="B996" s="75" t="n">
        <v>45263</v>
      </c>
      <c r="C996" s="120" t="n">
        <v>0</v>
      </c>
      <c r="D996" s="120" t="n">
        <v>0</v>
      </c>
      <c r="E996" s="120" t="n">
        <v>0</v>
      </c>
      <c r="F996" s="120" t="n">
        <v>0</v>
      </c>
      <c r="G996" s="120" t="n">
        <v>0</v>
      </c>
      <c r="H996" s="120" t="n">
        <v>486</v>
      </c>
      <c r="I996" s="120" t="n">
        <v>413</v>
      </c>
      <c r="J996" s="120" t="n">
        <v>0</v>
      </c>
      <c r="K996" s="120" t="n">
        <v>0</v>
      </c>
      <c r="L996" s="120" t="n">
        <v>0</v>
      </c>
      <c r="M996" s="120" t="n">
        <v>0</v>
      </c>
      <c r="N996" s="88">
        <f>N995+C996+D996+F996+G996+H996-I996-J996-K996-L996-M996/15</f>
        <v/>
      </c>
      <c r="O996" s="88" t="n"/>
      <c r="P996" s="88" t="n"/>
      <c r="Q996" s="88" t="n"/>
      <c r="R996" s="134" t="n"/>
      <c r="S996" s="134" t="n"/>
      <c r="T996" s="134" t="n"/>
      <c r="U996" s="134" t="n"/>
      <c r="V996" s="134" t="n"/>
      <c r="W996" s="134" t="n"/>
      <c r="X996" s="134" t="n"/>
    </row>
    <row r="997" ht="15.75" customHeight="1" s="303">
      <c r="B997" s="75" t="n">
        <v>45264</v>
      </c>
      <c r="C997" s="120" t="n">
        <v>0</v>
      </c>
      <c r="D997" s="120" t="n">
        <v>0</v>
      </c>
      <c r="E997" s="120" t="n">
        <v>0</v>
      </c>
      <c r="F997" s="120" t="n">
        <v>0</v>
      </c>
      <c r="G997" s="120" t="n">
        <v>0</v>
      </c>
      <c r="H997" s="120" t="n">
        <v>290</v>
      </c>
      <c r="I997" s="120" t="n">
        <v>429</v>
      </c>
      <c r="J997" s="120" t="n">
        <v>0</v>
      </c>
      <c r="K997" s="120" t="n">
        <v>0</v>
      </c>
      <c r="L997" s="120" t="n">
        <v>0</v>
      </c>
      <c r="M997" s="120" t="n">
        <v>0</v>
      </c>
      <c r="N997" s="88">
        <f>N996+C997+D997+F997+G997+H997-I997-J997-K997-L997-M997/15</f>
        <v/>
      </c>
      <c r="O997" s="88" t="n"/>
      <c r="P997" s="88" t="n"/>
      <c r="Q997" s="88" t="n"/>
      <c r="R997" s="134" t="n"/>
      <c r="S997" s="134" t="n"/>
      <c r="T997" s="134" t="n"/>
      <c r="U997" s="134" t="n"/>
      <c r="V997" s="134" t="n"/>
      <c r="W997" s="134" t="n"/>
      <c r="X997" s="134" t="n"/>
    </row>
    <row r="998" ht="15.75" customHeight="1" s="303">
      <c r="B998" s="75" t="n">
        <v>45265</v>
      </c>
      <c r="C998" s="120" t="n">
        <v>0</v>
      </c>
      <c r="D998" s="120">
        <f>400+600</f>
        <v/>
      </c>
      <c r="E998" s="120" t="n">
        <v>88</v>
      </c>
      <c r="F998" s="120" t="n">
        <v>0</v>
      </c>
      <c r="G998" s="120" t="n">
        <v>0</v>
      </c>
      <c r="H998" s="120" t="n">
        <v>0</v>
      </c>
      <c r="I998" s="120" t="n">
        <v>0</v>
      </c>
      <c r="J998" s="120" t="n">
        <v>0</v>
      </c>
      <c r="K998" s="120" t="n">
        <v>0</v>
      </c>
      <c r="L998" s="120" t="n">
        <v>0</v>
      </c>
      <c r="M998" s="120" t="n">
        <v>0</v>
      </c>
      <c r="N998" s="88">
        <f>N997+C998+D998+F998+G998+H998-I998-J998-K998-L998-M998/15</f>
        <v/>
      </c>
      <c r="O998" s="88" t="n"/>
      <c r="P998" s="88" t="n"/>
      <c r="Q998" s="88" t="n"/>
      <c r="R998" s="134" t="n"/>
      <c r="S998" s="134" t="n"/>
      <c r="T998" s="134" t="n"/>
      <c r="U998" s="134" t="n"/>
      <c r="V998" s="134" t="n"/>
      <c r="W998" s="134" t="n"/>
      <c r="X998" s="134" t="n"/>
    </row>
    <row r="999" ht="15.75" customHeight="1" s="303">
      <c r="B999" s="75" t="n">
        <v>45266</v>
      </c>
      <c r="C999" s="120" t="n">
        <v>0</v>
      </c>
      <c r="D999" s="120" t="n">
        <v>0</v>
      </c>
      <c r="E999" s="120" t="n">
        <v>0</v>
      </c>
      <c r="F999" s="120" t="n">
        <v>0</v>
      </c>
      <c r="G999" s="120" t="n">
        <v>0</v>
      </c>
      <c r="H999" s="120" t="n">
        <v>700</v>
      </c>
      <c r="I999" s="120" t="n">
        <v>282</v>
      </c>
      <c r="J999" s="120" t="n">
        <v>0</v>
      </c>
      <c r="K999" s="120" t="n">
        <v>0</v>
      </c>
      <c r="L999" s="120" t="n">
        <v>0</v>
      </c>
      <c r="M999" s="133">
        <f>506+46+960/8</f>
        <v/>
      </c>
      <c r="N999" s="88">
        <f>N998+C999+D999+F999+G999+H999-I999-J999-K999-L999-M999/15</f>
        <v/>
      </c>
      <c r="O999" s="88" t="n"/>
      <c r="P999" s="88" t="n"/>
      <c r="Q999" s="88" t="n"/>
      <c r="R999" s="134" t="n"/>
      <c r="S999" s="134" t="n"/>
      <c r="T999" s="134" t="n"/>
      <c r="U999" s="134" t="n"/>
      <c r="V999" s="134" t="n"/>
      <c r="W999" s="134" t="n"/>
      <c r="X999" s="134" t="n"/>
    </row>
    <row r="1000" ht="15.75" customHeight="1" s="303">
      <c r="B1000" s="75" t="n">
        <v>45267</v>
      </c>
      <c r="C1000" s="120" t="n">
        <v>0</v>
      </c>
      <c r="D1000" s="120" t="n">
        <v>500</v>
      </c>
      <c r="E1000" s="120" t="n">
        <v>117</v>
      </c>
      <c r="F1000" s="120" t="n">
        <v>0</v>
      </c>
      <c r="G1000" s="120" t="n">
        <v>0</v>
      </c>
      <c r="H1000" s="120" t="n">
        <v>473</v>
      </c>
      <c r="I1000" s="120" t="n">
        <v>598</v>
      </c>
      <c r="J1000" s="120" t="n">
        <v>0</v>
      </c>
      <c r="K1000" s="120" t="n">
        <v>0</v>
      </c>
      <c r="L1000" s="120" t="n">
        <v>0</v>
      </c>
      <c r="M1000" s="120" t="n">
        <v>0</v>
      </c>
      <c r="N1000" s="88">
        <f>N999+C1000+D1000+F1000+G1000+H1000-I1000-J1000-K1000-L1000-M1000/15</f>
        <v/>
      </c>
      <c r="O1000" s="88" t="n"/>
      <c r="P1000" s="88" t="n"/>
      <c r="Q1000" s="88" t="n"/>
      <c r="R1000" s="134" t="n"/>
      <c r="S1000" s="134" t="n"/>
      <c r="T1000" s="134" t="n"/>
      <c r="U1000" s="134" t="n"/>
      <c r="V1000" s="134" t="n"/>
      <c r="W1000" s="134" t="n"/>
      <c r="X1000" s="134" t="n"/>
    </row>
    <row r="1001" ht="15.75" customHeight="1" s="303">
      <c r="B1001" s="75" t="n">
        <v>45268</v>
      </c>
      <c r="C1001" s="120" t="n">
        <v>0</v>
      </c>
      <c r="D1001" s="120" t="n">
        <v>300</v>
      </c>
      <c r="E1001" s="120" t="n">
        <v>67</v>
      </c>
      <c r="F1001" s="120" t="n">
        <v>0</v>
      </c>
      <c r="G1001" s="120" t="n">
        <v>0</v>
      </c>
      <c r="H1001" s="120" t="n">
        <v>299</v>
      </c>
      <c r="I1001" s="120" t="n">
        <v>367</v>
      </c>
      <c r="J1001" s="120" t="n">
        <v>0</v>
      </c>
      <c r="K1001" s="120" t="n">
        <v>0</v>
      </c>
      <c r="L1001" s="120" t="n">
        <v>0</v>
      </c>
      <c r="M1001" s="120" t="n">
        <v>0</v>
      </c>
      <c r="N1001" s="88">
        <f>N1000+C1001+D1001+F1001+G1001+H1001-I1001-J1001-K1001-L1001-M1001/15</f>
        <v/>
      </c>
      <c r="O1001" s="88" t="n"/>
      <c r="P1001" s="88" t="n"/>
      <c r="Q1001" s="88" t="n"/>
      <c r="R1001" s="134" t="n"/>
      <c r="S1001" s="134" t="n"/>
      <c r="T1001" s="134" t="n"/>
      <c r="U1001" s="134" t="n"/>
      <c r="V1001" s="134" t="n"/>
      <c r="W1001" s="134" t="n"/>
      <c r="X1001" s="134" t="n"/>
    </row>
    <row r="1002" ht="15.75" customHeight="1" s="303">
      <c r="B1002" s="75" t="n">
        <v>45269</v>
      </c>
      <c r="C1002" s="120" t="n">
        <v>0</v>
      </c>
      <c r="D1002" s="120">
        <f>375+500</f>
        <v/>
      </c>
      <c r="E1002" s="120">
        <f>89+110</f>
        <v/>
      </c>
      <c r="F1002" s="120" t="n">
        <v>0</v>
      </c>
      <c r="G1002" s="120" t="n">
        <v>0</v>
      </c>
      <c r="H1002" s="120" t="n">
        <v>441</v>
      </c>
      <c r="I1002" s="120" t="n">
        <v>844</v>
      </c>
      <c r="J1002" s="120" t="n">
        <v>0</v>
      </c>
      <c r="K1002" s="120" t="n">
        <v>0</v>
      </c>
      <c r="L1002" s="120" t="n">
        <v>0</v>
      </c>
      <c r="M1002" s="120" t="n">
        <v>0</v>
      </c>
      <c r="N1002" s="88">
        <f>N1001+C1002+D1002+F1002+G1002+H1002-I1002-J1002-K1002-L1002-M1002/15</f>
        <v/>
      </c>
      <c r="O1002" s="88" t="n"/>
      <c r="P1002" s="88" t="n"/>
      <c r="Q1002" s="88" t="n"/>
      <c r="R1002" s="134" t="n"/>
      <c r="S1002" s="134" t="n"/>
      <c r="T1002" s="134" t="n"/>
      <c r="U1002" s="134" t="n"/>
      <c r="V1002" s="134" t="n"/>
      <c r="W1002" s="134" t="n"/>
      <c r="X1002" s="134" t="n"/>
    </row>
    <row r="1003" ht="15.75" customHeight="1" s="303">
      <c r="B1003" s="75" t="n">
        <v>45270</v>
      </c>
      <c r="C1003" s="120" t="n">
        <v>0</v>
      </c>
      <c r="D1003" s="120">
        <f>36+300</f>
        <v/>
      </c>
      <c r="E1003" s="120" t="n">
        <v>67</v>
      </c>
      <c r="F1003" s="120" t="n">
        <v>0</v>
      </c>
      <c r="G1003" s="120" t="n">
        <v>0</v>
      </c>
      <c r="H1003" s="120" t="n">
        <v>368</v>
      </c>
      <c r="I1003" s="120" t="n">
        <v>1053</v>
      </c>
      <c r="J1003" s="120" t="n">
        <v>0</v>
      </c>
      <c r="K1003" s="120" t="n">
        <v>0</v>
      </c>
      <c r="L1003" s="120" t="n">
        <v>0</v>
      </c>
      <c r="M1003" s="120" t="n">
        <v>0</v>
      </c>
      <c r="N1003" s="88">
        <f>N1002+C1003+D1003+F1003+G1003+H1003-I1003-J1003-K1003-L1003-M1003/15</f>
        <v/>
      </c>
      <c r="O1003" s="88" t="n"/>
      <c r="P1003" s="88" t="n"/>
      <c r="Q1003" s="88" t="n"/>
      <c r="R1003" s="134" t="n"/>
      <c r="S1003" s="134" t="n"/>
      <c r="T1003" s="134" t="n"/>
      <c r="U1003" s="134" t="n"/>
      <c r="V1003" s="134" t="n"/>
      <c r="W1003" s="134" t="n"/>
      <c r="X1003" s="134" t="n"/>
    </row>
    <row r="1004" ht="15.75" customHeight="1" s="303">
      <c r="B1004" s="75" t="n">
        <v>45271</v>
      </c>
      <c r="C1004" s="120" t="n">
        <v>0</v>
      </c>
      <c r="D1004" s="120" t="n">
        <v>300</v>
      </c>
      <c r="E1004" s="120" t="n">
        <v>50</v>
      </c>
      <c r="F1004" s="120" t="n">
        <v>0</v>
      </c>
      <c r="G1004" s="120" t="n">
        <v>0</v>
      </c>
      <c r="H1004" s="120" t="n">
        <v>592</v>
      </c>
      <c r="I1004" s="120" t="n">
        <v>212</v>
      </c>
      <c r="J1004" s="120" t="n">
        <v>0</v>
      </c>
      <c r="K1004" s="120" t="n">
        <v>600</v>
      </c>
      <c r="L1004" s="120" t="n">
        <v>0</v>
      </c>
      <c r="M1004" s="120" t="n">
        <v>0</v>
      </c>
      <c r="N1004" s="88">
        <f>N1003+C1004+D1004+F1004+G1004+H1004-I1004-J1004-K1004-L1004-M1004/15</f>
        <v/>
      </c>
      <c r="O1004" s="88" t="n"/>
      <c r="P1004" s="88" t="n"/>
      <c r="Q1004" s="88" t="n"/>
      <c r="R1004" s="134" t="n"/>
      <c r="S1004" s="134" t="n"/>
      <c r="T1004" s="134" t="n"/>
      <c r="U1004" s="134" t="n"/>
      <c r="V1004" s="134" t="n"/>
      <c r="W1004" s="134" t="n"/>
      <c r="X1004" s="134" t="n"/>
    </row>
    <row r="1005" ht="15.75" customHeight="1" s="303">
      <c r="B1005" s="75" t="n">
        <v>45272</v>
      </c>
      <c r="C1005" s="120" t="n">
        <v>0</v>
      </c>
      <c r="D1005" s="120" t="n">
        <v>0</v>
      </c>
      <c r="E1005" s="120" t="n">
        <v>0</v>
      </c>
      <c r="F1005" s="120" t="n">
        <v>0</v>
      </c>
      <c r="G1005" s="120" t="n">
        <v>0</v>
      </c>
      <c r="H1005" s="120" t="n">
        <v>421</v>
      </c>
      <c r="I1005" s="120" t="n">
        <v>355</v>
      </c>
      <c r="J1005" s="120" t="n">
        <v>0</v>
      </c>
      <c r="K1005" s="120" t="n">
        <v>0</v>
      </c>
      <c r="L1005" s="120" t="n">
        <v>0</v>
      </c>
      <c r="M1005" s="120" t="n">
        <v>0</v>
      </c>
      <c r="N1005" s="88">
        <f>N1004+C1005+D1005+F1005+G1005+H1005-I1005-J1005-K1005-L1005-M1005/15</f>
        <v/>
      </c>
      <c r="O1005" s="88" t="n">
        <v>1709</v>
      </c>
      <c r="P1005" s="88" t="n"/>
      <c r="Q1005" s="88" t="n"/>
      <c r="R1005" s="134" t="n"/>
      <c r="S1005" s="134" t="n"/>
      <c r="T1005" s="134" t="n"/>
      <c r="U1005" s="134" t="n"/>
      <c r="V1005" s="134" t="n"/>
      <c r="W1005" s="134" t="n"/>
      <c r="X1005" s="134" t="n"/>
    </row>
    <row r="1006" ht="15.75" customHeight="1" s="303">
      <c r="B1006" s="75" t="n">
        <v>45273</v>
      </c>
      <c r="C1006" s="120" t="n">
        <v>0</v>
      </c>
      <c r="D1006" s="120" t="n">
        <v>373</v>
      </c>
      <c r="E1006" s="120" t="n">
        <v>109</v>
      </c>
      <c r="F1006" s="120" t="n">
        <v>0</v>
      </c>
      <c r="G1006" s="120" t="n">
        <v>0</v>
      </c>
      <c r="H1006" s="120" t="n">
        <v>474</v>
      </c>
      <c r="I1006" s="120" t="n">
        <v>495</v>
      </c>
      <c r="J1006" s="120" t="n">
        <v>0</v>
      </c>
      <c r="K1006" s="120" t="n">
        <v>0</v>
      </c>
      <c r="L1006" s="120" t="n">
        <v>0</v>
      </c>
      <c r="M1006" s="120" t="n">
        <v>0</v>
      </c>
      <c r="N1006" s="88">
        <f>N1005+C1006+D1006+F1006+G1006+H1006-I1006-J1006-K1006-L1006-M1006/15</f>
        <v/>
      </c>
      <c r="O1006" s="88" t="n">
        <v>1593</v>
      </c>
      <c r="P1006" s="88" t="n"/>
      <c r="Q1006" s="88" t="n"/>
      <c r="R1006" s="134" t="n"/>
      <c r="S1006" s="134" t="n"/>
      <c r="T1006" s="134" t="n"/>
      <c r="U1006" s="134" t="n"/>
      <c r="V1006" s="134" t="n"/>
      <c r="W1006" s="134" t="n"/>
      <c r="X1006" s="134" t="n"/>
    </row>
    <row r="1007" ht="15.75" customHeight="1" s="303">
      <c r="B1007" s="75" t="n">
        <v>45274</v>
      </c>
      <c r="C1007" s="120" t="n">
        <v>0</v>
      </c>
      <c r="D1007" s="120" t="n">
        <v>60</v>
      </c>
      <c r="E1007" s="120" t="n">
        <v>0</v>
      </c>
      <c r="F1007" s="120" t="n">
        <v>0</v>
      </c>
      <c r="G1007" s="120" t="n">
        <v>0</v>
      </c>
      <c r="H1007" s="120" t="n">
        <v>362</v>
      </c>
      <c r="I1007" s="120" t="n">
        <v>701</v>
      </c>
      <c r="J1007" s="120" t="n">
        <v>0</v>
      </c>
      <c r="K1007" s="120" t="n">
        <v>0</v>
      </c>
      <c r="L1007" s="120" t="n">
        <v>0</v>
      </c>
      <c r="M1007" s="120" t="n">
        <v>0</v>
      </c>
      <c r="N1007" s="88">
        <f>N1006+C1007+D1007+F1007+G1007+H1007-I1007-J1007-K1007-L1007-M1007/15</f>
        <v/>
      </c>
      <c r="O1007" s="88" t="n">
        <v>1654</v>
      </c>
      <c r="P1007" s="88" t="n"/>
      <c r="Q1007" s="88" t="n"/>
      <c r="R1007" s="134" t="n"/>
      <c r="S1007" s="134" t="n"/>
      <c r="T1007" s="134" t="n"/>
      <c r="U1007" s="134" t="n"/>
      <c r="V1007" s="134" t="n"/>
      <c r="W1007" s="134" t="n"/>
      <c r="X1007" s="134" t="n"/>
    </row>
    <row r="1008" ht="15.75" customHeight="1" s="303">
      <c r="B1008" s="75" t="n">
        <v>45275</v>
      </c>
      <c r="C1008" s="120" t="n">
        <v>0</v>
      </c>
      <c r="D1008" s="120" t="n">
        <v>0</v>
      </c>
      <c r="E1008" s="120" t="n">
        <v>0</v>
      </c>
      <c r="F1008" s="120" t="n">
        <v>0</v>
      </c>
      <c r="G1008" s="120" t="n">
        <v>0</v>
      </c>
      <c r="H1008" s="120" t="n">
        <v>374</v>
      </c>
      <c r="I1008" s="120" t="n">
        <v>880</v>
      </c>
      <c r="J1008" s="120" t="n">
        <v>0</v>
      </c>
      <c r="K1008" s="120" t="n">
        <v>0</v>
      </c>
      <c r="L1008" s="120" t="n">
        <v>0</v>
      </c>
      <c r="M1008" s="120" t="n">
        <v>0</v>
      </c>
      <c r="N1008" s="88">
        <f>N1007+C1008+D1008+F1008+G1008+H1008-I1008-J1008-K1008-L1008-M1008/15</f>
        <v/>
      </c>
      <c r="O1008" s="88" t="n">
        <v>1467</v>
      </c>
      <c r="P1008" s="88" t="n"/>
      <c r="Q1008" s="88" t="n"/>
      <c r="R1008" s="134" t="n"/>
      <c r="S1008" s="134" t="n"/>
      <c r="T1008" s="134" t="n"/>
      <c r="U1008" s="134" t="n"/>
      <c r="V1008" s="134" t="n"/>
      <c r="W1008" s="134" t="n"/>
      <c r="X1008" s="134" t="n"/>
    </row>
    <row r="1009" ht="15.75" customHeight="1" s="303">
      <c r="B1009" s="75" t="n">
        <v>45276</v>
      </c>
      <c r="C1009" s="120" t="n">
        <v>0</v>
      </c>
      <c r="D1009" s="120" t="n">
        <v>475</v>
      </c>
      <c r="E1009" s="120" t="n">
        <v>98</v>
      </c>
      <c r="F1009" s="120" t="n">
        <v>0</v>
      </c>
      <c r="G1009" s="120" t="n">
        <v>0</v>
      </c>
      <c r="H1009" s="120" t="n">
        <v>337</v>
      </c>
      <c r="I1009" s="120" t="n">
        <v>929</v>
      </c>
      <c r="J1009" s="120" t="n">
        <v>0</v>
      </c>
      <c r="K1009" s="120" t="n">
        <v>0</v>
      </c>
      <c r="L1009" s="120" t="n">
        <v>0</v>
      </c>
      <c r="M1009" s="120" t="n">
        <v>0</v>
      </c>
      <c r="N1009" s="88">
        <f>N1008+C1009+D1009+F1009+G1009+H1009-I1009-J1009-K1009-L1009-M1009/15</f>
        <v/>
      </c>
      <c r="O1009" s="88" t="n">
        <v>1216</v>
      </c>
      <c r="P1009" s="88" t="n"/>
      <c r="Q1009" s="88" t="n"/>
      <c r="R1009" s="134" t="n"/>
      <c r="S1009" s="134" t="n"/>
      <c r="T1009" s="134" t="n"/>
      <c r="U1009" s="134" t="n"/>
      <c r="V1009" s="134" t="n"/>
      <c r="W1009" s="134" t="n"/>
      <c r="X1009" s="134" t="n"/>
    </row>
    <row r="1010" ht="15.75" customHeight="1" s="303">
      <c r="B1010" s="75" t="n">
        <v>45277</v>
      </c>
      <c r="C1010" s="120" t="n">
        <v>0</v>
      </c>
      <c r="D1010" s="120" t="n">
        <v>500</v>
      </c>
      <c r="E1010" s="120" t="n">
        <v>74</v>
      </c>
      <c r="F1010" s="120" t="n">
        <v>0</v>
      </c>
      <c r="G1010" s="120" t="n">
        <v>0</v>
      </c>
      <c r="H1010" s="120" t="n">
        <v>409</v>
      </c>
      <c r="I1010" s="120" t="n">
        <v>578</v>
      </c>
      <c r="J1010" s="120" t="n">
        <v>0</v>
      </c>
      <c r="K1010" s="120" t="n">
        <v>0</v>
      </c>
      <c r="L1010" s="120" t="n">
        <v>0</v>
      </c>
      <c r="M1010" s="120" t="n">
        <v>0</v>
      </c>
      <c r="N1010" s="88">
        <f>N1009+C1010+D1010+F1010+G1010+H1010-I1010-J1010-K1010-L1010-M1010/15</f>
        <v/>
      </c>
      <c r="O1010" s="88" t="n"/>
      <c r="P1010" s="88" t="n"/>
      <c r="Q1010" s="88" t="n"/>
      <c r="R1010" s="134" t="n"/>
      <c r="S1010" s="134" t="n"/>
      <c r="T1010" s="134" t="n"/>
      <c r="U1010" s="134" t="n"/>
      <c r="V1010" s="134" t="n"/>
      <c r="W1010" s="134" t="n"/>
      <c r="X1010" s="134" t="n"/>
    </row>
    <row r="1011" ht="15.75" customHeight="1" s="303">
      <c r="B1011" s="75" t="n">
        <v>45278</v>
      </c>
      <c r="C1011" s="120" t="n">
        <v>0</v>
      </c>
      <c r="D1011" s="120" t="n">
        <v>0</v>
      </c>
      <c r="E1011" s="120" t="n">
        <v>0</v>
      </c>
      <c r="F1011" s="120" t="n">
        <v>0</v>
      </c>
      <c r="G1011" s="120" t="n">
        <v>0</v>
      </c>
      <c r="H1011" s="120" t="n">
        <v>329</v>
      </c>
      <c r="I1011" s="120" t="n">
        <v>133</v>
      </c>
      <c r="J1011" s="120" t="n">
        <v>0</v>
      </c>
      <c r="K1011" s="120" t="n">
        <v>0</v>
      </c>
      <c r="L1011" s="120" t="n">
        <v>0</v>
      </c>
      <c r="M1011" s="120" t="n">
        <v>0</v>
      </c>
      <c r="N1011" s="88">
        <f>N1010+C1011+D1011+F1011+G1011+H1011-I1011-J1011-K1011-L1011-M1011/15</f>
        <v/>
      </c>
      <c r="O1011" s="88" t="n"/>
      <c r="P1011" s="88" t="n"/>
      <c r="Q1011" s="88" t="n"/>
      <c r="R1011" s="134" t="n"/>
      <c r="S1011" s="134" t="n"/>
      <c r="T1011" s="134" t="n"/>
      <c r="U1011" s="134" t="n"/>
      <c r="V1011" s="134" t="n"/>
      <c r="W1011" s="134" t="n"/>
      <c r="X1011" s="134" t="n"/>
    </row>
    <row r="1012" ht="15.75" customHeight="1" s="303">
      <c r="B1012" s="75" t="n">
        <v>45279</v>
      </c>
      <c r="C1012" s="120" t="n">
        <v>0</v>
      </c>
      <c r="D1012" s="120" t="n">
        <v>500</v>
      </c>
      <c r="E1012" s="120" t="n">
        <v>89</v>
      </c>
      <c r="F1012" s="120" t="n">
        <v>0</v>
      </c>
      <c r="G1012" s="120" t="n">
        <v>0</v>
      </c>
      <c r="H1012" s="120" t="n">
        <v>295</v>
      </c>
      <c r="I1012" s="120" t="n">
        <v>745</v>
      </c>
      <c r="J1012" s="120" t="n">
        <v>0</v>
      </c>
      <c r="K1012" s="120" t="n">
        <v>0</v>
      </c>
      <c r="L1012" s="120" t="n">
        <v>0</v>
      </c>
      <c r="M1012" s="120" t="n">
        <v>0</v>
      </c>
      <c r="N1012" s="88">
        <f>N1011+C1012+D1012+F1012+G1012+H1012-I1012-J1012-K1012-L1012-M1012/15</f>
        <v/>
      </c>
      <c r="O1012" s="88" t="n">
        <v>1478</v>
      </c>
      <c r="P1012" s="88" t="n"/>
      <c r="Q1012" s="88" t="n"/>
      <c r="R1012" s="134" t="n"/>
      <c r="S1012" s="134" t="n"/>
      <c r="T1012" s="134" t="n"/>
      <c r="U1012" s="134" t="n"/>
      <c r="V1012" s="134" t="n"/>
      <c r="W1012" s="134" t="n"/>
      <c r="X1012" s="134" t="n"/>
    </row>
    <row r="1013" ht="15.75" customHeight="1" s="303">
      <c r="B1013" s="75" t="n">
        <v>45280</v>
      </c>
      <c r="C1013" s="120" t="n">
        <v>0</v>
      </c>
      <c r="D1013" s="120">
        <f>512+500+570</f>
        <v/>
      </c>
      <c r="E1013" s="120">
        <f>162+127</f>
        <v/>
      </c>
      <c r="F1013" s="120" t="n">
        <v>0</v>
      </c>
      <c r="G1013" s="120" t="n">
        <v>0</v>
      </c>
      <c r="H1013" s="120" t="n">
        <v>618</v>
      </c>
      <c r="I1013" s="120" t="n">
        <v>518</v>
      </c>
      <c r="J1013" s="120" t="n">
        <v>0</v>
      </c>
      <c r="K1013" s="120" t="n">
        <v>600</v>
      </c>
      <c r="L1013" s="133" t="n">
        <v>0</v>
      </c>
      <c r="M1013" s="133" t="n">
        <v>0</v>
      </c>
      <c r="N1013" s="88">
        <f>N1012+C1013+D1013+F1013+G1013+H1013-I1013-J1013-K1013-L1013-M1013/15</f>
        <v/>
      </c>
      <c r="O1013" s="88" t="n">
        <v>1723</v>
      </c>
      <c r="P1013" s="88" t="n"/>
      <c r="Q1013" s="88" t="n"/>
      <c r="R1013" s="134" t="n"/>
      <c r="S1013" s="134" t="n"/>
      <c r="T1013" s="134" t="n"/>
      <c r="U1013" s="134" t="n"/>
      <c r="V1013" s="134" t="n"/>
      <c r="W1013" s="134" t="n"/>
      <c r="X1013" s="134" t="n"/>
    </row>
    <row r="1014" ht="15.75" customHeight="1" s="303">
      <c r="B1014" s="75" t="n">
        <v>45281</v>
      </c>
      <c r="C1014" s="120" t="n">
        <v>0</v>
      </c>
      <c r="D1014" s="120">
        <f>312+36</f>
        <v/>
      </c>
      <c r="E1014" s="120" t="n">
        <v>114</v>
      </c>
      <c r="F1014" s="120" t="n">
        <v>0</v>
      </c>
      <c r="G1014" s="120" t="n">
        <v>0</v>
      </c>
      <c r="H1014" s="120" t="n">
        <v>328</v>
      </c>
      <c r="I1014" s="120" t="n">
        <v>569</v>
      </c>
      <c r="J1014" s="120" t="n">
        <v>0</v>
      </c>
      <c r="K1014" s="120" t="n">
        <v>0</v>
      </c>
      <c r="L1014" s="120" t="n">
        <v>0</v>
      </c>
      <c r="M1014" s="120" t="n">
        <v>0</v>
      </c>
      <c r="N1014" s="88">
        <f>N1013+C1014+D1014+F1014+G1014+H1014-I1014-J1014-K1014-L1014-M1014/15</f>
        <v/>
      </c>
      <c r="O1014" s="88" t="n">
        <v>2798</v>
      </c>
      <c r="P1014" s="88" t="n"/>
      <c r="Q1014" s="88" t="n"/>
      <c r="R1014" s="134" t="n"/>
      <c r="S1014" s="134" t="n"/>
      <c r="T1014" s="134" t="n"/>
      <c r="U1014" s="134" t="n"/>
      <c r="V1014" s="134" t="n"/>
      <c r="W1014" s="134" t="n"/>
      <c r="X1014" s="134" t="n"/>
    </row>
    <row r="1015" ht="15.75" customHeight="1" s="303">
      <c r="B1015" s="75" t="n">
        <v>45282</v>
      </c>
      <c r="C1015" s="120" t="n">
        <v>0</v>
      </c>
      <c r="D1015" s="120" t="n">
        <v>0</v>
      </c>
      <c r="E1015" s="120" t="n">
        <v>0</v>
      </c>
      <c r="F1015" s="120" t="n">
        <v>0</v>
      </c>
      <c r="G1015" s="120" t="n">
        <v>0</v>
      </c>
      <c r="H1015" s="120" t="n">
        <v>388</v>
      </c>
      <c r="I1015" s="120" t="n">
        <v>507</v>
      </c>
      <c r="J1015" s="120" t="n">
        <v>0</v>
      </c>
      <c r="K1015" s="120" t="n">
        <v>0</v>
      </c>
      <c r="L1015" s="120" t="n">
        <v>0</v>
      </c>
      <c r="M1015" s="120" t="n">
        <v>0</v>
      </c>
      <c r="N1015" s="88">
        <f>N1014+C1015+D1015+F1015+G1015+H1015-I1015-J1015-K1015-L1015-M1015/15</f>
        <v/>
      </c>
      <c r="O1015" s="88" t="n">
        <v>2749</v>
      </c>
      <c r="P1015" s="88" t="n"/>
      <c r="Q1015" s="88" t="n"/>
      <c r="R1015" s="134" t="n"/>
      <c r="S1015" s="134" t="n"/>
      <c r="T1015" s="134" t="n"/>
      <c r="U1015" s="134" t="n"/>
      <c r="V1015" s="134" t="n"/>
      <c r="W1015" s="134" t="n"/>
      <c r="X1015" s="134" t="n"/>
    </row>
    <row r="1016" ht="15.75" customHeight="1" s="303">
      <c r="B1016" s="75" t="n">
        <v>45283</v>
      </c>
      <c r="C1016" s="120" t="n">
        <v>0</v>
      </c>
      <c r="D1016" s="120" t="n">
        <v>0</v>
      </c>
      <c r="E1016" s="120" t="n">
        <v>0</v>
      </c>
      <c r="F1016" s="120" t="n">
        <v>0</v>
      </c>
      <c r="G1016" s="120" t="n">
        <v>0</v>
      </c>
      <c r="H1016" s="120" t="n">
        <v>542</v>
      </c>
      <c r="I1016" s="120" t="n">
        <v>854</v>
      </c>
      <c r="J1016" s="120" t="n">
        <v>0</v>
      </c>
      <c r="K1016" s="120" t="n">
        <v>0</v>
      </c>
      <c r="L1016" s="120" t="n">
        <v>0</v>
      </c>
      <c r="M1016" s="120" t="n">
        <v>0</v>
      </c>
      <c r="N1016" s="88">
        <f>N1015+C1016+D1016+F1016+G1016+H1016-I1016-J1016-K1016-L1016-M1016/15</f>
        <v/>
      </c>
      <c r="O1016" s="88" t="n"/>
      <c r="P1016" s="88" t="n"/>
      <c r="Q1016" s="88" t="n"/>
      <c r="R1016" s="134" t="n"/>
      <c r="S1016" s="134" t="n"/>
      <c r="T1016" s="134" t="n"/>
      <c r="U1016" s="134" t="n"/>
      <c r="V1016" s="134" t="n"/>
      <c r="W1016" s="134" t="n"/>
      <c r="X1016" s="134" t="n"/>
    </row>
    <row r="1017" ht="15.75" customHeight="1" s="303">
      <c r="B1017" s="75" t="n">
        <v>45284</v>
      </c>
      <c r="C1017" s="120" t="n">
        <v>0</v>
      </c>
      <c r="D1017" s="120" t="n">
        <v>350</v>
      </c>
      <c r="E1017" s="120" t="n">
        <v>28</v>
      </c>
      <c r="F1017" s="120" t="n">
        <v>0</v>
      </c>
      <c r="G1017" s="120" t="n">
        <v>0</v>
      </c>
      <c r="H1017" s="120" t="n">
        <v>493</v>
      </c>
      <c r="I1017" s="120" t="n">
        <v>611</v>
      </c>
      <c r="J1017" s="120" t="n">
        <v>0</v>
      </c>
      <c r="K1017" s="120" t="n">
        <v>0</v>
      </c>
      <c r="L1017" s="120" t="n">
        <v>0</v>
      </c>
      <c r="M1017" s="120" t="n">
        <v>0</v>
      </c>
      <c r="N1017" s="88">
        <f>N1016+C1017+D1017+F1017+G1017+H1017-I1017-J1017-K1017-L1017-M1017/15</f>
        <v/>
      </c>
      <c r="O1017" s="88" t="n"/>
      <c r="P1017" s="88" t="n"/>
      <c r="Q1017" s="88" t="n"/>
      <c r="R1017" s="134" t="n"/>
      <c r="S1017" s="134" t="n"/>
      <c r="T1017" s="134" t="n"/>
      <c r="U1017" s="134" t="n"/>
      <c r="V1017" s="134" t="n"/>
      <c r="W1017" s="134" t="n"/>
      <c r="X1017" s="134" t="n"/>
    </row>
    <row r="1018" ht="15.75" customHeight="1" s="303">
      <c r="B1018" s="75" t="n">
        <v>45285</v>
      </c>
      <c r="C1018" s="120" t="n">
        <v>0</v>
      </c>
      <c r="D1018" s="120" t="n">
        <v>0</v>
      </c>
      <c r="E1018" s="120" t="n">
        <v>0</v>
      </c>
      <c r="F1018" s="120" t="n">
        <v>0</v>
      </c>
      <c r="G1018" s="120" t="n">
        <v>0</v>
      </c>
      <c r="H1018" s="120" t="n">
        <v>579</v>
      </c>
      <c r="I1018" s="120" t="n">
        <v>256</v>
      </c>
      <c r="J1018" s="120" t="n">
        <v>0</v>
      </c>
      <c r="K1018" s="120" t="n">
        <v>0</v>
      </c>
      <c r="L1018" s="120" t="n">
        <v>0</v>
      </c>
      <c r="M1018" s="120" t="n">
        <v>0</v>
      </c>
      <c r="N1018" s="88">
        <f>N1017+C1018+D1018+F1018+G1018+H1018-I1018-J1018-K1018-L1018-M1018/15</f>
        <v/>
      </c>
      <c r="O1018" s="88" t="n">
        <v>1887</v>
      </c>
      <c r="P1018" s="88" t="n"/>
      <c r="Q1018" s="88" t="n"/>
      <c r="R1018" s="134" t="n"/>
      <c r="S1018" s="134" t="n"/>
      <c r="T1018" s="134" t="n"/>
      <c r="U1018" s="134" t="n"/>
      <c r="V1018" s="134" t="n"/>
      <c r="W1018" s="134" t="n"/>
      <c r="X1018" s="134" t="n"/>
    </row>
    <row r="1019" ht="15.75" customHeight="1" s="303">
      <c r="B1019" s="75" t="n">
        <v>45286</v>
      </c>
      <c r="C1019" s="120" t="n">
        <v>0</v>
      </c>
      <c r="D1019" s="120" t="n">
        <v>0</v>
      </c>
      <c r="E1019" s="120" t="n">
        <v>0</v>
      </c>
      <c r="F1019" s="120" t="n">
        <v>0</v>
      </c>
      <c r="G1019" s="120" t="n">
        <v>0</v>
      </c>
      <c r="H1019" s="120" t="n">
        <v>53</v>
      </c>
      <c r="I1019" s="120" t="n">
        <v>545</v>
      </c>
      <c r="J1019" s="120" t="n">
        <v>0</v>
      </c>
      <c r="K1019" s="120" t="n">
        <v>0</v>
      </c>
      <c r="L1019" s="120" t="n">
        <v>0</v>
      </c>
      <c r="M1019" s="120" t="n">
        <v>0</v>
      </c>
      <c r="N1019" s="88">
        <f>N1018+C1019+D1019+F1019+G1019+H1019-I1019-J1019-K1019-L1019-M1019/15</f>
        <v/>
      </c>
      <c r="O1019" s="88" t="n">
        <v>1472</v>
      </c>
      <c r="P1019" s="88" t="n"/>
      <c r="Q1019" s="88" t="n"/>
      <c r="R1019" s="134" t="n"/>
      <c r="S1019" s="134" t="n"/>
      <c r="T1019" s="134" t="n"/>
      <c r="U1019" s="134" t="n"/>
      <c r="V1019" s="134" t="n"/>
      <c r="W1019" s="134" t="n"/>
      <c r="X1019" s="134" t="n"/>
    </row>
    <row r="1020" ht="15.75" customHeight="1" s="303">
      <c r="B1020" s="75" t="n">
        <v>45287</v>
      </c>
      <c r="C1020" s="120" t="n">
        <v>0</v>
      </c>
      <c r="D1020" s="120" t="n">
        <v>600</v>
      </c>
      <c r="E1020" s="120" t="n">
        <v>0</v>
      </c>
      <c r="F1020" s="120" t="n">
        <v>0</v>
      </c>
      <c r="G1020" s="120" t="n">
        <v>0</v>
      </c>
      <c r="H1020" s="120" t="n">
        <v>139</v>
      </c>
      <c r="I1020" s="120" t="n">
        <v>662</v>
      </c>
      <c r="J1020" s="120" t="n">
        <v>0</v>
      </c>
      <c r="K1020" s="120" t="n">
        <v>0</v>
      </c>
      <c r="L1020" s="120" t="n">
        <v>0</v>
      </c>
      <c r="M1020" s="120" t="n">
        <v>0</v>
      </c>
      <c r="N1020" s="88">
        <f>N1019+C1020+D1020+F1020+G1020+H1020-I1020-J1020-K1020-L1020-M1020/15</f>
        <v/>
      </c>
      <c r="O1020" s="88" t="n"/>
      <c r="P1020" s="88" t="n"/>
      <c r="Q1020" s="88" t="n"/>
      <c r="R1020" s="134" t="n"/>
      <c r="S1020" s="134" t="n"/>
      <c r="T1020" s="134" t="n"/>
      <c r="U1020" s="134" t="n"/>
      <c r="V1020" s="134" t="n"/>
      <c r="W1020" s="134" t="n"/>
      <c r="X1020" s="134" t="n"/>
    </row>
    <row r="1021" ht="15.75" customHeight="1" s="303">
      <c r="B1021" s="75" t="n">
        <v>45288</v>
      </c>
      <c r="C1021" s="120" t="n">
        <v>0</v>
      </c>
      <c r="D1021" s="120">
        <f>460+500</f>
        <v/>
      </c>
      <c r="E1021" s="120">
        <f>108+187</f>
        <v/>
      </c>
      <c r="F1021" s="120" t="n">
        <v>0</v>
      </c>
      <c r="G1021" s="120" t="n">
        <v>0</v>
      </c>
      <c r="H1021" s="120" t="n">
        <v>0</v>
      </c>
      <c r="I1021" s="120" t="n">
        <v>1054</v>
      </c>
      <c r="J1021" s="120" t="n">
        <v>0</v>
      </c>
      <c r="K1021" s="120" t="n">
        <v>0</v>
      </c>
      <c r="L1021" s="120" t="n">
        <v>0</v>
      </c>
      <c r="M1021" s="120" t="n">
        <v>0</v>
      </c>
      <c r="N1021" s="88">
        <f>N1020+C1021+D1021+F1021+G1021+H1021-I1021-J1021-K1021-L1021-M1021/15</f>
        <v/>
      </c>
      <c r="O1021" s="88" t="n">
        <v>1440</v>
      </c>
      <c r="P1021" s="88" t="n"/>
      <c r="Q1021" s="88" t="n"/>
      <c r="R1021" s="134" t="n"/>
      <c r="S1021" s="134" t="n"/>
      <c r="T1021" s="134" t="n"/>
      <c r="U1021" s="134" t="n"/>
      <c r="V1021" s="134" t="n"/>
      <c r="W1021" s="134" t="n"/>
      <c r="X1021" s="134" t="n"/>
    </row>
    <row r="1022" ht="15.75" customHeight="1" s="303">
      <c r="B1022" s="75" t="n">
        <v>45289</v>
      </c>
      <c r="C1022" s="120" t="n">
        <v>0</v>
      </c>
      <c r="D1022" s="120" t="n">
        <v>500</v>
      </c>
      <c r="E1022" s="120" t="n"/>
      <c r="F1022" s="120" t="n">
        <v>0</v>
      </c>
      <c r="G1022" s="120" t="n">
        <v>0</v>
      </c>
      <c r="H1022" s="120" t="n">
        <v>0</v>
      </c>
      <c r="I1022" s="120" t="n">
        <v>0</v>
      </c>
      <c r="J1022" s="120" t="n">
        <v>0</v>
      </c>
      <c r="K1022" s="120" t="n">
        <v>466</v>
      </c>
      <c r="L1022" s="120" t="n">
        <v>0</v>
      </c>
      <c r="M1022" s="120" t="n">
        <v>0</v>
      </c>
      <c r="N1022" s="88">
        <f>N1021+C1022+D1022+F1022+G1022+H1022-I1022-J1022-K1022-L1022-M1022/15</f>
        <v/>
      </c>
      <c r="O1022" s="88" t="n">
        <v>1814</v>
      </c>
      <c r="P1022" s="88" t="n"/>
      <c r="Q1022" s="88" t="n"/>
      <c r="R1022" s="134" t="n"/>
      <c r="S1022" s="134" t="n"/>
      <c r="T1022" s="134" t="n"/>
      <c r="U1022" s="134" t="n"/>
      <c r="V1022" s="134" t="n"/>
      <c r="W1022" s="134" t="n"/>
      <c r="X1022" s="134" t="n"/>
    </row>
    <row r="1023" ht="15.75" customHeight="1" s="303">
      <c r="B1023" s="75" t="n">
        <v>45290</v>
      </c>
      <c r="C1023" s="120" t="n">
        <v>0</v>
      </c>
      <c r="D1023" s="120" t="n">
        <v>0</v>
      </c>
      <c r="E1023" s="120" t="n">
        <v>0</v>
      </c>
      <c r="F1023" s="120" t="n">
        <v>0</v>
      </c>
      <c r="G1023" s="120" t="n">
        <v>0</v>
      </c>
      <c r="H1023" s="120" t="n">
        <v>0</v>
      </c>
      <c r="I1023" s="120" t="n">
        <v>0</v>
      </c>
      <c r="J1023" s="120" t="n">
        <v>0</v>
      </c>
      <c r="K1023" s="120" t="n">
        <v>0</v>
      </c>
      <c r="L1023" s="120" t="n">
        <v>0</v>
      </c>
      <c r="M1023" s="120" t="n">
        <v>0</v>
      </c>
      <c r="N1023" s="88">
        <f>N1022+C1023+D1023+F1023+G1023+H1023-I1023-J1023-K1023-L1023-M1023/15</f>
        <v/>
      </c>
      <c r="O1023" s="88" t="n"/>
      <c r="P1023" s="88" t="n"/>
      <c r="Q1023" s="88" t="n"/>
      <c r="R1023" s="134" t="n"/>
      <c r="S1023" s="134" t="n"/>
      <c r="T1023" s="134" t="n"/>
      <c r="U1023" s="134" t="n"/>
      <c r="V1023" s="134" t="n"/>
      <c r="W1023" s="134" t="n"/>
      <c r="X1023" s="134" t="n"/>
    </row>
    <row r="1024" ht="15.75" customHeight="1" s="303">
      <c r="B1024" s="75" t="n">
        <v>45291</v>
      </c>
      <c r="C1024" s="120" t="n">
        <v>0</v>
      </c>
      <c r="D1024" s="120" t="n">
        <v>0</v>
      </c>
      <c r="E1024" s="120" t="n">
        <v>0</v>
      </c>
      <c r="F1024" s="120" t="n">
        <v>0</v>
      </c>
      <c r="G1024" s="120" t="n">
        <v>0</v>
      </c>
      <c r="H1024" s="120" t="n">
        <v>0</v>
      </c>
      <c r="I1024" s="120" t="n">
        <v>0</v>
      </c>
      <c r="J1024" s="120" t="n">
        <v>0</v>
      </c>
      <c r="K1024" s="120" t="n">
        <v>0</v>
      </c>
      <c r="L1024" s="120" t="n">
        <v>0</v>
      </c>
      <c r="M1024" s="120" t="n">
        <v>0</v>
      </c>
      <c r="N1024" s="88">
        <f>N1023+C1024+D1024+F1024+G1024+H1024-I1024-J1024-K1024-L1024-M1024/15</f>
        <v/>
      </c>
      <c r="O1024" s="88" t="n"/>
      <c r="P1024" s="88" t="n"/>
      <c r="Q1024" s="88" t="n"/>
      <c r="R1024" s="134" t="n"/>
      <c r="S1024" s="134" t="n"/>
      <c r="T1024" s="134" t="n"/>
      <c r="U1024" s="134" t="n"/>
      <c r="V1024" s="134" t="n"/>
      <c r="W1024" s="134" t="n"/>
      <c r="X1024" s="134" t="n"/>
    </row>
    <row r="1025" ht="15.75" customHeight="1" s="303">
      <c r="B1025" s="75" t="n">
        <v>45292</v>
      </c>
      <c r="C1025" s="120" t="n">
        <v>0</v>
      </c>
      <c r="D1025" s="120" t="n">
        <v>0</v>
      </c>
      <c r="E1025" s="120" t="n">
        <v>0</v>
      </c>
      <c r="F1025" s="120" t="n">
        <v>0</v>
      </c>
      <c r="G1025" s="120" t="n">
        <v>0</v>
      </c>
      <c r="H1025" s="120" t="n">
        <v>0</v>
      </c>
      <c r="I1025" s="120" t="n">
        <v>0</v>
      </c>
      <c r="J1025" s="120" t="n">
        <v>0</v>
      </c>
      <c r="K1025" s="120" t="n">
        <v>0</v>
      </c>
      <c r="L1025" s="120" t="n">
        <v>0</v>
      </c>
      <c r="M1025" s="120" t="n">
        <v>0</v>
      </c>
      <c r="N1025" s="88" t="n">
        <v>17305</v>
      </c>
      <c r="O1025" s="88" t="n"/>
      <c r="P1025" s="88" t="n"/>
      <c r="Q1025" s="88" t="n"/>
      <c r="R1025" s="134" t="n"/>
      <c r="S1025" s="134" t="n"/>
      <c r="T1025" s="134" t="n"/>
      <c r="U1025" s="134" t="n"/>
      <c r="V1025" s="134" t="n"/>
      <c r="W1025" s="134" t="n"/>
      <c r="X1025" s="134" t="n"/>
    </row>
    <row r="1026" ht="15.75" customHeight="1" s="303">
      <c r="B1026" s="75" t="n">
        <v>45293</v>
      </c>
      <c r="C1026" s="120" t="n">
        <v>0</v>
      </c>
      <c r="D1026" s="120" t="n">
        <v>0</v>
      </c>
      <c r="E1026" s="120" t="n">
        <v>0</v>
      </c>
      <c r="F1026" s="120" t="n">
        <v>0</v>
      </c>
      <c r="G1026" s="120" t="n">
        <v>0</v>
      </c>
      <c r="H1026" s="120" t="n">
        <v>0</v>
      </c>
      <c r="I1026" s="120" t="n">
        <v>0</v>
      </c>
      <c r="J1026" s="120" t="n">
        <v>0</v>
      </c>
      <c r="K1026" s="120" t="n">
        <v>0</v>
      </c>
      <c r="L1026" s="120" t="n">
        <v>0</v>
      </c>
      <c r="M1026" s="120" t="n">
        <v>0</v>
      </c>
      <c r="N1026" s="88">
        <f>N1025+C1026+D1026+F1026+G1026+H1026-I1026-J1026-K1026-L1026-M1026/15</f>
        <v/>
      </c>
      <c r="O1026" s="88" t="n"/>
      <c r="P1026" s="88" t="n"/>
      <c r="Q1026" s="88" t="n"/>
      <c r="R1026" s="134" t="n"/>
      <c r="S1026" s="134" t="n"/>
      <c r="T1026" s="134" t="n"/>
      <c r="U1026" s="134" t="n"/>
      <c r="V1026" s="134" t="n"/>
      <c r="W1026" s="134" t="n"/>
      <c r="X1026" s="134" t="n"/>
    </row>
    <row r="1027" ht="15.75" customHeight="1" s="303">
      <c r="B1027" s="75" t="n">
        <v>45294</v>
      </c>
      <c r="C1027" s="120" t="n">
        <v>0</v>
      </c>
      <c r="D1027" s="120" t="n">
        <v>0</v>
      </c>
      <c r="E1027" s="120" t="n">
        <v>0</v>
      </c>
      <c r="F1027" s="120" t="n">
        <v>0</v>
      </c>
      <c r="G1027" s="120" t="n">
        <v>0</v>
      </c>
      <c r="H1027" s="120" t="n">
        <v>0</v>
      </c>
      <c r="I1027" s="120" t="n">
        <v>0</v>
      </c>
      <c r="J1027" s="120" t="n">
        <v>0</v>
      </c>
      <c r="K1027" s="120" t="n">
        <v>0</v>
      </c>
      <c r="L1027" s="120" t="n">
        <v>0</v>
      </c>
      <c r="M1027" s="120" t="n">
        <v>0</v>
      </c>
      <c r="N1027" s="88">
        <f>N1026+C1027+D1027+F1027+G1027+H1027-I1027-J1027-K1027-L1027-M1027/15</f>
        <v/>
      </c>
      <c r="O1027" s="88" t="n"/>
      <c r="P1027" s="88" t="n"/>
      <c r="Q1027" s="88" t="n"/>
      <c r="R1027" s="134" t="n"/>
      <c r="S1027" s="134" t="n"/>
      <c r="T1027" s="134" t="n"/>
      <c r="U1027" s="134" t="n"/>
      <c r="V1027" s="134" t="n"/>
      <c r="W1027" s="134" t="n"/>
      <c r="X1027" s="134" t="n"/>
    </row>
    <row r="1028" ht="15.75" customHeight="1" s="303">
      <c r="B1028" s="75" t="n">
        <v>45295</v>
      </c>
      <c r="C1028" s="120" t="n">
        <v>0</v>
      </c>
      <c r="D1028" s="120" t="n">
        <v>0</v>
      </c>
      <c r="E1028" s="120" t="n">
        <v>0</v>
      </c>
      <c r="F1028" s="120" t="n">
        <v>0</v>
      </c>
      <c r="G1028" s="120" t="n">
        <v>0</v>
      </c>
      <c r="H1028" s="120" t="n">
        <v>0</v>
      </c>
      <c r="I1028" s="120" t="n">
        <v>29</v>
      </c>
      <c r="J1028" s="120" t="n">
        <v>0</v>
      </c>
      <c r="K1028" s="120" t="n">
        <v>0</v>
      </c>
      <c r="L1028" s="120" t="n">
        <v>0</v>
      </c>
      <c r="M1028" s="120" t="n">
        <v>0</v>
      </c>
      <c r="N1028" s="88">
        <f>N1027+C1028+D1028+F1028+G1028+H1028-I1028-J1028-K1028-L1028-M1028/15</f>
        <v/>
      </c>
      <c r="O1028" s="88" t="n"/>
      <c r="P1028" s="88" t="n"/>
      <c r="Q1028" s="88" t="n"/>
      <c r="R1028" s="134" t="n"/>
      <c r="S1028" s="134" t="n"/>
      <c r="T1028" s="134" t="n"/>
      <c r="U1028" s="134" t="n"/>
      <c r="V1028" s="134" t="n"/>
      <c r="W1028" s="134" t="n"/>
      <c r="X1028" s="134" t="n"/>
    </row>
    <row r="1029" ht="15.75" customHeight="1" s="303">
      <c r="B1029" s="75" t="n">
        <v>45296</v>
      </c>
      <c r="C1029" s="120" t="n">
        <v>0</v>
      </c>
      <c r="D1029" s="120" t="n">
        <v>0</v>
      </c>
      <c r="E1029" s="120" t="n">
        <v>0</v>
      </c>
      <c r="F1029" s="120" t="n">
        <v>0</v>
      </c>
      <c r="G1029" s="120" t="n">
        <v>0</v>
      </c>
      <c r="H1029" s="120" t="n">
        <v>0</v>
      </c>
      <c r="I1029" s="120" t="n">
        <v>315</v>
      </c>
      <c r="J1029" s="120" t="n">
        <v>0</v>
      </c>
      <c r="K1029" s="120" t="n">
        <v>0</v>
      </c>
      <c r="L1029" s="120" t="n">
        <v>0</v>
      </c>
      <c r="M1029" s="120" t="n">
        <v>0</v>
      </c>
      <c r="N1029" s="88">
        <f>N1028+C1029+D1029+F1029+G1029+H1029-I1029-J1029-K1029-L1029-M1029/15</f>
        <v/>
      </c>
      <c r="O1029" s="88" t="n"/>
      <c r="P1029" s="88" t="n"/>
      <c r="Q1029" s="88" t="n"/>
      <c r="R1029" s="134" t="n"/>
      <c r="S1029" s="134" t="n"/>
      <c r="T1029" s="134" t="n"/>
      <c r="U1029" s="134" t="n"/>
      <c r="V1029" s="134" t="n"/>
      <c r="W1029" s="134" t="n"/>
      <c r="X1029" s="134" t="n"/>
    </row>
    <row r="1030" ht="15.75" customHeight="1" s="303">
      <c r="B1030" s="75" t="n">
        <v>45297</v>
      </c>
      <c r="C1030" s="120" t="n">
        <v>0</v>
      </c>
      <c r="D1030" s="120" t="n">
        <v>0</v>
      </c>
      <c r="E1030" s="120" t="n">
        <v>0</v>
      </c>
      <c r="F1030" s="120" t="n">
        <v>0</v>
      </c>
      <c r="G1030" s="120" t="n">
        <v>0</v>
      </c>
      <c r="H1030" s="120" t="n">
        <v>0</v>
      </c>
      <c r="I1030" s="120" t="n">
        <v>234</v>
      </c>
      <c r="J1030" s="120" t="n">
        <v>0</v>
      </c>
      <c r="K1030" s="120" t="n">
        <v>0</v>
      </c>
      <c r="L1030" s="120" t="n">
        <v>0</v>
      </c>
      <c r="M1030" s="120" t="n">
        <v>0</v>
      </c>
      <c r="N1030" s="88">
        <f>N1029+C1030+D1030+F1030+G1030+H1030-I1030-J1030-K1030-L1030-M1030/15</f>
        <v/>
      </c>
      <c r="O1030" s="88" t="n"/>
      <c r="P1030" s="88" t="n"/>
      <c r="Q1030" s="88" t="n"/>
      <c r="R1030" s="134" t="n"/>
      <c r="S1030" s="134" t="n"/>
      <c r="T1030" s="134" t="n"/>
      <c r="U1030" s="134" t="n"/>
      <c r="V1030" s="134" t="n"/>
      <c r="W1030" s="134" t="n"/>
      <c r="X1030" s="134" t="n"/>
    </row>
    <row r="1031" ht="15.75" customHeight="1" s="303">
      <c r="B1031" s="75" t="n">
        <v>45298</v>
      </c>
      <c r="C1031" s="120" t="n">
        <v>0</v>
      </c>
      <c r="D1031" s="120" t="n">
        <v>0</v>
      </c>
      <c r="E1031" s="120" t="n">
        <v>0</v>
      </c>
      <c r="F1031" s="120" t="n">
        <v>0</v>
      </c>
      <c r="G1031" s="120" t="n">
        <v>0</v>
      </c>
      <c r="H1031" s="120" t="n">
        <v>126</v>
      </c>
      <c r="I1031" s="120" t="n">
        <v>655</v>
      </c>
      <c r="J1031" s="120" t="n">
        <v>0</v>
      </c>
      <c r="K1031" s="120" t="n">
        <v>0</v>
      </c>
      <c r="L1031" s="120" t="n">
        <v>0</v>
      </c>
      <c r="M1031" s="120" t="n">
        <v>0</v>
      </c>
      <c r="N1031" s="88">
        <f>N1030+C1031+D1031+F1031+G1031+H1031-I1031-J1031-K1031-L1031-M1031/15</f>
        <v/>
      </c>
      <c r="O1031" s="88" t="n"/>
      <c r="P1031" s="88" t="n"/>
      <c r="Q1031" s="88" t="n"/>
      <c r="R1031" s="134" t="n"/>
      <c r="S1031" s="134" t="n"/>
      <c r="T1031" s="134" t="n"/>
      <c r="U1031" s="134" t="n"/>
      <c r="V1031" s="134" t="n"/>
      <c r="W1031" s="134" t="n"/>
      <c r="X1031" s="134" t="n"/>
    </row>
    <row r="1032" ht="15.75" customHeight="1" s="303">
      <c r="B1032" s="75" t="n">
        <v>45299</v>
      </c>
      <c r="C1032" s="120" t="n">
        <v>0</v>
      </c>
      <c r="D1032" s="120" t="n">
        <v>0</v>
      </c>
      <c r="E1032" s="120" t="n">
        <v>0</v>
      </c>
      <c r="F1032" s="120" t="n">
        <v>0</v>
      </c>
      <c r="G1032" s="120" t="n">
        <v>0</v>
      </c>
      <c r="H1032" s="120" t="n">
        <v>245</v>
      </c>
      <c r="I1032" s="120" t="n">
        <v>471</v>
      </c>
      <c r="J1032" s="120" t="n">
        <v>0</v>
      </c>
      <c r="K1032" s="120" t="n">
        <v>0</v>
      </c>
      <c r="L1032" s="120" t="n">
        <v>0</v>
      </c>
      <c r="M1032" s="120" t="n">
        <v>0</v>
      </c>
      <c r="N1032" s="88">
        <f>N1031+C1032+D1032+F1032+G1032+H1032-I1032-J1032-K1032-L1032-M1032/15</f>
        <v/>
      </c>
      <c r="O1032" s="88" t="n"/>
      <c r="P1032" s="88" t="n"/>
      <c r="Q1032" s="88" t="n"/>
      <c r="R1032" s="134" t="n"/>
      <c r="S1032" s="134" t="n"/>
      <c r="T1032" s="134" t="n"/>
      <c r="U1032" s="134" t="n"/>
      <c r="V1032" s="134" t="n"/>
      <c r="W1032" s="134" t="n"/>
      <c r="X1032" s="134" t="n"/>
    </row>
    <row r="1033" ht="15.75" customHeight="1" s="303">
      <c r="B1033" s="75" t="n">
        <v>45300</v>
      </c>
      <c r="C1033" s="120" t="n">
        <v>0</v>
      </c>
      <c r="D1033" s="120">
        <f>500+304</f>
        <v/>
      </c>
      <c r="E1033" s="120">
        <f>172</f>
        <v/>
      </c>
      <c r="F1033" s="120" t="n">
        <v>0</v>
      </c>
      <c r="G1033" s="120" t="n">
        <v>0</v>
      </c>
      <c r="H1033" s="120" t="n">
        <v>216</v>
      </c>
      <c r="I1033" s="120" t="n">
        <v>593</v>
      </c>
      <c r="J1033" s="120" t="n">
        <v>0</v>
      </c>
      <c r="K1033" s="120" t="n">
        <v>0</v>
      </c>
      <c r="L1033" s="133" t="n">
        <v>0</v>
      </c>
      <c r="M1033" s="133" t="n">
        <v>0</v>
      </c>
      <c r="N1033" s="88">
        <f>N1032+C1033+D1033+F1033+G1033+H1033-I1033-J1033-K1033-L1033-M1033/15</f>
        <v/>
      </c>
      <c r="O1033" s="88" t="n"/>
      <c r="P1033" s="88" t="n"/>
      <c r="Q1033" s="88" t="n"/>
      <c r="R1033" s="134" t="n"/>
      <c r="S1033" s="134" t="n"/>
      <c r="T1033" s="134" t="n"/>
      <c r="U1033" s="134" t="n"/>
      <c r="V1033" s="134" t="n"/>
      <c r="W1033" s="134" t="n"/>
      <c r="X1033" s="134" t="n"/>
    </row>
    <row r="1034" ht="15.75" customHeight="1" s="303">
      <c r="B1034" s="75" t="n">
        <v>45301</v>
      </c>
      <c r="C1034" s="120" t="n">
        <v>0</v>
      </c>
      <c r="D1034" s="120" t="n">
        <v>0</v>
      </c>
      <c r="E1034" s="120" t="n">
        <v>0</v>
      </c>
      <c r="F1034" s="120" t="n">
        <v>0</v>
      </c>
      <c r="G1034" s="120" t="n">
        <v>0</v>
      </c>
      <c r="H1034" s="120" t="n">
        <v>238</v>
      </c>
      <c r="I1034" s="120" t="n">
        <v>553</v>
      </c>
      <c r="J1034" s="120" t="n">
        <v>0</v>
      </c>
      <c r="K1034" s="120" t="n">
        <v>0</v>
      </c>
      <c r="L1034" s="120" t="n">
        <v>0</v>
      </c>
      <c r="M1034" s="120" t="n">
        <v>0</v>
      </c>
      <c r="N1034" s="88">
        <f>N1033+C1034+D1034+F1034+G1034+H1034-I1034-J1034-K1034-L1034-M1034/15</f>
        <v/>
      </c>
      <c r="O1034" s="88" t="n"/>
      <c r="P1034" s="88" t="n"/>
      <c r="Q1034" s="88" t="n"/>
      <c r="R1034" s="134" t="n"/>
      <c r="S1034" s="134" t="n"/>
      <c r="T1034" s="134" t="n"/>
      <c r="U1034" s="134" t="n"/>
      <c r="V1034" s="134" t="n"/>
      <c r="W1034" s="134" t="n"/>
      <c r="X1034" s="134" t="n"/>
    </row>
    <row r="1035" ht="15.75" customHeight="1" s="303">
      <c r="B1035" s="75" t="n">
        <v>45302</v>
      </c>
      <c r="C1035" s="120" t="n">
        <v>0</v>
      </c>
      <c r="D1035" s="120">
        <f>400+500</f>
        <v/>
      </c>
      <c r="E1035" s="120">
        <f>98+117</f>
        <v/>
      </c>
      <c r="F1035" s="120" t="n">
        <v>0</v>
      </c>
      <c r="G1035" s="120" t="n">
        <v>0</v>
      </c>
      <c r="H1035" s="120" t="n">
        <v>128</v>
      </c>
      <c r="I1035" s="120" t="n">
        <v>637</v>
      </c>
      <c r="J1035" s="120" t="n">
        <v>0</v>
      </c>
      <c r="K1035" s="120" t="n">
        <v>0</v>
      </c>
      <c r="L1035" s="120" t="n">
        <v>0</v>
      </c>
      <c r="M1035" s="120" t="n">
        <v>0</v>
      </c>
      <c r="N1035" s="88">
        <f>N1034+C1035+D1035+F1035+G1035+H1035-I1035-J1035-K1035-L1035-M1035/15</f>
        <v/>
      </c>
      <c r="O1035" s="88" t="n">
        <v>882</v>
      </c>
      <c r="P1035" s="88" t="n"/>
      <c r="Q1035" s="88" t="n"/>
      <c r="R1035" s="134" t="n"/>
      <c r="S1035" s="134" t="n"/>
      <c r="T1035" s="134" t="n"/>
      <c r="U1035" s="134" t="n"/>
      <c r="V1035" s="134" t="n"/>
      <c r="W1035" s="134" t="n"/>
      <c r="X1035" s="134" t="n"/>
    </row>
    <row r="1036" ht="15.75" customHeight="1" s="303">
      <c r="B1036" s="75" t="n">
        <v>45303</v>
      </c>
      <c r="C1036" s="120" t="n">
        <v>0</v>
      </c>
      <c r="D1036" s="120" t="n">
        <v>0</v>
      </c>
      <c r="E1036" s="120" t="n">
        <v>0</v>
      </c>
      <c r="F1036" s="120" t="n">
        <v>0</v>
      </c>
      <c r="G1036" s="120" t="n">
        <v>0</v>
      </c>
      <c r="H1036" s="120" t="n">
        <v>187</v>
      </c>
      <c r="I1036" s="120" t="n">
        <v>352</v>
      </c>
      <c r="J1036" s="120" t="n">
        <v>0</v>
      </c>
      <c r="K1036" s="120" t="n">
        <v>600</v>
      </c>
      <c r="L1036" s="120" t="n">
        <v>0</v>
      </c>
      <c r="M1036" s="120" t="n">
        <v>0</v>
      </c>
      <c r="N1036" s="88">
        <f>N1035+C1036+D1036+F1036+G1036+H1036-I1036-J1036-K1036-L1036-M1036/15</f>
        <v/>
      </c>
      <c r="O1036" s="88" t="n">
        <v>1212</v>
      </c>
      <c r="P1036" s="88" t="n"/>
      <c r="Q1036" s="88" t="n"/>
      <c r="R1036" s="134" t="n"/>
      <c r="S1036" s="134" t="n"/>
      <c r="T1036" s="134" t="n"/>
      <c r="U1036" s="134" t="n"/>
      <c r="V1036" s="134" t="n"/>
      <c r="W1036" s="134" t="n"/>
      <c r="X1036" s="134" t="n"/>
    </row>
    <row r="1037" ht="15.75" customHeight="1" s="303">
      <c r="B1037" s="75" t="n">
        <v>45304</v>
      </c>
      <c r="C1037" s="120" t="n">
        <v>0</v>
      </c>
      <c r="D1037" s="120">
        <f>498+479</f>
        <v/>
      </c>
      <c r="E1037" s="120">
        <f>77+82</f>
        <v/>
      </c>
      <c r="F1037" s="120" t="n">
        <v>0</v>
      </c>
      <c r="G1037" s="120" t="n">
        <v>0</v>
      </c>
      <c r="H1037" s="120" t="n">
        <v>152</v>
      </c>
      <c r="I1037" s="120" t="n">
        <v>718</v>
      </c>
      <c r="J1037" s="120" t="n">
        <v>0</v>
      </c>
      <c r="K1037" s="120" t="n">
        <v>0</v>
      </c>
      <c r="L1037" s="120" t="n">
        <v>0</v>
      </c>
      <c r="M1037" s="120" t="n">
        <v>0</v>
      </c>
      <c r="N1037" s="88">
        <f>N1036+C1037+D1037+F1037+G1037+H1037-I1037-J1037-K1037-L1037-M1037/15</f>
        <v/>
      </c>
      <c r="O1037" s="88" t="n"/>
      <c r="P1037" s="88" t="n"/>
      <c r="Q1037" s="88" t="n"/>
      <c r="R1037" s="134" t="n"/>
      <c r="S1037" s="134" t="n"/>
      <c r="T1037" s="134" t="n"/>
      <c r="U1037" s="134" t="n"/>
      <c r="V1037" s="134" t="n"/>
      <c r="W1037" s="134" t="n"/>
      <c r="X1037" s="134" t="n"/>
    </row>
    <row r="1038" ht="15.75" customHeight="1" s="303">
      <c r="B1038" s="75" t="n">
        <v>45305</v>
      </c>
      <c r="C1038" s="120" t="n">
        <v>0</v>
      </c>
      <c r="D1038" s="120" t="n">
        <v>0</v>
      </c>
      <c r="E1038" s="120" t="n">
        <v>0</v>
      </c>
      <c r="F1038" s="120" t="n">
        <v>0</v>
      </c>
      <c r="G1038" s="120" t="n">
        <v>0</v>
      </c>
      <c r="H1038" s="120" t="n">
        <v>147</v>
      </c>
      <c r="I1038" s="120" t="n">
        <v>245</v>
      </c>
      <c r="J1038" s="120" t="n">
        <v>0</v>
      </c>
      <c r="K1038" s="120" t="n">
        <v>0</v>
      </c>
      <c r="L1038" s="120" t="n">
        <v>0</v>
      </c>
      <c r="M1038" s="120" t="n">
        <v>0</v>
      </c>
      <c r="N1038" s="88">
        <f>N1037+C1038+D1038+F1038+G1038+H1038-I1038-J1038-K1038-L1038-M1038/15</f>
        <v/>
      </c>
      <c r="O1038" s="88" t="n"/>
      <c r="P1038" s="88" t="n"/>
      <c r="Q1038" s="88" t="n"/>
      <c r="R1038" s="134" t="n"/>
      <c r="S1038" s="134" t="n"/>
      <c r="T1038" s="134" t="n"/>
      <c r="U1038" s="134" t="n"/>
      <c r="V1038" s="134" t="n"/>
      <c r="W1038" s="134" t="n"/>
      <c r="X1038" s="134" t="n"/>
    </row>
    <row r="1039" ht="15.75" customHeight="1" s="303">
      <c r="B1039" s="75" t="n">
        <v>45306</v>
      </c>
      <c r="C1039" s="120" t="n">
        <v>0</v>
      </c>
      <c r="D1039" s="120" t="n">
        <v>0</v>
      </c>
      <c r="E1039" s="120" t="n">
        <v>0</v>
      </c>
      <c r="F1039" s="120" t="n">
        <v>0</v>
      </c>
      <c r="G1039" s="120" t="n">
        <v>1</v>
      </c>
      <c r="H1039" s="120" t="n">
        <v>190</v>
      </c>
      <c r="I1039" s="120" t="n">
        <v>341</v>
      </c>
      <c r="J1039" s="120" t="n">
        <v>0</v>
      </c>
      <c r="K1039" s="120" t="n">
        <v>0</v>
      </c>
      <c r="L1039" s="120" t="n">
        <v>0</v>
      </c>
      <c r="M1039" s="120" t="n">
        <v>0</v>
      </c>
      <c r="N1039" s="88">
        <f>N1038+C1039+D1039+F1039+G1039+H1039-I1039-J1039-K1039-L1039-M1039/15</f>
        <v/>
      </c>
      <c r="O1039" s="88" t="n">
        <v>1256</v>
      </c>
      <c r="P1039" s="88" t="n"/>
      <c r="Q1039" s="88" t="n"/>
      <c r="R1039" s="134" t="n"/>
      <c r="S1039" s="134" t="n"/>
      <c r="T1039" s="134" t="n"/>
      <c r="U1039" s="134" t="n"/>
      <c r="V1039" s="134" t="n"/>
      <c r="W1039" s="134" t="n"/>
      <c r="X1039" s="134" t="n"/>
    </row>
    <row r="1040" ht="15.75" customHeight="1" s="303">
      <c r="B1040" s="75" t="n">
        <v>45307</v>
      </c>
      <c r="C1040" s="120" t="n">
        <v>0</v>
      </c>
      <c r="D1040" s="120">
        <f>600+500</f>
        <v/>
      </c>
      <c r="E1040" s="120">
        <f>44+144</f>
        <v/>
      </c>
      <c r="F1040" s="120" t="n">
        <v>0</v>
      </c>
      <c r="G1040" s="120" t="n">
        <v>0</v>
      </c>
      <c r="H1040" s="120" t="n">
        <v>523</v>
      </c>
      <c r="I1040" s="120" t="n">
        <v>638</v>
      </c>
      <c r="J1040" s="120" t="n">
        <v>0</v>
      </c>
      <c r="K1040" s="120" t="n">
        <v>0</v>
      </c>
      <c r="L1040" s="120" t="n">
        <v>0</v>
      </c>
      <c r="M1040" s="120" t="n">
        <v>0</v>
      </c>
      <c r="N1040" s="88">
        <f>N1039+C1040+D1040+F1040+G1040+H1040-I1040-J1040-K1040-L1040-M1040/15</f>
        <v/>
      </c>
      <c r="O1040" s="88" t="n">
        <v>1002</v>
      </c>
      <c r="P1040" s="88" t="n"/>
      <c r="Q1040" s="88" t="n"/>
      <c r="R1040" s="134" t="n"/>
      <c r="S1040" s="134" t="n"/>
      <c r="T1040" s="134" t="n"/>
      <c r="U1040" s="134" t="n"/>
      <c r="V1040" s="134" t="n"/>
      <c r="W1040" s="134" t="n"/>
      <c r="X1040" s="134" t="n"/>
    </row>
    <row r="1041" ht="15.75" customHeight="1" s="303">
      <c r="B1041" s="75" t="n">
        <v>45308</v>
      </c>
      <c r="C1041" s="120" t="n">
        <v>0</v>
      </c>
      <c r="D1041" s="120">
        <f>500+500</f>
        <v/>
      </c>
      <c r="E1041" s="120">
        <f>102+114</f>
        <v/>
      </c>
      <c r="F1041" s="120" t="n">
        <v>0</v>
      </c>
      <c r="G1041" s="120" t="n">
        <v>0</v>
      </c>
      <c r="H1041" s="120" t="n">
        <v>464</v>
      </c>
      <c r="I1041" s="120" t="n">
        <v>889</v>
      </c>
      <c r="J1041" s="120" t="n">
        <v>0</v>
      </c>
      <c r="K1041" s="120" t="n">
        <v>0</v>
      </c>
      <c r="L1041" s="120" t="n">
        <v>0</v>
      </c>
      <c r="M1041" s="120" t="n">
        <v>0</v>
      </c>
      <c r="N1041" s="88">
        <f>N1040+C1041+D1041+F1041+G1041+H1041-I1041-J1041-K1041-L1041-M1041/15</f>
        <v/>
      </c>
      <c r="O1041" s="88" t="n">
        <v>1693</v>
      </c>
      <c r="P1041" s="88" t="n"/>
      <c r="Q1041" s="88" t="n"/>
      <c r="R1041" s="134" t="n"/>
      <c r="S1041" s="134" t="n"/>
      <c r="T1041" s="134" t="n"/>
      <c r="U1041" s="134" t="n"/>
      <c r="V1041" s="134" t="n"/>
      <c r="W1041" s="134" t="n"/>
      <c r="X1041" s="134" t="n"/>
    </row>
    <row r="1042" ht="15.75" customHeight="1" s="303">
      <c r="B1042" s="75" t="n">
        <v>45309</v>
      </c>
      <c r="C1042" s="120" t="n">
        <v>0</v>
      </c>
      <c r="D1042" s="120" t="n">
        <v>0</v>
      </c>
      <c r="E1042" s="120" t="n">
        <v>0</v>
      </c>
      <c r="F1042" s="120" t="n">
        <v>0</v>
      </c>
      <c r="G1042" s="120" t="n">
        <v>0</v>
      </c>
      <c r="H1042" s="120" t="n">
        <v>205</v>
      </c>
      <c r="I1042" s="120" t="n">
        <v>982</v>
      </c>
      <c r="J1042" s="120" t="n">
        <v>0</v>
      </c>
      <c r="K1042" s="120" t="n">
        <v>0</v>
      </c>
      <c r="L1042" s="120" t="n">
        <v>0</v>
      </c>
      <c r="M1042" s="120" t="n">
        <v>0</v>
      </c>
      <c r="N1042" s="88">
        <f>N1041+C1042+D1042+F1042+G1042+H1042-I1042-J1042-K1042-L1042-M1042/15</f>
        <v/>
      </c>
      <c r="O1042" s="88" t="n">
        <v>2207</v>
      </c>
      <c r="P1042" s="88" t="n"/>
      <c r="Q1042" s="88" t="n"/>
      <c r="R1042" s="134" t="n"/>
      <c r="S1042" s="134" t="n"/>
      <c r="T1042" s="134" t="n"/>
      <c r="U1042" s="134" t="n"/>
      <c r="V1042" s="134" t="n"/>
      <c r="W1042" s="134" t="n"/>
      <c r="X1042" s="134" t="n"/>
    </row>
    <row r="1043" ht="15.75" customHeight="1" s="303">
      <c r="B1043" s="75" t="n">
        <v>45310</v>
      </c>
      <c r="C1043" s="120" t="n">
        <v>0</v>
      </c>
      <c r="D1043" s="120" t="n">
        <v>0</v>
      </c>
      <c r="E1043" s="120" t="n">
        <v>0</v>
      </c>
      <c r="F1043" s="120" t="n">
        <v>0</v>
      </c>
      <c r="G1043" s="120" t="n">
        <v>0</v>
      </c>
      <c r="H1043" s="120" t="n">
        <v>210</v>
      </c>
      <c r="I1043" s="120" t="n">
        <v>998</v>
      </c>
      <c r="J1043" s="120" t="n">
        <v>0</v>
      </c>
      <c r="K1043" s="120" t="n">
        <v>0</v>
      </c>
      <c r="L1043" s="133" t="n">
        <v>0</v>
      </c>
      <c r="M1043" s="133" t="n">
        <v>0</v>
      </c>
      <c r="N1043" s="88">
        <f>N1042+C1043+D1043+F1043+G1043+H1043-I1043-J1043-K1043-L1043-M1043/15</f>
        <v/>
      </c>
      <c r="O1043" s="88" t="n">
        <v>1987</v>
      </c>
      <c r="P1043" s="88" t="n"/>
      <c r="Q1043" s="88" t="n"/>
      <c r="R1043" s="134" t="n"/>
      <c r="S1043" s="134" t="n"/>
      <c r="T1043" s="134" t="n"/>
      <c r="U1043" s="134" t="n"/>
      <c r="V1043" s="134" t="n"/>
      <c r="W1043" s="134" t="n"/>
      <c r="X1043" s="134" t="n"/>
    </row>
    <row r="1044" ht="15.75" customHeight="1" s="303">
      <c r="B1044" s="75" t="n">
        <v>45311</v>
      </c>
      <c r="C1044" s="120" t="n">
        <v>0</v>
      </c>
      <c r="D1044" s="120" t="n">
        <v>400</v>
      </c>
      <c r="E1044" s="120" t="n">
        <v>77</v>
      </c>
      <c r="F1044" s="120" t="n">
        <v>0</v>
      </c>
      <c r="G1044" s="120" t="n">
        <v>1</v>
      </c>
      <c r="H1044" s="120" t="n">
        <v>258</v>
      </c>
      <c r="I1044" s="120" t="n">
        <v>803</v>
      </c>
      <c r="J1044" s="120" t="n">
        <v>72</v>
      </c>
      <c r="K1044" s="120" t="n">
        <v>0</v>
      </c>
      <c r="L1044" s="120" t="n">
        <v>0</v>
      </c>
      <c r="M1044" s="120" t="n">
        <v>0</v>
      </c>
      <c r="N1044" s="88">
        <f>N1043+C1044+D1044+F1044+G1044+H1044-I1044-J1044-K1044-L1044-M1044/15</f>
        <v/>
      </c>
      <c r="O1044" s="88" t="n">
        <v>1612</v>
      </c>
      <c r="P1044" s="88" t="n"/>
      <c r="Q1044" s="88" t="n"/>
      <c r="R1044" s="134" t="n"/>
      <c r="S1044" s="134" t="n"/>
      <c r="T1044" s="134" t="n"/>
      <c r="U1044" s="134" t="n"/>
      <c r="V1044" s="134" t="n"/>
      <c r="W1044" s="134" t="n"/>
      <c r="X1044" s="134" t="n"/>
    </row>
    <row r="1045" ht="15.75" customHeight="1" s="303">
      <c r="B1045" s="75" t="n">
        <v>45312</v>
      </c>
      <c r="C1045" s="120" t="n">
        <v>0</v>
      </c>
      <c r="D1045" s="120" t="n">
        <v>400</v>
      </c>
      <c r="E1045" s="120" t="n">
        <v>78</v>
      </c>
      <c r="F1045" s="120" t="n">
        <v>0</v>
      </c>
      <c r="G1045" s="120" t="n">
        <v>0</v>
      </c>
      <c r="H1045" s="120" t="n">
        <v>288</v>
      </c>
      <c r="I1045" s="120" t="n">
        <v>773</v>
      </c>
      <c r="J1045" s="120" t="n">
        <v>0</v>
      </c>
      <c r="K1045" s="120" t="n">
        <v>0</v>
      </c>
      <c r="L1045" s="120" t="n">
        <v>0</v>
      </c>
      <c r="M1045" s="120" t="n">
        <v>0</v>
      </c>
      <c r="N1045" s="88">
        <f>N1044+C1045+D1045+F1045+G1045+H1045-I1045-J1045-K1045-L1045-M1045/15</f>
        <v/>
      </c>
      <c r="O1045" s="88" t="n">
        <v>1677</v>
      </c>
      <c r="P1045" s="88" t="n"/>
      <c r="Q1045" s="88" t="n"/>
      <c r="R1045" s="134" t="n"/>
      <c r="S1045" s="134" t="n"/>
      <c r="T1045" s="134" t="n"/>
      <c r="U1045" s="134" t="n"/>
      <c r="V1045" s="134" t="n"/>
      <c r="W1045" s="134" t="n"/>
      <c r="X1045" s="134" t="n"/>
    </row>
    <row r="1046" ht="15.75" customHeight="1" s="303">
      <c r="B1046" s="75" t="n">
        <v>45313</v>
      </c>
      <c r="C1046" s="120" t="n">
        <v>0</v>
      </c>
      <c r="D1046" s="120" t="n">
        <v>0</v>
      </c>
      <c r="E1046" s="120" t="n">
        <v>0</v>
      </c>
      <c r="F1046" s="120" t="n">
        <v>0</v>
      </c>
      <c r="G1046" s="120" t="n">
        <v>0</v>
      </c>
      <c r="H1046" s="120" t="n">
        <v>292</v>
      </c>
      <c r="I1046" s="120" t="n">
        <v>227</v>
      </c>
      <c r="J1046" s="120" t="n">
        <v>0</v>
      </c>
      <c r="K1046" s="120" t="n">
        <v>600</v>
      </c>
      <c r="L1046" s="120" t="n">
        <v>0</v>
      </c>
      <c r="M1046" s="120" t="n">
        <v>0</v>
      </c>
      <c r="N1046" s="88">
        <f>N1045+C1046+D1046+F1046+G1046+H1046-I1046-J1046-K1046-L1046-M1046/15</f>
        <v/>
      </c>
      <c r="O1046" s="88" t="n">
        <v>1823</v>
      </c>
      <c r="P1046" s="88" t="n"/>
      <c r="Q1046" s="88" t="n"/>
      <c r="R1046" s="134" t="n"/>
      <c r="S1046" s="134" t="n"/>
      <c r="T1046" s="134" t="n"/>
      <c r="U1046" s="134" t="n"/>
      <c r="V1046" s="134" t="n"/>
      <c r="W1046" s="134" t="n"/>
      <c r="X1046" s="134" t="n"/>
    </row>
    <row r="1047" ht="15.75" customHeight="1" s="303">
      <c r="B1047" s="75" t="n">
        <v>45314</v>
      </c>
      <c r="C1047" s="120" t="n">
        <v>0</v>
      </c>
      <c r="D1047" s="120" t="n">
        <v>15</v>
      </c>
      <c r="E1047" s="120" t="n">
        <v>0</v>
      </c>
      <c r="F1047" s="120" t="n">
        <v>0</v>
      </c>
      <c r="G1047" s="120" t="n">
        <v>0</v>
      </c>
      <c r="H1047" s="120" t="n">
        <v>402</v>
      </c>
      <c r="I1047" s="120" t="n">
        <v>623</v>
      </c>
      <c r="J1047" s="120" t="n">
        <v>0</v>
      </c>
      <c r="K1047" s="120" t="n">
        <v>0</v>
      </c>
      <c r="L1047" s="120" t="n">
        <v>0</v>
      </c>
      <c r="M1047" s="120" t="n">
        <v>0</v>
      </c>
      <c r="N1047" s="88">
        <f>N1046+C1047+D1047+F1047+G1047+H1047-I1047-J1047-K1047-L1047-M1047/15</f>
        <v/>
      </c>
      <c r="O1047" s="88" t="n">
        <v>1529</v>
      </c>
      <c r="P1047" s="88" t="n"/>
      <c r="Q1047" s="88" t="n"/>
      <c r="R1047" s="134" t="n"/>
      <c r="S1047" s="134" t="n"/>
      <c r="T1047" s="134" t="n"/>
      <c r="U1047" s="134" t="n"/>
      <c r="V1047" s="134" t="n"/>
      <c r="W1047" s="134" t="n"/>
      <c r="X1047" s="134" t="n"/>
    </row>
    <row r="1048" ht="15.75" customHeight="1" s="303">
      <c r="B1048" s="75" t="n">
        <v>45315</v>
      </c>
      <c r="C1048" s="120" t="n">
        <v>0</v>
      </c>
      <c r="D1048" s="120" t="n">
        <v>400</v>
      </c>
      <c r="E1048" s="120" t="n">
        <v>112</v>
      </c>
      <c r="F1048" s="120" t="n">
        <v>0</v>
      </c>
      <c r="G1048" s="120" t="n">
        <v>0</v>
      </c>
      <c r="H1048" s="120" t="n">
        <v>438</v>
      </c>
      <c r="I1048" s="120" t="n">
        <v>751</v>
      </c>
      <c r="J1048" s="120" t="n">
        <v>0</v>
      </c>
      <c r="K1048" s="120" t="n">
        <v>0</v>
      </c>
      <c r="L1048" s="120" t="n">
        <v>0</v>
      </c>
      <c r="M1048" s="120" t="n">
        <v>0</v>
      </c>
      <c r="N1048" s="88">
        <f>N1047+C1048+D1048+F1048+G1048+H1048-I1048-J1048-K1048-L1048-M1048/15</f>
        <v/>
      </c>
      <c r="O1048" s="88" t="n">
        <v>1298</v>
      </c>
      <c r="P1048" s="88" t="n"/>
      <c r="Q1048" s="88" t="n"/>
      <c r="R1048" s="134" t="n"/>
      <c r="S1048" s="134" t="n"/>
      <c r="T1048" s="134" t="n"/>
      <c r="U1048" s="134" t="n"/>
      <c r="V1048" s="134" t="n"/>
      <c r="W1048" s="134" t="n"/>
      <c r="X1048" s="134" t="n"/>
    </row>
    <row r="1049" ht="15.75" customHeight="1" s="303">
      <c r="B1049" s="75" t="n">
        <v>45316</v>
      </c>
      <c r="C1049" s="120" t="n">
        <v>0</v>
      </c>
      <c r="D1049" s="120" t="n">
        <v>0</v>
      </c>
      <c r="E1049" s="120" t="n">
        <v>0</v>
      </c>
      <c r="F1049" s="120" t="n">
        <v>0</v>
      </c>
      <c r="G1049" s="120" t="n">
        <v>0</v>
      </c>
      <c r="H1049" s="120" t="n">
        <v>690</v>
      </c>
      <c r="I1049" s="120" t="n">
        <v>789</v>
      </c>
      <c r="J1049" s="120" t="n">
        <v>0</v>
      </c>
      <c r="K1049" s="120" t="n">
        <v>0</v>
      </c>
      <c r="L1049" s="120" t="n">
        <v>0</v>
      </c>
      <c r="M1049" s="120" t="n">
        <v>0</v>
      </c>
      <c r="N1049" s="88">
        <f>N1048+C1049+D1049+F1049+G1049+H1049-I1049-J1049-K1049-L1049-M1049/15</f>
        <v/>
      </c>
      <c r="O1049" s="88" t="n">
        <v>1411</v>
      </c>
      <c r="P1049" s="88" t="n"/>
      <c r="Q1049" s="88" t="n"/>
      <c r="R1049" s="134" t="n"/>
      <c r="S1049" s="134" t="n"/>
      <c r="T1049" s="134" t="n"/>
      <c r="U1049" s="134" t="n"/>
      <c r="V1049" s="134" t="n"/>
      <c r="W1049" s="134" t="n"/>
      <c r="X1049" s="134" t="n"/>
    </row>
    <row r="1050" ht="15.75" customHeight="1" s="303">
      <c r="B1050" s="75" t="n">
        <v>45317</v>
      </c>
      <c r="C1050" s="120" t="n">
        <v>0</v>
      </c>
      <c r="D1050" s="120" t="n">
        <v>0</v>
      </c>
      <c r="E1050" s="120" t="n">
        <v>0</v>
      </c>
      <c r="F1050" s="120" t="n">
        <v>0</v>
      </c>
      <c r="G1050" s="120" t="n">
        <v>0</v>
      </c>
      <c r="H1050" s="120" t="n">
        <v>192</v>
      </c>
      <c r="I1050" s="120" t="n">
        <v>846</v>
      </c>
      <c r="J1050" s="120" t="n">
        <v>0</v>
      </c>
      <c r="K1050" s="120" t="n">
        <v>0</v>
      </c>
      <c r="L1050" s="120" t="n">
        <v>0</v>
      </c>
      <c r="M1050" s="120" t="n">
        <v>0</v>
      </c>
      <c r="N1050" s="88">
        <f>N1049+C1050+D1050+F1050+G1050+H1050-I1050-J1050-K1050-L1050-M1050/15</f>
        <v/>
      </c>
      <c r="O1050" s="88" t="n">
        <v>1117</v>
      </c>
      <c r="P1050" s="88" t="n"/>
      <c r="Q1050" s="88" t="n"/>
      <c r="R1050" s="134" t="n"/>
      <c r="S1050" s="134" t="n"/>
      <c r="T1050" s="134" t="n"/>
      <c r="U1050" s="134" t="n"/>
      <c r="V1050" s="134" t="n"/>
      <c r="W1050" s="134" t="n"/>
      <c r="X1050" s="134" t="n"/>
    </row>
    <row r="1051" ht="15.75" customHeight="1" s="303">
      <c r="B1051" s="75" t="n">
        <v>45318</v>
      </c>
      <c r="C1051" s="120" t="n">
        <v>0</v>
      </c>
      <c r="D1051" s="120" t="n">
        <v>482</v>
      </c>
      <c r="E1051" s="120" t="n">
        <v>152</v>
      </c>
      <c r="F1051" s="120" t="n">
        <v>0</v>
      </c>
      <c r="G1051" s="120" t="n">
        <v>0</v>
      </c>
      <c r="H1051" s="120" t="n">
        <v>338</v>
      </c>
      <c r="I1051" s="120" t="n">
        <v>867</v>
      </c>
      <c r="J1051" s="120" t="n">
        <v>0</v>
      </c>
      <c r="K1051" s="120" t="n">
        <v>0</v>
      </c>
      <c r="L1051" s="120" t="n">
        <v>0</v>
      </c>
      <c r="M1051" s="120" t="n">
        <v>0</v>
      </c>
      <c r="N1051" s="88">
        <f>N1050+C1051+D1051+F1051+G1051+H1051-I1051-J1051-K1051-L1051-M1051/15</f>
        <v/>
      </c>
      <c r="O1051" s="88" t="n">
        <v>804</v>
      </c>
      <c r="P1051" s="88" t="n"/>
      <c r="Q1051" s="88" t="n"/>
      <c r="R1051" s="134" t="n"/>
      <c r="S1051" s="134" t="n"/>
      <c r="T1051" s="134" t="n"/>
      <c r="U1051" s="134" t="n"/>
      <c r="V1051" s="134" t="n"/>
      <c r="W1051" s="134" t="n"/>
      <c r="X1051" s="134" t="n"/>
    </row>
    <row r="1052" ht="15.75" customHeight="1" s="303">
      <c r="B1052" s="75" t="n">
        <v>45319</v>
      </c>
      <c r="C1052" s="120" t="n">
        <v>0</v>
      </c>
      <c r="D1052" s="120" t="n">
        <v>0</v>
      </c>
      <c r="E1052" s="120" t="n">
        <v>0</v>
      </c>
      <c r="F1052" s="120" t="n">
        <v>0</v>
      </c>
      <c r="G1052" s="120" t="n">
        <v>0</v>
      </c>
      <c r="H1052" s="120" t="n">
        <v>338</v>
      </c>
      <c r="I1052" s="120" t="n">
        <v>710</v>
      </c>
      <c r="J1052" s="120" t="n">
        <v>0</v>
      </c>
      <c r="K1052" s="120" t="n">
        <v>0</v>
      </c>
      <c r="L1052" s="120" t="n">
        <v>0</v>
      </c>
      <c r="M1052" s="120" t="n">
        <v>0</v>
      </c>
      <c r="N1052" s="88">
        <f>N1051+C1052+D1052+F1052+G1052+H1052-I1052-J1052-K1052-L1052-M1052/15</f>
        <v/>
      </c>
      <c r="O1052" s="88" t="n">
        <v>598</v>
      </c>
      <c r="P1052" s="88" t="n"/>
      <c r="Q1052" s="88" t="n"/>
      <c r="R1052" s="134" t="n"/>
      <c r="S1052" s="134" t="n"/>
      <c r="T1052" s="134" t="n"/>
      <c r="U1052" s="134" t="n"/>
      <c r="V1052" s="134" t="n"/>
      <c r="W1052" s="134" t="n"/>
      <c r="X1052" s="134" t="n"/>
    </row>
    <row r="1053" ht="15.75" customHeight="1" s="303">
      <c r="B1053" s="75" t="n">
        <v>45320</v>
      </c>
      <c r="C1053" s="120" t="n">
        <v>0</v>
      </c>
      <c r="D1053" s="120" t="n">
        <v>0</v>
      </c>
      <c r="E1053" s="120" t="n">
        <v>0</v>
      </c>
      <c r="F1053" s="120" t="n">
        <v>0</v>
      </c>
      <c r="G1053" s="120" t="n">
        <v>0</v>
      </c>
      <c r="H1053" s="120" t="n">
        <v>646</v>
      </c>
      <c r="I1053" s="120" t="n">
        <v>197</v>
      </c>
      <c r="J1053" s="120" t="n">
        <v>0</v>
      </c>
      <c r="K1053" s="120" t="n">
        <v>0</v>
      </c>
      <c r="L1053" s="120" t="n">
        <v>0</v>
      </c>
      <c r="M1053" s="120" t="n">
        <v>0</v>
      </c>
      <c r="N1053" s="88">
        <f>N1052+C1053+D1053+F1053+G1053+H1053-I1053-J1053-K1053-L1053-M1053/15</f>
        <v/>
      </c>
      <c r="O1053" s="88" t="n">
        <v>338</v>
      </c>
      <c r="P1053" s="88" t="n"/>
      <c r="Q1053" s="88" t="n"/>
      <c r="R1053" s="134" t="n"/>
      <c r="S1053" s="134" t="n"/>
      <c r="T1053" s="134" t="n"/>
      <c r="U1053" s="134" t="n"/>
      <c r="V1053" s="134" t="n"/>
      <c r="W1053" s="134" t="n"/>
      <c r="X1053" s="134" t="n"/>
    </row>
    <row r="1054" ht="15.75" customHeight="1" s="303">
      <c r="B1054" s="75" t="n">
        <v>45321</v>
      </c>
      <c r="C1054" s="120" t="n">
        <v>0</v>
      </c>
      <c r="D1054" s="120" t="n">
        <v>600</v>
      </c>
      <c r="E1054" s="120" t="n">
        <v>0</v>
      </c>
      <c r="F1054" s="120" t="n">
        <v>0</v>
      </c>
      <c r="G1054" s="120" t="n">
        <v>0</v>
      </c>
      <c r="H1054" s="120" t="n">
        <v>422</v>
      </c>
      <c r="I1054" s="120" t="n">
        <v>605</v>
      </c>
      <c r="J1054" s="120" t="n">
        <v>0</v>
      </c>
      <c r="K1054" s="120" t="n">
        <v>0</v>
      </c>
      <c r="L1054" s="120" t="n">
        <v>0</v>
      </c>
      <c r="M1054" s="120" t="n">
        <v>0</v>
      </c>
      <c r="N1054" s="88">
        <f>N1053+C1054+D1054+F1054+G1054+H1054-I1054-J1054-K1054-L1054-M1054/15</f>
        <v/>
      </c>
      <c r="O1054" s="88" t="n">
        <v>274</v>
      </c>
      <c r="P1054" s="88" t="n"/>
      <c r="Q1054" s="88" t="n"/>
      <c r="R1054" s="134" t="n"/>
      <c r="S1054" s="134" t="n"/>
      <c r="T1054" s="134" t="n"/>
      <c r="U1054" s="134" t="n"/>
      <c r="V1054" s="134" t="n"/>
      <c r="W1054" s="134" t="n"/>
      <c r="X1054" s="134" t="n"/>
    </row>
    <row r="1055" ht="15.75" customHeight="1" s="303">
      <c r="B1055" s="75" t="n">
        <v>45322</v>
      </c>
      <c r="C1055" s="120" t="n">
        <v>0</v>
      </c>
      <c r="D1055" s="120" t="n">
        <v>400</v>
      </c>
      <c r="E1055" s="120" t="n">
        <v>122</v>
      </c>
      <c r="F1055" s="120" t="n">
        <v>0</v>
      </c>
      <c r="G1055" s="120" t="n">
        <v>0</v>
      </c>
      <c r="H1055" s="120" t="n">
        <v>350</v>
      </c>
      <c r="I1055" s="120" t="n">
        <v>1096</v>
      </c>
      <c r="J1055" s="120" t="n">
        <v>0</v>
      </c>
      <c r="K1055" s="120" t="n">
        <v>0</v>
      </c>
      <c r="L1055" s="120" t="n">
        <v>0</v>
      </c>
      <c r="M1055" s="120" t="n">
        <v>0</v>
      </c>
      <c r="N1055" s="88">
        <f>N1054+C1055+D1055+F1055+G1055+H1055-I1055-J1055-K1055-L1055-M1055/15</f>
        <v/>
      </c>
      <c r="O1055" s="88" t="n">
        <v>689</v>
      </c>
      <c r="P1055" s="88" t="n"/>
      <c r="Q1055" s="88" t="n"/>
      <c r="R1055" s="134" t="n"/>
      <c r="S1055" s="134" t="n"/>
      <c r="T1055" s="134" t="n"/>
      <c r="U1055" s="134" t="n"/>
      <c r="V1055" s="134" t="n"/>
      <c r="W1055" s="134" t="n"/>
      <c r="X1055" s="134" t="n"/>
    </row>
    <row r="1056" ht="15.75" customHeight="1" s="303">
      <c r="B1056" s="75" t="n">
        <v>45323</v>
      </c>
      <c r="C1056" s="120" t="n">
        <v>0</v>
      </c>
      <c r="D1056" s="120" t="n">
        <v>400</v>
      </c>
      <c r="E1056" s="120" t="n">
        <v>100</v>
      </c>
      <c r="F1056" s="120" t="n">
        <v>0</v>
      </c>
      <c r="G1056" s="120" t="n">
        <v>0</v>
      </c>
      <c r="H1056" s="120" t="n">
        <v>519</v>
      </c>
      <c r="I1056" s="120" t="n">
        <v>556</v>
      </c>
      <c r="J1056" s="120" t="n">
        <v>0</v>
      </c>
      <c r="K1056" s="120" t="n">
        <v>600</v>
      </c>
      <c r="L1056" s="120" t="n">
        <v>0</v>
      </c>
      <c r="M1056" s="120" t="n">
        <v>0</v>
      </c>
      <c r="N1056" s="88">
        <f>N1055+C1056+D1056+F1056+G1056+H1056-I1056-J1056-K1056-L1056-M1056/15</f>
        <v/>
      </c>
      <c r="O1056" s="88" t="n">
        <v>897</v>
      </c>
      <c r="P1056" s="88" t="n"/>
      <c r="Q1056" s="88" t="n"/>
      <c r="R1056" s="134" t="n"/>
      <c r="S1056" s="134" t="n"/>
      <c r="T1056" s="134" t="n"/>
      <c r="U1056" s="134" t="n"/>
      <c r="V1056" s="134" t="n"/>
      <c r="W1056" s="134" t="n"/>
      <c r="X1056" s="134" t="n"/>
    </row>
    <row r="1057" ht="15.75" customHeight="1" s="303">
      <c r="B1057" s="75" t="n">
        <v>45324</v>
      </c>
      <c r="C1057" s="120" t="n">
        <v>0</v>
      </c>
      <c r="D1057" s="120" t="n">
        <v>0</v>
      </c>
      <c r="E1057" s="120" t="n">
        <v>0</v>
      </c>
      <c r="F1057" s="120" t="n">
        <v>0</v>
      </c>
      <c r="G1057" s="120" t="n">
        <v>0</v>
      </c>
      <c r="H1057" s="120" t="n">
        <v>319</v>
      </c>
      <c r="I1057" s="120" t="n">
        <v>567</v>
      </c>
      <c r="J1057" s="120" t="n">
        <v>0</v>
      </c>
      <c r="K1057" s="120" t="n">
        <v>0</v>
      </c>
      <c r="L1057" s="120" t="n">
        <v>0</v>
      </c>
      <c r="M1057" s="120" t="n">
        <v>0</v>
      </c>
      <c r="N1057" s="88">
        <f>N1056+C1057+D1057+F1057+G1057+H1057-I1057-J1057-K1057-L1057-M1057/15</f>
        <v/>
      </c>
      <c r="O1057" s="88" t="n">
        <v>877</v>
      </c>
      <c r="P1057" s="88" t="n"/>
      <c r="Q1057" s="88" t="n"/>
      <c r="R1057" s="134" t="n"/>
      <c r="S1057" s="134" t="n"/>
      <c r="T1057" s="134" t="n"/>
      <c r="U1057" s="134" t="n"/>
      <c r="V1057" s="134" t="n"/>
      <c r="W1057" s="134" t="n"/>
      <c r="X1057" s="134" t="n"/>
    </row>
    <row r="1058" ht="15.75" customHeight="1" s="303">
      <c r="B1058" s="75" t="n">
        <v>45325</v>
      </c>
      <c r="C1058" s="120" t="n">
        <v>0</v>
      </c>
      <c r="D1058" s="120" t="n">
        <v>488</v>
      </c>
      <c r="E1058" s="120" t="n">
        <v>172</v>
      </c>
      <c r="F1058" s="120" t="n">
        <v>0</v>
      </c>
      <c r="G1058" s="120" t="n">
        <v>0</v>
      </c>
      <c r="H1058" s="120" t="n">
        <v>188</v>
      </c>
      <c r="I1058" s="120" t="n">
        <v>979</v>
      </c>
      <c r="J1058" s="120" t="n">
        <v>0</v>
      </c>
      <c r="K1058" s="120" t="n">
        <v>0</v>
      </c>
      <c r="L1058" s="120" t="n">
        <v>0</v>
      </c>
      <c r="M1058" s="120" t="n">
        <v>0</v>
      </c>
      <c r="N1058" s="88">
        <f>N1057+C1058+D1058+F1058+G1058+H1058-I1058-J1058-K1058-L1058-M1058/15</f>
        <v/>
      </c>
      <c r="O1058" s="88" t="n">
        <v>634</v>
      </c>
      <c r="P1058" s="88" t="n"/>
      <c r="Q1058" s="88" t="n"/>
      <c r="R1058" s="134" t="n"/>
      <c r="S1058" s="134" t="n"/>
      <c r="T1058" s="134" t="n"/>
      <c r="U1058" s="134" t="n"/>
      <c r="V1058" s="134" t="n"/>
      <c r="W1058" s="134" t="n"/>
      <c r="X1058" s="134" t="n"/>
    </row>
    <row r="1059" ht="15.75" customHeight="1" s="303">
      <c r="B1059" s="75" t="n">
        <v>45326</v>
      </c>
      <c r="C1059" s="120" t="n">
        <v>0</v>
      </c>
      <c r="D1059" s="120" t="n">
        <v>250</v>
      </c>
      <c r="E1059" s="120" t="n">
        <v>67</v>
      </c>
      <c r="F1059" s="120" t="n">
        <v>0</v>
      </c>
      <c r="G1059" s="120" t="n">
        <v>0</v>
      </c>
      <c r="H1059" s="120" t="n">
        <v>141</v>
      </c>
      <c r="I1059" s="120" t="n">
        <v>580</v>
      </c>
      <c r="J1059" s="120" t="n">
        <v>0</v>
      </c>
      <c r="K1059" s="120" t="n">
        <v>0</v>
      </c>
      <c r="L1059" s="120" t="n">
        <v>0</v>
      </c>
      <c r="M1059" s="120" t="n">
        <v>0</v>
      </c>
      <c r="N1059" s="88">
        <f>N1058+C1059+D1059+F1059+G1059+H1059-I1059-J1059-K1059-L1059-M1059/15</f>
        <v/>
      </c>
      <c r="O1059" s="88" t="n">
        <v>772</v>
      </c>
      <c r="P1059" s="88" t="n"/>
      <c r="Q1059" s="88" t="n"/>
      <c r="R1059" s="134" t="n"/>
      <c r="S1059" s="134" t="n"/>
      <c r="T1059" s="134" t="n"/>
      <c r="U1059" s="134" t="n"/>
      <c r="V1059" s="134" t="n"/>
      <c r="W1059" s="134" t="n"/>
      <c r="X1059" s="134" t="n"/>
    </row>
    <row r="1060" ht="15.75" customHeight="1" s="303">
      <c r="B1060" s="75" t="n">
        <v>45327</v>
      </c>
      <c r="C1060" s="120" t="n">
        <v>0</v>
      </c>
      <c r="D1060" s="120">
        <f>250+400</f>
        <v/>
      </c>
      <c r="E1060" s="120">
        <f>49+110</f>
        <v/>
      </c>
      <c r="F1060" s="120" t="n">
        <v>0</v>
      </c>
      <c r="G1060" s="120" t="n">
        <v>0</v>
      </c>
      <c r="H1060" s="120" t="n">
        <v>192</v>
      </c>
      <c r="I1060" s="120" t="n">
        <v>147</v>
      </c>
      <c r="J1060" s="120" t="n">
        <v>0</v>
      </c>
      <c r="K1060" s="120" t="n">
        <v>0</v>
      </c>
      <c r="L1060" s="120" t="n">
        <v>0</v>
      </c>
      <c r="M1060" s="120" t="n">
        <v>0</v>
      </c>
      <c r="N1060" s="88">
        <f>N1059+C1060+D1060+F1060+G1060+H1060-I1060-J1060-K1060-L1060-M1060/15</f>
        <v/>
      </c>
      <c r="O1060" s="88" t="n">
        <v>753</v>
      </c>
      <c r="P1060" s="88" t="n"/>
      <c r="Q1060" s="88" t="n"/>
      <c r="R1060" s="134" t="n"/>
      <c r="S1060" s="134" t="n"/>
      <c r="T1060" s="134" t="n"/>
      <c r="U1060" s="134" t="n"/>
      <c r="V1060" s="134" t="n"/>
      <c r="W1060" s="134" t="n"/>
      <c r="X1060" s="134" t="n"/>
    </row>
    <row r="1061" ht="15.75" customHeight="1" s="303">
      <c r="B1061" s="75" t="n">
        <v>45328</v>
      </c>
      <c r="C1061" s="120" t="n">
        <v>0</v>
      </c>
      <c r="D1061" s="120" t="n">
        <v>0</v>
      </c>
      <c r="E1061" s="120" t="n">
        <v>0</v>
      </c>
      <c r="F1061" s="120" t="n">
        <v>0</v>
      </c>
      <c r="G1061" s="120" t="n">
        <v>2</v>
      </c>
      <c r="H1061" s="120" t="n">
        <v>270</v>
      </c>
      <c r="I1061" s="120" t="n">
        <v>641</v>
      </c>
      <c r="J1061" s="120" t="n">
        <v>0</v>
      </c>
      <c r="K1061" s="120" t="n">
        <v>0</v>
      </c>
      <c r="L1061" s="120" t="n">
        <v>0</v>
      </c>
      <c r="M1061" s="120" t="n">
        <v>0</v>
      </c>
      <c r="N1061" s="88">
        <f>N1060+C1061+D1061+F1061+G1061+H1061-I1061-J1061-K1061-L1061-M1061/15</f>
        <v/>
      </c>
      <c r="O1061" s="88" t="n">
        <v>902</v>
      </c>
      <c r="P1061" s="88" t="n"/>
      <c r="Q1061" s="88" t="n"/>
      <c r="R1061" s="134" t="n"/>
      <c r="S1061" s="134" t="n"/>
      <c r="T1061" s="134" t="n"/>
      <c r="U1061" s="134" t="n"/>
      <c r="V1061" s="134" t="n"/>
      <c r="W1061" s="134" t="n"/>
      <c r="X1061" s="134" t="n"/>
    </row>
    <row r="1062" ht="15.75" customHeight="1" s="303">
      <c r="B1062" s="75" t="n">
        <v>45329</v>
      </c>
      <c r="C1062" s="120" t="n">
        <v>0</v>
      </c>
      <c r="D1062" s="120">
        <f>500+250+250</f>
        <v/>
      </c>
      <c r="E1062" s="120">
        <f>150+17+70</f>
        <v/>
      </c>
      <c r="F1062" s="120" t="n">
        <v>0</v>
      </c>
      <c r="G1062" s="120" t="n">
        <v>0</v>
      </c>
      <c r="H1062" s="120" t="n">
        <v>283</v>
      </c>
      <c r="I1062" s="120" t="n">
        <v>741</v>
      </c>
      <c r="J1062" s="120" t="n">
        <v>0</v>
      </c>
      <c r="K1062" s="120" t="n">
        <v>0</v>
      </c>
      <c r="L1062" s="120" t="n">
        <v>0</v>
      </c>
      <c r="M1062" s="120" t="n">
        <v>0</v>
      </c>
      <c r="N1062" s="88">
        <f>N1061+C1062+D1062+F1062+G1062+H1062-I1062-J1062-K1062-L1062-M1062/15</f>
        <v/>
      </c>
      <c r="O1062" s="88" t="n">
        <v>712</v>
      </c>
      <c r="P1062" s="88" t="n"/>
      <c r="Q1062" s="88" t="n"/>
      <c r="R1062" s="134" t="n"/>
      <c r="S1062" s="134" t="n"/>
      <c r="T1062" s="134" t="n"/>
      <c r="U1062" s="134" t="n"/>
      <c r="V1062" s="134" t="n"/>
      <c r="W1062" s="134" t="n"/>
      <c r="X1062" s="134" t="n"/>
    </row>
    <row r="1063" ht="15.75" customHeight="1" s="303">
      <c r="B1063" s="75" t="n">
        <v>45330</v>
      </c>
      <c r="C1063" s="120" t="n">
        <v>0</v>
      </c>
      <c r="D1063" s="120" t="n">
        <v>0</v>
      </c>
      <c r="E1063" s="120" t="n">
        <v>0</v>
      </c>
      <c r="F1063" s="120" t="n">
        <v>0</v>
      </c>
      <c r="G1063" s="120" t="n">
        <v>0</v>
      </c>
      <c r="H1063" s="120" t="n">
        <v>544</v>
      </c>
      <c r="I1063" s="120" t="n">
        <v>655</v>
      </c>
      <c r="J1063" s="120" t="n">
        <v>0</v>
      </c>
      <c r="K1063" s="120" t="n">
        <v>0</v>
      </c>
      <c r="L1063" s="120" t="n">
        <v>0</v>
      </c>
      <c r="M1063" s="120" t="n">
        <v>0</v>
      </c>
      <c r="N1063" s="88">
        <f>N1062+C1063+D1063+F1063+G1063+H1063-I1063-J1063-K1063-L1063-M1063/15</f>
        <v/>
      </c>
      <c r="O1063" s="88" t="n">
        <v>1140</v>
      </c>
      <c r="P1063" s="88" t="n"/>
      <c r="Q1063" s="88" t="n"/>
      <c r="R1063" s="134" t="n"/>
      <c r="S1063" s="134" t="n"/>
      <c r="T1063" s="134" t="n"/>
      <c r="U1063" s="134" t="n"/>
      <c r="V1063" s="134" t="n"/>
      <c r="W1063" s="134" t="n"/>
      <c r="X1063" s="134" t="n"/>
    </row>
    <row r="1064" ht="15.75" customHeight="1" s="303">
      <c r="B1064" s="75" t="n">
        <v>45331</v>
      </c>
      <c r="C1064" s="120" t="n">
        <v>0</v>
      </c>
      <c r="D1064" s="120" t="n">
        <v>400</v>
      </c>
      <c r="E1064" s="120" t="n">
        <v>70</v>
      </c>
      <c r="F1064" s="120" t="n">
        <v>0</v>
      </c>
      <c r="G1064" s="120" t="n">
        <v>0</v>
      </c>
      <c r="H1064" s="120" t="n">
        <v>214</v>
      </c>
      <c r="I1064" s="120" t="n">
        <v>556</v>
      </c>
      <c r="J1064" s="120" t="n">
        <v>0</v>
      </c>
      <c r="K1064" s="120" t="n">
        <v>0</v>
      </c>
      <c r="L1064" s="120" t="n">
        <v>0</v>
      </c>
      <c r="M1064" s="120" t="n">
        <v>0</v>
      </c>
      <c r="N1064" s="88">
        <f>N1063+C1064+D1064+F1064+G1064+H1064-I1064-J1064-K1064-L1064-M1064/15</f>
        <v/>
      </c>
      <c r="O1064" s="88" t="n"/>
      <c r="P1064" s="88" t="n"/>
      <c r="Q1064" s="88" t="n"/>
      <c r="R1064" s="134" t="n"/>
      <c r="S1064" s="134" t="n"/>
      <c r="T1064" s="134" t="n"/>
      <c r="U1064" s="134" t="n"/>
      <c r="V1064" s="134" t="n"/>
      <c r="W1064" s="134" t="n"/>
      <c r="X1064" s="134" t="n"/>
    </row>
    <row r="1065" ht="15.75" customHeight="1" s="303">
      <c r="B1065" s="75" t="n">
        <v>45332</v>
      </c>
      <c r="C1065" s="120" t="n">
        <v>0</v>
      </c>
      <c r="D1065" s="120" t="n">
        <v>500</v>
      </c>
      <c r="E1065" s="120" t="n">
        <v>150</v>
      </c>
      <c r="F1065" s="120" t="n">
        <v>0</v>
      </c>
      <c r="G1065" s="120" t="n">
        <v>0</v>
      </c>
      <c r="H1065" s="120" t="n">
        <v>343</v>
      </c>
      <c r="I1065" s="120" t="n">
        <v>835</v>
      </c>
      <c r="J1065" s="120" t="n">
        <v>0</v>
      </c>
      <c r="K1065" s="120" t="n">
        <v>0</v>
      </c>
      <c r="L1065" s="120" t="n">
        <v>0</v>
      </c>
      <c r="M1065" s="120" t="n">
        <v>0</v>
      </c>
      <c r="N1065" s="88">
        <f>N1064+C1065+D1065+F1065+G1065+H1065-I1065-J1065-K1065-L1065-M1065/15</f>
        <v/>
      </c>
      <c r="O1065" s="88" t="n"/>
      <c r="P1065" s="88" t="n"/>
      <c r="Q1065" s="88" t="n"/>
      <c r="R1065" s="134" t="n"/>
      <c r="S1065" s="134" t="n"/>
      <c r="T1065" s="134" t="n"/>
      <c r="U1065" s="134" t="n"/>
      <c r="V1065" s="134" t="n"/>
      <c r="W1065" s="134" t="n"/>
      <c r="X1065" s="134" t="n"/>
    </row>
    <row r="1066" ht="15.75" customHeight="1" s="303">
      <c r="B1066" s="75" t="n">
        <v>45333</v>
      </c>
      <c r="C1066" s="120" t="n">
        <v>0</v>
      </c>
      <c r="D1066" s="120" t="n">
        <v>0</v>
      </c>
      <c r="E1066" s="120" t="n">
        <v>0</v>
      </c>
      <c r="F1066" s="120" t="n">
        <v>0</v>
      </c>
      <c r="G1066" s="120" t="n">
        <v>0</v>
      </c>
      <c r="H1066" s="120" t="n">
        <v>614</v>
      </c>
      <c r="I1066" s="120" t="n">
        <v>844</v>
      </c>
      <c r="J1066" s="120" t="n">
        <v>0</v>
      </c>
      <c r="K1066" s="120" t="n">
        <v>0</v>
      </c>
      <c r="L1066" s="120" t="n">
        <v>0</v>
      </c>
      <c r="M1066" s="120" t="n">
        <v>0</v>
      </c>
      <c r="N1066" s="88">
        <f>N1065+C1066+D1066+F1066+G1066+H1066-I1066-J1066-K1066-L1066-M1066/15</f>
        <v/>
      </c>
      <c r="O1066" s="88" t="n"/>
      <c r="P1066" s="88" t="n"/>
      <c r="Q1066" s="88" t="n"/>
      <c r="R1066" s="134" t="n"/>
      <c r="S1066" s="134" t="n"/>
      <c r="T1066" s="134" t="n"/>
      <c r="U1066" s="134" t="n"/>
      <c r="V1066" s="134" t="n"/>
      <c r="W1066" s="134" t="n"/>
      <c r="X1066" s="134" t="n"/>
    </row>
    <row r="1067" ht="15.75" customHeight="1" s="303">
      <c r="B1067" s="75" t="n">
        <v>45334</v>
      </c>
      <c r="C1067" s="120" t="n">
        <v>0</v>
      </c>
      <c r="D1067" s="120" t="n">
        <v>0</v>
      </c>
      <c r="E1067" s="120" t="n">
        <v>0</v>
      </c>
      <c r="F1067" s="120" t="n">
        <v>0</v>
      </c>
      <c r="G1067" s="120" t="n">
        <v>0</v>
      </c>
      <c r="H1067" s="120" t="n">
        <v>756</v>
      </c>
      <c r="I1067" s="120" t="n">
        <v>219</v>
      </c>
      <c r="J1067" s="120" t="n">
        <v>0</v>
      </c>
      <c r="K1067" s="120" t="n">
        <v>0</v>
      </c>
      <c r="L1067" s="120" t="n">
        <v>0</v>
      </c>
      <c r="M1067" s="120" t="n">
        <v>0</v>
      </c>
      <c r="N1067" s="88">
        <f>N1066+C1067+D1067+F1067+G1067+H1067-I1067-J1067-K1067-L1067-M1067/15</f>
        <v/>
      </c>
      <c r="O1067" s="88" t="n"/>
      <c r="P1067" s="88" t="n"/>
      <c r="Q1067" s="88" t="n"/>
      <c r="R1067" s="134" t="n"/>
      <c r="S1067" s="134" t="n"/>
      <c r="T1067" s="134" t="n"/>
      <c r="U1067" s="134" t="n"/>
      <c r="V1067" s="134" t="n"/>
      <c r="W1067" s="134" t="n"/>
      <c r="X1067" s="134" t="n"/>
    </row>
    <row r="1068" ht="15.75" customHeight="1" s="303">
      <c r="B1068" s="75" t="n">
        <v>45335</v>
      </c>
      <c r="C1068" s="120" t="n">
        <v>0</v>
      </c>
      <c r="D1068" s="120" t="n">
        <v>1100</v>
      </c>
      <c r="E1068" s="120">
        <f>55+165</f>
        <v/>
      </c>
      <c r="F1068" s="120" t="n">
        <v>0</v>
      </c>
      <c r="G1068" s="120" t="n">
        <v>0</v>
      </c>
      <c r="H1068" s="120" t="n">
        <v>463</v>
      </c>
      <c r="I1068" s="120" t="n">
        <v>467</v>
      </c>
      <c r="J1068" s="120" t="n">
        <v>0</v>
      </c>
      <c r="K1068" s="120" t="n">
        <v>600</v>
      </c>
      <c r="L1068" s="120" t="n">
        <v>0</v>
      </c>
      <c r="M1068" s="120" t="n">
        <v>0</v>
      </c>
      <c r="N1068" s="88">
        <f>N1067+C1068+D1068+F1068+G1068+H1068-I1068-J1068-K1068-L1068-M1068/15</f>
        <v/>
      </c>
      <c r="O1068" s="88" t="n">
        <v>1312</v>
      </c>
      <c r="P1068" s="88" t="n"/>
      <c r="Q1068" s="88" t="n"/>
      <c r="R1068" s="134" t="n"/>
      <c r="S1068" s="134" t="n"/>
      <c r="T1068" s="134" t="n"/>
      <c r="U1068" s="134" t="n"/>
      <c r="V1068" s="134" t="n"/>
      <c r="W1068" s="134" t="n"/>
      <c r="X1068" s="134" t="n"/>
    </row>
    <row r="1069" ht="15.75" customHeight="1" s="303">
      <c r="B1069" s="75" t="n">
        <v>45336</v>
      </c>
      <c r="C1069" s="120" t="n">
        <v>0</v>
      </c>
      <c r="D1069" s="120" t="n">
        <v>504</v>
      </c>
      <c r="E1069" s="120" t="n">
        <v>158</v>
      </c>
      <c r="F1069" s="120" t="n">
        <v>0</v>
      </c>
      <c r="G1069" s="120" t="n">
        <v>0</v>
      </c>
      <c r="H1069" s="120" t="n">
        <v>236</v>
      </c>
      <c r="I1069" s="120" t="n">
        <v>700</v>
      </c>
      <c r="J1069" s="120" t="n">
        <v>0</v>
      </c>
      <c r="K1069" s="120" t="n">
        <v>0</v>
      </c>
      <c r="L1069" s="120" t="n">
        <v>0</v>
      </c>
      <c r="M1069" s="120" t="n">
        <v>0</v>
      </c>
      <c r="N1069" s="88">
        <f>N1068+C1069+D1069+F1069+G1069+H1069-I1069-J1069-K1069-L1069-M1069/15</f>
        <v/>
      </c>
      <c r="O1069" s="88" t="n">
        <v>1752</v>
      </c>
      <c r="P1069" s="88" t="n"/>
      <c r="Q1069" s="88" t="n"/>
      <c r="R1069" s="134" t="n"/>
      <c r="S1069" s="134" t="n"/>
      <c r="T1069" s="134" t="n"/>
      <c r="U1069" s="134" t="n"/>
      <c r="V1069" s="134" t="n"/>
      <c r="W1069" s="134" t="n"/>
      <c r="X1069" s="134" t="n"/>
    </row>
    <row r="1070" ht="15.75" customHeight="1" s="303">
      <c r="B1070" s="75" t="n">
        <v>45337</v>
      </c>
      <c r="C1070" s="120" t="n">
        <v>0</v>
      </c>
      <c r="D1070" s="120" t="n">
        <v>43</v>
      </c>
      <c r="E1070" s="120" t="n">
        <v>0</v>
      </c>
      <c r="F1070" s="120" t="n">
        <v>0</v>
      </c>
      <c r="G1070" s="120" t="n">
        <v>0</v>
      </c>
      <c r="H1070" s="120" t="n">
        <v>194</v>
      </c>
      <c r="I1070" s="120" t="n">
        <v>502</v>
      </c>
      <c r="J1070" s="120" t="n">
        <v>0</v>
      </c>
      <c r="K1070" s="120" t="n">
        <v>0</v>
      </c>
      <c r="L1070" s="120" t="n">
        <v>0</v>
      </c>
      <c r="M1070" s="120" t="n">
        <v>0</v>
      </c>
      <c r="N1070" s="88">
        <f>N1069+C1070+D1070+F1070+G1070+H1070-I1070-J1070-K1070-L1070-M1070/15</f>
        <v/>
      </c>
      <c r="O1070" s="88" t="n">
        <v>1513</v>
      </c>
      <c r="P1070" s="88" t="n"/>
      <c r="Q1070" s="88" t="n"/>
      <c r="R1070" s="134" t="n"/>
      <c r="S1070" s="134" t="n"/>
      <c r="T1070" s="134" t="n"/>
      <c r="U1070" s="134" t="n"/>
      <c r="V1070" s="134" t="n"/>
      <c r="W1070" s="134" t="n"/>
      <c r="X1070" s="134" t="n"/>
    </row>
    <row r="1071" ht="15.75" customHeight="1" s="303">
      <c r="B1071" s="75" t="n">
        <v>45338</v>
      </c>
      <c r="C1071" s="120" t="n">
        <v>0</v>
      </c>
      <c r="D1071" s="120" t="n">
        <v>400</v>
      </c>
      <c r="E1071" s="120" t="n">
        <v>120</v>
      </c>
      <c r="F1071" s="120" t="n">
        <v>0</v>
      </c>
      <c r="G1071" s="120" t="n">
        <v>0</v>
      </c>
      <c r="H1071" s="120" t="n">
        <v>395</v>
      </c>
      <c r="I1071" s="120" t="n">
        <v>628</v>
      </c>
      <c r="J1071" s="120" t="n">
        <v>0</v>
      </c>
      <c r="K1071" s="120" t="n">
        <v>0</v>
      </c>
      <c r="L1071" s="120" t="n">
        <v>0</v>
      </c>
      <c r="M1071" s="120" t="n">
        <v>0</v>
      </c>
      <c r="N1071" s="88">
        <f>N1070+C1071+D1071+F1071+G1071+H1071-I1071-J1071-K1071-L1071-M1071/15</f>
        <v/>
      </c>
      <c r="O1071" s="88" t="n">
        <v>1342</v>
      </c>
      <c r="P1071" s="88" t="n"/>
      <c r="Q1071" s="88" t="n"/>
      <c r="R1071" s="134" t="n"/>
      <c r="S1071" s="134" t="n"/>
      <c r="T1071" s="134" t="n"/>
      <c r="U1071" s="134" t="n"/>
      <c r="V1071" s="134" t="n"/>
      <c r="W1071" s="134" t="n"/>
      <c r="X1071" s="134" t="n"/>
    </row>
    <row r="1072" ht="15.75" customHeight="1" s="303">
      <c r="B1072" s="75" t="n">
        <v>45339</v>
      </c>
      <c r="C1072" s="120" t="n">
        <v>0</v>
      </c>
      <c r="D1072" s="120" t="n">
        <v>500</v>
      </c>
      <c r="E1072" s="120" t="n">
        <v>156</v>
      </c>
      <c r="F1072" s="120" t="n">
        <v>0</v>
      </c>
      <c r="G1072" s="120" t="n">
        <v>0</v>
      </c>
      <c r="H1072" s="120" t="n">
        <v>521</v>
      </c>
      <c r="I1072" s="120" t="n">
        <v>701</v>
      </c>
      <c r="J1072" s="120" t="n">
        <v>0</v>
      </c>
      <c r="K1072" s="120" t="n">
        <v>0</v>
      </c>
      <c r="L1072" s="120" t="n">
        <v>0</v>
      </c>
      <c r="M1072" s="120" t="n">
        <v>0</v>
      </c>
      <c r="N1072" s="88">
        <f>N1071+C1072+D1072+F1072+G1072+H1072-I1072-J1072-K1072-L1072-M1072/15</f>
        <v/>
      </c>
      <c r="O1072" s="88" t="n"/>
      <c r="P1072" s="88" t="n"/>
      <c r="Q1072" s="88" t="n"/>
      <c r="R1072" s="134" t="n"/>
      <c r="S1072" s="134" t="n"/>
      <c r="T1072" s="134" t="n"/>
      <c r="U1072" s="134" t="n"/>
      <c r="V1072" s="134" t="n"/>
      <c r="W1072" s="134" t="n"/>
      <c r="X1072" s="134" t="n"/>
    </row>
    <row r="1073" ht="15.75" customHeight="1" s="303">
      <c r="B1073" s="75" t="n">
        <v>45340</v>
      </c>
      <c r="C1073" s="120" t="n">
        <v>0</v>
      </c>
      <c r="D1073" s="120" t="n">
        <v>0</v>
      </c>
      <c r="E1073" s="120" t="n">
        <v>0</v>
      </c>
      <c r="F1073" s="120" t="n">
        <v>0</v>
      </c>
      <c r="G1073" s="120" t="n">
        <v>0</v>
      </c>
      <c r="H1073" s="120" t="n">
        <v>537</v>
      </c>
      <c r="I1073" s="120" t="n">
        <v>515</v>
      </c>
      <c r="J1073" s="120" t="n">
        <v>0</v>
      </c>
      <c r="K1073" s="120" t="n">
        <v>0</v>
      </c>
      <c r="L1073" s="120" t="n">
        <v>0</v>
      </c>
      <c r="M1073" s="120" t="n">
        <v>0</v>
      </c>
      <c r="N1073" s="88">
        <f>N1072+C1073+D1073+F1073+G1073+H1073-I1073-J1073-K1073-L1073-M1073/15</f>
        <v/>
      </c>
      <c r="O1073" s="88" t="n"/>
      <c r="P1073" s="88" t="n"/>
      <c r="Q1073" s="88" t="n"/>
      <c r="R1073" s="134" t="n"/>
      <c r="S1073" s="134" t="n"/>
      <c r="T1073" s="134" t="n"/>
      <c r="U1073" s="134" t="n"/>
      <c r="V1073" s="134" t="n"/>
      <c r="W1073" s="134" t="n"/>
      <c r="X1073" s="134" t="n"/>
    </row>
    <row r="1074" ht="15.75" customHeight="1" s="303">
      <c r="B1074" s="75" t="n">
        <v>45341</v>
      </c>
      <c r="C1074" s="120" t="n">
        <v>0</v>
      </c>
      <c r="D1074" s="120" t="n">
        <v>0</v>
      </c>
      <c r="E1074" s="120" t="n">
        <v>0</v>
      </c>
      <c r="F1074" s="120" t="n">
        <v>0</v>
      </c>
      <c r="G1074" s="120" t="n">
        <v>0</v>
      </c>
      <c r="H1074" s="120" t="n">
        <v>499</v>
      </c>
      <c r="I1074" s="120" t="n">
        <v>194</v>
      </c>
      <c r="J1074" s="120" t="n">
        <v>0</v>
      </c>
      <c r="K1074" s="120" t="n">
        <v>0</v>
      </c>
      <c r="L1074" s="120" t="n">
        <v>0</v>
      </c>
      <c r="M1074" s="120" t="n">
        <v>0</v>
      </c>
      <c r="N1074" s="88">
        <f>N1073+C1074+D1074+F1074+G1074+H1074-I1074-J1074-K1074-L1074-M1074/15</f>
        <v/>
      </c>
      <c r="O1074" s="88" t="n">
        <v>1189</v>
      </c>
      <c r="P1074" s="88" t="n"/>
      <c r="Q1074" s="88" t="n"/>
      <c r="R1074" s="134" t="n"/>
      <c r="S1074" s="134" t="n"/>
      <c r="T1074" s="134" t="n"/>
      <c r="U1074" s="134" t="n"/>
      <c r="V1074" s="134" t="n"/>
      <c r="W1074" s="134" t="n"/>
      <c r="X1074" s="134" t="n"/>
    </row>
    <row r="1075" ht="15.75" customHeight="1" s="303">
      <c r="B1075" s="75" t="n">
        <v>45342</v>
      </c>
      <c r="C1075" s="120" t="n">
        <v>0</v>
      </c>
      <c r="D1075" s="120" t="n">
        <v>400</v>
      </c>
      <c r="E1075" s="120" t="n">
        <v>110</v>
      </c>
      <c r="F1075" s="120" t="n">
        <v>0</v>
      </c>
      <c r="G1075" s="120" t="n">
        <v>0</v>
      </c>
      <c r="H1075" s="120" t="n">
        <v>565</v>
      </c>
      <c r="I1075" s="120" t="n">
        <v>726</v>
      </c>
      <c r="J1075" s="120" t="n">
        <v>0</v>
      </c>
      <c r="K1075" s="120" t="n">
        <v>0</v>
      </c>
      <c r="L1075" s="120" t="n">
        <v>0</v>
      </c>
      <c r="M1075" s="120" t="n">
        <v>0</v>
      </c>
      <c r="N1075" s="88">
        <f>N1074+C1075+D1075+F1075+G1075+H1075-I1075-J1075-K1075-L1075-M1075/15</f>
        <v/>
      </c>
      <c r="O1075" s="88" t="n">
        <v>976</v>
      </c>
      <c r="P1075" s="88" t="n"/>
      <c r="Q1075" s="88" t="n"/>
      <c r="R1075" s="134" t="n"/>
      <c r="S1075" s="134" t="n"/>
      <c r="T1075" s="134" t="n"/>
      <c r="U1075" s="134" t="n"/>
      <c r="V1075" s="134" t="n"/>
      <c r="W1075" s="134" t="n"/>
      <c r="X1075" s="134" t="n"/>
    </row>
    <row r="1076" ht="15.75" customHeight="1" s="303">
      <c r="B1076" s="75" t="n">
        <v>45343</v>
      </c>
      <c r="C1076" s="120" t="n">
        <v>0</v>
      </c>
      <c r="D1076" s="120" t="n">
        <v>0</v>
      </c>
      <c r="E1076" s="120" t="n">
        <v>0</v>
      </c>
      <c r="F1076" s="120" t="n">
        <v>0</v>
      </c>
      <c r="G1076" s="120" t="n">
        <v>0</v>
      </c>
      <c r="H1076" s="120" t="n">
        <v>561</v>
      </c>
      <c r="I1076" s="120" t="n">
        <v>692</v>
      </c>
      <c r="J1076" s="120" t="n">
        <v>0</v>
      </c>
      <c r="K1076" s="120" t="n">
        <v>600</v>
      </c>
      <c r="L1076" s="120" t="n">
        <v>0</v>
      </c>
      <c r="M1076" s="120" t="n">
        <v>0</v>
      </c>
      <c r="N1076" s="88">
        <f>N1075+C1076+D1076+F1076+G1076+H1076-I1076-J1076-K1076-L1076-M1076/15</f>
        <v/>
      </c>
      <c r="O1076" s="88" t="n">
        <v>1113</v>
      </c>
      <c r="P1076" s="88" t="n"/>
      <c r="Q1076" s="88" t="n"/>
      <c r="R1076" s="134" t="n"/>
      <c r="S1076" s="134" t="n"/>
      <c r="T1076" s="134" t="n"/>
      <c r="U1076" s="134" t="n"/>
      <c r="V1076" s="134" t="n"/>
      <c r="W1076" s="134" t="n"/>
      <c r="X1076" s="134" t="n"/>
    </row>
    <row r="1077" ht="15.75" customHeight="1" s="303">
      <c r="B1077" s="75" t="n">
        <v>45344</v>
      </c>
      <c r="C1077" s="120" t="n">
        <v>0</v>
      </c>
      <c r="D1077" s="120" t="n">
        <v>78</v>
      </c>
      <c r="E1077" s="120" t="n">
        <v>48</v>
      </c>
      <c r="F1077" s="120" t="n">
        <v>0</v>
      </c>
      <c r="G1077" s="120" t="n">
        <v>0</v>
      </c>
      <c r="H1077" s="120" t="n">
        <v>696</v>
      </c>
      <c r="I1077" s="120" t="n">
        <v>389</v>
      </c>
      <c r="J1077" s="120" t="n">
        <v>0</v>
      </c>
      <c r="K1077" s="120" t="n">
        <v>0</v>
      </c>
      <c r="L1077" s="120" t="n">
        <v>0</v>
      </c>
      <c r="M1077" s="120" t="n">
        <v>0</v>
      </c>
      <c r="N1077" s="88">
        <f>N1076+C1077+D1077+F1077+G1077+H1077-I1077-J1077-K1077-L1077-M1077/15</f>
        <v/>
      </c>
      <c r="O1077" s="88" t="n">
        <v>778</v>
      </c>
      <c r="P1077" s="88" t="n"/>
      <c r="Q1077" s="88" t="n"/>
      <c r="R1077" s="134" t="n"/>
      <c r="S1077" s="134" t="n"/>
      <c r="T1077" s="134" t="n"/>
      <c r="U1077" s="134" t="n"/>
      <c r="V1077" s="134" t="n"/>
      <c r="W1077" s="134" t="n"/>
      <c r="X1077" s="134" t="n"/>
    </row>
    <row r="1078" ht="15.75" customHeight="1" s="303">
      <c r="B1078" s="75" t="n">
        <v>45345</v>
      </c>
      <c r="C1078" s="120" t="n">
        <v>0</v>
      </c>
      <c r="D1078" s="120" t="n">
        <v>0</v>
      </c>
      <c r="E1078" s="120" t="n">
        <v>0</v>
      </c>
      <c r="F1078" s="120" t="n">
        <v>0</v>
      </c>
      <c r="G1078" s="120" t="n">
        <v>0</v>
      </c>
      <c r="H1078" s="120" t="n">
        <v>360</v>
      </c>
      <c r="I1078" s="120" t="n">
        <v>554</v>
      </c>
      <c r="J1078" s="120" t="n">
        <v>0</v>
      </c>
      <c r="K1078" s="120" t="n">
        <v>0</v>
      </c>
      <c r="L1078" s="120" t="n">
        <v>0</v>
      </c>
      <c r="M1078" s="120" t="n">
        <v>0</v>
      </c>
      <c r="N1078" s="88">
        <f>N1077+C1078+D1078+F1078+G1078+H1078-I1078-J1078-K1078-L1078-M1078/15</f>
        <v/>
      </c>
      <c r="O1078" s="88" t="n"/>
      <c r="P1078" s="88" t="n"/>
      <c r="Q1078" s="88" t="n"/>
      <c r="R1078" s="134" t="n"/>
      <c r="S1078" s="134" t="n"/>
      <c r="T1078" s="134" t="n"/>
      <c r="U1078" s="134" t="n"/>
      <c r="V1078" s="134" t="n"/>
      <c r="W1078" s="134" t="n"/>
      <c r="X1078" s="134" t="n"/>
    </row>
    <row r="1079" ht="15.75" customHeight="1" s="303">
      <c r="B1079" s="75" t="n">
        <v>45346</v>
      </c>
      <c r="C1079" s="120" t="n">
        <v>0</v>
      </c>
      <c r="D1079" s="120" t="n">
        <v>0</v>
      </c>
      <c r="E1079" s="120" t="n">
        <v>0</v>
      </c>
      <c r="F1079" s="120" t="n">
        <v>0</v>
      </c>
      <c r="G1079" s="120" t="n">
        <v>0</v>
      </c>
      <c r="H1079" s="120" t="n">
        <v>495</v>
      </c>
      <c r="I1079" s="120" t="n">
        <v>1071</v>
      </c>
      <c r="J1079" s="120" t="n">
        <v>0</v>
      </c>
      <c r="K1079" s="120" t="n">
        <v>0</v>
      </c>
      <c r="L1079" s="120" t="n">
        <v>0</v>
      </c>
      <c r="M1079" s="120" t="n">
        <v>0</v>
      </c>
      <c r="N1079" s="88">
        <f>N1078+C1079+D1079+F1079+G1079+H1079-I1079-J1079-K1079-L1079-M1079/15</f>
        <v/>
      </c>
      <c r="O1079" s="88" t="n"/>
      <c r="P1079" s="88" t="n"/>
      <c r="Q1079" s="88" t="n"/>
      <c r="R1079" s="134" t="n"/>
      <c r="S1079" s="134" t="n"/>
      <c r="T1079" s="134" t="n"/>
      <c r="U1079" s="134" t="n"/>
      <c r="V1079" s="134" t="n"/>
      <c r="W1079" s="134" t="n"/>
      <c r="X1079" s="134" t="n"/>
    </row>
    <row r="1080" ht="15.75" customHeight="1" s="303">
      <c r="B1080" s="75" t="n">
        <v>45347</v>
      </c>
      <c r="C1080" s="120" t="n">
        <v>0</v>
      </c>
      <c r="D1080" s="120" t="n">
        <v>0</v>
      </c>
      <c r="E1080" s="120" t="n">
        <v>0</v>
      </c>
      <c r="F1080" s="120" t="n">
        <v>0</v>
      </c>
      <c r="G1080" s="120" t="n">
        <v>0</v>
      </c>
      <c r="H1080" s="120" t="n">
        <v>265</v>
      </c>
      <c r="I1080" s="120" t="n">
        <v>524</v>
      </c>
      <c r="J1080" s="120" t="n">
        <v>0</v>
      </c>
      <c r="K1080" s="120" t="n">
        <v>0</v>
      </c>
      <c r="L1080" s="120" t="n">
        <v>0</v>
      </c>
      <c r="M1080" s="120" t="n">
        <v>0</v>
      </c>
      <c r="N1080" s="88">
        <f>N1079+C1080+D1080+F1080+G1080+H1080-I1080-J1080-K1080-L1080-M1080/15</f>
        <v/>
      </c>
      <c r="O1080" s="88" t="n"/>
      <c r="P1080" s="88" t="n"/>
      <c r="Q1080" s="88" t="n"/>
      <c r="R1080" s="134" t="n"/>
      <c r="S1080" s="134" t="n"/>
      <c r="T1080" s="134" t="n"/>
      <c r="U1080" s="134" t="n"/>
      <c r="V1080" s="134" t="n"/>
      <c r="W1080" s="134" t="n"/>
      <c r="X1080" s="134" t="n"/>
    </row>
    <row r="1081" ht="15.75" customHeight="1" s="303">
      <c r="B1081" s="75" t="n">
        <v>45348</v>
      </c>
      <c r="C1081" s="120" t="n">
        <v>0</v>
      </c>
      <c r="D1081" s="120" t="n">
        <v>0</v>
      </c>
      <c r="E1081" s="120" t="n">
        <v>0</v>
      </c>
      <c r="F1081" s="120" t="n">
        <v>0</v>
      </c>
      <c r="G1081" s="120" t="n">
        <v>0</v>
      </c>
      <c r="H1081" s="120" t="n">
        <v>564</v>
      </c>
      <c r="I1081" s="120" t="n">
        <v>297</v>
      </c>
      <c r="J1081" s="120" t="n">
        <v>0</v>
      </c>
      <c r="K1081" s="120" t="n">
        <v>0</v>
      </c>
      <c r="L1081" s="120" t="n">
        <v>0</v>
      </c>
      <c r="M1081" s="120" t="n">
        <v>0</v>
      </c>
      <c r="N1081" s="88">
        <f>N1080+C1081+D1081+F1081+G1081+H1081-I1081-J1081-K1081-L1081-M1081/15</f>
        <v/>
      </c>
      <c r="O1081" s="88" t="n"/>
      <c r="P1081" s="88" t="n"/>
      <c r="Q1081" s="88" t="n"/>
      <c r="R1081" s="134" t="n"/>
      <c r="S1081" s="134" t="n"/>
      <c r="T1081" s="134" t="n"/>
      <c r="U1081" s="134" t="n"/>
      <c r="V1081" s="134" t="n"/>
      <c r="W1081" s="134" t="n"/>
      <c r="X1081" s="134" t="n"/>
    </row>
    <row r="1082" ht="15.75" customHeight="1" s="303">
      <c r="B1082" s="75" t="n">
        <v>45349</v>
      </c>
      <c r="C1082" s="120" t="n">
        <v>0</v>
      </c>
      <c r="D1082" s="120" t="n">
        <v>0</v>
      </c>
      <c r="E1082" s="120" t="n">
        <v>0</v>
      </c>
      <c r="F1082" s="120" t="n">
        <v>0</v>
      </c>
      <c r="G1082" s="120" t="n">
        <v>0</v>
      </c>
      <c r="H1082" s="120" t="n">
        <v>300</v>
      </c>
      <c r="I1082" s="120" t="n">
        <v>694</v>
      </c>
      <c r="J1082" s="120" t="n">
        <v>0</v>
      </c>
      <c r="K1082" s="120" t="n">
        <v>0</v>
      </c>
      <c r="L1082" s="120" t="n">
        <v>0</v>
      </c>
      <c r="M1082" s="120" t="n">
        <v>0</v>
      </c>
      <c r="N1082" s="88">
        <f>N1081+C1082+D1082+F1082+G1082+H1082-I1082-J1082-K1082-L1082-M1082/15</f>
        <v/>
      </c>
      <c r="O1082" s="88" t="n"/>
      <c r="P1082" s="88" t="n"/>
      <c r="Q1082" s="88" t="n"/>
      <c r="R1082" s="134" t="n"/>
      <c r="S1082" s="134" t="n"/>
      <c r="T1082" s="134" t="n"/>
      <c r="U1082" s="134" t="n"/>
      <c r="V1082" s="134" t="n"/>
      <c r="W1082" s="134" t="n"/>
      <c r="X1082" s="134" t="n"/>
    </row>
    <row r="1083" ht="15.75" customHeight="1" s="303">
      <c r="B1083" s="75" t="n">
        <v>45350</v>
      </c>
      <c r="C1083" s="120" t="n">
        <v>0</v>
      </c>
      <c r="D1083" s="120" t="n">
        <v>417</v>
      </c>
      <c r="E1083" s="120" t="n">
        <v>110</v>
      </c>
      <c r="F1083" s="120" t="n">
        <v>0</v>
      </c>
      <c r="G1083" s="120" t="n">
        <v>0</v>
      </c>
      <c r="H1083" s="120" t="n">
        <v>612</v>
      </c>
      <c r="I1083" s="120" t="n">
        <v>541</v>
      </c>
      <c r="J1083" s="120" t="n">
        <v>0</v>
      </c>
      <c r="K1083" s="120" t="n">
        <v>0</v>
      </c>
      <c r="L1083" s="120" t="n">
        <v>0</v>
      </c>
      <c r="M1083" s="120" t="n">
        <v>0</v>
      </c>
      <c r="N1083" s="88">
        <f>N1082+C1083+D1083+F1083+G1083+H1083-I1083-J1083-K1083-L1083-M1083/15</f>
        <v/>
      </c>
      <c r="O1083" s="88" t="n"/>
      <c r="P1083" s="88" t="n"/>
      <c r="Q1083" s="88" t="n"/>
      <c r="R1083" s="134" t="n"/>
      <c r="S1083" s="134" t="n"/>
      <c r="T1083" s="134" t="n"/>
      <c r="U1083" s="134" t="n"/>
      <c r="V1083" s="134" t="n"/>
      <c r="W1083" s="134" t="n"/>
      <c r="X1083" s="134" t="n"/>
    </row>
    <row r="1084" ht="15.75" customHeight="1" s="303">
      <c r="B1084" s="75" t="n">
        <v>45351</v>
      </c>
      <c r="C1084" s="120" t="n">
        <v>0</v>
      </c>
      <c r="D1084" s="120" t="n">
        <v>800</v>
      </c>
      <c r="E1084" s="120" t="n">
        <v>350</v>
      </c>
      <c r="F1084" s="120" t="n">
        <v>0</v>
      </c>
      <c r="G1084" s="120" t="n">
        <v>0</v>
      </c>
      <c r="H1084" s="120" t="n">
        <v>509</v>
      </c>
      <c r="I1084" s="120" t="n">
        <v>690</v>
      </c>
      <c r="J1084" s="120" t="n">
        <v>0</v>
      </c>
      <c r="K1084" s="120" t="n">
        <v>0</v>
      </c>
      <c r="L1084" s="120" t="n">
        <v>0</v>
      </c>
      <c r="M1084" s="120" t="n">
        <v>0</v>
      </c>
      <c r="N1084" s="88">
        <f>N1083+C1084+D1084+F1084+G1084+H1084-I1084-J1084-K1084-L1084-M1084/15</f>
        <v/>
      </c>
      <c r="O1084" s="88" t="n"/>
      <c r="P1084" s="88" t="n"/>
      <c r="Q1084" s="88" t="n"/>
      <c r="R1084" s="134" t="n"/>
      <c r="S1084" s="134" t="n"/>
      <c r="T1084" s="134" t="n"/>
      <c r="U1084" s="134" t="n"/>
      <c r="V1084" s="134" t="n"/>
      <c r="W1084" s="134" t="n"/>
      <c r="X1084" s="134" t="n"/>
    </row>
    <row r="1085" ht="15.75" customHeight="1" s="303">
      <c r="B1085" s="75" t="n">
        <v>45352</v>
      </c>
      <c r="C1085" s="120" t="n">
        <v>0</v>
      </c>
      <c r="D1085" s="120" t="n">
        <v>0</v>
      </c>
      <c r="E1085" s="120" t="n">
        <v>0</v>
      </c>
      <c r="F1085" s="120" t="n">
        <v>0</v>
      </c>
      <c r="G1085" s="120" t="n">
        <v>1</v>
      </c>
      <c r="H1085" s="120" t="n">
        <v>596</v>
      </c>
      <c r="I1085" s="120" t="n">
        <v>463</v>
      </c>
      <c r="J1085" s="120" t="n">
        <v>0</v>
      </c>
      <c r="K1085" s="120" t="n">
        <v>0</v>
      </c>
      <c r="L1085" s="120" t="n">
        <v>0</v>
      </c>
      <c r="M1085" s="120" t="n">
        <v>0</v>
      </c>
      <c r="N1085" s="88">
        <f>N1084+C1085+D1085+F1085+G1085+H1085-I1085-J1085-K1085-L1085-M1085/15</f>
        <v/>
      </c>
      <c r="O1085" s="88" t="n"/>
      <c r="P1085" s="88" t="n"/>
      <c r="Q1085" s="88" t="n"/>
      <c r="R1085" s="134" t="n"/>
      <c r="S1085" s="134" t="n"/>
      <c r="T1085" s="134" t="n"/>
      <c r="U1085" s="134" t="n"/>
      <c r="V1085" s="134" t="n"/>
      <c r="W1085" s="134" t="n"/>
      <c r="X1085" s="134" t="n"/>
    </row>
    <row r="1086" ht="15.75" customHeight="1" s="303">
      <c r="B1086" s="75" t="n">
        <v>45353</v>
      </c>
      <c r="C1086" s="120" t="n">
        <v>0</v>
      </c>
      <c r="D1086" s="120" t="n">
        <v>0</v>
      </c>
      <c r="E1086" s="120" t="n">
        <v>0</v>
      </c>
      <c r="F1086" s="120" t="n">
        <v>0</v>
      </c>
      <c r="G1086" s="120" t="n">
        <v>1</v>
      </c>
      <c r="H1086" s="120" t="n">
        <v>226</v>
      </c>
      <c r="I1086" s="120" t="n">
        <v>1185</v>
      </c>
      <c r="J1086" s="120" t="n">
        <v>0</v>
      </c>
      <c r="K1086" s="120" t="n">
        <v>0</v>
      </c>
      <c r="L1086" s="120" t="n">
        <v>0</v>
      </c>
      <c r="M1086" s="120" t="n">
        <v>0</v>
      </c>
      <c r="N1086" s="88">
        <f>N1085+C1086+D1086+F1086+G1086+H1086-I1086-J1086-K1086-L1086-M1086/15</f>
        <v/>
      </c>
      <c r="O1086" s="88" t="n">
        <v>490</v>
      </c>
      <c r="P1086" s="88" t="n"/>
      <c r="Q1086" s="88" t="n"/>
      <c r="R1086" s="134" t="n"/>
      <c r="S1086" s="134" t="n"/>
      <c r="T1086" s="134" t="n"/>
      <c r="U1086" s="134" t="n"/>
      <c r="V1086" s="134" t="n"/>
      <c r="W1086" s="134" t="n"/>
      <c r="X1086" s="134" t="n"/>
    </row>
    <row r="1087" ht="15.75" customHeight="1" s="303">
      <c r="B1087" s="75" t="n">
        <v>45354</v>
      </c>
      <c r="C1087" s="120" t="n">
        <v>0</v>
      </c>
      <c r="D1087" s="120" t="n">
        <v>0</v>
      </c>
      <c r="E1087" s="120" t="n">
        <v>0</v>
      </c>
      <c r="F1087" s="120" t="n">
        <v>0</v>
      </c>
      <c r="G1087" s="120" t="n">
        <v>0</v>
      </c>
      <c r="H1087" s="120" t="n">
        <v>766</v>
      </c>
      <c r="I1087" s="120" t="n">
        <v>426</v>
      </c>
      <c r="J1087" s="120" t="n">
        <v>0</v>
      </c>
      <c r="K1087" s="120" t="n">
        <v>600</v>
      </c>
      <c r="L1087" s="120" t="n">
        <v>0</v>
      </c>
      <c r="M1087" s="120" t="n">
        <v>0</v>
      </c>
      <c r="N1087" s="88">
        <f>N1086+C1087+D1087+F1087+G1087+H1087-I1087-J1087-K1087-L1087-M1087/15</f>
        <v/>
      </c>
      <c r="O1087" s="88" t="n">
        <v>150</v>
      </c>
      <c r="P1087" s="88" t="n"/>
      <c r="Q1087" s="88" t="n"/>
      <c r="R1087" s="134" t="n"/>
      <c r="S1087" s="134" t="n"/>
      <c r="T1087" s="134" t="n"/>
      <c r="U1087" s="134" t="n"/>
      <c r="V1087" s="134" t="n"/>
      <c r="W1087" s="134" t="n"/>
      <c r="X1087" s="134" t="n"/>
    </row>
    <row r="1088" ht="15.75" customHeight="1" s="303">
      <c r="B1088" s="75" t="n">
        <v>45355</v>
      </c>
      <c r="C1088" s="120" t="n">
        <v>0</v>
      </c>
      <c r="D1088" s="120" t="n">
        <v>600</v>
      </c>
      <c r="E1088" s="120" t="n">
        <v>23</v>
      </c>
      <c r="F1088" s="120" t="n">
        <v>0</v>
      </c>
      <c r="G1088" s="120" t="n">
        <v>0</v>
      </c>
      <c r="H1088" s="120" t="n">
        <v>559</v>
      </c>
      <c r="I1088" s="120" t="n">
        <v>162</v>
      </c>
      <c r="J1088" s="120" t="n">
        <v>0</v>
      </c>
      <c r="K1088" s="120" t="n">
        <v>0</v>
      </c>
      <c r="L1088" s="120" t="n">
        <v>0</v>
      </c>
      <c r="M1088" s="120" t="n">
        <v>0</v>
      </c>
      <c r="N1088" s="88">
        <f>N1087+C1088+D1088+F1088+G1088+H1088-I1088-J1088-K1088-L1088-M1088/15</f>
        <v/>
      </c>
      <c r="O1088" s="88" t="n">
        <v>102</v>
      </c>
      <c r="P1088" s="88" t="n"/>
      <c r="Q1088" s="88" t="n"/>
      <c r="R1088" s="134" t="n"/>
      <c r="S1088" s="134" t="n"/>
      <c r="T1088" s="134" t="n"/>
      <c r="U1088" s="134" t="n"/>
      <c r="V1088" s="134" t="n"/>
      <c r="W1088" s="134" t="n"/>
      <c r="X1088" s="134" t="n"/>
    </row>
    <row r="1089" ht="15.75" customHeight="1" s="303">
      <c r="B1089" s="75" t="n">
        <v>45356</v>
      </c>
      <c r="C1089" s="120" t="n">
        <v>0</v>
      </c>
      <c r="D1089" s="120" t="n">
        <v>250</v>
      </c>
      <c r="E1089" s="120" t="n">
        <v>98</v>
      </c>
      <c r="F1089" s="120" t="n">
        <v>0</v>
      </c>
      <c r="G1089" s="120" t="n">
        <v>0</v>
      </c>
      <c r="H1089" s="120" t="n">
        <v>635</v>
      </c>
      <c r="I1089" s="120" t="n">
        <v>556</v>
      </c>
      <c r="J1089" s="120" t="n">
        <v>0</v>
      </c>
      <c r="K1089" s="120" t="n">
        <v>0</v>
      </c>
      <c r="L1089" s="120" t="n">
        <v>0</v>
      </c>
      <c r="M1089" s="120" t="n">
        <v>0</v>
      </c>
      <c r="N1089" s="88">
        <f>N1088+C1089+D1089+F1089+G1089+H1089-I1089-J1089-K1089-L1089-M1089/15</f>
        <v/>
      </c>
      <c r="O1089" s="88" t="n">
        <v>512</v>
      </c>
      <c r="P1089" s="88" t="n"/>
      <c r="Q1089" s="88" t="n"/>
      <c r="R1089" s="134" t="n"/>
      <c r="S1089" s="134" t="n"/>
      <c r="T1089" s="134" t="n"/>
      <c r="U1089" s="134" t="n"/>
      <c r="V1089" s="134" t="n"/>
      <c r="W1089" s="134" t="n"/>
      <c r="X1089" s="134" t="n"/>
    </row>
    <row r="1090" ht="15.75" customHeight="1" s="303">
      <c r="B1090" s="75" t="n">
        <v>45357</v>
      </c>
      <c r="C1090" s="120" t="n">
        <v>0</v>
      </c>
      <c r="D1090" s="120" t="n">
        <v>275</v>
      </c>
      <c r="E1090" s="120" t="n">
        <v>118</v>
      </c>
      <c r="F1090" s="120" t="n">
        <v>0</v>
      </c>
      <c r="G1090" s="120" t="n">
        <v>0</v>
      </c>
      <c r="H1090" s="120" t="n">
        <v>388</v>
      </c>
      <c r="I1090" s="120" t="n">
        <v>590</v>
      </c>
      <c r="J1090" s="120" t="n">
        <v>0</v>
      </c>
      <c r="K1090" s="120" t="n">
        <v>0</v>
      </c>
      <c r="L1090" s="120" t="n">
        <v>0</v>
      </c>
      <c r="M1090" s="120" t="n">
        <v>0</v>
      </c>
      <c r="N1090" s="88">
        <f>N1089+C1090+D1090+F1090+G1090+H1090-I1090-J1090-K1090-L1090-M1090/15</f>
        <v/>
      </c>
      <c r="O1090" s="88" t="n">
        <v>427</v>
      </c>
      <c r="P1090" s="88" t="n"/>
      <c r="Q1090" s="88" t="n"/>
      <c r="R1090" s="134" t="n"/>
      <c r="S1090" s="134" t="n"/>
      <c r="T1090" s="134" t="n"/>
      <c r="U1090" s="134" t="n"/>
      <c r="V1090" s="134" t="n"/>
      <c r="W1090" s="134" t="n"/>
      <c r="X1090" s="134" t="n"/>
    </row>
    <row r="1091" ht="15.75" customHeight="1" s="303">
      <c r="B1091" s="75" t="n">
        <v>45358</v>
      </c>
      <c r="C1091" s="120" t="n">
        <v>0</v>
      </c>
      <c r="D1091" s="120" t="n">
        <v>0</v>
      </c>
      <c r="E1091" s="120" t="n">
        <v>0</v>
      </c>
      <c r="F1091" s="120" t="n">
        <v>0</v>
      </c>
      <c r="G1091" s="120" t="n">
        <v>0</v>
      </c>
      <c r="H1091" s="120" t="n">
        <v>492</v>
      </c>
      <c r="I1091" s="120" t="n">
        <v>812</v>
      </c>
      <c r="J1091" s="120" t="n">
        <v>0</v>
      </c>
      <c r="K1091" s="120" t="n">
        <v>0</v>
      </c>
      <c r="L1091" s="120" t="n">
        <v>0</v>
      </c>
      <c r="M1091" s="120" t="n">
        <v>0</v>
      </c>
      <c r="N1091" s="88">
        <f>N1090+C1091+D1091+F1091+G1091+H1091-I1091-J1091-K1091-L1091-M1091/15</f>
        <v/>
      </c>
      <c r="O1091" s="88" t="n">
        <v>486</v>
      </c>
      <c r="P1091" s="88" t="n"/>
      <c r="Q1091" s="88" t="n"/>
      <c r="R1091" s="134" t="n"/>
      <c r="S1091" s="134" t="n"/>
      <c r="T1091" s="134" t="n"/>
      <c r="U1091" s="134" t="n"/>
      <c r="V1091" s="134" t="n"/>
      <c r="W1091" s="134" t="n"/>
      <c r="X1091" s="134" t="n"/>
    </row>
    <row r="1092" ht="15.75" customHeight="1" s="303">
      <c r="B1092" s="75" t="n">
        <v>45359</v>
      </c>
      <c r="C1092" s="120" t="n">
        <v>0</v>
      </c>
      <c r="D1092" s="120" t="n">
        <v>0</v>
      </c>
      <c r="E1092" s="120" t="n">
        <v>0</v>
      </c>
      <c r="F1092" s="120" t="n">
        <v>0</v>
      </c>
      <c r="G1092" s="120" t="n">
        <v>0</v>
      </c>
      <c r="H1092" s="120" t="n">
        <v>459</v>
      </c>
      <c r="I1092" s="120" t="n">
        <v>404</v>
      </c>
      <c r="J1092" s="120" t="n">
        <v>0</v>
      </c>
      <c r="K1092" s="120" t="n">
        <v>0</v>
      </c>
      <c r="L1092" s="120" t="n">
        <v>0</v>
      </c>
      <c r="M1092" s="120" t="n">
        <v>0</v>
      </c>
      <c r="N1092" s="88">
        <f>N1091+C1092+D1092+F1092+G1092+H1092-I1092-J1092-K1092-L1092-M1092/15</f>
        <v/>
      </c>
      <c r="O1092" s="88" t="n"/>
      <c r="P1092" s="88" t="n"/>
      <c r="Q1092" s="88" t="n"/>
      <c r="R1092" s="134" t="n"/>
      <c r="S1092" s="134" t="n"/>
      <c r="T1092" s="134" t="n"/>
      <c r="U1092" s="134" t="n"/>
      <c r="V1092" s="134" t="n"/>
      <c r="W1092" s="134" t="n"/>
      <c r="X1092" s="134" t="n"/>
    </row>
    <row r="1093" ht="15.75" customHeight="1" s="303">
      <c r="B1093" s="75" t="n">
        <v>45360</v>
      </c>
      <c r="C1093" s="120" t="n">
        <v>0</v>
      </c>
      <c r="D1093" s="120">
        <f>400+400</f>
        <v/>
      </c>
      <c r="E1093" s="120">
        <f>118+152</f>
        <v/>
      </c>
      <c r="F1093" s="120" t="n">
        <v>0</v>
      </c>
      <c r="G1093" s="120" t="n">
        <v>0</v>
      </c>
      <c r="H1093" s="120" t="n">
        <v>310</v>
      </c>
      <c r="I1093" s="120" t="n">
        <v>608</v>
      </c>
      <c r="J1093" s="120" t="n">
        <v>0</v>
      </c>
      <c r="K1093" s="120" t="n">
        <v>0</v>
      </c>
      <c r="L1093" s="120" t="n">
        <v>0</v>
      </c>
      <c r="M1093" s="120" t="n">
        <v>0</v>
      </c>
      <c r="N1093" s="88">
        <f>N1092+C1093+D1093+F1093+G1093+H1093-I1093-J1093-K1093-L1093-M1093/15</f>
        <v/>
      </c>
      <c r="O1093" s="88" t="n"/>
      <c r="P1093" s="88" t="n"/>
      <c r="Q1093" s="88" t="n"/>
      <c r="R1093" s="134" t="n"/>
      <c r="S1093" s="134" t="n"/>
      <c r="T1093" s="134" t="n"/>
      <c r="U1093" s="134" t="n"/>
      <c r="V1093" s="134" t="n"/>
      <c r="W1093" s="134" t="n"/>
      <c r="X1093" s="134" t="n"/>
    </row>
    <row r="1094" ht="15.75" customHeight="1" s="303">
      <c r="B1094" s="75" t="n">
        <v>45361</v>
      </c>
      <c r="C1094" s="120" t="n">
        <v>0</v>
      </c>
      <c r="D1094" s="120" t="n">
        <v>400</v>
      </c>
      <c r="E1094" s="120" t="n">
        <v>166</v>
      </c>
      <c r="F1094" s="120" t="n">
        <v>0</v>
      </c>
      <c r="G1094" s="120" t="n">
        <v>0</v>
      </c>
      <c r="H1094" s="120" t="n">
        <v>495</v>
      </c>
      <c r="I1094" s="120" t="n">
        <v>493</v>
      </c>
      <c r="J1094" s="120" t="n">
        <v>0</v>
      </c>
      <c r="K1094" s="120" t="n">
        <v>0</v>
      </c>
      <c r="L1094" s="120" t="n">
        <v>0</v>
      </c>
      <c r="M1094" s="120" t="n">
        <v>0</v>
      </c>
      <c r="N1094" s="88">
        <f>N1093+C1094+D1094+F1094+G1094+H1094-I1094-J1094-K1094-L1094-M1094/15</f>
        <v/>
      </c>
      <c r="O1094" s="88" t="n"/>
      <c r="P1094" s="88" t="n"/>
      <c r="Q1094" s="88" t="n"/>
      <c r="R1094" s="134" t="n"/>
      <c r="S1094" s="134" t="n"/>
      <c r="T1094" s="134" t="n"/>
      <c r="U1094" s="134" t="n"/>
      <c r="V1094" s="134" t="n"/>
      <c r="W1094" s="134" t="n"/>
      <c r="X1094" s="134" t="n"/>
    </row>
    <row r="1095" ht="15.75" customHeight="1" s="303">
      <c r="B1095" s="75" t="n">
        <v>45362</v>
      </c>
      <c r="C1095" s="120" t="n">
        <v>0</v>
      </c>
      <c r="D1095" s="120" t="n">
        <v>0</v>
      </c>
      <c r="E1095" s="120" t="n">
        <v>0</v>
      </c>
      <c r="F1095" s="120" t="n">
        <v>0</v>
      </c>
      <c r="G1095" s="120" t="n">
        <v>0</v>
      </c>
      <c r="H1095" s="120" t="n">
        <v>570</v>
      </c>
      <c r="I1095" s="120" t="n">
        <v>249</v>
      </c>
      <c r="J1095" s="120" t="n">
        <v>0</v>
      </c>
      <c r="K1095" s="120" t="n">
        <v>0</v>
      </c>
      <c r="L1095" s="120" t="n">
        <v>0</v>
      </c>
      <c r="M1095" s="120" t="n">
        <v>0</v>
      </c>
      <c r="N1095" s="88">
        <f>N1094+C1095+D1095+F1095+G1095+H1095-I1095-J1095-K1095-L1095-M1095/15</f>
        <v/>
      </c>
      <c r="O1095" s="88" t="n">
        <v>592</v>
      </c>
      <c r="P1095" s="88" t="n"/>
      <c r="Q1095" s="88" t="n"/>
      <c r="R1095" s="134" t="n"/>
      <c r="S1095" s="134" t="n"/>
      <c r="T1095" s="134" t="n"/>
      <c r="U1095" s="134" t="n"/>
      <c r="V1095" s="134" t="n"/>
      <c r="W1095" s="134" t="n"/>
      <c r="X1095" s="134" t="n"/>
    </row>
    <row r="1096" ht="15.75" customHeight="1" s="303">
      <c r="B1096" s="75" t="n">
        <v>45363</v>
      </c>
      <c r="C1096" s="120" t="n">
        <v>0</v>
      </c>
      <c r="D1096" s="120" t="n">
        <v>0</v>
      </c>
      <c r="E1096" s="120" t="n">
        <v>0</v>
      </c>
      <c r="F1096" s="120" t="n">
        <v>0</v>
      </c>
      <c r="G1096" s="120" t="n">
        <v>0</v>
      </c>
      <c r="H1096" s="120" t="n">
        <v>334</v>
      </c>
      <c r="I1096" s="120" t="n">
        <v>443</v>
      </c>
      <c r="J1096" s="120" t="n">
        <v>0</v>
      </c>
      <c r="K1096" s="120" t="n">
        <v>0</v>
      </c>
      <c r="L1096" s="120" t="n">
        <v>0</v>
      </c>
      <c r="M1096" s="120" t="n">
        <v>0</v>
      </c>
      <c r="N1096" s="88">
        <f>N1095+C1096+D1096+F1096+G1096+H1096-I1096-J1096-K1096-L1096-M1096/15</f>
        <v/>
      </c>
      <c r="O1096" s="88" t="n">
        <v>494</v>
      </c>
      <c r="P1096" s="88" t="n"/>
      <c r="Q1096" s="88" t="n"/>
      <c r="R1096" s="134" t="n"/>
      <c r="S1096" s="134" t="n"/>
      <c r="T1096" s="134" t="n"/>
      <c r="U1096" s="134" t="n"/>
      <c r="V1096" s="134" t="n"/>
      <c r="W1096" s="134" t="n"/>
      <c r="X1096" s="134" t="n"/>
    </row>
    <row r="1097" ht="15.75" customHeight="1" s="303">
      <c r="B1097" s="75" t="n">
        <v>45364</v>
      </c>
      <c r="C1097" s="120" t="n">
        <v>0</v>
      </c>
      <c r="D1097" s="120" t="n">
        <v>0</v>
      </c>
      <c r="E1097" s="120" t="n">
        <v>0</v>
      </c>
      <c r="F1097" s="120" t="n">
        <v>0</v>
      </c>
      <c r="G1097" s="120" t="n">
        <v>0</v>
      </c>
      <c r="H1097" s="120" t="n">
        <v>264</v>
      </c>
      <c r="I1097" s="120" t="n">
        <v>792</v>
      </c>
      <c r="J1097" s="120" t="n">
        <v>0</v>
      </c>
      <c r="K1097" s="120" t="n">
        <v>0</v>
      </c>
      <c r="L1097" s="120" t="n">
        <v>0</v>
      </c>
      <c r="M1097" s="120" t="n">
        <v>0</v>
      </c>
      <c r="N1097" s="88">
        <f>N1096+C1097+D1097+F1097+G1097+H1097-I1097-J1097-K1097-L1097-M1097/15</f>
        <v/>
      </c>
      <c r="O1097" s="88" t="n"/>
      <c r="P1097" s="88" t="n"/>
      <c r="Q1097" s="88" t="n"/>
      <c r="R1097" s="134" t="n"/>
      <c r="S1097" s="134" t="n"/>
      <c r="T1097" s="134" t="n"/>
      <c r="U1097" s="134" t="n"/>
      <c r="V1097" s="134" t="n"/>
      <c r="W1097" s="134" t="n"/>
      <c r="X1097" s="134" t="n"/>
    </row>
    <row r="1098" ht="15.75" customHeight="1" s="303">
      <c r="B1098" s="75" t="n">
        <v>45365</v>
      </c>
      <c r="C1098" s="120" t="n">
        <v>0</v>
      </c>
      <c r="D1098" s="120" t="n">
        <v>0</v>
      </c>
      <c r="E1098" s="120" t="n">
        <v>0</v>
      </c>
      <c r="F1098" s="120" t="n">
        <v>0</v>
      </c>
      <c r="G1098" s="120" t="n">
        <v>0</v>
      </c>
      <c r="H1098" s="120" t="n">
        <v>408</v>
      </c>
      <c r="I1098" s="120" t="n">
        <v>618</v>
      </c>
      <c r="J1098" s="120" t="n">
        <v>0</v>
      </c>
      <c r="K1098" s="120" t="n">
        <v>600</v>
      </c>
      <c r="L1098" s="133" t="n">
        <v>0</v>
      </c>
      <c r="M1098" s="133" t="n">
        <v>0</v>
      </c>
      <c r="N1098" s="88">
        <f>N1097+C1098+D1098+F1098+G1098+H1098-I1098-J1098-K1098-L1098-M1098/15</f>
        <v/>
      </c>
      <c r="O1098" s="88" t="n"/>
      <c r="P1098" s="88" t="n"/>
      <c r="Q1098" s="88" t="n"/>
      <c r="R1098" s="134" t="n"/>
      <c r="S1098" s="134" t="n"/>
      <c r="T1098" s="134" t="n"/>
      <c r="U1098" s="134" t="n"/>
      <c r="V1098" s="134" t="n"/>
      <c r="W1098" s="134" t="n"/>
      <c r="X1098" s="134" t="n"/>
    </row>
    <row r="1099" ht="15.75" customHeight="1" s="303">
      <c r="B1099" s="75" t="n">
        <v>45366</v>
      </c>
      <c r="C1099" s="120" t="n">
        <v>0</v>
      </c>
      <c r="D1099" s="120" t="n">
        <v>0</v>
      </c>
      <c r="E1099" s="120" t="n">
        <v>0</v>
      </c>
      <c r="F1099" s="120" t="n">
        <v>0</v>
      </c>
      <c r="G1099" s="120" t="n">
        <v>0</v>
      </c>
      <c r="H1099" s="120" t="n">
        <v>551</v>
      </c>
      <c r="I1099" s="120" t="n">
        <v>625</v>
      </c>
      <c r="J1099" s="120" t="n">
        <v>0</v>
      </c>
      <c r="K1099" s="120" t="n">
        <v>0</v>
      </c>
      <c r="L1099" s="120" t="n">
        <v>0</v>
      </c>
      <c r="M1099" s="120" t="n">
        <v>0</v>
      </c>
      <c r="N1099" s="88">
        <f>N1098+C1099+D1099+F1099+G1099+H1099-I1099-J1099-K1099-L1099-M1099/15</f>
        <v/>
      </c>
      <c r="O1099" s="88" t="n">
        <v>87</v>
      </c>
      <c r="P1099" s="88" t="n"/>
      <c r="Q1099" s="88" t="n"/>
      <c r="R1099" s="134" t="n"/>
      <c r="S1099" s="134" t="n"/>
      <c r="T1099" s="134" t="n"/>
      <c r="U1099" s="134" t="n"/>
      <c r="V1099" s="134" t="n"/>
      <c r="W1099" s="134" t="n"/>
      <c r="X1099" s="134" t="n"/>
    </row>
    <row r="1100" ht="15.75" customHeight="1" s="303">
      <c r="B1100" s="75" t="n">
        <v>45367</v>
      </c>
      <c r="C1100" s="120" t="n">
        <v>0</v>
      </c>
      <c r="D1100" s="120" t="n">
        <v>0</v>
      </c>
      <c r="E1100" s="120" t="n">
        <v>0</v>
      </c>
      <c r="F1100" s="120" t="n">
        <v>0</v>
      </c>
      <c r="G1100" s="120" t="n">
        <v>0</v>
      </c>
      <c r="H1100" s="120" t="n">
        <v>333</v>
      </c>
      <c r="I1100" s="120" t="n">
        <v>873</v>
      </c>
      <c r="J1100" s="120" t="n">
        <v>0</v>
      </c>
      <c r="K1100" s="120" t="n">
        <v>0</v>
      </c>
      <c r="L1100" s="120" t="n">
        <v>0</v>
      </c>
      <c r="M1100" s="120" t="n">
        <v>0</v>
      </c>
      <c r="N1100" s="88">
        <f>N1099+C1100+D1100+F1100+G1100+H1100-I1100-J1100-K1100-L1100-M1100/15</f>
        <v/>
      </c>
      <c r="O1100" s="88" t="n"/>
      <c r="P1100" s="88" t="n"/>
      <c r="Q1100" s="88" t="n"/>
      <c r="R1100" s="134" t="n"/>
      <c r="S1100" s="134" t="n"/>
      <c r="T1100" s="134" t="n"/>
      <c r="U1100" s="134" t="n"/>
      <c r="V1100" s="134" t="n"/>
      <c r="W1100" s="134" t="n"/>
      <c r="X1100" s="134" t="n"/>
    </row>
    <row r="1101" ht="15.75" customHeight="1" s="303">
      <c r="B1101" s="75" t="n">
        <v>45368</v>
      </c>
      <c r="C1101" s="120" t="n">
        <v>0</v>
      </c>
      <c r="D1101" s="120" t="n">
        <v>0</v>
      </c>
      <c r="E1101" s="120" t="n">
        <v>0</v>
      </c>
      <c r="F1101" s="120" t="n">
        <v>0</v>
      </c>
      <c r="G1101" s="120" t="n">
        <v>0</v>
      </c>
      <c r="H1101" s="120" t="n">
        <v>185</v>
      </c>
      <c r="I1101" s="120" t="n">
        <v>625</v>
      </c>
      <c r="J1101" s="120" t="n">
        <v>0</v>
      </c>
      <c r="K1101" s="120" t="n">
        <v>0</v>
      </c>
      <c r="L1101" s="120" t="n">
        <v>0</v>
      </c>
      <c r="M1101" s="120" t="n">
        <v>0</v>
      </c>
      <c r="N1101" s="88">
        <f>N1100+C1101+D1101+F1101+G1101+H1101-I1101-J1101-K1101-L1101-M1101/15</f>
        <v/>
      </c>
      <c r="O1101" s="88" t="n"/>
      <c r="P1101" s="88" t="n"/>
      <c r="Q1101" s="88" t="n"/>
      <c r="R1101" s="134" t="n"/>
      <c r="S1101" s="134" t="n"/>
      <c r="T1101" s="134" t="n"/>
      <c r="U1101" s="134" t="n"/>
      <c r="V1101" s="134" t="n"/>
      <c r="W1101" s="134" t="n"/>
      <c r="X1101" s="134" t="n"/>
    </row>
    <row r="1102" ht="15.75" customHeight="1" s="303">
      <c r="B1102" s="75" t="n">
        <v>45369</v>
      </c>
      <c r="C1102" s="120" t="n">
        <v>0</v>
      </c>
      <c r="D1102" s="120" t="n">
        <v>340</v>
      </c>
      <c r="E1102" s="120" t="n">
        <v>69</v>
      </c>
      <c r="F1102" s="120" t="n">
        <v>0</v>
      </c>
      <c r="G1102" s="120" t="n">
        <v>0</v>
      </c>
      <c r="H1102" s="120" t="n">
        <v>548</v>
      </c>
      <c r="I1102" s="120" t="n">
        <v>74</v>
      </c>
      <c r="J1102" s="120" t="n">
        <v>0</v>
      </c>
      <c r="K1102" s="120" t="n">
        <v>0</v>
      </c>
      <c r="L1102" s="120" t="n">
        <v>0</v>
      </c>
      <c r="M1102" s="120" t="n">
        <v>0</v>
      </c>
      <c r="N1102" s="88">
        <f>N1101+C1102+D1102+F1102+G1102+H1102-I1102-J1102-K1102-L1102-M1102/15</f>
        <v/>
      </c>
      <c r="O1102" s="88" t="n">
        <v>247</v>
      </c>
      <c r="P1102" s="88" t="n"/>
      <c r="Q1102" s="88" t="n"/>
      <c r="R1102" s="134" t="n"/>
      <c r="S1102" s="134" t="n"/>
      <c r="T1102" s="134" t="n"/>
      <c r="U1102" s="134" t="n"/>
      <c r="V1102" s="134" t="n"/>
      <c r="W1102" s="134" t="n"/>
      <c r="X1102" s="134" t="n"/>
    </row>
    <row r="1103" ht="15.75" customHeight="1" s="303">
      <c r="B1103" s="75" t="n">
        <v>45370</v>
      </c>
      <c r="C1103" s="120" t="n">
        <v>0</v>
      </c>
      <c r="D1103" s="120" t="n">
        <v>0</v>
      </c>
      <c r="E1103" s="120" t="n">
        <v>0</v>
      </c>
      <c r="F1103" s="120" t="n">
        <v>0</v>
      </c>
      <c r="G1103" s="120" t="n">
        <v>0</v>
      </c>
      <c r="H1103" s="120" t="n">
        <v>247</v>
      </c>
      <c r="I1103" s="120" t="n">
        <v>643</v>
      </c>
      <c r="J1103" s="120" t="n">
        <v>0</v>
      </c>
      <c r="K1103" s="120" t="n">
        <v>0</v>
      </c>
      <c r="L1103" s="120" t="n">
        <v>0</v>
      </c>
      <c r="M1103" s="120" t="n">
        <v>0</v>
      </c>
      <c r="N1103" s="88">
        <f>N1102+C1103+D1103+F1103+G1103+H1103-I1103-J1103-K1103-L1103-M1103/15</f>
        <v/>
      </c>
      <c r="O1103" s="88" t="n">
        <v>352</v>
      </c>
      <c r="P1103" s="88" t="n"/>
      <c r="Q1103" s="88" t="n"/>
      <c r="R1103" s="134" t="n"/>
      <c r="S1103" s="134" t="n"/>
      <c r="T1103" s="134" t="n"/>
      <c r="U1103" s="134" t="n"/>
      <c r="V1103" s="134" t="n"/>
      <c r="W1103" s="134" t="n"/>
      <c r="X1103" s="134" t="n"/>
    </row>
    <row r="1104" ht="15.75" customHeight="1" s="303">
      <c r="B1104" s="75" t="n">
        <v>45371</v>
      </c>
      <c r="C1104" s="120" t="n">
        <v>0</v>
      </c>
      <c r="D1104" s="120" t="n">
        <v>400</v>
      </c>
      <c r="E1104" s="120" t="n">
        <v>108</v>
      </c>
      <c r="F1104" s="120" t="n">
        <v>0</v>
      </c>
      <c r="G1104" s="120" t="n">
        <v>0</v>
      </c>
      <c r="H1104" s="120" t="n">
        <v>470</v>
      </c>
      <c r="I1104" s="120" t="n">
        <v>600</v>
      </c>
      <c r="J1104" s="120" t="n">
        <v>0</v>
      </c>
      <c r="K1104" s="120" t="n">
        <v>0</v>
      </c>
      <c r="L1104" s="133" t="n">
        <v>0</v>
      </c>
      <c r="M1104" s="133" t="n">
        <v>545</v>
      </c>
      <c r="N1104" s="88">
        <f>N1103+C1104+D1104+F1104+G1104+H1104-I1104-J1104-K1104-L1104-M1104/15</f>
        <v/>
      </c>
      <c r="O1104" s="88" t="n"/>
      <c r="P1104" s="88" t="n"/>
      <c r="Q1104" s="88" t="n"/>
      <c r="R1104" s="134" t="n"/>
      <c r="S1104" s="134" t="n"/>
      <c r="T1104" s="134" t="n"/>
      <c r="U1104" s="134" t="n"/>
      <c r="V1104" s="134" t="n"/>
      <c r="W1104" s="134" t="n"/>
      <c r="X1104" s="134" t="n"/>
    </row>
    <row r="1105" ht="15.75" customHeight="1" s="303">
      <c r="B1105" s="75" t="n">
        <v>45372</v>
      </c>
      <c r="C1105" s="120" t="n">
        <v>0</v>
      </c>
      <c r="D1105" s="120" t="n">
        <v>394</v>
      </c>
      <c r="E1105" s="120" t="n">
        <v>123</v>
      </c>
      <c r="F1105" s="120" t="n">
        <v>0</v>
      </c>
      <c r="G1105" s="120" t="n">
        <v>0</v>
      </c>
      <c r="H1105" s="120" t="n">
        <v>363</v>
      </c>
      <c r="I1105" s="120" t="n">
        <v>649</v>
      </c>
      <c r="J1105" s="120" t="n">
        <v>0</v>
      </c>
      <c r="K1105" s="120" t="n">
        <v>0</v>
      </c>
      <c r="L1105" s="120" t="n">
        <v>0</v>
      </c>
      <c r="M1105" s="120" t="n">
        <v>0</v>
      </c>
      <c r="N1105" s="88">
        <f>N1104+C1105+D1105+F1105+G1105+H1105-I1105-J1105-K1105-L1105-M1105/15</f>
        <v/>
      </c>
      <c r="O1105" s="88" t="n"/>
      <c r="P1105" s="88" t="n"/>
      <c r="Q1105" s="88" t="n"/>
      <c r="R1105" s="134" t="n"/>
      <c r="S1105" s="134" t="n"/>
      <c r="T1105" s="134" t="n"/>
      <c r="U1105" s="134" t="n"/>
      <c r="V1105" s="134" t="n"/>
      <c r="W1105" s="134" t="n"/>
      <c r="X1105" s="134" t="n"/>
    </row>
    <row r="1106" ht="15.75" customHeight="1" s="303">
      <c r="B1106" s="75" t="n">
        <v>45373</v>
      </c>
      <c r="C1106" s="120" t="n">
        <v>0</v>
      </c>
      <c r="D1106" s="120" t="n">
        <v>400</v>
      </c>
      <c r="E1106" s="120" t="n">
        <v>144</v>
      </c>
      <c r="F1106" s="120" t="n">
        <v>0</v>
      </c>
      <c r="G1106" s="120" t="n">
        <v>0</v>
      </c>
      <c r="H1106" s="120" t="n">
        <v>241</v>
      </c>
      <c r="I1106" s="120" t="n">
        <v>281</v>
      </c>
      <c r="J1106" s="120" t="n">
        <v>0</v>
      </c>
      <c r="K1106" s="120" t="n">
        <v>0</v>
      </c>
      <c r="L1106" s="120" t="n">
        <v>0</v>
      </c>
      <c r="M1106" s="120" t="n">
        <v>0</v>
      </c>
      <c r="N1106" s="88">
        <f>N1105+C1106+D1106+F1106+G1106+H1106-I1106-J1106-K1106-L1106-M1106/15</f>
        <v/>
      </c>
      <c r="O1106" s="88" t="n">
        <v>592</v>
      </c>
      <c r="P1106" s="88" t="n"/>
      <c r="Q1106" s="88" t="n"/>
      <c r="R1106" s="134" t="n"/>
      <c r="S1106" s="134" t="n"/>
      <c r="T1106" s="134" t="n"/>
      <c r="U1106" s="134" t="n"/>
      <c r="V1106" s="134" t="n"/>
      <c r="W1106" s="134" t="n"/>
      <c r="X1106" s="134" t="n"/>
    </row>
    <row r="1107" ht="15.75" customHeight="1" s="303">
      <c r="B1107" s="75" t="n">
        <v>45374</v>
      </c>
      <c r="C1107" s="120" t="n">
        <v>0</v>
      </c>
      <c r="D1107" s="120">
        <f>600+400+300</f>
        <v/>
      </c>
      <c r="E1107" s="120">
        <f>48+116+98</f>
        <v/>
      </c>
      <c r="F1107" s="120" t="n">
        <v>0</v>
      </c>
      <c r="G1107" s="120" t="n">
        <v>0</v>
      </c>
      <c r="H1107" s="120" t="n">
        <v>354</v>
      </c>
      <c r="I1107" s="120" t="n">
        <v>1076</v>
      </c>
      <c r="J1107" s="120" t="n">
        <v>0</v>
      </c>
      <c r="K1107" s="120" t="n">
        <v>0</v>
      </c>
      <c r="L1107" s="120" t="n">
        <v>0</v>
      </c>
      <c r="M1107" s="120" t="n">
        <v>0</v>
      </c>
      <c r="N1107" s="88">
        <f>N1106+C1107+D1107+F1107+G1107+H1107-I1107-J1107-K1107-L1107-M1107/15</f>
        <v/>
      </c>
      <c r="O1107" s="88" t="n"/>
      <c r="P1107" s="88" t="n"/>
      <c r="Q1107" s="88" t="n"/>
      <c r="R1107" s="134" t="n"/>
      <c r="S1107" s="134" t="n"/>
      <c r="T1107" s="134" t="n"/>
      <c r="U1107" s="134" t="n"/>
      <c r="V1107" s="134" t="n"/>
      <c r="W1107" s="134" t="n"/>
      <c r="X1107" s="134" t="n"/>
    </row>
    <row r="1108" ht="15.75" customHeight="1" s="303">
      <c r="B1108" s="75" t="n">
        <v>45375</v>
      </c>
      <c r="C1108" s="120" t="n">
        <v>0</v>
      </c>
      <c r="D1108" s="120" t="n">
        <v>244</v>
      </c>
      <c r="E1108" s="120" t="n">
        <v>119</v>
      </c>
      <c r="F1108" s="120" t="n">
        <v>0</v>
      </c>
      <c r="G1108" s="120" t="n">
        <v>0</v>
      </c>
      <c r="H1108" s="120" t="n">
        <v>228</v>
      </c>
      <c r="I1108" s="120" t="n">
        <v>549</v>
      </c>
      <c r="J1108" s="120" t="n">
        <v>0</v>
      </c>
      <c r="K1108" s="120" t="n">
        <v>600</v>
      </c>
      <c r="L1108" s="120" t="n">
        <v>0</v>
      </c>
      <c r="M1108" s="120" t="n">
        <v>0</v>
      </c>
      <c r="N1108" s="88">
        <f>N1107+C1108+D1108+F1108+G1108+H1108-I1108-J1108-K1108-L1108-M1108/15</f>
        <v/>
      </c>
      <c r="O1108" s="88" t="n"/>
      <c r="P1108" s="88" t="n"/>
      <c r="Q1108" s="88" t="n"/>
      <c r="R1108" s="134" t="n"/>
      <c r="S1108" s="134" t="n"/>
      <c r="T1108" s="134" t="n"/>
      <c r="U1108" s="134" t="n"/>
      <c r="V1108" s="134" t="n"/>
      <c r="W1108" s="134" t="n"/>
      <c r="X1108" s="134" t="n"/>
    </row>
    <row r="1109" ht="15.75" customHeight="1" s="303">
      <c r="B1109" s="75" t="n">
        <v>45376</v>
      </c>
      <c r="C1109" s="120" t="n">
        <v>0</v>
      </c>
      <c r="D1109" s="120" t="n">
        <v>500</v>
      </c>
      <c r="E1109" s="120" t="n">
        <v>150</v>
      </c>
      <c r="F1109" s="120" t="n">
        <v>0</v>
      </c>
      <c r="G1109" s="120" t="n">
        <v>0</v>
      </c>
      <c r="H1109" s="120" t="n">
        <v>99</v>
      </c>
      <c r="I1109" s="120" t="n">
        <v>221</v>
      </c>
      <c r="J1109" s="120" t="n">
        <v>0</v>
      </c>
      <c r="K1109" s="120" t="n">
        <v>0</v>
      </c>
      <c r="L1109" s="120" t="n">
        <v>0</v>
      </c>
      <c r="M1109" s="120" t="n">
        <v>0</v>
      </c>
      <c r="N1109" s="88">
        <f>N1108+C1109+D1109+F1109+G1109+H1109-I1109-J1109-K1109-L1109-M1109/15</f>
        <v/>
      </c>
      <c r="O1109" s="88" t="n">
        <v>1398</v>
      </c>
      <c r="P1109" s="88" t="n"/>
      <c r="Q1109" s="88" t="n"/>
      <c r="R1109" s="134" t="n"/>
      <c r="S1109" s="134" t="n"/>
      <c r="T1109" s="134" t="n"/>
      <c r="U1109" s="134" t="n"/>
      <c r="V1109" s="134" t="n"/>
      <c r="W1109" s="134" t="n"/>
      <c r="X1109" s="134" t="n"/>
    </row>
    <row r="1110" ht="15.75" customHeight="1" s="303">
      <c r="B1110" s="75" t="n">
        <v>45377</v>
      </c>
      <c r="C1110" s="120" t="n">
        <v>0</v>
      </c>
      <c r="D1110" s="120" t="n">
        <v>238</v>
      </c>
      <c r="E1110" s="120" t="n">
        <v>50</v>
      </c>
      <c r="F1110" s="120" t="n">
        <v>0</v>
      </c>
      <c r="G1110" s="120" t="n">
        <v>0</v>
      </c>
      <c r="H1110" s="120" t="n">
        <v>181</v>
      </c>
      <c r="I1110" s="120" t="n">
        <v>489</v>
      </c>
      <c r="J1110" s="120" t="n">
        <v>0</v>
      </c>
      <c r="K1110" s="120" t="n">
        <v>0</v>
      </c>
      <c r="L1110" s="120" t="n">
        <v>0</v>
      </c>
      <c r="M1110" s="120" t="n">
        <v>0</v>
      </c>
      <c r="N1110" s="88">
        <f>N1109+C1110+D1110+F1110+G1110+H1110-I1110-J1110-K1110-L1110-M1110/15</f>
        <v/>
      </c>
      <c r="O1110" s="88" t="n"/>
      <c r="P1110" s="88" t="n"/>
      <c r="Q1110" s="88" t="n"/>
      <c r="R1110" s="134" t="n"/>
      <c r="S1110" s="134" t="n"/>
      <c r="T1110" s="134" t="n"/>
      <c r="U1110" s="134" t="n"/>
      <c r="V1110" s="134" t="n"/>
      <c r="W1110" s="134" t="n"/>
      <c r="X1110" s="134" t="n"/>
    </row>
    <row r="1111" ht="15.75" customHeight="1" s="303">
      <c r="B1111" s="75" t="n">
        <v>45378</v>
      </c>
      <c r="C1111" s="120" t="n">
        <v>0</v>
      </c>
      <c r="D1111" s="120" t="n">
        <v>0</v>
      </c>
      <c r="E1111" s="120" t="n">
        <v>0</v>
      </c>
      <c r="F1111" s="120" t="n">
        <v>0</v>
      </c>
      <c r="G1111" s="120" t="n">
        <v>0</v>
      </c>
      <c r="H1111" s="120" t="n">
        <v>99</v>
      </c>
      <c r="I1111" s="120" t="n">
        <v>534</v>
      </c>
      <c r="J1111" s="120" t="n">
        <v>0</v>
      </c>
      <c r="K1111" s="120" t="n">
        <v>0</v>
      </c>
      <c r="L1111" s="120" t="n">
        <v>0</v>
      </c>
      <c r="M1111" s="120" t="n">
        <v>0</v>
      </c>
      <c r="N1111" s="88">
        <f>N1110+C1111+D1111+F1111+G1111+H1111-I1111-J1111-K1111-L1111-M1111/15</f>
        <v/>
      </c>
      <c r="O1111" s="88" t="n">
        <v>1343</v>
      </c>
      <c r="P1111" s="88" t="n"/>
      <c r="Q1111" s="88" t="n"/>
      <c r="R1111" s="134" t="n"/>
      <c r="S1111" s="134" t="n"/>
      <c r="T1111" s="134" t="n"/>
      <c r="U1111" s="134" t="n"/>
      <c r="V1111" s="134" t="n"/>
      <c r="W1111" s="134" t="n"/>
      <c r="X1111" s="134" t="n"/>
    </row>
    <row r="1112" ht="15.75" customHeight="1" s="303">
      <c r="B1112" s="75" t="n">
        <v>45379</v>
      </c>
      <c r="C1112" s="120" t="n">
        <v>0</v>
      </c>
      <c r="D1112" s="120" t="n">
        <v>496</v>
      </c>
      <c r="E1112" s="120" t="n">
        <v>120</v>
      </c>
      <c r="F1112" s="120" t="n">
        <v>0</v>
      </c>
      <c r="G1112" s="120" t="n">
        <v>0</v>
      </c>
      <c r="H1112" s="120" t="n">
        <v>166</v>
      </c>
      <c r="I1112" s="120" t="n">
        <v>572</v>
      </c>
      <c r="J1112" s="120" t="n">
        <v>0</v>
      </c>
      <c r="K1112" s="120" t="n">
        <v>0</v>
      </c>
      <c r="L1112" s="120" t="n">
        <v>0</v>
      </c>
      <c r="M1112" s="120" t="n">
        <v>0</v>
      </c>
      <c r="N1112" s="88">
        <f>N1111+C1112+D1112+F1112+G1112+H1112-I1112-J1112-K1112-L1112-M1112/15</f>
        <v/>
      </c>
      <c r="O1112" s="88" t="n"/>
      <c r="P1112" s="88" t="n"/>
      <c r="Q1112" s="88" t="n"/>
      <c r="R1112" s="134" t="n"/>
      <c r="S1112" s="134" t="n"/>
      <c r="T1112" s="134" t="n"/>
      <c r="U1112" s="134" t="n"/>
      <c r="V1112" s="134" t="n"/>
      <c r="W1112" s="134" t="n"/>
      <c r="X1112" s="134" t="n"/>
    </row>
    <row r="1113" ht="15.75" customHeight="1" s="303">
      <c r="B1113" s="75" t="n">
        <v>45380</v>
      </c>
      <c r="C1113" s="120" t="n">
        <v>0</v>
      </c>
      <c r="D1113" s="120" t="n">
        <v>0</v>
      </c>
      <c r="E1113" s="120" t="n">
        <v>0</v>
      </c>
      <c r="F1113" s="120" t="n">
        <v>0</v>
      </c>
      <c r="G1113" s="120" t="n">
        <v>0</v>
      </c>
      <c r="H1113" s="120" t="n">
        <v>354</v>
      </c>
      <c r="I1113" s="120" t="n">
        <v>186</v>
      </c>
      <c r="J1113" s="120" t="n">
        <v>0</v>
      </c>
      <c r="K1113" s="120" t="n">
        <v>0</v>
      </c>
      <c r="L1113" s="120" t="n">
        <v>0</v>
      </c>
      <c r="M1113" s="120" t="n">
        <v>0</v>
      </c>
      <c r="N1113" s="88">
        <f>N1112+C1113+D1113+F1113+G1113+H1113-I1113-J1113-K1113-L1113-M1113/15</f>
        <v/>
      </c>
      <c r="O1113" s="88" t="n"/>
      <c r="P1113" s="88" t="n"/>
      <c r="Q1113" s="88" t="n"/>
      <c r="R1113" s="134" t="n"/>
      <c r="S1113" s="134" t="n"/>
      <c r="T1113" s="134" t="n"/>
      <c r="U1113" s="134" t="n"/>
      <c r="V1113" s="134" t="n"/>
      <c r="W1113" s="134" t="n"/>
      <c r="X1113" s="134" t="n"/>
    </row>
    <row r="1114" ht="15.75" customHeight="1" s="303">
      <c r="B1114" s="75" t="n">
        <v>45381</v>
      </c>
      <c r="C1114" s="120" t="n">
        <v>0</v>
      </c>
      <c r="D1114" s="120" t="n">
        <v>450</v>
      </c>
      <c r="E1114" s="120" t="n">
        <v>120</v>
      </c>
      <c r="F1114" s="120" t="n">
        <v>0</v>
      </c>
      <c r="G1114" s="120" t="n">
        <v>0</v>
      </c>
      <c r="H1114" s="120" t="n">
        <v>374</v>
      </c>
      <c r="I1114" s="120" t="n">
        <v>720</v>
      </c>
      <c r="J1114" s="120" t="n">
        <v>0</v>
      </c>
      <c r="K1114" s="120" t="n">
        <v>0</v>
      </c>
      <c r="L1114" s="120" t="n">
        <v>0</v>
      </c>
      <c r="M1114" s="120" t="n">
        <v>0</v>
      </c>
      <c r="N1114" s="88">
        <f>N1113+C1114+D1114+F1114+G1114+H1114-I1114-J1114-K1114-L1114-M1114/15</f>
        <v/>
      </c>
      <c r="O1114" s="88" t="n"/>
      <c r="P1114" s="88" t="n"/>
      <c r="Q1114" s="88" t="n"/>
      <c r="R1114" s="134" t="n"/>
      <c r="S1114" s="134" t="n"/>
      <c r="T1114" s="134" t="n"/>
      <c r="U1114" s="134" t="n"/>
      <c r="V1114" s="134" t="n"/>
      <c r="W1114" s="134" t="n"/>
      <c r="X1114" s="134" t="n"/>
    </row>
    <row r="1115" ht="15.75" customHeight="1" s="303">
      <c r="B1115" s="75" t="n">
        <v>45382</v>
      </c>
      <c r="C1115" s="120" t="n">
        <v>0</v>
      </c>
      <c r="D1115" s="120" t="n">
        <v>250</v>
      </c>
      <c r="E1115" s="120" t="n">
        <v>100</v>
      </c>
      <c r="F1115" s="120" t="n">
        <v>0</v>
      </c>
      <c r="G1115" s="120" t="n">
        <v>0</v>
      </c>
      <c r="H1115" s="120" t="n">
        <v>472</v>
      </c>
      <c r="I1115" s="120" t="n">
        <v>578</v>
      </c>
      <c r="J1115" s="120" t="n">
        <v>0</v>
      </c>
      <c r="K1115" s="120" t="n">
        <v>0</v>
      </c>
      <c r="L1115" s="120" t="n">
        <v>0</v>
      </c>
      <c r="M1115" s="120" t="n">
        <v>0</v>
      </c>
      <c r="N1115" s="88">
        <f>N1114+C1115+D1115+F1115+G1115+H1115-I1115-J1115-K1115-L1115-M1115/15</f>
        <v/>
      </c>
      <c r="O1115" s="88" t="n"/>
      <c r="P1115" s="88" t="n"/>
      <c r="Q1115" s="88" t="n"/>
      <c r="R1115" s="134" t="n"/>
      <c r="S1115" s="134" t="n"/>
      <c r="T1115" s="134" t="n"/>
      <c r="U1115" s="134" t="n"/>
      <c r="V1115" s="134" t="n"/>
      <c r="W1115" s="134" t="n"/>
      <c r="X1115" s="134" t="n"/>
    </row>
    <row r="1116" ht="15.75" customHeight="1" s="303">
      <c r="B1116" s="75" t="n">
        <v>45383</v>
      </c>
      <c r="C1116" s="120" t="n">
        <v>0</v>
      </c>
      <c r="D1116" s="120" t="n">
        <v>500</v>
      </c>
      <c r="E1116" s="120" t="n">
        <v>146</v>
      </c>
      <c r="F1116" s="120" t="n">
        <v>0</v>
      </c>
      <c r="G1116" s="120" t="n">
        <v>0</v>
      </c>
      <c r="H1116" s="120" t="n">
        <v>492</v>
      </c>
      <c r="I1116" s="120" t="n">
        <v>67</v>
      </c>
      <c r="J1116" s="120" t="n">
        <v>0</v>
      </c>
      <c r="K1116" s="120" t="n">
        <v>0</v>
      </c>
      <c r="L1116" s="133" t="n">
        <v>0</v>
      </c>
      <c r="M1116" s="133" t="n">
        <v>0</v>
      </c>
      <c r="N1116" s="88">
        <f>N1115+C1116+D1116+F1116+G1116+H1116-I1116-J1116-K1116-L1116-M1116/15</f>
        <v/>
      </c>
      <c r="O1116" s="88" t="n"/>
      <c r="P1116" s="88" t="n"/>
      <c r="Q1116" s="88" t="n"/>
      <c r="R1116" s="134" t="n"/>
      <c r="S1116" s="134" t="n"/>
      <c r="T1116" s="134" t="n"/>
      <c r="U1116" s="134" t="n"/>
      <c r="V1116" s="134" t="n"/>
      <c r="W1116" s="134" t="n"/>
      <c r="X1116" s="134" t="n"/>
    </row>
    <row r="1117" ht="15.75" customHeight="1" s="303">
      <c r="B1117" s="75" t="n">
        <v>45384</v>
      </c>
      <c r="C1117" s="120" t="n">
        <v>0</v>
      </c>
      <c r="D1117" s="120" t="n">
        <v>200</v>
      </c>
      <c r="E1117" s="120" t="n">
        <v>73</v>
      </c>
      <c r="F1117" s="120" t="n">
        <v>0</v>
      </c>
      <c r="G1117" s="120" t="n">
        <v>0</v>
      </c>
      <c r="H1117" s="120" t="n">
        <v>352</v>
      </c>
      <c r="I1117" s="120" t="n">
        <v>425</v>
      </c>
      <c r="J1117" s="120" t="n">
        <v>0</v>
      </c>
      <c r="K1117" s="120" t="n">
        <v>600</v>
      </c>
      <c r="L1117" s="120" t="n">
        <v>0</v>
      </c>
      <c r="M1117" s="120" t="n">
        <v>0</v>
      </c>
      <c r="N1117" s="88">
        <f>N1116+C1117+D1117+F1117+G1117+H1117-I1117-J1117-K1117-L1117-M1117/15</f>
        <v/>
      </c>
      <c r="O1117" s="88" t="n">
        <v>868</v>
      </c>
      <c r="P1117" s="88" t="n"/>
      <c r="Q1117" s="88" t="n"/>
      <c r="R1117" s="134" t="n"/>
      <c r="S1117" s="134" t="n"/>
      <c r="T1117" s="134" t="n"/>
      <c r="U1117" s="134" t="n"/>
      <c r="V1117" s="134" t="n"/>
      <c r="W1117" s="134" t="n"/>
      <c r="X1117" s="134" t="n"/>
    </row>
    <row r="1118" ht="15.75" customHeight="1" s="303">
      <c r="B1118" s="75" t="n">
        <v>45385</v>
      </c>
      <c r="C1118" s="120" t="n">
        <v>0</v>
      </c>
      <c r="D1118" s="120" t="n">
        <v>0</v>
      </c>
      <c r="E1118" s="120" t="n">
        <v>0</v>
      </c>
      <c r="F1118" s="120" t="n">
        <v>0</v>
      </c>
      <c r="G1118" s="120" t="n">
        <v>1</v>
      </c>
      <c r="H1118" s="120" t="n">
        <v>540</v>
      </c>
      <c r="I1118" s="120" t="n">
        <v>505</v>
      </c>
      <c r="J1118" s="120" t="n">
        <v>0</v>
      </c>
      <c r="K1118" s="120" t="n">
        <v>0</v>
      </c>
      <c r="L1118" s="120" t="n">
        <v>0</v>
      </c>
      <c r="M1118" s="120" t="n">
        <v>0</v>
      </c>
      <c r="N1118" s="88">
        <f>N1117+C1118+D1118+F1118+G1118+H1118-I1118-J1118-K1118-L1118-M1118/15</f>
        <v/>
      </c>
      <c r="O1118" s="88" t="n">
        <v>799</v>
      </c>
      <c r="P1118" s="88" t="n"/>
      <c r="Q1118" s="88" t="n"/>
      <c r="R1118" s="134" t="n"/>
      <c r="S1118" s="134" t="n"/>
      <c r="T1118" s="134" t="n"/>
      <c r="U1118" s="134" t="n"/>
      <c r="V1118" s="134" t="n"/>
      <c r="W1118" s="134" t="n"/>
      <c r="X1118" s="134" t="n"/>
    </row>
    <row r="1119" ht="15.75" customHeight="1" s="303">
      <c r="B1119" s="75" t="n">
        <v>45386</v>
      </c>
      <c r="C1119" s="120" t="n">
        <v>0</v>
      </c>
      <c r="D1119" s="120" t="n">
        <v>431</v>
      </c>
      <c r="E1119" s="120" t="n">
        <v>198</v>
      </c>
      <c r="F1119" s="120" t="n">
        <v>0</v>
      </c>
      <c r="G1119" s="120" t="n">
        <v>0</v>
      </c>
      <c r="H1119" s="120" t="n">
        <v>685</v>
      </c>
      <c r="I1119" s="120" t="n">
        <v>721</v>
      </c>
      <c r="J1119" s="120" t="n">
        <v>0</v>
      </c>
      <c r="K1119" s="120" t="n">
        <v>0</v>
      </c>
      <c r="L1119" s="120" t="n">
        <v>0</v>
      </c>
      <c r="M1119" s="120" t="n">
        <v>0</v>
      </c>
      <c r="N1119" s="88">
        <f>N1118+C1119+D1119+F1119+G1119+H1119-I1119-J1119-K1119-L1119-M1119/15</f>
        <v/>
      </c>
      <c r="O1119" s="88" t="n">
        <v>652</v>
      </c>
      <c r="P1119" s="88" t="n"/>
      <c r="Q1119" s="88" t="n"/>
      <c r="R1119" s="134" t="n"/>
      <c r="S1119" s="134" t="n"/>
      <c r="T1119" s="134" t="n"/>
      <c r="U1119" s="134" t="n"/>
      <c r="V1119" s="134" t="n"/>
      <c r="W1119" s="134" t="n"/>
      <c r="X1119" s="134" t="n"/>
    </row>
    <row r="1120" ht="15.75" customHeight="1" s="303">
      <c r="B1120" s="75" t="n">
        <v>45387</v>
      </c>
      <c r="C1120" s="120" t="n">
        <v>0</v>
      </c>
      <c r="D1120" s="120" t="n">
        <v>0</v>
      </c>
      <c r="E1120" s="120" t="n">
        <v>0</v>
      </c>
      <c r="F1120" s="120" t="n">
        <v>0</v>
      </c>
      <c r="G1120" s="120" t="n">
        <v>0</v>
      </c>
      <c r="H1120" s="120" t="n">
        <v>429</v>
      </c>
      <c r="I1120" s="120" t="n">
        <v>323</v>
      </c>
      <c r="J1120" s="120" t="n">
        <v>0</v>
      </c>
      <c r="K1120" s="120" t="n">
        <v>0</v>
      </c>
      <c r="L1120" s="120" t="n">
        <v>0</v>
      </c>
      <c r="M1120" s="120" t="n">
        <v>0</v>
      </c>
      <c r="N1120" s="88">
        <f>N1119+C1120+D1120+F1120+G1120+H1120-I1120-J1120-K1120-L1120-M1120/15</f>
        <v/>
      </c>
      <c r="O1120" s="88" t="n"/>
      <c r="P1120" s="88" t="n"/>
      <c r="Q1120" s="88" t="n"/>
      <c r="R1120" s="134" t="n"/>
      <c r="S1120" s="134" t="n"/>
      <c r="T1120" s="134" t="n"/>
      <c r="U1120" s="134" t="n"/>
      <c r="V1120" s="134" t="n"/>
      <c r="W1120" s="134" t="n"/>
      <c r="X1120" s="134" t="n"/>
    </row>
    <row r="1121" ht="15.75" customHeight="1" s="303">
      <c r="B1121" s="75" t="n">
        <v>45388</v>
      </c>
      <c r="C1121" s="120" t="n">
        <v>0</v>
      </c>
      <c r="D1121" s="120" t="n">
        <v>374</v>
      </c>
      <c r="E1121" s="120" t="n">
        <v>146</v>
      </c>
      <c r="F1121" s="120" t="n">
        <v>0</v>
      </c>
      <c r="G1121" s="120" t="n">
        <v>0</v>
      </c>
      <c r="H1121" s="120" t="n">
        <v>384</v>
      </c>
      <c r="I1121" s="120" t="n">
        <v>797</v>
      </c>
      <c r="J1121" s="120" t="n">
        <v>0</v>
      </c>
      <c r="K1121" s="120" t="n">
        <v>0</v>
      </c>
      <c r="L1121" s="120" t="n">
        <v>0</v>
      </c>
      <c r="M1121" s="120" t="n">
        <v>0</v>
      </c>
      <c r="N1121" s="88">
        <f>N1120+C1121+D1121+F1121+G1121+H1121-I1121-J1121-K1121-L1121-M1121/15</f>
        <v/>
      </c>
      <c r="O1121" s="88" t="n">
        <v>418</v>
      </c>
      <c r="P1121" s="88" t="n"/>
      <c r="Q1121" s="88" t="n"/>
      <c r="R1121" s="134" t="n"/>
      <c r="S1121" s="134" t="n"/>
      <c r="T1121" s="134" t="n"/>
      <c r="U1121" s="134" t="n"/>
      <c r="V1121" s="134" t="n"/>
      <c r="W1121" s="134" t="n"/>
      <c r="X1121" s="134" t="n"/>
    </row>
    <row r="1122" ht="15.75" customHeight="1" s="303">
      <c r="B1122" s="75" t="n">
        <v>45389</v>
      </c>
      <c r="C1122" s="120" t="n">
        <v>0</v>
      </c>
      <c r="D1122" s="120" t="n">
        <v>0</v>
      </c>
      <c r="E1122" s="120" t="n">
        <v>0</v>
      </c>
      <c r="F1122" s="120" t="n">
        <v>0</v>
      </c>
      <c r="G1122" s="120" t="n">
        <v>0</v>
      </c>
      <c r="H1122" s="120" t="n">
        <v>480</v>
      </c>
      <c r="I1122" s="120" t="n">
        <v>625</v>
      </c>
      <c r="J1122" s="120" t="n">
        <v>0</v>
      </c>
      <c r="K1122" s="120" t="n">
        <v>0</v>
      </c>
      <c r="L1122" s="120" t="n">
        <v>0</v>
      </c>
      <c r="M1122" s="120" t="n">
        <v>0</v>
      </c>
      <c r="N1122" s="88">
        <f>N1121+C1122+D1122+F1122+G1122+H1122-I1122-J1122-K1122-L1122-M1122/15</f>
        <v/>
      </c>
      <c r="O1122" s="88" t="n">
        <v>424</v>
      </c>
      <c r="P1122" s="88" t="n"/>
      <c r="Q1122" s="88" t="n"/>
      <c r="R1122" s="134" t="n"/>
      <c r="S1122" s="134" t="n"/>
      <c r="T1122" s="134" t="n"/>
      <c r="U1122" s="134" t="n"/>
      <c r="V1122" s="134" t="n"/>
      <c r="W1122" s="134" t="n"/>
      <c r="X1122" s="134" t="n"/>
    </row>
    <row r="1123" ht="15.75" customHeight="1" s="303">
      <c r="B1123" s="75" t="n">
        <v>45390</v>
      </c>
      <c r="C1123" s="120" t="n">
        <v>0</v>
      </c>
      <c r="D1123" s="120">
        <f>400+525</f>
        <v/>
      </c>
      <c r="E1123" s="120">
        <f>130+70</f>
        <v/>
      </c>
      <c r="F1123" s="120" t="n">
        <v>0</v>
      </c>
      <c r="G1123" s="120" t="n">
        <v>0</v>
      </c>
      <c r="H1123" s="120" t="n">
        <v>443</v>
      </c>
      <c r="I1123" s="120" t="n">
        <v>235</v>
      </c>
      <c r="J1123" s="120" t="n">
        <v>0</v>
      </c>
      <c r="K1123" s="120" t="n">
        <v>0</v>
      </c>
      <c r="L1123" s="120" t="n">
        <v>0</v>
      </c>
      <c r="M1123" s="120" t="n">
        <v>0</v>
      </c>
      <c r="N1123" s="88">
        <f>N1122+C1123+D1123+F1123+G1123+H1123-I1123-J1123-K1123-L1123-M1123/15</f>
        <v/>
      </c>
      <c r="O1123" s="88" t="n">
        <v>213</v>
      </c>
      <c r="P1123" s="88" t="n"/>
      <c r="Q1123" s="88" t="n"/>
      <c r="R1123" s="134" t="n"/>
      <c r="S1123" s="134" t="n"/>
      <c r="T1123" s="134" t="n"/>
      <c r="U1123" s="134" t="n"/>
      <c r="V1123" s="134" t="n"/>
      <c r="W1123" s="134" t="n"/>
      <c r="X1123" s="134" t="n"/>
    </row>
    <row r="1124" ht="15.75" customHeight="1" s="303">
      <c r="B1124" s="75" t="n">
        <v>45391</v>
      </c>
      <c r="C1124" s="120" t="n">
        <v>0</v>
      </c>
      <c r="D1124" s="120" t="n">
        <v>400</v>
      </c>
      <c r="E1124" s="120" t="n">
        <v>111</v>
      </c>
      <c r="F1124" s="120" t="n">
        <v>0</v>
      </c>
      <c r="G1124" s="120" t="n">
        <v>0</v>
      </c>
      <c r="H1124" s="120" t="n">
        <v>491</v>
      </c>
      <c r="I1124" s="120" t="n">
        <v>648</v>
      </c>
      <c r="J1124" s="120" t="n">
        <v>0</v>
      </c>
      <c r="K1124" s="120" t="n">
        <v>0</v>
      </c>
      <c r="L1124" s="120" t="n">
        <v>0</v>
      </c>
      <c r="M1124" s="120" t="n">
        <v>0</v>
      </c>
      <c r="N1124" s="88">
        <f>N1123+C1124+D1124+F1124+G1124+H1124-I1124-J1124-K1124-L1124-M1124/15</f>
        <v/>
      </c>
      <c r="O1124" s="88" t="n">
        <v>775</v>
      </c>
      <c r="P1124" s="88" t="n"/>
      <c r="Q1124" s="88" t="n"/>
      <c r="R1124" s="134" t="n"/>
      <c r="S1124" s="134" t="n"/>
      <c r="T1124" s="134" t="n"/>
      <c r="U1124" s="134" t="n"/>
      <c r="V1124" s="134" t="n"/>
      <c r="W1124" s="134" t="n"/>
      <c r="X1124" s="134" t="n"/>
    </row>
    <row r="1125" ht="15.75" customHeight="1" s="303">
      <c r="B1125" s="75" t="n">
        <v>45392</v>
      </c>
      <c r="C1125" s="120" t="n">
        <v>0</v>
      </c>
      <c r="D1125" s="120" t="n">
        <v>0</v>
      </c>
      <c r="E1125" s="120" t="n">
        <v>0</v>
      </c>
      <c r="F1125" s="120" t="n">
        <v>0</v>
      </c>
      <c r="G1125" s="120" t="n">
        <v>0</v>
      </c>
      <c r="H1125" s="120" t="n">
        <v>483</v>
      </c>
      <c r="I1125" s="120" t="n">
        <v>729</v>
      </c>
      <c r="J1125" s="120" t="n">
        <v>0</v>
      </c>
      <c r="K1125" s="120" t="n">
        <v>0</v>
      </c>
      <c r="L1125" s="120" t="n">
        <v>0</v>
      </c>
      <c r="M1125" s="120" t="n">
        <v>0</v>
      </c>
      <c r="N1125" s="88">
        <f>N1124+C1125+D1125+F1125+G1125+H1125-I1125-J1125-K1125-L1125-M1125/15</f>
        <v/>
      </c>
      <c r="O1125" s="88" t="n">
        <v>1034</v>
      </c>
      <c r="P1125" s="88" t="n"/>
      <c r="Q1125" s="88" t="n"/>
      <c r="R1125" s="134" t="n"/>
      <c r="S1125" s="134" t="n"/>
      <c r="T1125" s="134" t="n"/>
      <c r="U1125" s="134" t="n"/>
      <c r="V1125" s="134" t="n"/>
      <c r="W1125" s="134" t="n"/>
      <c r="X1125" s="134" t="n"/>
    </row>
    <row r="1126" ht="15.75" customHeight="1" s="303">
      <c r="B1126" s="75" t="n">
        <v>45393</v>
      </c>
      <c r="C1126" s="120" t="n">
        <v>0</v>
      </c>
      <c r="D1126" s="120">
        <f>180+250</f>
        <v/>
      </c>
      <c r="E1126" s="120" t="n">
        <v>80</v>
      </c>
      <c r="F1126" s="120" t="n">
        <v>0</v>
      </c>
      <c r="G1126" s="120" t="n">
        <v>0</v>
      </c>
      <c r="H1126" s="120" t="n">
        <v>303</v>
      </c>
      <c r="I1126" s="120" t="n">
        <v>1122</v>
      </c>
      <c r="J1126" s="120" t="n">
        <v>0</v>
      </c>
      <c r="K1126" s="120" t="n">
        <v>0</v>
      </c>
      <c r="L1126" s="120" t="n">
        <v>0</v>
      </c>
      <c r="M1126" s="120" t="n">
        <v>0</v>
      </c>
      <c r="N1126" s="88">
        <f>N1125+C1126+D1126+F1126+G1126+H1126-I1126-J1126-K1126-L1126-M1126/15</f>
        <v/>
      </c>
      <c r="O1126" s="88" t="n">
        <v>813</v>
      </c>
      <c r="P1126" s="88" t="n"/>
      <c r="Q1126" s="88" t="n"/>
      <c r="R1126" s="134" t="n"/>
      <c r="S1126" s="134" t="n"/>
      <c r="T1126" s="134" t="n"/>
      <c r="U1126" s="134" t="n"/>
      <c r="V1126" s="134" t="n"/>
      <c r="W1126" s="134" t="n"/>
      <c r="X1126" s="134" t="n"/>
    </row>
    <row r="1127" ht="15.75" customHeight="1" s="303">
      <c r="B1127" s="75" t="n">
        <v>45394</v>
      </c>
      <c r="C1127" s="120" t="n">
        <v>0</v>
      </c>
      <c r="D1127" s="120" t="n">
        <v>0</v>
      </c>
      <c r="E1127" s="120" t="n">
        <v>0</v>
      </c>
      <c r="F1127" s="120" t="n">
        <v>0</v>
      </c>
      <c r="G1127" s="120" t="n">
        <v>0</v>
      </c>
      <c r="H1127" s="120" t="n">
        <v>295</v>
      </c>
      <c r="I1127" s="120" t="n">
        <v>339</v>
      </c>
      <c r="J1127" s="120" t="n">
        <v>0</v>
      </c>
      <c r="K1127" s="120" t="n">
        <v>0</v>
      </c>
      <c r="L1127" s="120" t="n">
        <v>0</v>
      </c>
      <c r="M1127" s="120" t="n">
        <v>0</v>
      </c>
      <c r="N1127" s="88">
        <f>N1126+C1127+D1127+F1127+G1127+H1127-I1127-J1127-K1127-L1127-M1127/15</f>
        <v/>
      </c>
      <c r="O1127" s="88" t="n">
        <v>885</v>
      </c>
      <c r="P1127" s="88" t="n"/>
      <c r="Q1127" s="88" t="n"/>
      <c r="R1127" s="134" t="n"/>
      <c r="S1127" s="134" t="n"/>
      <c r="T1127" s="134" t="n"/>
      <c r="U1127" s="134" t="n"/>
      <c r="V1127" s="134" t="n"/>
      <c r="W1127" s="134" t="n"/>
      <c r="X1127" s="134" t="n"/>
    </row>
    <row r="1128" ht="15.75" customHeight="1" s="303">
      <c r="B1128" s="75" t="n">
        <v>45395</v>
      </c>
      <c r="C1128" s="120" t="n">
        <v>0</v>
      </c>
      <c r="D1128" s="120" t="n">
        <v>0</v>
      </c>
      <c r="E1128" s="120" t="n">
        <v>0</v>
      </c>
      <c r="F1128" s="120" t="n">
        <v>0</v>
      </c>
      <c r="G1128" s="120" t="n">
        <v>0</v>
      </c>
      <c r="H1128" s="120" t="n">
        <v>289</v>
      </c>
      <c r="I1128" s="120" t="n">
        <v>865</v>
      </c>
      <c r="J1128" s="120" t="n">
        <v>0</v>
      </c>
      <c r="K1128" s="120" t="n">
        <v>0</v>
      </c>
      <c r="L1128" s="120" t="n">
        <v>0</v>
      </c>
      <c r="M1128" s="120" t="n">
        <v>0</v>
      </c>
      <c r="N1128" s="88">
        <f>N1127+C1128+D1128+F1128+G1128+H1128-I1128-J1128-K1128-L1128-M1128/15</f>
        <v/>
      </c>
      <c r="O1128" s="88" t="n"/>
      <c r="P1128" s="88" t="n"/>
      <c r="Q1128" s="88" t="n"/>
      <c r="R1128" s="134" t="n"/>
      <c r="S1128" s="134" t="n"/>
      <c r="T1128" s="134" t="n"/>
      <c r="U1128" s="134" t="n"/>
      <c r="V1128" s="134" t="n"/>
      <c r="W1128" s="134" t="n"/>
      <c r="X1128" s="134" t="n"/>
    </row>
    <row r="1129" ht="15.75" customHeight="1" s="303">
      <c r="B1129" s="75" t="n">
        <v>45396</v>
      </c>
      <c r="C1129" s="120" t="n">
        <v>0</v>
      </c>
      <c r="D1129" s="120" t="n">
        <v>0</v>
      </c>
      <c r="E1129" s="120" t="n">
        <v>0</v>
      </c>
      <c r="F1129" s="120" t="n">
        <v>0</v>
      </c>
      <c r="G1129" s="120" t="n">
        <v>0</v>
      </c>
      <c r="H1129" s="120" t="n">
        <v>328</v>
      </c>
      <c r="I1129" s="120" t="n">
        <v>655</v>
      </c>
      <c r="J1129" s="120" t="n">
        <v>0</v>
      </c>
      <c r="K1129" s="120" t="n">
        <v>0</v>
      </c>
      <c r="L1129" s="120" t="n">
        <v>0</v>
      </c>
      <c r="M1129" s="120" t="n">
        <v>0</v>
      </c>
      <c r="N1129" s="88">
        <f>N1128+C1129+D1129+F1129+G1129+H1129-I1129-J1129-K1129-L1129-M1129/15</f>
        <v/>
      </c>
      <c r="O1129" s="88" t="n"/>
      <c r="P1129" s="88" t="n"/>
      <c r="Q1129" s="88" t="n"/>
      <c r="R1129" s="134" t="n"/>
      <c r="S1129" s="134" t="n"/>
      <c r="T1129" s="134" t="n"/>
      <c r="U1129" s="134" t="n"/>
      <c r="V1129" s="134" t="n"/>
      <c r="W1129" s="134" t="n"/>
      <c r="X1129" s="134" t="n"/>
    </row>
    <row r="1130" ht="15.75" customHeight="1" s="303">
      <c r="B1130" s="75" t="n">
        <v>45397</v>
      </c>
      <c r="C1130" s="120" t="n">
        <v>0</v>
      </c>
      <c r="D1130" s="120">
        <f>500+250</f>
        <v/>
      </c>
      <c r="E1130" s="120">
        <f>139+67</f>
        <v/>
      </c>
      <c r="F1130" s="120" t="n">
        <v>0</v>
      </c>
      <c r="G1130" s="120" t="n">
        <v>0</v>
      </c>
      <c r="H1130" s="120" t="n">
        <v>673</v>
      </c>
      <c r="I1130" s="120" t="n">
        <v>287</v>
      </c>
      <c r="J1130" s="120" t="n">
        <v>0</v>
      </c>
      <c r="K1130" s="120" t="n">
        <v>0</v>
      </c>
      <c r="L1130" s="120" t="n">
        <v>0</v>
      </c>
      <c r="M1130" s="120" t="n">
        <v>0</v>
      </c>
      <c r="N1130" s="88">
        <f>N1129+C1130+D1130+F1130+G1130+H1130-I1130-J1130-K1130-L1130-M1130/15</f>
        <v/>
      </c>
      <c r="O1130" s="88" t="n">
        <v>0</v>
      </c>
      <c r="P1130" s="88" t="n"/>
      <c r="Q1130" s="88" t="n"/>
      <c r="R1130" s="134" t="n"/>
      <c r="S1130" s="134" t="n"/>
      <c r="T1130" s="134" t="n"/>
      <c r="U1130" s="134" t="n"/>
      <c r="V1130" s="134" t="n"/>
      <c r="W1130" s="134" t="n"/>
      <c r="X1130" s="134" t="n"/>
    </row>
    <row r="1131" ht="15.75" customHeight="1" s="303">
      <c r="B1131" s="75" t="n">
        <v>45398</v>
      </c>
      <c r="C1131" s="120" t="n">
        <v>0</v>
      </c>
      <c r="D1131" s="120" t="n">
        <v>255</v>
      </c>
      <c r="E1131" s="120" t="n">
        <v>66</v>
      </c>
      <c r="F1131" s="120" t="n">
        <v>0</v>
      </c>
      <c r="G1131" s="120" t="n">
        <v>0</v>
      </c>
      <c r="H1131" s="120" t="n">
        <v>666</v>
      </c>
      <c r="I1131" s="120" t="n">
        <v>853</v>
      </c>
      <c r="J1131" s="120" t="n">
        <v>0</v>
      </c>
      <c r="K1131" s="120" t="n">
        <v>0</v>
      </c>
      <c r="L1131" s="120" t="n">
        <v>0</v>
      </c>
      <c r="M1131" s="120" t="n">
        <v>0</v>
      </c>
      <c r="N1131" s="88">
        <f>N1130+C1131+D1131+F1131+G1131+H1131-I1131-J1131-K1131-L1131-M1131/15</f>
        <v/>
      </c>
      <c r="O1131" s="88" t="n">
        <v>495</v>
      </c>
      <c r="P1131" s="88" t="n"/>
      <c r="Q1131" s="88" t="n"/>
      <c r="R1131" s="134" t="n"/>
      <c r="S1131" s="134" t="n"/>
      <c r="T1131" s="134" t="n"/>
      <c r="U1131" s="134" t="n"/>
      <c r="V1131" s="134" t="n"/>
      <c r="W1131" s="134" t="n"/>
      <c r="X1131" s="134" t="n"/>
    </row>
    <row r="1132" ht="15.75" customHeight="1" s="303">
      <c r="B1132" s="75" t="n">
        <v>45399</v>
      </c>
      <c r="C1132" s="120" t="n">
        <v>0</v>
      </c>
      <c r="D1132" s="120" t="n">
        <v>278</v>
      </c>
      <c r="E1132" s="120" t="n">
        <v>82</v>
      </c>
      <c r="F1132" s="120" t="n">
        <v>0</v>
      </c>
      <c r="G1132" s="120" t="n">
        <v>0</v>
      </c>
      <c r="H1132" s="120" t="n">
        <v>0</v>
      </c>
      <c r="I1132" s="120" t="n">
        <v>0</v>
      </c>
      <c r="J1132" s="120" t="n">
        <v>0</v>
      </c>
      <c r="K1132" s="120" t="n">
        <v>0</v>
      </c>
      <c r="L1132" s="120" t="n">
        <v>0</v>
      </c>
      <c r="M1132" s="120" t="n">
        <v>0</v>
      </c>
      <c r="N1132" s="88">
        <f>N1131+C1132+D1132+F1132+G1132+H1132-I1132-J1132-K1132-L1132-M1132/15</f>
        <v/>
      </c>
      <c r="O1132" s="88" t="n">
        <v>506</v>
      </c>
      <c r="P1132" s="88" t="n"/>
      <c r="Q1132" s="88" t="n"/>
      <c r="R1132" s="134" t="n"/>
      <c r="S1132" s="134" t="n"/>
      <c r="T1132" s="134" t="n"/>
      <c r="U1132" s="134" t="n"/>
      <c r="V1132" s="134" t="n"/>
      <c r="W1132" s="134" t="n"/>
      <c r="X1132" s="134" t="n"/>
    </row>
    <row r="1133" ht="15.75" customHeight="1" s="303">
      <c r="B1133" s="75" t="n">
        <v>45400</v>
      </c>
      <c r="C1133" s="120" t="n">
        <v>0</v>
      </c>
      <c r="D1133" s="120" t="n">
        <v>600</v>
      </c>
      <c r="E1133" s="120" t="n">
        <v>44</v>
      </c>
      <c r="F1133" s="120" t="n">
        <v>0</v>
      </c>
      <c r="G1133" s="120" t="n">
        <v>0</v>
      </c>
      <c r="H1133" s="120" t="n">
        <v>757</v>
      </c>
      <c r="I1133" s="120" t="n">
        <v>319</v>
      </c>
      <c r="J1133" s="120" t="n">
        <v>0</v>
      </c>
      <c r="K1133" s="120" t="n">
        <v>0</v>
      </c>
      <c r="L1133" s="120" t="n">
        <v>0</v>
      </c>
      <c r="M1133" s="120" t="n">
        <v>0</v>
      </c>
      <c r="N1133" s="88">
        <f>N1132+C1133+D1133+F1133+G1133+H1133-I1133-J1133-K1133-L1133-M1133/15</f>
        <v/>
      </c>
      <c r="O1133" s="88" t="n">
        <v>784</v>
      </c>
      <c r="P1133" s="88" t="n"/>
      <c r="Q1133" s="88" t="n"/>
      <c r="R1133" s="134" t="n"/>
      <c r="S1133" s="134" t="n"/>
      <c r="T1133" s="134" t="n"/>
      <c r="U1133" s="134" t="n"/>
      <c r="V1133" s="134" t="n"/>
      <c r="W1133" s="134" t="n"/>
      <c r="X1133" s="134" t="n"/>
    </row>
    <row r="1134" ht="15.75" customHeight="1" s="303">
      <c r="B1134" s="75" t="n">
        <v>45401</v>
      </c>
      <c r="C1134" s="120" t="n">
        <v>0</v>
      </c>
      <c r="D1134" s="120" t="n">
        <v>472</v>
      </c>
      <c r="E1134" s="120" t="n">
        <v>0</v>
      </c>
      <c r="F1134" s="120" t="n">
        <v>0</v>
      </c>
      <c r="G1134" s="120" t="n">
        <v>0</v>
      </c>
      <c r="H1134" s="120" t="n">
        <v>624</v>
      </c>
      <c r="I1134" s="120" t="n">
        <v>719</v>
      </c>
      <c r="J1134" s="120" t="n">
        <v>0</v>
      </c>
      <c r="K1134" s="120" t="n">
        <v>0</v>
      </c>
      <c r="L1134" s="120" t="n">
        <v>0</v>
      </c>
      <c r="M1134" s="120" t="n">
        <v>0</v>
      </c>
      <c r="N1134" s="88">
        <f>N1133+C1134+D1134+F1134+G1134+H1134-I1134-J1134-K1134-L1134-M1134/15</f>
        <v/>
      </c>
      <c r="O1134" s="88" t="n"/>
      <c r="P1134" s="88" t="n"/>
      <c r="Q1134" s="88" t="n"/>
      <c r="R1134" s="134" t="n"/>
      <c r="S1134" s="134" t="n"/>
      <c r="T1134" s="134" t="n"/>
      <c r="U1134" s="134" t="n"/>
      <c r="V1134" s="134" t="n"/>
      <c r="W1134" s="134" t="n"/>
      <c r="X1134" s="134" t="n"/>
    </row>
    <row r="1135" ht="15.75" customHeight="1" s="303">
      <c r="B1135" s="75" t="n">
        <v>45402</v>
      </c>
      <c r="C1135" s="120" t="n">
        <v>0</v>
      </c>
      <c r="D1135" s="120" t="n">
        <v>0</v>
      </c>
      <c r="E1135" s="120" t="n">
        <v>0</v>
      </c>
      <c r="F1135" s="120" t="n">
        <v>0</v>
      </c>
      <c r="G1135" s="120" t="n">
        <v>0</v>
      </c>
      <c r="H1135" s="120" t="n">
        <v>741</v>
      </c>
      <c r="I1135" s="120" t="n">
        <v>800</v>
      </c>
      <c r="J1135" s="120" t="n">
        <v>0</v>
      </c>
      <c r="K1135" s="120" t="n">
        <v>0</v>
      </c>
      <c r="L1135" s="120" t="n">
        <v>0</v>
      </c>
      <c r="M1135" s="120" t="n">
        <v>0</v>
      </c>
      <c r="N1135" s="88">
        <f>N1134+C1135+D1135+F1135+G1135+H1135-I1135-J1135-K1135-L1135-M1135/15</f>
        <v/>
      </c>
      <c r="O1135" s="88" t="n">
        <v>1002</v>
      </c>
      <c r="P1135" s="88" t="n"/>
      <c r="Q1135" s="88" t="n"/>
      <c r="R1135" s="134" t="n"/>
      <c r="S1135" s="134" t="n"/>
      <c r="T1135" s="134" t="n"/>
      <c r="U1135" s="134" t="n"/>
      <c r="V1135" s="134" t="n"/>
      <c r="W1135" s="134" t="n"/>
      <c r="X1135" s="134" t="n"/>
    </row>
    <row r="1136" ht="15.75" customHeight="1" s="303">
      <c r="B1136" s="75" t="n">
        <v>45403</v>
      </c>
      <c r="C1136" s="120" t="n">
        <v>0</v>
      </c>
      <c r="D1136" s="120" t="n">
        <v>400</v>
      </c>
      <c r="E1136" s="120" t="n">
        <v>0</v>
      </c>
      <c r="F1136" s="120" t="n">
        <v>0</v>
      </c>
      <c r="G1136" s="120" t="n">
        <v>0</v>
      </c>
      <c r="H1136" s="120" t="n">
        <v>395</v>
      </c>
      <c r="I1136" s="120" t="n">
        <v>419</v>
      </c>
      <c r="J1136" s="120" t="n">
        <v>0</v>
      </c>
      <c r="K1136" s="120" t="n">
        <v>0</v>
      </c>
      <c r="L1136" s="120" t="n">
        <v>0</v>
      </c>
      <c r="M1136" s="120" t="n">
        <v>0</v>
      </c>
      <c r="N1136" s="88">
        <f>N1135+C1136+D1136+F1136+G1136+H1136-I1136-J1136-K1136-L1136-M1136/15</f>
        <v/>
      </c>
      <c r="O1136" s="88" t="n"/>
      <c r="P1136" s="88" t="n"/>
      <c r="Q1136" s="88" t="n"/>
      <c r="R1136" s="134" t="n"/>
      <c r="S1136" s="134" t="n"/>
      <c r="T1136" s="134" t="n"/>
      <c r="U1136" s="134" t="n"/>
      <c r="V1136" s="134" t="n"/>
      <c r="W1136" s="134" t="n"/>
      <c r="X1136" s="134" t="n"/>
    </row>
    <row r="1137" ht="15.75" customHeight="1" s="303">
      <c r="B1137" s="75" t="n">
        <v>45404</v>
      </c>
      <c r="C1137" s="120" t="n">
        <v>0</v>
      </c>
      <c r="D1137" s="120" t="n">
        <v>250</v>
      </c>
      <c r="E1137" s="120" t="n">
        <v>0</v>
      </c>
      <c r="F1137" s="120" t="n">
        <v>0</v>
      </c>
      <c r="G1137" s="120" t="n">
        <v>0</v>
      </c>
      <c r="H1137" s="120" t="n">
        <v>33</v>
      </c>
      <c r="I1137" s="120" t="n">
        <v>155</v>
      </c>
      <c r="J1137" s="120" t="n">
        <v>0</v>
      </c>
      <c r="K1137" s="120" t="n">
        <v>0</v>
      </c>
      <c r="L1137" s="120" t="n">
        <v>0</v>
      </c>
      <c r="M1137" s="120" t="n">
        <v>0</v>
      </c>
      <c r="N1137" s="88">
        <f>N1136+C1137+D1137+F1137+G1137+H1137-I1137-J1137-K1137-L1137-M1137/15</f>
        <v/>
      </c>
      <c r="O1137" s="88" t="n">
        <v>462</v>
      </c>
      <c r="P1137" s="88" t="n"/>
      <c r="Q1137" s="88" t="n"/>
      <c r="R1137" s="134" t="n"/>
      <c r="S1137" s="134" t="n"/>
      <c r="T1137" s="134" t="n"/>
      <c r="U1137" s="134" t="n"/>
      <c r="V1137" s="134" t="n"/>
      <c r="W1137" s="134" t="n"/>
      <c r="X1137" s="134" t="n"/>
    </row>
    <row r="1138" ht="15.75" customHeight="1" s="303">
      <c r="B1138" s="75" t="n">
        <v>45405</v>
      </c>
      <c r="C1138" s="120" t="n">
        <v>0</v>
      </c>
      <c r="D1138" s="120">
        <f>329+525</f>
        <v/>
      </c>
      <c r="E1138" s="120">
        <f>150+17</f>
        <v/>
      </c>
      <c r="F1138" s="120" t="n">
        <v>0</v>
      </c>
      <c r="G1138" s="120" t="n">
        <v>0</v>
      </c>
      <c r="H1138" s="120" t="n">
        <v>447</v>
      </c>
      <c r="I1138" s="120" t="n">
        <v>621</v>
      </c>
      <c r="J1138" s="120" t="n">
        <v>0</v>
      </c>
      <c r="K1138" s="120" t="n">
        <v>600</v>
      </c>
      <c r="L1138" s="120" t="n">
        <v>0</v>
      </c>
      <c r="M1138" s="120" t="n">
        <v>0</v>
      </c>
      <c r="N1138" s="88">
        <f>N1137+C1138+D1138+F1138+G1138+H1138-I1138-J1138-K1138-L1138-M1138/15</f>
        <v/>
      </c>
      <c r="O1138" s="88" t="n">
        <v>732</v>
      </c>
      <c r="P1138" s="88" t="n"/>
      <c r="Q1138" s="88" t="n"/>
      <c r="R1138" s="134" t="n"/>
      <c r="S1138" s="134" t="n"/>
      <c r="T1138" s="134" t="n"/>
      <c r="U1138" s="134" t="n"/>
      <c r="V1138" s="134" t="n"/>
      <c r="W1138" s="134" t="n"/>
      <c r="X1138" s="134" t="n"/>
    </row>
    <row r="1139" ht="15.75" customHeight="1" s="303">
      <c r="B1139" s="75" t="n">
        <v>45406</v>
      </c>
      <c r="C1139" s="120" t="n">
        <v>0</v>
      </c>
      <c r="D1139" s="120" t="n">
        <v>363</v>
      </c>
      <c r="E1139" s="120" t="n">
        <v>100</v>
      </c>
      <c r="F1139" s="120" t="n">
        <v>0</v>
      </c>
      <c r="G1139" s="120" t="n">
        <v>0</v>
      </c>
      <c r="H1139" s="120" t="n">
        <v>464</v>
      </c>
      <c r="I1139" s="120" t="n">
        <v>673</v>
      </c>
      <c r="J1139" s="120" t="n">
        <v>0</v>
      </c>
      <c r="K1139" s="120" t="n">
        <v>0</v>
      </c>
      <c r="L1139" s="120" t="n">
        <v>0</v>
      </c>
      <c r="M1139" s="120" t="n">
        <v>0</v>
      </c>
      <c r="N1139" s="88">
        <f>N1138+C1139+D1139+F1139+G1139+H1139-I1139-J1139-K1139-L1139-M1139/15</f>
        <v/>
      </c>
      <c r="O1139" s="88" t="n">
        <v>1169</v>
      </c>
      <c r="P1139" s="88" t="n"/>
      <c r="Q1139" s="88" t="n"/>
      <c r="R1139" s="134" t="n"/>
      <c r="S1139" s="134" t="n"/>
      <c r="T1139" s="134" t="n"/>
      <c r="U1139" s="134" t="n"/>
      <c r="V1139" s="134" t="n"/>
      <c r="W1139" s="134" t="n"/>
      <c r="X1139" s="134" t="n"/>
    </row>
    <row r="1140" ht="15.75" customHeight="1" s="303">
      <c r="B1140" s="75" t="n">
        <v>45407</v>
      </c>
      <c r="C1140" s="120" t="n">
        <v>0</v>
      </c>
      <c r="D1140" s="120" t="n">
        <v>500</v>
      </c>
      <c r="E1140" s="120" t="n">
        <v>170</v>
      </c>
      <c r="F1140" s="120" t="n">
        <v>0</v>
      </c>
      <c r="G1140" s="120" t="n">
        <v>0</v>
      </c>
      <c r="H1140" s="120" t="n">
        <v>559</v>
      </c>
      <c r="I1140" s="120" t="n">
        <v>584</v>
      </c>
      <c r="J1140" s="120" t="n">
        <v>0</v>
      </c>
      <c r="K1140" s="120" t="n">
        <v>0</v>
      </c>
      <c r="L1140" s="120" t="n">
        <v>0</v>
      </c>
      <c r="M1140" s="120" t="n">
        <v>0</v>
      </c>
      <c r="N1140" s="88">
        <f>N1139+C1140+D1140+F1140+G1140+H1140-I1140-J1140-K1140-L1140-M1140/15</f>
        <v/>
      </c>
      <c r="O1140" s="88" t="n"/>
      <c r="P1140" s="88" t="n"/>
      <c r="Q1140" s="88" t="n"/>
      <c r="R1140" s="134" t="n"/>
      <c r="S1140" s="134" t="n"/>
      <c r="T1140" s="134" t="n"/>
      <c r="U1140" s="134" t="n"/>
      <c r="V1140" s="134" t="n"/>
      <c r="W1140" s="134" t="n"/>
      <c r="X1140" s="134" t="n"/>
    </row>
    <row r="1141" ht="15.75" customHeight="1" s="303">
      <c r="B1141" s="75" t="n">
        <v>45408</v>
      </c>
      <c r="C1141" s="120" t="n">
        <v>0</v>
      </c>
      <c r="D1141" s="120" t="n">
        <v>0</v>
      </c>
      <c r="E1141" s="120" t="n">
        <v>0</v>
      </c>
      <c r="F1141" s="120" t="n">
        <v>0</v>
      </c>
      <c r="G1141" s="120" t="n">
        <v>0</v>
      </c>
      <c r="H1141" s="120" t="n">
        <v>414</v>
      </c>
      <c r="I1141" s="120" t="n">
        <v>395</v>
      </c>
      <c r="J1141" s="120" t="n">
        <v>0</v>
      </c>
      <c r="K1141" s="120" t="n">
        <v>0</v>
      </c>
      <c r="L1141" s="120" t="n">
        <v>0</v>
      </c>
      <c r="M1141" s="120" t="n">
        <v>0</v>
      </c>
      <c r="N1141" s="88">
        <f>N1140+C1141+D1141+F1141+G1141+H1141-I1141-J1141-K1141-L1141-M1141/15</f>
        <v/>
      </c>
      <c r="O1141" s="88" t="n">
        <v>1272</v>
      </c>
      <c r="P1141" s="88" t="n"/>
      <c r="Q1141" s="88" t="n"/>
      <c r="R1141" s="134" t="n"/>
      <c r="S1141" s="134" t="n"/>
      <c r="T1141" s="134" t="n"/>
      <c r="U1141" s="134" t="n"/>
      <c r="V1141" s="134" t="n"/>
      <c r="W1141" s="134" t="n"/>
      <c r="X1141" s="134" t="n"/>
    </row>
    <row r="1142" ht="15.75" customHeight="1" s="303">
      <c r="B1142" s="75" t="n">
        <v>45409</v>
      </c>
      <c r="C1142" s="120" t="n">
        <v>0</v>
      </c>
      <c r="D1142" s="120">
        <f>398+520</f>
        <v/>
      </c>
      <c r="E1142" s="120">
        <f>120+175</f>
        <v/>
      </c>
      <c r="F1142" s="120" t="n">
        <v>0</v>
      </c>
      <c r="G1142" s="120" t="n">
        <v>0</v>
      </c>
      <c r="H1142" s="120" t="n">
        <v>179</v>
      </c>
      <c r="I1142" s="120" t="n">
        <v>743</v>
      </c>
      <c r="J1142" s="120" t="n">
        <v>0</v>
      </c>
      <c r="K1142" s="120" t="n">
        <v>0</v>
      </c>
      <c r="L1142" s="120" t="n">
        <v>0</v>
      </c>
      <c r="M1142" s="120" t="n">
        <v>0</v>
      </c>
      <c r="N1142" s="88">
        <f>N1141+C1142+D1142+F1142+G1142+H1142-I1142-J1142-K1142-L1142-M1142/15</f>
        <v/>
      </c>
      <c r="O1142" s="88" t="n">
        <v>1062</v>
      </c>
      <c r="P1142" s="88" t="n"/>
      <c r="Q1142" s="88" t="n"/>
      <c r="R1142" s="134" t="n"/>
      <c r="S1142" s="134" t="n"/>
      <c r="T1142" s="134" t="n"/>
      <c r="U1142" s="134" t="n"/>
      <c r="V1142" s="134" t="n"/>
      <c r="W1142" s="134" t="n"/>
      <c r="X1142" s="134" t="n"/>
    </row>
    <row r="1143" ht="15.75" customHeight="1" s="303">
      <c r="B1143" s="75" t="n">
        <v>45410</v>
      </c>
      <c r="C1143" s="120" t="n">
        <v>0</v>
      </c>
      <c r="D1143" s="120" t="n">
        <v>0</v>
      </c>
      <c r="E1143" s="120" t="n">
        <v>0</v>
      </c>
      <c r="F1143" s="120" t="n">
        <v>0</v>
      </c>
      <c r="G1143" s="120" t="n">
        <v>0</v>
      </c>
      <c r="H1143" s="120" t="n">
        <v>271</v>
      </c>
      <c r="I1143" s="120" t="n">
        <v>746</v>
      </c>
      <c r="J1143" s="120" t="n">
        <v>0</v>
      </c>
      <c r="K1143" s="120" t="n">
        <v>0</v>
      </c>
      <c r="L1143" s="120" t="n">
        <v>0</v>
      </c>
      <c r="M1143" s="120" t="n">
        <v>0</v>
      </c>
      <c r="N1143" s="88">
        <f>N1142+C1143+D1143+F1143+G1143+H1143-I1143-J1143-K1143-L1143-M1143/15</f>
        <v/>
      </c>
      <c r="O1143" s="88" t="n">
        <v>1565</v>
      </c>
      <c r="P1143" s="88" t="n"/>
      <c r="Q1143" s="88" t="n"/>
      <c r="R1143" s="134" t="n"/>
      <c r="S1143" s="134" t="n"/>
      <c r="T1143" s="134" t="n"/>
      <c r="U1143" s="134" t="n"/>
      <c r="V1143" s="134" t="n"/>
      <c r="W1143" s="134" t="n"/>
      <c r="X1143" s="134" t="n"/>
    </row>
    <row r="1144" ht="15.75" customHeight="1" s="303">
      <c r="B1144" s="75" t="n">
        <v>45411</v>
      </c>
      <c r="C1144" s="120" t="n">
        <v>0</v>
      </c>
      <c r="D1144" s="120" t="n">
        <v>400</v>
      </c>
      <c r="E1144" s="120" t="n">
        <v>107</v>
      </c>
      <c r="F1144" s="120" t="n">
        <v>0</v>
      </c>
      <c r="G1144" s="120" t="n">
        <v>0</v>
      </c>
      <c r="H1144" s="120" t="n">
        <v>429</v>
      </c>
      <c r="I1144" s="120" t="n">
        <v>204</v>
      </c>
      <c r="J1144" s="120" t="n">
        <v>0</v>
      </c>
      <c r="K1144" s="120" t="n">
        <v>0</v>
      </c>
      <c r="L1144" s="120" t="n">
        <v>0</v>
      </c>
      <c r="M1144" s="120" t="n">
        <v>0</v>
      </c>
      <c r="N1144" s="88">
        <f>N1143+C1144+D1144+F1144+G1144+H1144-I1144-J1144-K1144-L1144-M1144/15</f>
        <v/>
      </c>
      <c r="O1144" s="88" t="n">
        <v>1440</v>
      </c>
      <c r="P1144" s="88" t="n"/>
      <c r="Q1144" s="88" t="n"/>
      <c r="R1144" s="134" t="n"/>
      <c r="S1144" s="134" t="n"/>
      <c r="T1144" s="134" t="n"/>
      <c r="U1144" s="134" t="n"/>
      <c r="V1144" s="134" t="n"/>
      <c r="W1144" s="134" t="n"/>
      <c r="X1144" s="134" t="n"/>
    </row>
    <row r="1145" ht="15.75" customHeight="1" s="303">
      <c r="B1145" s="75" t="n">
        <v>45412</v>
      </c>
      <c r="C1145" s="120" t="n">
        <v>0</v>
      </c>
      <c r="D1145" s="120" t="n">
        <v>552</v>
      </c>
      <c r="E1145" s="120" t="n">
        <v>142</v>
      </c>
      <c r="F1145" s="120" t="n">
        <v>0</v>
      </c>
      <c r="G1145" s="120" t="n">
        <v>0</v>
      </c>
      <c r="H1145" s="120" t="n">
        <v>246</v>
      </c>
      <c r="I1145" s="120" t="n">
        <v>500</v>
      </c>
      <c r="J1145" s="120" t="n">
        <v>0</v>
      </c>
      <c r="K1145" s="120" t="n">
        <v>0</v>
      </c>
      <c r="L1145" s="120" t="n">
        <v>0</v>
      </c>
      <c r="M1145" s="120" t="n">
        <v>0</v>
      </c>
      <c r="N1145" s="88">
        <f>N1144+C1145+D1145+F1145+G1145+H1145-I1145-J1145-K1145-L1145-M1145/15</f>
        <v/>
      </c>
      <c r="O1145" s="88" t="n">
        <v>1402</v>
      </c>
      <c r="P1145" s="88" t="n"/>
      <c r="Q1145" s="88" t="n"/>
      <c r="R1145" s="134" t="n"/>
      <c r="S1145" s="134" t="n"/>
      <c r="T1145" s="134" t="n"/>
      <c r="U1145" s="134" t="n"/>
      <c r="V1145" s="134" t="n"/>
      <c r="W1145" s="134" t="n"/>
      <c r="X1145" s="134" t="n"/>
    </row>
    <row r="1146" ht="15.75" customHeight="1" s="303">
      <c r="B1146" s="75" t="n">
        <v>45413</v>
      </c>
      <c r="C1146" s="120" t="n">
        <v>0</v>
      </c>
      <c r="D1146" s="120">
        <f>388+400</f>
        <v/>
      </c>
      <c r="E1146" s="120">
        <f>134+96</f>
        <v/>
      </c>
      <c r="F1146" s="120" t="n">
        <v>0</v>
      </c>
      <c r="G1146" s="120" t="n">
        <v>0</v>
      </c>
      <c r="H1146" s="120" t="n">
        <v>250</v>
      </c>
      <c r="I1146" s="120" t="n">
        <v>508</v>
      </c>
      <c r="J1146" s="120" t="n">
        <v>0</v>
      </c>
      <c r="K1146" s="120" t="n">
        <v>0</v>
      </c>
      <c r="L1146" s="120" t="n">
        <v>0</v>
      </c>
      <c r="M1146" s="120" t="n">
        <v>0</v>
      </c>
      <c r="N1146" s="88">
        <f>N1145+C1146+D1146+F1146+G1146+H1146-I1146-J1146-K1146-L1146-M1146/15</f>
        <v/>
      </c>
      <c r="O1146" s="88" t="n">
        <v>1507</v>
      </c>
      <c r="P1146" s="88" t="n"/>
      <c r="Q1146" s="88" t="n"/>
      <c r="R1146" s="134" t="n"/>
      <c r="S1146" s="134" t="n"/>
      <c r="T1146" s="134" t="n"/>
      <c r="U1146" s="134" t="n"/>
      <c r="V1146" s="134" t="n"/>
      <c r="W1146" s="134" t="n"/>
      <c r="X1146" s="134" t="n"/>
    </row>
    <row r="1147" ht="15.75" customHeight="1" s="303">
      <c r="B1147" s="75" t="n">
        <v>45414</v>
      </c>
      <c r="C1147" s="120" t="n">
        <v>0</v>
      </c>
      <c r="D1147" s="120" t="n">
        <v>500</v>
      </c>
      <c r="E1147" s="120" t="n">
        <v>187</v>
      </c>
      <c r="F1147" s="120" t="n">
        <v>0</v>
      </c>
      <c r="G1147" s="120" t="n">
        <v>1</v>
      </c>
      <c r="H1147" s="120" t="n">
        <v>521</v>
      </c>
      <c r="I1147" s="120" t="n">
        <v>464</v>
      </c>
      <c r="J1147" s="120" t="n">
        <v>0</v>
      </c>
      <c r="K1147" s="120" t="n">
        <v>0</v>
      </c>
      <c r="L1147" s="120" t="n">
        <v>0</v>
      </c>
      <c r="M1147" s="120" t="n">
        <v>0</v>
      </c>
      <c r="N1147" s="88">
        <f>N1146+C1147+D1147+F1147+G1147+H1147-I1147-J1147-K1147-L1147-M1147/15</f>
        <v/>
      </c>
      <c r="O1147" s="88" t="n">
        <v>1983</v>
      </c>
      <c r="P1147" s="88" t="n"/>
      <c r="Q1147" s="88" t="n"/>
      <c r="R1147" s="134" t="n"/>
      <c r="S1147" s="134" t="n"/>
      <c r="T1147" s="134" t="n"/>
      <c r="U1147" s="134" t="n"/>
      <c r="V1147" s="134" t="n"/>
      <c r="W1147" s="134" t="n"/>
      <c r="X1147" s="134" t="n"/>
    </row>
    <row r="1148" ht="15.75" customHeight="1" s="303">
      <c r="B1148" s="75" t="n">
        <v>45415</v>
      </c>
      <c r="C1148" s="120" t="n">
        <v>0</v>
      </c>
      <c r="D1148" s="120" t="n">
        <v>600</v>
      </c>
      <c r="E1148" s="120" t="n">
        <v>54</v>
      </c>
      <c r="F1148" s="120" t="n">
        <v>0</v>
      </c>
      <c r="G1148" s="120" t="n">
        <v>0</v>
      </c>
      <c r="H1148" s="120" t="n">
        <v>236</v>
      </c>
      <c r="I1148" s="120" t="n">
        <v>281</v>
      </c>
      <c r="J1148" s="120" t="n">
        <v>0</v>
      </c>
      <c r="K1148" s="120" t="n">
        <v>0</v>
      </c>
      <c r="L1148" s="120" t="n">
        <v>0</v>
      </c>
      <c r="M1148" s="120" t="n">
        <v>0</v>
      </c>
      <c r="N1148" s="88">
        <f>N1147+C1148+D1148+F1148+G1148+H1148-I1148-J1148-K1148-L1148-M1148/15</f>
        <v/>
      </c>
      <c r="O1148" s="88" t="n">
        <v>2231</v>
      </c>
      <c r="P1148" s="88" t="n"/>
      <c r="Q1148" s="88" t="n"/>
      <c r="R1148" s="134" t="n"/>
      <c r="S1148" s="134" t="n"/>
      <c r="T1148" s="134" t="n"/>
      <c r="U1148" s="134" t="n"/>
      <c r="V1148" s="134" t="n"/>
      <c r="W1148" s="134" t="n"/>
      <c r="X1148" s="134" t="n"/>
    </row>
    <row r="1149" ht="15.75" customHeight="1" s="303">
      <c r="B1149" s="75" t="n">
        <v>45416</v>
      </c>
      <c r="C1149" s="120" t="n">
        <v>0</v>
      </c>
      <c r="D1149" s="120" t="n">
        <v>0</v>
      </c>
      <c r="E1149" s="120" t="n">
        <v>0</v>
      </c>
      <c r="F1149" s="120" t="n">
        <v>0</v>
      </c>
      <c r="G1149" s="120" t="n">
        <v>0</v>
      </c>
      <c r="H1149" s="120" t="n">
        <v>88</v>
      </c>
      <c r="I1149" s="120" t="n">
        <v>530</v>
      </c>
      <c r="J1149" s="120" t="n">
        <v>0</v>
      </c>
      <c r="K1149" s="120" t="n">
        <v>0</v>
      </c>
      <c r="L1149" s="120" t="n">
        <v>0</v>
      </c>
      <c r="M1149" s="120" t="n">
        <v>0</v>
      </c>
      <c r="N1149" s="88">
        <f>N1148+C1149+D1149+F1149+G1149+H1149-I1149-J1149-K1149-L1149-M1149/15</f>
        <v/>
      </c>
      <c r="O1149" s="88" t="n">
        <v>1918</v>
      </c>
      <c r="P1149" s="88" t="n"/>
      <c r="Q1149" s="88" t="n"/>
      <c r="R1149" s="134" t="n"/>
      <c r="S1149" s="134" t="n"/>
      <c r="T1149" s="134" t="n"/>
      <c r="U1149" s="134" t="n"/>
      <c r="V1149" s="134" t="n"/>
      <c r="W1149" s="134" t="n"/>
      <c r="X1149" s="134" t="n"/>
    </row>
    <row r="1150" ht="15.75" customHeight="1" s="303">
      <c r="B1150" s="75" t="n">
        <v>45417</v>
      </c>
      <c r="C1150" s="120" t="n">
        <v>0</v>
      </c>
      <c r="D1150" s="120" t="n">
        <v>400</v>
      </c>
      <c r="E1150" s="120" t="n">
        <v>122</v>
      </c>
      <c r="F1150" s="120" t="n">
        <v>0</v>
      </c>
      <c r="G1150" s="120" t="n">
        <v>0</v>
      </c>
      <c r="H1150" s="120" t="n">
        <v>0</v>
      </c>
      <c r="I1150" s="120" t="n">
        <v>638</v>
      </c>
      <c r="J1150" s="120" t="n">
        <v>0</v>
      </c>
      <c r="K1150" s="120" t="n">
        <v>0</v>
      </c>
      <c r="L1150" s="120" t="n">
        <v>0</v>
      </c>
      <c r="M1150" s="120" t="n">
        <v>0</v>
      </c>
      <c r="N1150" s="88">
        <f>N1149+C1150+D1150+F1150+G1150+H1150-I1150-J1150-K1150-L1150-M1150/15</f>
        <v/>
      </c>
      <c r="O1150" s="88" t="n">
        <v>1899</v>
      </c>
      <c r="P1150" s="88" t="n"/>
      <c r="Q1150" s="88" t="n"/>
      <c r="R1150" s="134" t="n"/>
      <c r="S1150" s="134" t="n"/>
      <c r="T1150" s="134" t="n"/>
      <c r="U1150" s="134" t="n"/>
      <c r="V1150" s="134" t="n"/>
      <c r="W1150" s="134" t="n"/>
      <c r="X1150" s="134" t="n"/>
    </row>
    <row r="1151" ht="15.75" customHeight="1" s="303">
      <c r="B1151" s="75" t="n">
        <v>45418</v>
      </c>
      <c r="C1151" s="120" t="n">
        <v>0</v>
      </c>
      <c r="D1151" s="120">
        <f>400+500+291</f>
        <v/>
      </c>
      <c r="E1151" s="120">
        <f>30+120+81</f>
        <v/>
      </c>
      <c r="F1151" s="120" t="n">
        <v>0</v>
      </c>
      <c r="G1151" s="120" t="n">
        <v>0</v>
      </c>
      <c r="H1151" s="120" t="n">
        <v>168</v>
      </c>
      <c r="I1151" s="120" t="n">
        <v>281</v>
      </c>
      <c r="J1151" s="120" t="n">
        <v>0</v>
      </c>
      <c r="K1151" s="120" t="n">
        <v>600</v>
      </c>
      <c r="L1151" s="120" t="n">
        <v>0</v>
      </c>
      <c r="M1151" s="120" t="n">
        <v>0</v>
      </c>
      <c r="N1151" s="88">
        <f>N1150+C1151+D1151+F1151+G1151+H1151-I1151-J1151-K1151-L1151-M1151/15</f>
        <v/>
      </c>
      <c r="O1151" s="88" t="n">
        <v>2666</v>
      </c>
      <c r="P1151" s="88" t="n"/>
      <c r="Q1151" s="88" t="n"/>
      <c r="R1151" s="134" t="n"/>
      <c r="S1151" s="134" t="n"/>
      <c r="T1151" s="134" t="n"/>
      <c r="U1151" s="134" t="n"/>
      <c r="V1151" s="134" t="n"/>
      <c r="W1151" s="134" t="n"/>
      <c r="X1151" s="134" t="n"/>
    </row>
    <row r="1152" ht="15.75" customHeight="1" s="303">
      <c r="B1152" s="75" t="n">
        <v>45419</v>
      </c>
      <c r="C1152" s="120" t="n">
        <v>0</v>
      </c>
      <c r="D1152" s="120">
        <f>140+161</f>
        <v/>
      </c>
      <c r="E1152" s="120" t="n">
        <v>80</v>
      </c>
      <c r="F1152" s="120" t="n">
        <v>0</v>
      </c>
      <c r="G1152" s="120" t="n">
        <v>0</v>
      </c>
      <c r="H1152" s="120" t="n">
        <v>349</v>
      </c>
      <c r="I1152" s="120" t="n">
        <v>566</v>
      </c>
      <c r="J1152" s="120" t="n">
        <v>0</v>
      </c>
      <c r="K1152" s="120" t="n">
        <v>0</v>
      </c>
      <c r="L1152" s="120" t="n">
        <v>0</v>
      </c>
      <c r="M1152" s="120" t="n">
        <v>0</v>
      </c>
      <c r="N1152" s="88">
        <f>N1151+C1152+D1152+F1152+G1152+H1152-I1152-J1152-K1152-L1152-M1152/15</f>
        <v/>
      </c>
      <c r="O1152" s="88" t="n">
        <v>2556</v>
      </c>
      <c r="P1152" s="88" t="n"/>
      <c r="Q1152" s="88" t="n"/>
      <c r="R1152" s="134" t="n"/>
      <c r="S1152" s="134" t="n"/>
      <c r="T1152" s="134" t="n"/>
      <c r="U1152" s="134" t="n"/>
      <c r="V1152" s="134" t="n"/>
      <c r="W1152" s="134" t="n"/>
      <c r="X1152" s="134" t="n"/>
    </row>
    <row r="1153" ht="15.75" customHeight="1" s="303">
      <c r="B1153" s="75" t="n">
        <v>45420</v>
      </c>
      <c r="C1153" s="120" t="n">
        <v>0</v>
      </c>
      <c r="D1153" s="120" t="n">
        <v>1250</v>
      </c>
      <c r="E1153" s="120" t="n">
        <v>370</v>
      </c>
      <c r="F1153" s="120" t="n">
        <v>0</v>
      </c>
      <c r="G1153" s="120" t="n">
        <v>0</v>
      </c>
      <c r="H1153" s="120" t="n">
        <v>60</v>
      </c>
      <c r="I1153" s="120" t="n">
        <v>624</v>
      </c>
      <c r="J1153" s="120" t="n">
        <v>0</v>
      </c>
      <c r="K1153" s="120" t="n">
        <v>0</v>
      </c>
      <c r="L1153" s="120" t="n">
        <v>0</v>
      </c>
      <c r="M1153" s="120" t="n">
        <v>0</v>
      </c>
      <c r="N1153" s="88">
        <f>N1152+C1153+D1153+F1153+G1153+H1153-I1153-J1153-K1153-L1153-M1153/15</f>
        <v/>
      </c>
      <c r="O1153" s="88" t="n">
        <v>3136</v>
      </c>
      <c r="P1153" s="88" t="n"/>
      <c r="Q1153" s="88" t="n"/>
      <c r="R1153" s="134" t="n"/>
      <c r="S1153" s="134" t="n"/>
      <c r="T1153" s="134" t="n"/>
      <c r="U1153" s="134" t="n"/>
      <c r="V1153" s="134" t="n"/>
      <c r="W1153" s="134" t="n"/>
      <c r="X1153" s="134" t="n"/>
    </row>
    <row r="1154" ht="15.75" customHeight="1" s="303">
      <c r="B1154" s="75" t="n">
        <v>45421</v>
      </c>
      <c r="C1154" s="120" t="n">
        <v>0</v>
      </c>
      <c r="D1154" s="120" t="n">
        <v>49</v>
      </c>
      <c r="E1154" s="120" t="n">
        <v>10</v>
      </c>
      <c r="F1154" s="120" t="n">
        <v>0</v>
      </c>
      <c r="G1154" s="120" t="n">
        <v>0</v>
      </c>
      <c r="H1154" s="120" t="n">
        <v>258</v>
      </c>
      <c r="I1154" s="120" t="n">
        <v>594</v>
      </c>
      <c r="J1154" s="120" t="n">
        <v>0</v>
      </c>
      <c r="K1154" s="120" t="n">
        <v>600</v>
      </c>
      <c r="L1154" s="120" t="n">
        <v>0</v>
      </c>
      <c r="M1154" s="120" t="n">
        <v>0</v>
      </c>
      <c r="N1154" s="88">
        <f>N1153+C1154+D1154+F1154+G1154+H1154-I1154-J1154-K1154-L1154-M1154/15</f>
        <v/>
      </c>
      <c r="O1154" s="88" t="n">
        <v>2895</v>
      </c>
      <c r="P1154" s="88" t="n"/>
      <c r="Q1154" s="88" t="n"/>
      <c r="R1154" s="134" t="n"/>
      <c r="S1154" s="134" t="n"/>
      <c r="T1154" s="134" t="n"/>
      <c r="U1154" s="134" t="n"/>
      <c r="V1154" s="134" t="n"/>
      <c r="W1154" s="134" t="n"/>
      <c r="X1154" s="134" t="n"/>
    </row>
    <row r="1155" ht="15.75" customHeight="1" s="303">
      <c r="B1155" s="75" t="n">
        <v>45422</v>
      </c>
      <c r="C1155" s="120" t="n">
        <v>0</v>
      </c>
      <c r="D1155" s="120" t="n">
        <v>330</v>
      </c>
      <c r="E1155" s="120" t="n">
        <v>110</v>
      </c>
      <c r="F1155" s="120" t="n">
        <v>0</v>
      </c>
      <c r="G1155" s="120" t="n">
        <v>0</v>
      </c>
      <c r="H1155" s="120" t="n">
        <v>253</v>
      </c>
      <c r="I1155" s="120" t="n">
        <v>676</v>
      </c>
      <c r="J1155" s="120" t="n">
        <v>0</v>
      </c>
      <c r="K1155" s="120" t="n">
        <v>0</v>
      </c>
      <c r="L1155" s="120" t="n">
        <v>0</v>
      </c>
      <c r="M1155" s="120" t="n">
        <v>0</v>
      </c>
      <c r="N1155" s="88">
        <f>N1154+C1155+D1155+F1155+G1155+H1155-I1155-J1155-K1155-L1155-M1155/15</f>
        <v/>
      </c>
      <c r="O1155" s="88" t="n">
        <v>2906</v>
      </c>
      <c r="P1155" s="88" t="n"/>
      <c r="Q1155" s="88" t="n"/>
      <c r="R1155" s="134" t="n"/>
      <c r="S1155" s="134" t="n"/>
      <c r="T1155" s="134" t="n"/>
      <c r="U1155" s="134" t="n"/>
      <c r="V1155" s="134" t="n"/>
      <c r="W1155" s="134" t="n"/>
      <c r="X1155" s="134" t="n"/>
    </row>
    <row r="1156" ht="15.75" customHeight="1" s="303">
      <c r="B1156" s="75" t="n">
        <v>45423</v>
      </c>
      <c r="C1156" s="120" t="n">
        <v>0</v>
      </c>
      <c r="D1156" s="120" t="n">
        <v>0</v>
      </c>
      <c r="E1156" s="120" t="n">
        <v>0</v>
      </c>
      <c r="F1156" s="120" t="n">
        <v>0</v>
      </c>
      <c r="G1156" s="120" t="n">
        <v>0</v>
      </c>
      <c r="H1156" s="120" t="n">
        <v>287</v>
      </c>
      <c r="I1156" s="120" t="n">
        <v>440</v>
      </c>
      <c r="J1156" s="120" t="n">
        <v>0</v>
      </c>
      <c r="K1156" s="120" t="n">
        <v>0</v>
      </c>
      <c r="L1156" s="120" t="n">
        <v>0</v>
      </c>
      <c r="M1156" s="120" t="n">
        <v>0</v>
      </c>
      <c r="N1156" s="88">
        <f>N1155+C1156+D1156+F1156+G1156+H1156-I1156-J1156-K1156-L1156-M1156/15</f>
        <v/>
      </c>
      <c r="O1156" s="88" t="n">
        <v>3226</v>
      </c>
      <c r="P1156" s="88" t="n"/>
      <c r="Q1156" s="88" t="n"/>
      <c r="R1156" s="134" t="n"/>
      <c r="S1156" s="134" t="n"/>
      <c r="T1156" s="134" t="n"/>
      <c r="U1156" s="134" t="n"/>
      <c r="V1156" s="134" t="n"/>
      <c r="W1156" s="134" t="n"/>
      <c r="X1156" s="134" t="n"/>
    </row>
    <row r="1157" ht="15.75" customHeight="1" s="303">
      <c r="B1157" s="75" t="n">
        <v>45424</v>
      </c>
      <c r="C1157" s="120" t="n">
        <v>0</v>
      </c>
      <c r="D1157" s="120" t="n">
        <v>500</v>
      </c>
      <c r="E1157" s="120" t="n">
        <v>170</v>
      </c>
      <c r="F1157" s="120" t="n">
        <v>0</v>
      </c>
      <c r="G1157" s="120" t="n">
        <v>0</v>
      </c>
      <c r="H1157" s="120" t="n">
        <v>109</v>
      </c>
      <c r="I1157" s="120" t="n">
        <v>356</v>
      </c>
      <c r="J1157" s="120" t="n">
        <v>0</v>
      </c>
      <c r="K1157" s="120" t="n">
        <v>0</v>
      </c>
      <c r="L1157" s="120" t="n">
        <v>0</v>
      </c>
      <c r="M1157" s="120" t="n">
        <v>0</v>
      </c>
      <c r="N1157" s="88">
        <f>N1156+C1157+D1157+F1157+G1157+H1157-I1157-J1157-K1157-L1157-M1157/15</f>
        <v/>
      </c>
      <c r="O1157" s="88" t="n">
        <v>3706</v>
      </c>
      <c r="P1157" s="88" t="n"/>
      <c r="Q1157" s="88" t="n"/>
      <c r="R1157" s="134" t="n"/>
      <c r="S1157" s="134" t="n"/>
      <c r="T1157" s="134" t="n"/>
      <c r="U1157" s="134" t="n"/>
      <c r="V1157" s="134" t="n"/>
      <c r="W1157" s="134" t="n"/>
      <c r="X1157" s="134" t="n"/>
    </row>
    <row r="1158" ht="15.75" customHeight="1" s="303">
      <c r="B1158" s="75" t="n">
        <v>45425</v>
      </c>
      <c r="C1158" s="120" t="n">
        <v>0</v>
      </c>
      <c r="D1158" s="120" t="n">
        <v>0</v>
      </c>
      <c r="E1158" s="120" t="n">
        <v>0</v>
      </c>
      <c r="F1158" s="120" t="n">
        <v>0</v>
      </c>
      <c r="G1158" s="120" t="n">
        <v>0</v>
      </c>
      <c r="H1158" s="120" t="n">
        <v>194</v>
      </c>
      <c r="I1158" s="120" t="n">
        <v>181</v>
      </c>
      <c r="J1158" s="120" t="n">
        <v>0</v>
      </c>
      <c r="K1158" s="120" t="n">
        <v>0</v>
      </c>
      <c r="L1158" s="120" t="n">
        <v>0</v>
      </c>
      <c r="M1158" s="120" t="n">
        <v>0</v>
      </c>
      <c r="N1158" s="88">
        <f>N1157+C1158+D1158+F1158+G1158+H1158-I1158-J1158-K1158-L1158-M1158/15</f>
        <v/>
      </c>
      <c r="O1158" s="88" t="n">
        <v>3100</v>
      </c>
      <c r="P1158" s="88" t="n"/>
      <c r="Q1158" s="88" t="n"/>
      <c r="R1158" s="134" t="n"/>
      <c r="S1158" s="134" t="n"/>
      <c r="T1158" s="134" t="n"/>
      <c r="U1158" s="134" t="n"/>
      <c r="V1158" s="134" t="n"/>
      <c r="W1158" s="134" t="n"/>
      <c r="X1158" s="134" t="n"/>
    </row>
    <row r="1159" ht="15.75" customHeight="1" s="303">
      <c r="B1159" s="75" t="n">
        <v>45426</v>
      </c>
      <c r="C1159" s="120" t="n">
        <v>0</v>
      </c>
      <c r="D1159" s="120" t="n">
        <v>0</v>
      </c>
      <c r="E1159" s="120" t="n">
        <v>0</v>
      </c>
      <c r="F1159" s="120" t="n">
        <v>0</v>
      </c>
      <c r="G1159" s="120" t="n">
        <v>0</v>
      </c>
      <c r="H1159" s="120" t="n">
        <v>251</v>
      </c>
      <c r="I1159" s="120" t="n">
        <v>473</v>
      </c>
      <c r="J1159" s="120" t="n">
        <v>0</v>
      </c>
      <c r="K1159" s="120" t="n">
        <v>0</v>
      </c>
      <c r="L1159" s="120" t="n">
        <v>0</v>
      </c>
      <c r="M1159" s="120" t="n">
        <v>0</v>
      </c>
      <c r="N1159" s="88">
        <f>N1158+C1159+D1159+F1159+G1159+H1159-I1159-J1159-K1159-L1159-M1159/15</f>
        <v/>
      </c>
      <c r="O1159" s="88" t="n">
        <v>2903</v>
      </c>
      <c r="P1159" s="88" t="n"/>
      <c r="Q1159" s="88" t="n"/>
      <c r="R1159" s="134" t="n"/>
      <c r="S1159" s="134" t="n"/>
      <c r="T1159" s="134" t="n"/>
      <c r="U1159" s="134" t="n"/>
      <c r="V1159" s="134" t="n"/>
      <c r="W1159" s="134" t="n"/>
      <c r="X1159" s="134" t="n"/>
    </row>
    <row r="1160" ht="15.75" customHeight="1" s="303">
      <c r="B1160" s="75" t="n">
        <v>45427</v>
      </c>
      <c r="C1160" s="120" t="n">
        <v>0</v>
      </c>
      <c r="D1160" s="120" t="n">
        <v>0</v>
      </c>
      <c r="E1160" s="120" t="n">
        <v>0</v>
      </c>
      <c r="F1160" s="120" t="n">
        <v>0</v>
      </c>
      <c r="G1160" s="120" t="n">
        <v>0</v>
      </c>
      <c r="H1160" s="120" t="n">
        <v>234</v>
      </c>
      <c r="I1160" s="120" t="n">
        <v>511</v>
      </c>
      <c r="J1160" s="120" t="n">
        <v>0</v>
      </c>
      <c r="K1160" s="120" t="n">
        <v>0</v>
      </c>
      <c r="L1160" s="120" t="n">
        <v>0</v>
      </c>
      <c r="M1160" s="120" t="n">
        <v>0</v>
      </c>
      <c r="N1160" s="88">
        <f>N1159+C1160+D1160+F1160+G1160+H1160-I1160-J1160-K1160-L1160-M1160/15</f>
        <v/>
      </c>
      <c r="O1160" s="88" t="n">
        <v>2663</v>
      </c>
      <c r="P1160" s="88" t="n"/>
      <c r="Q1160" s="88" t="n"/>
      <c r="R1160" s="134" t="n"/>
      <c r="S1160" s="134" t="n"/>
      <c r="T1160" s="134" t="n"/>
      <c r="U1160" s="134" t="n"/>
      <c r="V1160" s="134" t="n"/>
      <c r="W1160" s="134" t="n"/>
      <c r="X1160" s="134" t="n"/>
    </row>
    <row r="1161" ht="15.75" customHeight="1" s="303">
      <c r="B1161" s="75" t="n">
        <v>45428</v>
      </c>
      <c r="C1161" s="120" t="n">
        <v>0</v>
      </c>
      <c r="D1161" s="120" t="n">
        <v>0</v>
      </c>
      <c r="E1161" s="120" t="n">
        <v>0</v>
      </c>
      <c r="F1161" s="120" t="n">
        <v>0</v>
      </c>
      <c r="G1161" s="120" t="n">
        <v>0</v>
      </c>
      <c r="H1161" s="120" t="n">
        <v>240</v>
      </c>
      <c r="I1161" s="120" t="n">
        <v>532</v>
      </c>
      <c r="J1161" s="120" t="n">
        <v>0</v>
      </c>
      <c r="K1161" s="120" t="n">
        <v>600</v>
      </c>
      <c r="L1161" s="120" t="n">
        <v>0</v>
      </c>
      <c r="M1161" s="120" t="n">
        <v>0</v>
      </c>
      <c r="N1161" s="88">
        <f>N1160+C1161+D1161+F1161+G1161+H1161-I1161-J1161-K1161-L1161-M1161/15</f>
        <v/>
      </c>
      <c r="O1161" s="88" t="n">
        <v>2452</v>
      </c>
      <c r="P1161" s="88" t="n"/>
      <c r="Q1161" s="88" t="n"/>
      <c r="R1161" s="134" t="n"/>
      <c r="S1161" s="134" t="n"/>
      <c r="T1161" s="134" t="n"/>
      <c r="U1161" s="134" t="n"/>
      <c r="V1161" s="134" t="n"/>
      <c r="W1161" s="134" t="n"/>
      <c r="X1161" s="134" t="n"/>
    </row>
    <row r="1162" ht="15.75" customHeight="1" s="303">
      <c r="B1162" s="75" t="n">
        <v>45429</v>
      </c>
      <c r="C1162" s="120" t="n">
        <v>0</v>
      </c>
      <c r="D1162" s="120" t="n">
        <v>0</v>
      </c>
      <c r="E1162" s="120" t="n">
        <v>0</v>
      </c>
      <c r="F1162" s="120" t="n">
        <v>0</v>
      </c>
      <c r="G1162" s="120" t="n">
        <v>0</v>
      </c>
      <c r="H1162" s="120" t="n">
        <v>475</v>
      </c>
      <c r="I1162" s="120" t="n">
        <v>173</v>
      </c>
      <c r="J1162" s="120" t="n">
        <v>0</v>
      </c>
      <c r="K1162" s="120" t="n">
        <v>0</v>
      </c>
      <c r="L1162" s="120" t="n">
        <v>0</v>
      </c>
      <c r="M1162" s="120" t="n">
        <v>0</v>
      </c>
      <c r="N1162" s="88">
        <f>N1161+C1162+D1162+F1162+G1162+H1162-I1162-J1162-K1162-L1162-M1162/15</f>
        <v/>
      </c>
      <c r="O1162" s="88" t="n"/>
      <c r="P1162" s="88" t="n"/>
      <c r="Q1162" s="88" t="n"/>
      <c r="R1162" s="134" t="n"/>
      <c r="S1162" s="134" t="n"/>
      <c r="T1162" s="134" t="n"/>
      <c r="U1162" s="134" t="n"/>
      <c r="V1162" s="134" t="n"/>
      <c r="W1162" s="134" t="n"/>
      <c r="X1162" s="134" t="n"/>
    </row>
    <row r="1163" ht="15.75" customHeight="1" s="303">
      <c r="B1163" s="75" t="n">
        <v>45430</v>
      </c>
      <c r="C1163" s="120" t="n">
        <v>0</v>
      </c>
      <c r="D1163" s="120" t="n">
        <v>500</v>
      </c>
      <c r="E1163" s="120" t="n">
        <v>112</v>
      </c>
      <c r="F1163" s="120" t="n">
        <v>0</v>
      </c>
      <c r="G1163" s="120" t="n">
        <v>0</v>
      </c>
      <c r="H1163" s="120" t="n">
        <v>187</v>
      </c>
      <c r="I1163" s="120" t="n">
        <v>644</v>
      </c>
      <c r="J1163" s="120" t="n">
        <v>0</v>
      </c>
      <c r="K1163" s="120" t="n">
        <v>0</v>
      </c>
      <c r="L1163" s="120" t="n">
        <v>0</v>
      </c>
      <c r="M1163" s="120" t="n">
        <v>0</v>
      </c>
      <c r="N1163" s="88">
        <f>N1162+C1163+D1163+F1163+G1163+H1163-I1163-J1163-K1163-L1163-M1163/15</f>
        <v/>
      </c>
      <c r="O1163" s="88" t="n"/>
      <c r="P1163" s="88" t="n"/>
      <c r="Q1163" s="88" t="n"/>
      <c r="R1163" s="134" t="n"/>
      <c r="S1163" s="134" t="n"/>
      <c r="T1163" s="134" t="n"/>
      <c r="U1163" s="134" t="n"/>
      <c r="V1163" s="134" t="n"/>
      <c r="W1163" s="134" t="n"/>
      <c r="X1163" s="134" t="n"/>
    </row>
    <row r="1164" ht="15.75" customHeight="1" s="303">
      <c r="B1164" s="75" t="n">
        <v>45431</v>
      </c>
      <c r="C1164" s="120" t="n">
        <v>0</v>
      </c>
      <c r="D1164" s="120" t="n">
        <v>0</v>
      </c>
      <c r="E1164" s="120" t="n">
        <v>0</v>
      </c>
      <c r="F1164" s="120" t="n">
        <v>0</v>
      </c>
      <c r="G1164" s="120" t="n">
        <v>0</v>
      </c>
      <c r="H1164" s="120" t="n">
        <v>502</v>
      </c>
      <c r="I1164" s="120" t="n">
        <v>630</v>
      </c>
      <c r="J1164" s="120" t="n">
        <v>0</v>
      </c>
      <c r="K1164" s="120" t="n">
        <v>0</v>
      </c>
      <c r="L1164" s="120" t="n">
        <v>0</v>
      </c>
      <c r="M1164" s="120" t="n">
        <v>0</v>
      </c>
      <c r="N1164" s="88">
        <f>N1163+C1164+D1164+F1164+G1164+H1164-I1164-J1164-K1164-L1164-M1164/15</f>
        <v/>
      </c>
      <c r="O1164" s="88" t="n">
        <v>2035</v>
      </c>
      <c r="P1164" s="88" t="n"/>
      <c r="Q1164" s="88" t="n"/>
      <c r="R1164" s="134" t="n"/>
      <c r="S1164" s="134" t="n"/>
      <c r="T1164" s="134" t="n"/>
      <c r="U1164" s="134" t="n"/>
      <c r="V1164" s="134" t="n"/>
      <c r="W1164" s="134" t="n"/>
      <c r="X1164" s="134" t="n"/>
    </row>
    <row r="1165" ht="15.75" customHeight="1" s="303">
      <c r="B1165" s="75" t="n">
        <v>45432</v>
      </c>
      <c r="C1165" s="120" t="n">
        <v>0</v>
      </c>
      <c r="D1165" s="120" t="n">
        <v>400</v>
      </c>
      <c r="E1165" s="120" t="n">
        <v>152</v>
      </c>
      <c r="F1165" s="120" t="n">
        <v>0</v>
      </c>
      <c r="G1165" s="120" t="n">
        <v>0</v>
      </c>
      <c r="H1165" s="120" t="n">
        <v>325</v>
      </c>
      <c r="I1165" s="120" t="n">
        <v>126</v>
      </c>
      <c r="J1165" s="120" t="n">
        <v>0</v>
      </c>
      <c r="K1165" s="120" t="n">
        <v>0</v>
      </c>
      <c r="L1165" s="120" t="n">
        <v>0</v>
      </c>
      <c r="M1165" s="120" t="n">
        <v>0</v>
      </c>
      <c r="N1165" s="88">
        <f>N1164+C1165+D1165+F1165+G1165+H1165-I1165-J1165-K1165-L1165-M1165/15</f>
        <v/>
      </c>
      <c r="O1165" s="88" t="n">
        <v>1971</v>
      </c>
      <c r="P1165" s="88" t="n"/>
      <c r="Q1165" s="88" t="n"/>
      <c r="R1165" s="134" t="n"/>
      <c r="S1165" s="134" t="n"/>
      <c r="T1165" s="134" t="n"/>
      <c r="U1165" s="134" t="n"/>
      <c r="V1165" s="134" t="n"/>
      <c r="W1165" s="134" t="n"/>
      <c r="X1165" s="134" t="n"/>
    </row>
    <row r="1166" ht="15.75" customHeight="1" s="303">
      <c r="B1166" s="75" t="n">
        <v>45433</v>
      </c>
      <c r="C1166" s="120" t="n">
        <v>0</v>
      </c>
      <c r="D1166" s="120" t="n">
        <v>180</v>
      </c>
      <c r="E1166" s="120" t="n">
        <v>43</v>
      </c>
      <c r="F1166" s="120" t="n">
        <v>0</v>
      </c>
      <c r="G1166" s="120" t="n">
        <v>0</v>
      </c>
      <c r="H1166" s="120" t="n">
        <v>428</v>
      </c>
      <c r="I1166" s="120" t="n">
        <v>628</v>
      </c>
      <c r="J1166" s="120" t="n">
        <v>0</v>
      </c>
      <c r="K1166" s="120" t="n">
        <v>0</v>
      </c>
      <c r="L1166" s="120" t="n">
        <v>0</v>
      </c>
      <c r="M1166" s="120" t="n">
        <v>0</v>
      </c>
      <c r="N1166" s="88">
        <f>N1165+C1166+D1166+F1166+G1166+H1166-I1166-J1166-K1166-L1166-M1166/15</f>
        <v/>
      </c>
      <c r="O1166" s="88" t="n">
        <v>1723</v>
      </c>
      <c r="P1166" s="88" t="n"/>
      <c r="Q1166" s="88" t="n"/>
      <c r="R1166" s="134" t="n"/>
      <c r="S1166" s="134" t="n"/>
      <c r="T1166" s="134" t="n"/>
      <c r="U1166" s="134" t="n"/>
      <c r="V1166" s="134" t="n"/>
      <c r="W1166" s="134" t="n"/>
      <c r="X1166" s="134" t="n"/>
    </row>
    <row r="1167" ht="15.75" customHeight="1" s="303">
      <c r="B1167" s="75" t="n">
        <v>45434</v>
      </c>
      <c r="C1167" s="120" t="n">
        <v>0</v>
      </c>
      <c r="D1167" s="120" t="n">
        <v>600</v>
      </c>
      <c r="E1167" s="120" t="n">
        <v>21</v>
      </c>
      <c r="F1167" s="120" t="n">
        <v>0</v>
      </c>
      <c r="G1167" s="120" t="n">
        <v>0</v>
      </c>
      <c r="H1167" s="120" t="n">
        <v>258</v>
      </c>
      <c r="I1167" s="120" t="n">
        <v>552</v>
      </c>
      <c r="J1167" s="120" t="n">
        <v>0</v>
      </c>
      <c r="K1167" s="120" t="n">
        <v>0</v>
      </c>
      <c r="L1167" s="120" t="n">
        <v>0</v>
      </c>
      <c r="M1167" s="120" t="n">
        <v>0</v>
      </c>
      <c r="N1167" s="88">
        <f>N1166+C1167+D1167+F1167+G1167+H1167-I1167-J1167-K1167-L1167-M1167/15</f>
        <v/>
      </c>
      <c r="O1167" s="88" t="n">
        <v>1956</v>
      </c>
      <c r="P1167" s="88" t="n"/>
      <c r="Q1167" s="88" t="n"/>
      <c r="R1167" s="134" t="n"/>
      <c r="S1167" s="134" t="n"/>
      <c r="T1167" s="134" t="n"/>
      <c r="U1167" s="134" t="n"/>
      <c r="V1167" s="134" t="n"/>
      <c r="W1167" s="134" t="n"/>
      <c r="X1167" s="134" t="n"/>
    </row>
    <row r="1168" ht="15.75" customHeight="1" s="303">
      <c r="B1168" s="75" t="n">
        <v>45435</v>
      </c>
      <c r="C1168" s="120" t="n">
        <v>0</v>
      </c>
      <c r="D1168" s="120" t="n">
        <v>275</v>
      </c>
      <c r="E1168" s="120" t="n">
        <v>102</v>
      </c>
      <c r="F1168" s="120" t="n">
        <v>0</v>
      </c>
      <c r="G1168" s="120" t="n">
        <v>0</v>
      </c>
      <c r="H1168" s="120" t="n">
        <v>322</v>
      </c>
      <c r="I1168" s="120" t="n">
        <v>890</v>
      </c>
      <c r="J1168" s="120" t="n">
        <v>0</v>
      </c>
      <c r="K1168" s="120" t="n">
        <v>0</v>
      </c>
      <c r="L1168" s="120" t="n">
        <v>0</v>
      </c>
      <c r="M1168" s="120" t="n">
        <v>0</v>
      </c>
      <c r="N1168" s="88">
        <f>N1167+C1168+D1168+F1168+G1168+H1168-I1168-J1168-K1168-L1168-M1168/15</f>
        <v/>
      </c>
      <c r="O1168" s="88" t="n">
        <v>1802</v>
      </c>
      <c r="P1168" s="88" t="n"/>
      <c r="Q1168" s="88" t="n"/>
      <c r="R1168" s="134" t="n"/>
      <c r="S1168" s="134" t="n"/>
      <c r="T1168" s="134" t="n"/>
      <c r="U1168" s="134" t="n"/>
      <c r="V1168" s="134" t="n"/>
      <c r="W1168" s="134" t="n"/>
      <c r="X1168" s="134" t="n"/>
    </row>
    <row r="1169" ht="15.75" customHeight="1" s="303">
      <c r="B1169" s="75" t="n">
        <v>45436</v>
      </c>
      <c r="C1169" s="120" t="n">
        <v>0</v>
      </c>
      <c r="D1169" s="120" t="n">
        <v>320</v>
      </c>
      <c r="E1169" s="120" t="n">
        <v>124</v>
      </c>
      <c r="F1169" s="120" t="n">
        <v>0</v>
      </c>
      <c r="G1169" s="120" t="n">
        <v>0</v>
      </c>
      <c r="H1169" s="120" t="n">
        <v>505</v>
      </c>
      <c r="I1169" s="120" t="n">
        <v>786</v>
      </c>
      <c r="J1169" s="120" t="n">
        <v>0</v>
      </c>
      <c r="K1169" s="120" t="n">
        <v>0</v>
      </c>
      <c r="L1169" s="120" t="n">
        <v>0</v>
      </c>
      <c r="M1169" s="120" t="n">
        <v>0</v>
      </c>
      <c r="N1169" s="88">
        <f>N1168+C1169+D1169+F1169+G1169+H1169-I1169-J1169-K1169-L1169-M1169/15</f>
        <v/>
      </c>
      <c r="O1169" s="88" t="n">
        <v>1684</v>
      </c>
      <c r="P1169" s="88" t="n"/>
      <c r="Q1169" s="88" t="n"/>
      <c r="R1169" s="134" t="n"/>
      <c r="S1169" s="134" t="n"/>
      <c r="T1169" s="134" t="n"/>
      <c r="U1169" s="134" t="n"/>
      <c r="V1169" s="134" t="n"/>
      <c r="W1169" s="134" t="n"/>
      <c r="X1169" s="134" t="n"/>
    </row>
    <row r="1170" ht="15.75" customHeight="1" s="303">
      <c r="B1170" s="75" t="n">
        <v>45437</v>
      </c>
      <c r="C1170" s="120" t="n">
        <v>0</v>
      </c>
      <c r="D1170" s="120" t="n">
        <v>496</v>
      </c>
      <c r="E1170" s="120" t="n">
        <v>164</v>
      </c>
      <c r="F1170" s="120" t="n">
        <v>0</v>
      </c>
      <c r="G1170" s="120" t="n">
        <v>0</v>
      </c>
      <c r="H1170" s="120" t="n">
        <v>615</v>
      </c>
      <c r="I1170" s="120" t="n">
        <v>1092</v>
      </c>
      <c r="J1170" s="120" t="n">
        <v>0</v>
      </c>
      <c r="K1170" s="120" t="n">
        <v>0</v>
      </c>
      <c r="L1170" s="120" t="n">
        <v>0</v>
      </c>
      <c r="M1170" s="120" t="n">
        <v>0</v>
      </c>
      <c r="N1170" s="88">
        <f>N1169+C1170+D1170+F1170+G1170+H1170-I1170-J1170-K1170-L1170-M1170/15</f>
        <v/>
      </c>
      <c r="O1170" s="88" t="n"/>
      <c r="P1170" s="88" t="n"/>
      <c r="Q1170" s="88" t="n"/>
      <c r="R1170" s="134" t="n"/>
      <c r="S1170" s="134" t="n"/>
      <c r="T1170" s="134" t="n"/>
      <c r="U1170" s="134" t="n"/>
      <c r="V1170" s="134" t="n"/>
      <c r="W1170" s="134" t="n"/>
      <c r="X1170" s="134" t="n"/>
    </row>
    <row r="1171" ht="15.75" customHeight="1" s="303">
      <c r="B1171" s="75" t="n">
        <v>45438</v>
      </c>
      <c r="C1171" s="120" t="n">
        <v>0</v>
      </c>
      <c r="D1171" s="120" t="n">
        <v>0</v>
      </c>
      <c r="E1171" s="120" t="n">
        <v>0</v>
      </c>
      <c r="F1171" s="120" t="n">
        <v>0</v>
      </c>
      <c r="G1171" s="120" t="n">
        <v>0</v>
      </c>
      <c r="H1171" s="120" t="n">
        <v>656</v>
      </c>
      <c r="I1171" s="120" t="n">
        <v>625</v>
      </c>
      <c r="J1171" s="120" t="n">
        <v>0</v>
      </c>
      <c r="K1171" s="120" t="n">
        <v>600</v>
      </c>
      <c r="L1171" s="120" t="n">
        <v>0</v>
      </c>
      <c r="M1171" s="120" t="n">
        <v>0</v>
      </c>
      <c r="N1171" s="88">
        <f>N1170+C1171+D1171+F1171+G1171+H1171-I1171-J1171-K1171-L1171-M1171/15</f>
        <v/>
      </c>
      <c r="O1171" s="88" t="n">
        <v>1495</v>
      </c>
      <c r="P1171" s="88" t="n"/>
      <c r="Q1171" s="88" t="n"/>
      <c r="R1171" s="134" t="n"/>
      <c r="S1171" s="134" t="n"/>
      <c r="T1171" s="134" t="n"/>
      <c r="U1171" s="134" t="n"/>
      <c r="V1171" s="134" t="n"/>
      <c r="W1171" s="134" t="n"/>
      <c r="X1171" s="134" t="n"/>
    </row>
    <row r="1172" ht="15.75" customHeight="1" s="303">
      <c r="B1172" s="75" t="n">
        <v>45439</v>
      </c>
      <c r="C1172" s="120" t="n">
        <v>0</v>
      </c>
      <c r="D1172" s="120" t="n">
        <v>320</v>
      </c>
      <c r="E1172" s="120" t="n">
        <v>102</v>
      </c>
      <c r="F1172" s="120" t="n">
        <v>0</v>
      </c>
      <c r="G1172" s="120" t="n">
        <v>0</v>
      </c>
      <c r="H1172" s="120" t="n">
        <v>241</v>
      </c>
      <c r="I1172" s="120" t="n">
        <v>225</v>
      </c>
      <c r="J1172" s="120" t="n">
        <v>0</v>
      </c>
      <c r="K1172" s="120" t="n">
        <v>0</v>
      </c>
      <c r="L1172" s="120" t="n">
        <v>0</v>
      </c>
      <c r="M1172" s="120" t="n">
        <v>0</v>
      </c>
      <c r="N1172" s="88">
        <f>N1171+C1172+D1172+F1172+G1172+H1172-I1172-J1172-K1172-L1172-M1172/15</f>
        <v/>
      </c>
      <c r="O1172" s="88" t="n">
        <v>1321</v>
      </c>
      <c r="P1172" s="88" t="n"/>
      <c r="Q1172" s="88" t="n"/>
      <c r="R1172" s="134" t="n"/>
      <c r="S1172" s="134" t="n"/>
      <c r="T1172" s="134" t="n"/>
      <c r="U1172" s="134" t="n"/>
      <c r="V1172" s="134" t="n"/>
      <c r="W1172" s="134" t="n"/>
      <c r="X1172" s="134" t="n"/>
    </row>
    <row r="1173" ht="15.75" customHeight="1" s="303">
      <c r="B1173" s="75" t="n">
        <v>45440</v>
      </c>
      <c r="C1173" s="120" t="n">
        <v>0</v>
      </c>
      <c r="D1173" s="120" t="n">
        <v>0</v>
      </c>
      <c r="E1173" s="120" t="n">
        <v>0</v>
      </c>
      <c r="F1173" s="120" t="n">
        <v>0</v>
      </c>
      <c r="G1173" s="120" t="n">
        <v>0</v>
      </c>
      <c r="H1173" s="120" t="n">
        <v>461</v>
      </c>
      <c r="I1173" s="120" t="n">
        <v>519</v>
      </c>
      <c r="J1173" s="120" t="n">
        <v>0</v>
      </c>
      <c r="K1173" s="120" t="n">
        <v>0</v>
      </c>
      <c r="L1173" s="120" t="n">
        <v>0</v>
      </c>
      <c r="M1173" s="120" t="n">
        <v>0</v>
      </c>
      <c r="N1173" s="88">
        <f>N1172+C1173+D1173+F1173+G1173+H1173-I1173-J1173-K1173-L1173-M1173/15</f>
        <v/>
      </c>
      <c r="O1173" s="88" t="n">
        <v>1124</v>
      </c>
      <c r="P1173" s="88" t="n"/>
      <c r="Q1173" s="88" t="n"/>
      <c r="R1173" s="134" t="n"/>
      <c r="S1173" s="134" t="n"/>
      <c r="T1173" s="134" t="n"/>
      <c r="U1173" s="134" t="n"/>
      <c r="V1173" s="134" t="n"/>
      <c r="W1173" s="134" t="n"/>
      <c r="X1173" s="134" t="n"/>
    </row>
    <row r="1174" ht="15.75" customHeight="1" s="303">
      <c r="B1174" s="75" t="n">
        <v>45441</v>
      </c>
      <c r="C1174" s="120" t="n">
        <v>0</v>
      </c>
      <c r="D1174" s="120" t="n">
        <v>188</v>
      </c>
      <c r="E1174" s="120" t="n">
        <v>22</v>
      </c>
      <c r="F1174" s="120" t="n">
        <v>0</v>
      </c>
      <c r="G1174" s="120" t="n">
        <v>0</v>
      </c>
      <c r="H1174" s="120" t="n">
        <v>528</v>
      </c>
      <c r="I1174" s="120" t="n">
        <v>674</v>
      </c>
      <c r="J1174" s="120" t="n">
        <v>0</v>
      </c>
      <c r="K1174" s="120" t="n">
        <v>0</v>
      </c>
      <c r="L1174" s="120" t="n">
        <v>0</v>
      </c>
      <c r="M1174" s="120" t="n">
        <v>0</v>
      </c>
      <c r="N1174" s="88">
        <f>N1173+C1174+D1174+F1174+G1174+H1174-I1174-J1174-K1174-L1174-M1174/15</f>
        <v/>
      </c>
      <c r="O1174" s="88" t="n">
        <v>1169</v>
      </c>
      <c r="P1174" s="88" t="n"/>
      <c r="Q1174" s="88" t="n"/>
      <c r="R1174" s="134" t="n"/>
      <c r="S1174" s="134" t="n"/>
      <c r="T1174" s="134" t="n"/>
      <c r="U1174" s="134" t="n"/>
      <c r="V1174" s="134" t="n"/>
      <c r="W1174" s="134" t="n"/>
      <c r="X1174" s="134" t="n"/>
    </row>
    <row r="1175" ht="15.75" customHeight="1" s="303">
      <c r="B1175" s="75" t="n">
        <v>45442</v>
      </c>
      <c r="C1175" s="120" t="n">
        <v>0</v>
      </c>
      <c r="D1175" s="120" t="n">
        <v>0</v>
      </c>
      <c r="E1175" s="120" t="n">
        <v>0</v>
      </c>
      <c r="F1175" s="120" t="n">
        <v>0</v>
      </c>
      <c r="G1175" s="120" t="n">
        <v>0</v>
      </c>
      <c r="H1175" s="120" t="n">
        <v>205</v>
      </c>
      <c r="I1175" s="120" t="n">
        <v>504</v>
      </c>
      <c r="J1175" s="120" t="n">
        <v>0</v>
      </c>
      <c r="K1175" s="120" t="n">
        <v>0</v>
      </c>
      <c r="L1175" s="120" t="n">
        <v>0</v>
      </c>
      <c r="M1175" s="120" t="n">
        <v>0</v>
      </c>
      <c r="N1175" s="88">
        <f>N1174+C1175+D1175+F1175+G1175+H1175-I1175-J1175-K1175-L1175-M1175/15</f>
        <v/>
      </c>
      <c r="O1175" s="88" t="n">
        <v>816</v>
      </c>
      <c r="P1175" s="88" t="n"/>
      <c r="Q1175" s="88" t="n"/>
      <c r="R1175" s="134" t="n"/>
      <c r="S1175" s="134" t="n"/>
      <c r="T1175" s="134" t="n"/>
      <c r="U1175" s="134" t="n"/>
      <c r="V1175" s="134" t="n"/>
      <c r="W1175" s="134" t="n"/>
      <c r="X1175" s="134" t="n"/>
    </row>
    <row r="1176" ht="15.75" customHeight="1" s="303">
      <c r="B1176" s="75" t="n">
        <v>45443</v>
      </c>
      <c r="C1176" s="120" t="n">
        <v>0</v>
      </c>
      <c r="D1176" s="120" t="n">
        <v>0</v>
      </c>
      <c r="E1176" s="120" t="n">
        <v>0</v>
      </c>
      <c r="F1176" s="120" t="n">
        <v>0</v>
      </c>
      <c r="G1176" s="120" t="n">
        <v>0</v>
      </c>
      <c r="H1176" s="120" t="n">
        <v>567</v>
      </c>
      <c r="I1176" s="120" t="n">
        <v>477</v>
      </c>
      <c r="J1176" s="120" t="n">
        <v>0</v>
      </c>
      <c r="K1176" s="120" t="n">
        <v>0</v>
      </c>
      <c r="L1176" s="120" t="n">
        <v>0</v>
      </c>
      <c r="M1176" s="120" t="n">
        <v>0</v>
      </c>
      <c r="N1176" s="88">
        <f>N1175+C1176+D1176+F1176+G1176+H1176-I1176-J1176-K1176-L1176-M1176/15</f>
        <v/>
      </c>
      <c r="O1176" s="88" t="n">
        <v>502</v>
      </c>
      <c r="P1176" s="88" t="n"/>
      <c r="Q1176" s="88" t="n"/>
      <c r="R1176" s="134" t="n"/>
      <c r="S1176" s="134" t="n"/>
      <c r="T1176" s="134" t="n"/>
      <c r="U1176" s="134" t="n"/>
      <c r="V1176" s="134" t="n"/>
      <c r="W1176" s="134" t="n"/>
      <c r="X1176" s="134" t="n"/>
    </row>
    <row r="1177" ht="15.75" customHeight="1" s="303">
      <c r="B1177" s="75" t="n">
        <v>45444</v>
      </c>
      <c r="C1177" s="120" t="n">
        <v>0</v>
      </c>
      <c r="D1177" s="120" t="n">
        <v>0</v>
      </c>
      <c r="E1177" s="120" t="n">
        <v>0</v>
      </c>
      <c r="F1177" s="120" t="n">
        <v>0</v>
      </c>
      <c r="G1177" s="120" t="n">
        <v>1</v>
      </c>
      <c r="H1177" s="120" t="n">
        <v>320</v>
      </c>
      <c r="I1177" s="120" t="n">
        <v>799</v>
      </c>
      <c r="J1177" s="120" t="n">
        <v>0</v>
      </c>
      <c r="K1177" s="120" t="n">
        <v>0</v>
      </c>
      <c r="L1177" s="120" t="n">
        <v>0</v>
      </c>
      <c r="M1177" s="120" t="n">
        <v>0</v>
      </c>
      <c r="N1177" s="88">
        <f>N1176+C1177+D1177+F1177+G1177+H1177-I1177-J1177-K1177-L1177-M1177/15</f>
        <v/>
      </c>
      <c r="O1177" s="88" t="n">
        <v>392</v>
      </c>
      <c r="P1177" s="88" t="n"/>
      <c r="Q1177" s="88" t="n"/>
      <c r="R1177" s="134" t="n"/>
      <c r="S1177" s="134" t="n"/>
      <c r="T1177" s="134" t="n"/>
      <c r="U1177" s="134" t="n"/>
      <c r="V1177" s="134" t="n"/>
      <c r="W1177" s="134" t="n"/>
      <c r="X1177" s="134" t="n"/>
    </row>
    <row r="1178" ht="15.75" customHeight="1" s="303">
      <c r="B1178" s="75" t="n">
        <v>45445</v>
      </c>
      <c r="C1178" s="120" t="n">
        <v>0</v>
      </c>
      <c r="D1178" s="120" t="n">
        <v>0</v>
      </c>
      <c r="E1178" s="120" t="n">
        <v>0</v>
      </c>
      <c r="F1178" s="120" t="n">
        <v>0</v>
      </c>
      <c r="G1178" s="120" t="n">
        <v>0</v>
      </c>
      <c r="H1178" s="120" t="n">
        <v>464</v>
      </c>
      <c r="I1178" s="120" t="n">
        <v>632</v>
      </c>
      <c r="J1178" s="120" t="n">
        <v>0</v>
      </c>
      <c r="K1178" s="120" t="n">
        <v>0</v>
      </c>
      <c r="L1178" s="120" t="n">
        <v>0</v>
      </c>
      <c r="M1178" s="120" t="n">
        <v>0</v>
      </c>
      <c r="N1178" s="88">
        <f>N1177+C1178+D1178+F1178+G1178+H1178-I1178-J1178-K1178-L1178-M1178/15</f>
        <v/>
      </c>
      <c r="O1178" s="88" t="n">
        <v>346</v>
      </c>
      <c r="P1178" s="88" t="n"/>
      <c r="Q1178" s="88" t="n"/>
      <c r="R1178" s="134" t="n"/>
      <c r="S1178" s="134" t="n"/>
      <c r="T1178" s="134" t="n"/>
      <c r="U1178" s="134" t="n"/>
      <c r="V1178" s="134" t="n"/>
      <c r="W1178" s="134" t="n"/>
      <c r="X1178" s="134" t="n"/>
    </row>
    <row r="1179" ht="15.75" customHeight="1" s="303">
      <c r="B1179" s="75" t="n">
        <v>45446</v>
      </c>
      <c r="C1179" s="120" t="n">
        <v>0</v>
      </c>
      <c r="D1179" s="120" t="n">
        <v>0</v>
      </c>
      <c r="E1179" s="120" t="n">
        <v>0</v>
      </c>
      <c r="F1179" s="120" t="n">
        <v>0</v>
      </c>
      <c r="G1179" s="120" t="n">
        <v>0</v>
      </c>
      <c r="H1179" s="120" t="n">
        <v>94</v>
      </c>
      <c r="I1179" s="120" t="n">
        <v>350</v>
      </c>
      <c r="J1179" s="120" t="n">
        <v>0</v>
      </c>
      <c r="K1179" s="120" t="n">
        <v>0</v>
      </c>
      <c r="L1179" s="120" t="n">
        <v>0</v>
      </c>
      <c r="M1179" s="120" t="n">
        <v>0</v>
      </c>
      <c r="N1179" s="88">
        <f>N1178+C1179+D1179+F1179+G1179+H1179-I1179-J1179-K1179-L1179-M1179/15</f>
        <v/>
      </c>
      <c r="O1179" s="88" t="n">
        <v>207</v>
      </c>
      <c r="P1179" s="88" t="n"/>
      <c r="Q1179" s="88" t="n"/>
      <c r="R1179" s="134" t="n"/>
      <c r="S1179" s="134" t="n"/>
      <c r="T1179" s="134" t="n"/>
      <c r="U1179" s="134" t="n"/>
      <c r="V1179" s="134" t="n"/>
      <c r="W1179" s="134" t="n"/>
      <c r="X1179" s="134" t="n"/>
    </row>
    <row r="1180" ht="15.75" customHeight="1" s="303">
      <c r="B1180" s="75" t="n">
        <v>45447</v>
      </c>
      <c r="C1180" s="120" t="n">
        <v>0</v>
      </c>
      <c r="D1180" s="120" t="n">
        <v>500</v>
      </c>
      <c r="E1180" s="120" t="n">
        <v>147</v>
      </c>
      <c r="F1180" s="120" t="n">
        <v>0</v>
      </c>
      <c r="G1180" s="120" t="n">
        <v>0</v>
      </c>
      <c r="H1180" s="120" t="n">
        <v>419</v>
      </c>
      <c r="I1180" s="120" t="n">
        <v>742</v>
      </c>
      <c r="J1180" s="120" t="n">
        <v>0</v>
      </c>
      <c r="K1180" s="120" t="n">
        <v>0</v>
      </c>
      <c r="L1180" s="120" t="n">
        <v>0</v>
      </c>
      <c r="M1180" s="120" t="n">
        <v>0</v>
      </c>
      <c r="N1180" s="88">
        <f>N1179+C1180+D1180+F1180+G1180+H1180-I1180-J1180-K1180-L1180-M1180/15</f>
        <v/>
      </c>
      <c r="O1180" s="88" t="n">
        <v>312</v>
      </c>
      <c r="P1180" s="88" t="n"/>
      <c r="Q1180" s="88" t="n"/>
      <c r="R1180" s="134" t="n"/>
      <c r="S1180" s="134" t="n"/>
      <c r="T1180" s="134" t="n"/>
      <c r="U1180" s="134" t="n"/>
      <c r="V1180" s="134" t="n"/>
      <c r="W1180" s="134" t="n"/>
      <c r="X1180" s="134" t="n"/>
    </row>
    <row r="1181" ht="15.75" customHeight="1" s="303">
      <c r="B1181" s="75" t="n">
        <v>45448</v>
      </c>
      <c r="C1181" s="120" t="n">
        <v>0</v>
      </c>
      <c r="D1181" s="120" t="n">
        <v>529</v>
      </c>
      <c r="E1181" s="120" t="n">
        <v>216</v>
      </c>
      <c r="F1181" s="120" t="n">
        <v>0</v>
      </c>
      <c r="G1181" s="120" t="n">
        <v>0</v>
      </c>
      <c r="H1181" s="120" t="n">
        <v>502</v>
      </c>
      <c r="I1181" s="120" t="n">
        <v>814</v>
      </c>
      <c r="J1181" s="120" t="n">
        <v>0</v>
      </c>
      <c r="K1181" s="120" t="n">
        <v>0</v>
      </c>
      <c r="L1181" s="120" t="n">
        <v>0</v>
      </c>
      <c r="M1181" s="120" t="n">
        <v>0</v>
      </c>
      <c r="N1181" s="88">
        <f>N1180+C1181+D1181+F1181+G1181+H1181-I1181-J1181-K1181-L1181-M1181/15</f>
        <v/>
      </c>
      <c r="O1181" s="88" t="n">
        <v>351</v>
      </c>
      <c r="P1181" s="88" t="n"/>
      <c r="Q1181" s="88" t="n"/>
      <c r="R1181" s="134" t="n"/>
      <c r="S1181" s="134" t="n"/>
      <c r="T1181" s="134" t="n"/>
      <c r="U1181" s="134" t="n"/>
      <c r="V1181" s="134" t="n"/>
      <c r="W1181" s="134" t="n"/>
      <c r="X1181" s="134" t="n"/>
    </row>
    <row r="1182" ht="15.75" customHeight="1" s="303">
      <c r="B1182" s="75" t="n">
        <v>45449</v>
      </c>
      <c r="C1182" s="120" t="n">
        <v>0</v>
      </c>
      <c r="D1182" s="120" t="n">
        <v>0</v>
      </c>
      <c r="E1182" s="120" t="n">
        <v>0</v>
      </c>
      <c r="F1182" s="120" t="n">
        <v>0</v>
      </c>
      <c r="G1182" s="120" t="n">
        <v>0</v>
      </c>
      <c r="H1182" s="120" t="n">
        <v>448</v>
      </c>
      <c r="I1182" s="120" t="n">
        <v>551</v>
      </c>
      <c r="J1182" s="120" t="n">
        <v>0</v>
      </c>
      <c r="K1182" s="120" t="n">
        <v>600</v>
      </c>
      <c r="L1182" s="120" t="n">
        <v>0</v>
      </c>
      <c r="M1182" s="120" t="n">
        <v>0</v>
      </c>
      <c r="N1182" s="88">
        <f>N1181+C1182+D1182+F1182+G1182+H1182-I1182-J1182-K1182-L1182-M1182/15</f>
        <v/>
      </c>
      <c r="O1182" s="88" t="n">
        <v>515</v>
      </c>
      <c r="P1182" s="88" t="n"/>
      <c r="Q1182" s="88" t="n"/>
      <c r="R1182" s="134" t="n"/>
      <c r="S1182" s="134" t="n"/>
      <c r="T1182" s="134" t="n"/>
      <c r="U1182" s="134" t="n"/>
      <c r="V1182" s="134" t="n"/>
      <c r="W1182" s="134" t="n"/>
      <c r="X1182" s="134" t="n"/>
    </row>
    <row r="1183" ht="15.75" customHeight="1" s="303">
      <c r="B1183" s="75" t="n">
        <v>45450</v>
      </c>
      <c r="C1183" s="120" t="n">
        <v>0</v>
      </c>
      <c r="D1183" s="120">
        <f>300+552</f>
        <v/>
      </c>
      <c r="E1183" s="120">
        <f>112+186</f>
        <v/>
      </c>
      <c r="F1183" s="120" t="n">
        <v>0</v>
      </c>
      <c r="G1183" s="120" t="n">
        <v>0</v>
      </c>
      <c r="H1183" s="120" t="n">
        <v>396</v>
      </c>
      <c r="I1183" s="120" t="n">
        <v>410</v>
      </c>
      <c r="J1183" s="120" t="n">
        <v>0</v>
      </c>
      <c r="K1183" s="120" t="n">
        <v>0</v>
      </c>
      <c r="L1183" s="120" t="n">
        <v>0</v>
      </c>
      <c r="M1183" s="120" t="n">
        <v>0</v>
      </c>
      <c r="N1183" s="88">
        <f>N1182+C1183+D1183+F1183+G1183+H1183-I1183-J1183-K1183-L1183-M1183/15</f>
        <v/>
      </c>
      <c r="O1183" s="88" t="n">
        <v>838</v>
      </c>
      <c r="P1183" s="88" t="n"/>
      <c r="Q1183" s="88" t="n"/>
      <c r="R1183" s="134" t="n"/>
      <c r="S1183" s="134" t="n"/>
      <c r="T1183" s="134" t="n"/>
      <c r="U1183" s="134" t="n"/>
      <c r="V1183" s="134" t="n"/>
      <c r="W1183" s="134" t="n"/>
      <c r="X1183" s="134" t="n"/>
    </row>
    <row r="1184" ht="15.75" customHeight="1" s="303">
      <c r="B1184" s="75" t="n">
        <v>45451</v>
      </c>
      <c r="C1184" s="120" t="n">
        <v>0</v>
      </c>
      <c r="D1184" s="120" t="n">
        <v>192</v>
      </c>
      <c r="E1184" s="120" t="n">
        <v>39</v>
      </c>
      <c r="F1184" s="120" t="n">
        <v>0</v>
      </c>
      <c r="G1184" s="120" t="n">
        <v>0</v>
      </c>
      <c r="H1184" s="120" t="n">
        <v>789</v>
      </c>
      <c r="I1184" s="120" t="n">
        <v>515</v>
      </c>
      <c r="J1184" s="120" t="n">
        <v>0</v>
      </c>
      <c r="K1184" s="120" t="n">
        <v>0</v>
      </c>
      <c r="L1184" s="120" t="n">
        <v>0</v>
      </c>
      <c r="M1184" s="120" t="n">
        <v>0</v>
      </c>
      <c r="N1184" s="88">
        <f>N1183+C1184+D1184+F1184+G1184+H1184-I1184-J1184-K1184-L1184-M1184/15</f>
        <v/>
      </c>
      <c r="O1184" s="88" t="n">
        <v>453</v>
      </c>
      <c r="P1184" s="88" t="n"/>
      <c r="Q1184" s="88" t="n"/>
      <c r="R1184" s="134" t="n"/>
      <c r="S1184" s="134" t="n"/>
      <c r="T1184" s="134" t="n"/>
      <c r="U1184" s="134" t="n"/>
      <c r="V1184" s="134" t="n"/>
      <c r="W1184" s="134" t="n"/>
      <c r="X1184" s="134" t="n"/>
    </row>
    <row r="1185" ht="15.75" customHeight="1" s="303">
      <c r="B1185" s="75" t="n">
        <v>45452</v>
      </c>
      <c r="C1185" s="120" t="n">
        <v>0</v>
      </c>
      <c r="D1185" s="120" t="n">
        <v>0</v>
      </c>
      <c r="E1185" s="120" t="n">
        <v>0</v>
      </c>
      <c r="F1185" s="120" t="n">
        <v>0</v>
      </c>
      <c r="G1185" s="120" t="n">
        <v>1</v>
      </c>
      <c r="H1185" s="120" t="n">
        <v>399</v>
      </c>
      <c r="I1185" s="120" t="n">
        <v>527</v>
      </c>
      <c r="J1185" s="120" t="n">
        <v>0</v>
      </c>
      <c r="K1185" s="120" t="n">
        <v>0</v>
      </c>
      <c r="L1185" s="120" t="n">
        <v>0</v>
      </c>
      <c r="M1185" s="120" t="n">
        <v>0</v>
      </c>
      <c r="N1185" s="88">
        <f>N1184+C1185+D1185+F1185+G1185+H1185-I1185-J1185-K1185-L1185-M1185/15</f>
        <v/>
      </c>
      <c r="O1185" s="88" t="n">
        <v>326</v>
      </c>
      <c r="P1185" s="88" t="n"/>
      <c r="Q1185" s="88" t="n"/>
      <c r="R1185" s="134" t="n"/>
      <c r="S1185" s="134" t="n"/>
      <c r="T1185" s="134" t="n"/>
      <c r="U1185" s="134" t="n"/>
      <c r="V1185" s="134" t="n"/>
      <c r="W1185" s="134" t="n"/>
      <c r="X1185" s="134" t="n"/>
    </row>
    <row r="1186" ht="15.75" customHeight="1" s="303">
      <c r="B1186" s="75" t="n">
        <v>45453</v>
      </c>
      <c r="C1186" s="120" t="n">
        <v>0</v>
      </c>
      <c r="D1186" s="120" t="n">
        <v>525</v>
      </c>
      <c r="E1186" s="120" t="n">
        <v>149</v>
      </c>
      <c r="F1186" s="120" t="n">
        <v>0</v>
      </c>
      <c r="G1186" s="120" t="n">
        <v>0</v>
      </c>
      <c r="H1186" s="120" t="n">
        <v>368</v>
      </c>
      <c r="I1186" s="120" t="n">
        <v>325</v>
      </c>
      <c r="J1186" s="120" t="n">
        <v>0</v>
      </c>
      <c r="K1186" s="120" t="n">
        <v>0</v>
      </c>
      <c r="L1186" s="120" t="n">
        <v>0</v>
      </c>
      <c r="M1186" s="120" t="n">
        <v>0</v>
      </c>
      <c r="N1186" s="88">
        <f>N1185+C1186+D1186+F1186+G1186+H1186-I1186-J1186-K1186-L1186-M1186/15</f>
        <v/>
      </c>
      <c r="O1186" s="88" t="n">
        <v>542</v>
      </c>
      <c r="P1186" s="88" t="n"/>
      <c r="Q1186" s="88" t="n"/>
      <c r="R1186" s="134" t="n"/>
      <c r="S1186" s="134" t="n"/>
      <c r="T1186" s="134" t="n"/>
      <c r="U1186" s="134" t="n"/>
      <c r="V1186" s="134" t="n"/>
      <c r="W1186" s="134" t="n"/>
      <c r="X1186" s="134" t="n"/>
    </row>
    <row r="1187" ht="15.75" customHeight="1" s="303">
      <c r="B1187" s="75" t="n">
        <v>45454</v>
      </c>
      <c r="C1187" s="120" t="n">
        <v>0</v>
      </c>
      <c r="D1187" s="120">
        <f>380+51+50+200</f>
        <v/>
      </c>
      <c r="E1187" s="120">
        <f>59+47</f>
        <v/>
      </c>
      <c r="F1187" s="120" t="n">
        <v>0</v>
      </c>
      <c r="G1187" s="120" t="n">
        <v>0</v>
      </c>
      <c r="H1187" s="120" t="n">
        <v>332</v>
      </c>
      <c r="I1187" s="120" t="n">
        <v>632</v>
      </c>
      <c r="J1187" s="120" t="n">
        <v>0</v>
      </c>
      <c r="K1187" s="120" t="n">
        <v>0</v>
      </c>
      <c r="L1187" s="120" t="n">
        <v>0</v>
      </c>
      <c r="M1187" s="120" t="n">
        <v>0</v>
      </c>
      <c r="N1187" s="88">
        <f>N1186+C1187+D1187+F1187+G1187+H1187-I1187-J1187-K1187-L1187-M1187/15</f>
        <v/>
      </c>
      <c r="O1187" s="88" t="n">
        <v>849</v>
      </c>
      <c r="P1187" s="88" t="n"/>
      <c r="Q1187" s="88" t="n"/>
      <c r="R1187" s="134" t="n"/>
      <c r="S1187" s="134" t="n"/>
      <c r="T1187" s="134" t="n"/>
      <c r="U1187" s="134" t="n"/>
      <c r="V1187" s="134" t="n"/>
      <c r="W1187" s="134" t="n"/>
      <c r="X1187" s="134" t="n"/>
    </row>
    <row r="1188" ht="15.75" customHeight="1" s="303">
      <c r="B1188" s="75" t="n">
        <v>45455</v>
      </c>
      <c r="C1188" s="120" t="n">
        <v>0</v>
      </c>
      <c r="D1188" s="120" t="n">
        <v>500</v>
      </c>
      <c r="E1188" s="120" t="n">
        <v>96</v>
      </c>
      <c r="F1188" s="120" t="n">
        <v>0</v>
      </c>
      <c r="G1188" s="120" t="n">
        <v>0</v>
      </c>
      <c r="H1188" s="120" t="n">
        <v>400</v>
      </c>
      <c r="I1188" s="120" t="n">
        <v>346</v>
      </c>
      <c r="J1188" s="120" t="n">
        <v>0</v>
      </c>
      <c r="K1188" s="120" t="n">
        <v>0</v>
      </c>
      <c r="L1188" s="120" t="n">
        <v>0</v>
      </c>
      <c r="M1188" s="120" t="n">
        <v>0</v>
      </c>
      <c r="N1188" s="88">
        <f>N1187+C1188+D1188+F1188+G1188+H1188-I1188-J1188-K1188-L1188-M1188/15</f>
        <v/>
      </c>
      <c r="O1188" s="88" t="n">
        <v>1028</v>
      </c>
      <c r="P1188" s="88" t="n"/>
      <c r="Q1188" s="88" t="n"/>
      <c r="R1188" s="134" t="n"/>
      <c r="S1188" s="134" t="n"/>
      <c r="T1188" s="134" t="n"/>
      <c r="U1188" s="134" t="n"/>
      <c r="V1188" s="134" t="n"/>
      <c r="W1188" s="134" t="n"/>
      <c r="X1188" s="134" t="n"/>
    </row>
    <row r="1189" ht="15.75" customHeight="1" s="303">
      <c r="B1189" s="75" t="n">
        <v>45456</v>
      </c>
      <c r="C1189" s="120" t="n">
        <v>0</v>
      </c>
      <c r="D1189" s="120" t="n">
        <v>0</v>
      </c>
      <c r="E1189" s="120" t="n">
        <v>0</v>
      </c>
      <c r="F1189" s="120" t="n">
        <v>0</v>
      </c>
      <c r="G1189" s="120" t="n">
        <v>0</v>
      </c>
      <c r="H1189" s="120" t="n">
        <v>362</v>
      </c>
      <c r="I1189" s="120" t="n">
        <v>690</v>
      </c>
      <c r="J1189" s="120" t="n">
        <v>0</v>
      </c>
      <c r="K1189" s="120" t="n">
        <v>0</v>
      </c>
      <c r="L1189" s="120" t="n">
        <v>0</v>
      </c>
      <c r="M1189" s="120" t="n">
        <v>0</v>
      </c>
      <c r="N1189" s="88">
        <f>N1188+C1189+D1189+F1189+G1189+H1189-I1189-J1189-K1189-L1189-M1189/15</f>
        <v/>
      </c>
      <c r="O1189" s="88" t="n">
        <v>751</v>
      </c>
      <c r="P1189" s="88" t="n"/>
      <c r="Q1189" s="88" t="n"/>
      <c r="R1189" s="134" t="n"/>
      <c r="S1189" s="134" t="n"/>
      <c r="T1189" s="134" t="n"/>
      <c r="U1189" s="134" t="n"/>
      <c r="V1189" s="134" t="n"/>
      <c r="W1189" s="134" t="n"/>
      <c r="X1189" s="134" t="n"/>
    </row>
    <row r="1190" ht="15.75" customHeight="1" s="303">
      <c r="B1190" s="75" t="n">
        <v>45457</v>
      </c>
      <c r="C1190" s="120" t="n">
        <v>0</v>
      </c>
      <c r="D1190" s="120" t="n">
        <v>0</v>
      </c>
      <c r="E1190" s="120" t="n">
        <v>0</v>
      </c>
      <c r="F1190" s="120" t="n">
        <v>0</v>
      </c>
      <c r="G1190" s="120" t="n">
        <v>0</v>
      </c>
      <c r="H1190" s="120" t="n">
        <v>487</v>
      </c>
      <c r="I1190" s="120" t="n">
        <v>333</v>
      </c>
      <c r="J1190" s="120" t="n">
        <v>0</v>
      </c>
      <c r="K1190" s="120" t="n">
        <v>0</v>
      </c>
      <c r="L1190" s="120" t="n">
        <v>0</v>
      </c>
      <c r="M1190" s="120" t="n">
        <v>0</v>
      </c>
      <c r="N1190" s="88">
        <f>N1189+C1190+D1190+F1190+G1190+H1190-I1190-J1190-K1190-L1190-M1190/15</f>
        <v/>
      </c>
      <c r="O1190" s="88" t="n">
        <v>526</v>
      </c>
      <c r="P1190" s="88" t="n"/>
      <c r="Q1190" s="88" t="n"/>
      <c r="R1190" s="134" t="n"/>
      <c r="S1190" s="134" t="n"/>
      <c r="T1190" s="134" t="n"/>
      <c r="U1190" s="134" t="n"/>
      <c r="V1190" s="134" t="n"/>
      <c r="W1190" s="134" t="n"/>
      <c r="X1190" s="134" t="n"/>
    </row>
    <row r="1191" ht="15.75" customHeight="1" s="303">
      <c r="B1191" s="75" t="n">
        <v>45458</v>
      </c>
      <c r="C1191" s="120" t="n">
        <v>0</v>
      </c>
      <c r="D1191" s="120" t="n">
        <v>300</v>
      </c>
      <c r="E1191" s="120" t="n">
        <v>102</v>
      </c>
      <c r="F1191" s="120" t="n">
        <v>0</v>
      </c>
      <c r="G1191" s="120" t="n">
        <v>2</v>
      </c>
      <c r="H1191" s="120" t="n">
        <v>326</v>
      </c>
      <c r="I1191" s="120" t="n">
        <v>427</v>
      </c>
      <c r="J1191" s="120" t="n">
        <v>0</v>
      </c>
      <c r="K1191" s="120" t="n">
        <v>0</v>
      </c>
      <c r="L1191" s="120" t="n">
        <v>0</v>
      </c>
      <c r="M1191" s="120" t="n">
        <v>0</v>
      </c>
      <c r="N1191" s="88">
        <f>N1190+C1191+D1191+F1191+G1191+H1191-I1191-J1191-K1191-L1191-M1191/15</f>
        <v/>
      </c>
      <c r="O1191" s="88" t="n">
        <v>638</v>
      </c>
      <c r="P1191" s="88" t="n"/>
      <c r="Q1191" s="88" t="n"/>
      <c r="R1191" s="134" t="n"/>
      <c r="S1191" s="134" t="n"/>
      <c r="T1191" s="134" t="n"/>
      <c r="U1191" s="134" t="n"/>
      <c r="V1191" s="134" t="n"/>
      <c r="W1191" s="134" t="n"/>
      <c r="X1191" s="134" t="n"/>
    </row>
    <row r="1192" ht="15.75" customHeight="1" s="303">
      <c r="B1192" s="75" t="n">
        <v>45459</v>
      </c>
      <c r="C1192" s="120" t="n">
        <v>0</v>
      </c>
      <c r="D1192" s="120" t="n">
        <v>0</v>
      </c>
      <c r="E1192" s="120" t="n">
        <v>0</v>
      </c>
      <c r="F1192" s="120" t="n">
        <v>0</v>
      </c>
      <c r="G1192" s="120" t="n">
        <v>0</v>
      </c>
      <c r="H1192" s="120" t="n">
        <v>419</v>
      </c>
      <c r="I1192" s="120" t="n">
        <v>569</v>
      </c>
      <c r="J1192" s="120" t="n">
        <v>0</v>
      </c>
      <c r="K1192" s="120" t="n">
        <v>600</v>
      </c>
      <c r="L1192" s="120" t="n">
        <v>0</v>
      </c>
      <c r="M1192" s="120" t="n">
        <v>0</v>
      </c>
      <c r="N1192" s="88">
        <f>N1191+C1192+D1192+F1192+G1192+H1192-I1192-J1192-K1192-L1192-M1192/15</f>
        <v/>
      </c>
      <c r="O1192" s="88" t="n">
        <v>502</v>
      </c>
      <c r="P1192" s="88" t="n"/>
      <c r="Q1192" s="88" t="n"/>
      <c r="R1192" s="134" t="n"/>
      <c r="S1192" s="134" t="n"/>
      <c r="T1192" s="134" t="n"/>
      <c r="U1192" s="134" t="n"/>
      <c r="V1192" s="134" t="n"/>
      <c r="W1192" s="134" t="n"/>
      <c r="X1192" s="134" t="n"/>
    </row>
    <row r="1193" ht="15.75" customHeight="1" s="303">
      <c r="B1193" s="75" t="n">
        <v>45460</v>
      </c>
      <c r="C1193" s="120" t="n">
        <v>0</v>
      </c>
      <c r="D1193" s="120" t="n">
        <v>0</v>
      </c>
      <c r="E1193" s="120" t="n">
        <v>0</v>
      </c>
      <c r="F1193" s="120" t="n">
        <v>0</v>
      </c>
      <c r="G1193" s="120" t="n">
        <v>0</v>
      </c>
      <c r="H1193" s="120" t="n">
        <v>517</v>
      </c>
      <c r="I1193" s="120" t="n">
        <v>219</v>
      </c>
      <c r="J1193" s="120" t="n">
        <v>0</v>
      </c>
      <c r="K1193" s="120" t="n">
        <v>0</v>
      </c>
      <c r="L1193" s="120" t="n">
        <v>0</v>
      </c>
      <c r="M1193" s="120" t="n">
        <v>0</v>
      </c>
      <c r="N1193" s="88">
        <f>N1192+C1193+D1193+F1193+G1193+H1193-I1193-J1193-K1193-L1193-M1193/15</f>
        <v/>
      </c>
      <c r="O1193" s="88" t="n">
        <v>362</v>
      </c>
      <c r="P1193" s="88" t="n"/>
      <c r="Q1193" s="88" t="n"/>
      <c r="R1193" s="134" t="n"/>
      <c r="S1193" s="134" t="n"/>
      <c r="T1193" s="134" t="n"/>
      <c r="U1193" s="134" t="n"/>
      <c r="V1193" s="134" t="n"/>
      <c r="W1193" s="134" t="n"/>
      <c r="X1193" s="134" t="n"/>
    </row>
    <row r="1194" ht="15.75" customHeight="1" s="303">
      <c r="B1194" s="75" t="n">
        <v>45461</v>
      </c>
      <c r="C1194" s="120" t="n">
        <v>0</v>
      </c>
      <c r="D1194" s="120" t="n">
        <v>300</v>
      </c>
      <c r="E1194" s="120" t="n">
        <v>102</v>
      </c>
      <c r="F1194" s="120" t="n">
        <v>0</v>
      </c>
      <c r="G1194" s="120" t="n">
        <v>0</v>
      </c>
      <c r="H1194" s="120" t="n">
        <v>411</v>
      </c>
      <c r="I1194" s="120" t="n">
        <v>618</v>
      </c>
      <c r="J1194" s="120" t="n">
        <v>0</v>
      </c>
      <c r="K1194" s="120" t="n">
        <v>0</v>
      </c>
      <c r="L1194" s="120" t="n">
        <v>0</v>
      </c>
      <c r="M1194" s="120" t="n">
        <v>0</v>
      </c>
      <c r="N1194" s="88">
        <f>N1193+C1194+D1194+F1194+G1194+H1194-I1194-J1194-K1194-L1194-M1194/15</f>
        <v/>
      </c>
      <c r="O1194" s="88" t="n">
        <v>288</v>
      </c>
      <c r="P1194" s="88" t="n"/>
      <c r="Q1194" s="88" t="n"/>
      <c r="R1194" s="134" t="n"/>
      <c r="S1194" s="134" t="n"/>
      <c r="T1194" s="134" t="n"/>
      <c r="U1194" s="134" t="n"/>
      <c r="V1194" s="134" t="n"/>
      <c r="W1194" s="134" t="n"/>
      <c r="X1194" s="134" t="n"/>
    </row>
    <row r="1195" ht="15.75" customHeight="1" s="303">
      <c r="B1195" s="75" t="n">
        <v>45462</v>
      </c>
      <c r="C1195" s="120" t="n">
        <v>0</v>
      </c>
      <c r="D1195" s="120" t="n">
        <v>420</v>
      </c>
      <c r="E1195" s="120" t="n">
        <v>126</v>
      </c>
      <c r="F1195" s="120" t="n">
        <v>0</v>
      </c>
      <c r="G1195" s="120" t="n">
        <v>0</v>
      </c>
      <c r="H1195" s="120" t="n">
        <v>655</v>
      </c>
      <c r="I1195" s="120" t="n">
        <v>641</v>
      </c>
      <c r="J1195" s="120" t="n">
        <v>0</v>
      </c>
      <c r="K1195" s="120" t="n">
        <v>0</v>
      </c>
      <c r="L1195" s="120" t="n">
        <v>0</v>
      </c>
      <c r="M1195" s="120" t="n">
        <v>0</v>
      </c>
      <c r="N1195" s="88">
        <f>N1194+C1195+D1195+F1195+G1195+H1195-I1195-J1195-K1195-L1195-M1195/15</f>
        <v/>
      </c>
      <c r="O1195" s="88" t="n">
        <v>311</v>
      </c>
      <c r="P1195" s="88" t="n"/>
      <c r="Q1195" s="88" t="n"/>
      <c r="R1195" s="134" t="n"/>
      <c r="S1195" s="134" t="n"/>
      <c r="T1195" s="134" t="n"/>
      <c r="U1195" s="134" t="n"/>
      <c r="V1195" s="134" t="n"/>
      <c r="W1195" s="134" t="n"/>
      <c r="X1195" s="134" t="n"/>
    </row>
    <row r="1196" ht="15.75" customHeight="1" s="303">
      <c r="B1196" s="75" t="n">
        <v>45463</v>
      </c>
      <c r="C1196" s="120" t="n">
        <v>0</v>
      </c>
      <c r="D1196" s="120" t="n">
        <v>0</v>
      </c>
      <c r="E1196" s="120" t="n">
        <v>0</v>
      </c>
      <c r="F1196" s="120" t="n">
        <v>0</v>
      </c>
      <c r="G1196" s="120" t="n">
        <v>0</v>
      </c>
      <c r="H1196" s="120" t="n">
        <v>317</v>
      </c>
      <c r="I1196" s="120" t="n">
        <v>748</v>
      </c>
      <c r="J1196" s="120" t="n">
        <v>0</v>
      </c>
      <c r="K1196" s="120" t="n">
        <v>0</v>
      </c>
      <c r="L1196" s="120" t="n">
        <v>0</v>
      </c>
      <c r="M1196" s="120" t="n">
        <v>0</v>
      </c>
      <c r="N1196" s="88">
        <f>N1195+C1196+D1196+F1196+G1196+H1196-I1196-J1196-K1196-L1196-M1196/15</f>
        <v/>
      </c>
      <c r="O1196" s="88" t="n">
        <v>186</v>
      </c>
      <c r="P1196" s="88" t="n"/>
      <c r="Q1196" s="88" t="n"/>
      <c r="R1196" s="134" t="n"/>
      <c r="S1196" s="134" t="n"/>
      <c r="T1196" s="134" t="n"/>
      <c r="U1196" s="134" t="n"/>
      <c r="V1196" s="134" t="n"/>
      <c r="W1196" s="134" t="n"/>
      <c r="X1196" s="134" t="n"/>
    </row>
    <row r="1197" ht="15.75" customHeight="1" s="303">
      <c r="B1197" s="75" t="n">
        <v>45464</v>
      </c>
      <c r="C1197" s="120" t="n">
        <v>0</v>
      </c>
      <c r="D1197" s="120">
        <f>180+300</f>
        <v/>
      </c>
      <c r="E1197" s="120">
        <f>42+100</f>
        <v/>
      </c>
      <c r="F1197" s="120" t="n">
        <v>0</v>
      </c>
      <c r="G1197" s="120" t="n">
        <v>0</v>
      </c>
      <c r="H1197" s="120" t="n">
        <v>561</v>
      </c>
      <c r="I1197" s="120" t="n">
        <v>377</v>
      </c>
      <c r="J1197" s="120" t="n">
        <v>0</v>
      </c>
      <c r="K1197" s="120" t="n">
        <v>0</v>
      </c>
      <c r="L1197" s="120" t="n">
        <v>0</v>
      </c>
      <c r="M1197" s="120" t="n">
        <v>0</v>
      </c>
      <c r="N1197" s="88">
        <f>N1196+C1197+D1197+F1197+G1197+H1197-I1197-J1197-K1197-L1197-M1197/15</f>
        <v/>
      </c>
      <c r="O1197" s="88" t="n">
        <v>312</v>
      </c>
      <c r="P1197" s="88" t="n"/>
      <c r="Q1197" s="88" t="n"/>
      <c r="R1197" s="134" t="n"/>
      <c r="S1197" s="134" t="n"/>
      <c r="T1197" s="134" t="n"/>
      <c r="U1197" s="134" t="n"/>
      <c r="V1197" s="134" t="n"/>
      <c r="W1197" s="134" t="n"/>
      <c r="X1197" s="134" t="n"/>
    </row>
    <row r="1198" ht="15.75" customHeight="1" s="303">
      <c r="B1198" s="75" t="n">
        <v>45465</v>
      </c>
      <c r="C1198" s="120" t="n">
        <v>0</v>
      </c>
      <c r="D1198" s="120" t="n">
        <v>475</v>
      </c>
      <c r="E1198" s="120" t="n">
        <v>162</v>
      </c>
      <c r="F1198" s="120" t="n">
        <v>0</v>
      </c>
      <c r="G1198" s="120" t="n">
        <v>0</v>
      </c>
      <c r="H1198" s="120" t="n">
        <v>351</v>
      </c>
      <c r="I1198" s="120" t="n">
        <v>563</v>
      </c>
      <c r="J1198" s="120" t="n">
        <v>0</v>
      </c>
      <c r="K1198" s="120" t="n">
        <v>0</v>
      </c>
      <c r="L1198" s="120" t="n">
        <v>0</v>
      </c>
      <c r="M1198" s="120" t="n">
        <v>0</v>
      </c>
      <c r="N1198" s="88">
        <f>N1197+C1198+D1198+F1198+G1198+H1198-I1198-J1198-K1198-L1198-M1198/15</f>
        <v/>
      </c>
      <c r="O1198" s="88" t="n">
        <v>487</v>
      </c>
      <c r="P1198" s="88" t="n"/>
      <c r="Q1198" s="88" t="n"/>
      <c r="R1198" s="134" t="n"/>
      <c r="S1198" s="134" t="n"/>
      <c r="T1198" s="134" t="n"/>
      <c r="U1198" s="134" t="n"/>
      <c r="V1198" s="134" t="n"/>
      <c r="W1198" s="134" t="n"/>
      <c r="X1198" s="134" t="n"/>
    </row>
    <row r="1199" ht="15.75" customHeight="1" s="303">
      <c r="B1199" s="75" t="n">
        <v>45466</v>
      </c>
      <c r="C1199" s="120" t="n">
        <v>0</v>
      </c>
      <c r="D1199" s="120" t="n">
        <v>0</v>
      </c>
      <c r="E1199" s="120" t="n">
        <v>0</v>
      </c>
      <c r="F1199" s="120" t="n">
        <v>0</v>
      </c>
      <c r="G1199" s="120" t="n">
        <v>0</v>
      </c>
      <c r="H1199" s="120" t="n">
        <v>272</v>
      </c>
      <c r="I1199" s="120" t="n">
        <v>504</v>
      </c>
      <c r="J1199" s="120" t="n">
        <v>0</v>
      </c>
      <c r="K1199" s="120" t="n">
        <v>0</v>
      </c>
      <c r="L1199" s="120" t="n">
        <v>0</v>
      </c>
      <c r="M1199" s="120" t="n">
        <v>0</v>
      </c>
      <c r="N1199" s="88">
        <f>N1198+C1199+D1199+F1199+G1199+H1199-I1199-J1199-K1199-L1199-M1199/15</f>
        <v/>
      </c>
      <c r="O1199" s="88" t="n">
        <v>322</v>
      </c>
      <c r="P1199" s="88" t="n"/>
      <c r="Q1199" s="88" t="n"/>
      <c r="R1199" s="134" t="n"/>
      <c r="S1199" s="134" t="n"/>
      <c r="T1199" s="134" t="n"/>
      <c r="U1199" s="134" t="n"/>
      <c r="V1199" s="134" t="n"/>
      <c r="W1199" s="134" t="n"/>
      <c r="X1199" s="134" t="n"/>
    </row>
    <row r="1200" ht="15.75" customHeight="1" s="303">
      <c r="B1200" s="75" t="n">
        <v>45467</v>
      </c>
      <c r="C1200" s="120" t="n">
        <v>0</v>
      </c>
      <c r="D1200" s="120" t="n">
        <v>0</v>
      </c>
      <c r="E1200" s="120" t="n">
        <v>0</v>
      </c>
      <c r="F1200" s="120" t="n">
        <v>0</v>
      </c>
      <c r="G1200" s="120" t="n">
        <v>0</v>
      </c>
      <c r="H1200" s="120" t="n">
        <v>236</v>
      </c>
      <c r="I1200" s="120" t="n">
        <v>176</v>
      </c>
      <c r="J1200" s="120" t="n">
        <v>0</v>
      </c>
      <c r="K1200" s="120" t="n">
        <v>0</v>
      </c>
      <c r="L1200" s="120" t="n">
        <v>0</v>
      </c>
      <c r="M1200" s="120" t="n">
        <v>0</v>
      </c>
      <c r="N1200" s="88">
        <f>N1199+C1200+D1200+F1200+G1200+H1200-I1200-J1200-K1200-L1200-M1200/15</f>
        <v/>
      </c>
      <c r="O1200" s="88" t="n">
        <v>413</v>
      </c>
      <c r="P1200" s="88" t="n"/>
      <c r="Q1200" s="88" t="n"/>
      <c r="R1200" s="134" t="n"/>
      <c r="S1200" s="134" t="n"/>
      <c r="T1200" s="134" t="n"/>
      <c r="U1200" s="134" t="n"/>
      <c r="V1200" s="134" t="n"/>
      <c r="W1200" s="134" t="n"/>
      <c r="X1200" s="134" t="n"/>
    </row>
    <row r="1201" ht="15.75" customHeight="1" s="303">
      <c r="B1201" s="75" t="n">
        <v>45468</v>
      </c>
      <c r="C1201" s="120" t="n">
        <v>0</v>
      </c>
      <c r="D1201" s="120" t="n">
        <v>0</v>
      </c>
      <c r="E1201" s="120" t="n">
        <v>0</v>
      </c>
      <c r="F1201" s="120" t="n">
        <v>0</v>
      </c>
      <c r="G1201" s="120" t="n">
        <v>0</v>
      </c>
      <c r="H1201" s="120" t="n">
        <v>124</v>
      </c>
      <c r="I1201" s="120" t="n">
        <v>640</v>
      </c>
      <c r="J1201" s="120" t="n">
        <v>0</v>
      </c>
      <c r="K1201" s="120" t="n">
        <v>0</v>
      </c>
      <c r="L1201" s="120" t="n">
        <v>0</v>
      </c>
      <c r="M1201" s="120" t="n">
        <v>0</v>
      </c>
      <c r="N1201" s="88">
        <f>N1200+C1201+D1201+F1201+G1201+H1201-I1201-J1201-K1201-L1201-M1201/15</f>
        <v/>
      </c>
      <c r="O1201" s="88" t="n">
        <v>263</v>
      </c>
      <c r="P1201" s="88" t="n"/>
      <c r="Q1201" s="88" t="n"/>
      <c r="R1201" s="134" t="n"/>
      <c r="S1201" s="134" t="n"/>
      <c r="T1201" s="134" t="n"/>
      <c r="U1201" s="134" t="n"/>
      <c r="V1201" s="134" t="n"/>
      <c r="W1201" s="134" t="n"/>
      <c r="X1201" s="134" t="n"/>
    </row>
    <row r="1202" ht="15.75" customHeight="1" s="303">
      <c r="B1202" s="75" t="n">
        <v>45469</v>
      </c>
      <c r="C1202" s="120" t="n">
        <v>0</v>
      </c>
      <c r="D1202" s="120">
        <f>285+230</f>
        <v/>
      </c>
      <c r="E1202" s="120">
        <f>98+47</f>
        <v/>
      </c>
      <c r="F1202" s="120" t="n">
        <v>0</v>
      </c>
      <c r="G1202" s="120" t="n">
        <v>0</v>
      </c>
      <c r="H1202" s="120" t="n">
        <v>465</v>
      </c>
      <c r="I1202" s="120" t="n">
        <v>349</v>
      </c>
      <c r="J1202" s="120" t="n">
        <v>0</v>
      </c>
      <c r="K1202" s="120" t="n">
        <v>600</v>
      </c>
      <c r="L1202" s="120" t="n">
        <v>0</v>
      </c>
      <c r="M1202" s="120" t="n">
        <v>0</v>
      </c>
      <c r="N1202" s="88">
        <f>N1201+C1202+D1202+F1202+G1202+H1202-I1202-J1202-K1202-L1202-M1202/15</f>
        <v/>
      </c>
      <c r="O1202" s="88" t="n">
        <v>468</v>
      </c>
      <c r="P1202" s="88" t="n"/>
      <c r="Q1202" s="88" t="n"/>
      <c r="R1202" s="134" t="n"/>
      <c r="S1202" s="134" t="n"/>
      <c r="T1202" s="134" t="n"/>
      <c r="U1202" s="134" t="n"/>
      <c r="V1202" s="134" t="n"/>
      <c r="W1202" s="134" t="n"/>
      <c r="X1202" s="134" t="n"/>
    </row>
    <row r="1203" ht="15.75" customHeight="1" s="303">
      <c r="B1203" s="75" t="n">
        <v>45470</v>
      </c>
      <c r="C1203" s="120" t="n">
        <v>0</v>
      </c>
      <c r="D1203" s="120" t="n">
        <v>0</v>
      </c>
      <c r="E1203" s="120" t="n">
        <v>0</v>
      </c>
      <c r="F1203" s="120" t="n">
        <v>0</v>
      </c>
      <c r="G1203" s="120" t="n">
        <v>0</v>
      </c>
      <c r="H1203" s="120" t="n">
        <v>325</v>
      </c>
      <c r="I1203" s="120" t="n">
        <v>501</v>
      </c>
      <c r="J1203" s="120" t="n">
        <v>0</v>
      </c>
      <c r="K1203" s="120" t="n">
        <v>0</v>
      </c>
      <c r="L1203" s="120" t="n">
        <v>0</v>
      </c>
      <c r="M1203" s="120" t="n">
        <v>0</v>
      </c>
      <c r="N1203" s="88">
        <f>N1202+C1203+D1203+F1203+G1203+H1203-I1203-J1203-K1203-L1203-M1203/15</f>
        <v/>
      </c>
      <c r="O1203" s="88" t="n">
        <v>438</v>
      </c>
      <c r="P1203" s="88" t="n"/>
      <c r="Q1203" s="88" t="n"/>
      <c r="R1203" s="134" t="n"/>
      <c r="S1203" s="134" t="n"/>
      <c r="T1203" s="134" t="n"/>
      <c r="U1203" s="134" t="n"/>
      <c r="V1203" s="134" t="n"/>
      <c r="W1203" s="134" t="n"/>
      <c r="X1203" s="134" t="n"/>
    </row>
    <row r="1204" ht="15.75" customHeight="1" s="303">
      <c r="B1204" s="75" t="n">
        <v>45471</v>
      </c>
      <c r="C1204" s="120" t="n">
        <v>0</v>
      </c>
      <c r="D1204" s="120" t="n">
        <v>200</v>
      </c>
      <c r="E1204" s="120" t="n">
        <v>52</v>
      </c>
      <c r="F1204" s="120" t="n">
        <v>0</v>
      </c>
      <c r="G1204" s="120" t="n">
        <v>0</v>
      </c>
      <c r="H1204" s="120" t="n">
        <v>339</v>
      </c>
      <c r="I1204" s="120" t="n">
        <v>168</v>
      </c>
      <c r="J1204" s="120" t="n">
        <v>14</v>
      </c>
      <c r="K1204" s="120" t="n">
        <v>0</v>
      </c>
      <c r="L1204" s="120" t="n">
        <v>0</v>
      </c>
      <c r="M1204" s="120" t="n">
        <v>0</v>
      </c>
      <c r="N1204" s="88">
        <f>N1203+C1204+D1204+F1204+G1204+H1204-I1204-J1204-K1204-L1204-M1204/15</f>
        <v/>
      </c>
      <c r="O1204" s="88" t="n"/>
      <c r="P1204" s="88" t="n"/>
      <c r="Q1204" s="88" t="n"/>
      <c r="R1204" s="134" t="n"/>
      <c r="S1204" s="134" t="n"/>
      <c r="T1204" s="134" t="n"/>
      <c r="U1204" s="134" t="n"/>
      <c r="V1204" s="134" t="n"/>
      <c r="W1204" s="134" t="n"/>
      <c r="X1204" s="134" t="n"/>
    </row>
    <row r="1205" ht="15.75" customHeight="1" s="303">
      <c r="B1205" s="75" t="n">
        <v>45472</v>
      </c>
      <c r="C1205" s="120" t="n">
        <v>0</v>
      </c>
      <c r="D1205" s="120" t="n">
        <v>492</v>
      </c>
      <c r="E1205" s="120" t="n">
        <v>114</v>
      </c>
      <c r="F1205" s="120" t="n">
        <v>0</v>
      </c>
      <c r="G1205" s="120" t="n">
        <v>0</v>
      </c>
      <c r="H1205" s="120" t="n">
        <v>341</v>
      </c>
      <c r="I1205" s="120" t="n">
        <v>385</v>
      </c>
      <c r="J1205" s="120" t="n">
        <v>0</v>
      </c>
      <c r="K1205" s="120" t="n">
        <v>0</v>
      </c>
      <c r="L1205" s="120" t="n">
        <v>0</v>
      </c>
      <c r="M1205" s="120" t="n">
        <v>0</v>
      </c>
      <c r="N1205" s="88">
        <f>N1204+C1205+D1205+F1205+G1205+H1205-I1205-J1205-K1205-L1205-M1205/15</f>
        <v/>
      </c>
      <c r="O1205" s="88" t="n"/>
      <c r="P1205" s="88" t="n"/>
      <c r="Q1205" s="88" t="n"/>
      <c r="R1205" s="134" t="n"/>
      <c r="S1205" s="134" t="n"/>
      <c r="T1205" s="134" t="n"/>
      <c r="U1205" s="134" t="n"/>
      <c r="V1205" s="134" t="n"/>
      <c r="W1205" s="134" t="n"/>
      <c r="X1205" s="134" t="n"/>
    </row>
    <row r="1206" ht="15.75" customHeight="1" s="303">
      <c r="B1206" s="75" t="n">
        <v>45473</v>
      </c>
      <c r="C1206" s="120" t="n">
        <v>0</v>
      </c>
      <c r="D1206" s="120" t="n">
        <v>0</v>
      </c>
      <c r="E1206" s="120" t="n">
        <v>0</v>
      </c>
      <c r="F1206" s="120" t="n">
        <v>0</v>
      </c>
      <c r="G1206" s="120" t="n">
        <v>0</v>
      </c>
      <c r="H1206" s="120" t="n">
        <v>358</v>
      </c>
      <c r="I1206" s="120" t="n">
        <v>721</v>
      </c>
      <c r="J1206" s="120" t="n">
        <v>0</v>
      </c>
      <c r="K1206" s="120" t="n">
        <v>0</v>
      </c>
      <c r="L1206" s="120" t="n">
        <v>0</v>
      </c>
      <c r="M1206" s="120" t="n">
        <v>0</v>
      </c>
      <c r="N1206" s="88">
        <f>N1205+C1206+D1206+F1206+G1206+H1206-I1206-J1206-K1206-L1206-M1206/15</f>
        <v/>
      </c>
      <c r="O1206" s="88" t="n">
        <v>279</v>
      </c>
      <c r="P1206" s="88" t="n"/>
      <c r="Q1206" s="88" t="n"/>
      <c r="R1206" s="134" t="n"/>
      <c r="S1206" s="134" t="n"/>
      <c r="T1206" s="134" t="n"/>
      <c r="U1206" s="134" t="n"/>
      <c r="V1206" s="134" t="n"/>
      <c r="W1206" s="134" t="n"/>
      <c r="X1206" s="134" t="n"/>
    </row>
    <row r="1207" ht="15.75" customHeight="1" s="303">
      <c r="B1207" s="75" t="n">
        <v>45474</v>
      </c>
      <c r="C1207" s="120" t="n">
        <v>0</v>
      </c>
      <c r="D1207" s="120" t="n">
        <v>400</v>
      </c>
      <c r="E1207" s="120" t="n">
        <v>168</v>
      </c>
      <c r="F1207" s="120" t="n">
        <v>0</v>
      </c>
      <c r="G1207" s="120" t="n">
        <v>0</v>
      </c>
      <c r="H1207" s="120" t="n">
        <v>322</v>
      </c>
      <c r="I1207" s="120" t="n">
        <v>429</v>
      </c>
      <c r="J1207" s="120" t="n">
        <v>0</v>
      </c>
      <c r="K1207" s="120" t="n">
        <v>0</v>
      </c>
      <c r="L1207" s="120" t="n">
        <v>0</v>
      </c>
      <c r="M1207" s="120" t="n">
        <v>0</v>
      </c>
      <c r="N1207" s="88">
        <f>N1206+C1207+D1207+F1207+G1207+H1207-I1207-J1207-K1207-L1207-M1207/15</f>
        <v/>
      </c>
      <c r="O1207" s="88" t="n">
        <v>769</v>
      </c>
      <c r="P1207" s="88" t="n"/>
      <c r="Q1207" s="88" t="n"/>
      <c r="R1207" s="134" t="n"/>
      <c r="S1207" s="134" t="n"/>
      <c r="T1207" s="134" t="n"/>
      <c r="U1207" s="134" t="n"/>
      <c r="V1207" s="134" t="n"/>
      <c r="W1207" s="134" t="n"/>
      <c r="X1207" s="134" t="n"/>
    </row>
    <row r="1208" ht="15.75" customHeight="1" s="303">
      <c r="B1208" s="75" t="n">
        <v>45475</v>
      </c>
      <c r="C1208" s="120" t="n">
        <v>0</v>
      </c>
      <c r="D1208" s="120" t="n">
        <v>0</v>
      </c>
      <c r="E1208" s="120" t="n">
        <v>0</v>
      </c>
      <c r="F1208" s="120" t="n">
        <v>0</v>
      </c>
      <c r="G1208" s="120" t="n">
        <v>0</v>
      </c>
      <c r="H1208" s="120" t="n">
        <v>494</v>
      </c>
      <c r="I1208" s="120" t="n">
        <v>569</v>
      </c>
      <c r="J1208" s="120" t="n">
        <v>0</v>
      </c>
      <c r="K1208" s="120" t="n">
        <v>0</v>
      </c>
      <c r="L1208" s="120" t="n">
        <v>0</v>
      </c>
      <c r="M1208" s="120" t="n">
        <v>0</v>
      </c>
      <c r="N1208" s="88">
        <f>N1207+C1208+D1208+F1208+G1208+H1208-I1208-J1208-K1208-L1208-M1208/15</f>
        <v/>
      </c>
      <c r="O1208" s="88" t="n">
        <v>512</v>
      </c>
      <c r="P1208" s="88" t="n"/>
      <c r="Q1208" s="88" t="n"/>
      <c r="R1208" s="134" t="n"/>
      <c r="S1208" s="134" t="n"/>
      <c r="T1208" s="134" t="n"/>
      <c r="U1208" s="134" t="n"/>
      <c r="V1208" s="134" t="n"/>
      <c r="W1208" s="134" t="n"/>
      <c r="X1208" s="134" t="n"/>
    </row>
    <row r="1209" ht="15.75" customHeight="1" s="303">
      <c r="B1209" s="75" t="n">
        <v>45476</v>
      </c>
      <c r="C1209" s="120" t="n">
        <v>0</v>
      </c>
      <c r="D1209" s="120">
        <f>600+381</f>
        <v/>
      </c>
      <c r="E1209" s="120">
        <f>32+72</f>
        <v/>
      </c>
      <c r="F1209" s="120" t="n">
        <v>0</v>
      </c>
      <c r="G1209" s="120" t="n">
        <v>0</v>
      </c>
      <c r="H1209" s="120" t="n">
        <v>323</v>
      </c>
      <c r="I1209" s="120" t="n">
        <v>415</v>
      </c>
      <c r="J1209" s="120" t="n">
        <v>0</v>
      </c>
      <c r="K1209" s="120" t="n">
        <v>0</v>
      </c>
      <c r="L1209" s="133" t="n">
        <v>0</v>
      </c>
      <c r="M1209" s="133" t="n">
        <v>0</v>
      </c>
      <c r="N1209" s="88">
        <f>N1208+C1209+D1209+F1209+G1209+H1209-I1209-J1209-K1209-L1209-M1209/15</f>
        <v/>
      </c>
      <c r="O1209" s="88" t="n">
        <v>1089</v>
      </c>
      <c r="P1209" s="88" t="n"/>
      <c r="Q1209" s="88" t="n"/>
      <c r="R1209" s="134" t="n"/>
      <c r="S1209" s="134" t="n"/>
      <c r="T1209" s="134" t="n"/>
      <c r="U1209" s="134" t="n"/>
      <c r="V1209" s="134" t="n"/>
      <c r="W1209" s="134" t="n"/>
      <c r="X1209" s="134" t="n"/>
    </row>
    <row r="1210" ht="15.75" customHeight="1" s="303">
      <c r="B1210" s="75" t="n">
        <v>45477</v>
      </c>
      <c r="C1210" s="120" t="n">
        <v>0</v>
      </c>
      <c r="D1210" s="120" t="n">
        <v>492</v>
      </c>
      <c r="E1210" s="120" t="n">
        <v>169</v>
      </c>
      <c r="F1210" s="120" t="n">
        <v>0</v>
      </c>
      <c r="G1210" s="120" t="n">
        <v>0</v>
      </c>
      <c r="H1210" s="120" t="n">
        <v>209</v>
      </c>
      <c r="I1210" s="120" t="n">
        <v>688</v>
      </c>
      <c r="J1210" s="120" t="n">
        <v>0</v>
      </c>
      <c r="K1210" s="120" t="n">
        <v>0</v>
      </c>
      <c r="L1210" s="133" t="n">
        <v>27</v>
      </c>
      <c r="M1210" s="133" t="n">
        <v>399</v>
      </c>
      <c r="N1210" s="88">
        <f>N1209+C1210+D1210+F1210+G1210+H1210-I1210-J1210-K1210-L1210-M1210/15</f>
        <v/>
      </c>
      <c r="O1210" s="88" t="n">
        <v>1056</v>
      </c>
      <c r="P1210" s="88" t="n"/>
      <c r="Q1210" s="88" t="n"/>
      <c r="R1210" s="134" t="n"/>
      <c r="S1210" s="134" t="n"/>
      <c r="T1210" s="134" t="n"/>
      <c r="U1210" s="134" t="n"/>
      <c r="V1210" s="134" t="n"/>
      <c r="W1210" s="134" t="n"/>
      <c r="X1210" s="134" t="n"/>
    </row>
    <row r="1211" ht="15.75" customHeight="1" s="303">
      <c r="B1211" s="75" t="n">
        <v>45478</v>
      </c>
      <c r="C1211" s="120" t="n">
        <v>0</v>
      </c>
      <c r="D1211" s="120" t="n">
        <v>0</v>
      </c>
      <c r="E1211" s="120" t="n">
        <v>0</v>
      </c>
      <c r="F1211" s="120" t="n">
        <v>0</v>
      </c>
      <c r="G1211" s="120" t="n">
        <v>0</v>
      </c>
      <c r="H1211" s="120" t="n">
        <v>310</v>
      </c>
      <c r="I1211" s="120" t="n">
        <v>485</v>
      </c>
      <c r="J1211" s="120" t="n">
        <v>0</v>
      </c>
      <c r="K1211" s="120" t="n">
        <v>600</v>
      </c>
      <c r="L1211" s="120" t="n">
        <v>0</v>
      </c>
      <c r="M1211" s="120" t="n">
        <v>0</v>
      </c>
      <c r="N1211" s="88">
        <f>N1210+C1211+D1211+F1211+G1211+H1211-I1211-J1211-K1211-L1211-M1211/15</f>
        <v/>
      </c>
      <c r="O1211" s="88" t="n">
        <v>726</v>
      </c>
      <c r="P1211" s="88" t="n"/>
      <c r="Q1211" s="88" t="n"/>
      <c r="R1211" s="134" t="n"/>
      <c r="S1211" s="134" t="n"/>
      <c r="T1211" s="134" t="n"/>
      <c r="U1211" s="134" t="n"/>
      <c r="V1211" s="134" t="n"/>
      <c r="W1211" s="134" t="n"/>
      <c r="X1211" s="134" t="n"/>
    </row>
    <row r="1212" ht="15.75" customHeight="1" s="303">
      <c r="B1212" s="75" t="n">
        <v>45479</v>
      </c>
      <c r="C1212" s="120" t="n">
        <v>0</v>
      </c>
      <c r="D1212" s="120" t="n">
        <v>398</v>
      </c>
      <c r="E1212" s="120" t="n">
        <v>0</v>
      </c>
      <c r="F1212" s="120" t="n">
        <v>0</v>
      </c>
      <c r="G1212" s="120" t="n">
        <v>1</v>
      </c>
      <c r="H1212" s="120" t="n">
        <v>411</v>
      </c>
      <c r="I1212" s="120" t="n">
        <v>649</v>
      </c>
      <c r="J1212" s="120" t="n">
        <v>0</v>
      </c>
      <c r="K1212" s="120" t="n">
        <v>0</v>
      </c>
      <c r="L1212" s="120" t="n">
        <v>0</v>
      </c>
      <c r="M1212" s="120" t="n">
        <v>0</v>
      </c>
      <c r="N1212" s="88">
        <f>N1211+C1212+D1212+F1212+G1212+H1212-I1212-J1212-K1212-L1212-M1212/15</f>
        <v/>
      </c>
      <c r="O1212" s="88" t="n">
        <v>452</v>
      </c>
      <c r="P1212" s="88" t="n"/>
      <c r="Q1212" s="88" t="n"/>
      <c r="R1212" s="134" t="n"/>
      <c r="S1212" s="134" t="n"/>
      <c r="T1212" s="134" t="n"/>
      <c r="U1212" s="134" t="n"/>
      <c r="V1212" s="134" t="n"/>
      <c r="W1212" s="134" t="n"/>
      <c r="X1212" s="134" t="n"/>
    </row>
    <row r="1213" ht="15.75" customHeight="1" s="303">
      <c r="B1213" s="75" t="n">
        <v>45480</v>
      </c>
      <c r="C1213" s="120" t="n">
        <v>0</v>
      </c>
      <c r="D1213" s="120" t="n">
        <v>491</v>
      </c>
      <c r="E1213" s="120" t="n">
        <v>169</v>
      </c>
      <c r="F1213" s="120" t="n">
        <v>0</v>
      </c>
      <c r="G1213" s="120" t="n">
        <v>0</v>
      </c>
      <c r="H1213" s="120" t="n">
        <v>364</v>
      </c>
      <c r="I1213" s="120" t="n">
        <v>584</v>
      </c>
      <c r="J1213" s="120" t="n">
        <v>0</v>
      </c>
      <c r="K1213" s="120" t="n">
        <v>0</v>
      </c>
      <c r="L1213" s="120" t="n">
        <v>0</v>
      </c>
      <c r="M1213" s="120" t="n">
        <v>0</v>
      </c>
      <c r="N1213" s="88">
        <f>N1212+C1213+D1213+F1213+G1213+H1213-I1213-J1213-K1213-L1213-M1213/15</f>
        <v/>
      </c>
      <c r="O1213" s="88" t="n">
        <v>568</v>
      </c>
      <c r="P1213" s="88" t="n"/>
      <c r="Q1213" s="88" t="n"/>
      <c r="R1213" s="134" t="n"/>
      <c r="S1213" s="134" t="n"/>
      <c r="T1213" s="134" t="n"/>
      <c r="U1213" s="134" t="n"/>
      <c r="V1213" s="134" t="n"/>
      <c r="W1213" s="134" t="n"/>
      <c r="X1213" s="134" t="n"/>
    </row>
    <row r="1214" ht="15.75" customHeight="1" s="303">
      <c r="B1214" s="75" t="n">
        <v>45481</v>
      </c>
      <c r="C1214" s="120" t="n">
        <v>0</v>
      </c>
      <c r="D1214" s="120" t="n">
        <v>396</v>
      </c>
      <c r="E1214" s="120" t="n">
        <v>123</v>
      </c>
      <c r="F1214" s="120" t="n">
        <v>0</v>
      </c>
      <c r="G1214" s="120" t="n">
        <v>0</v>
      </c>
      <c r="H1214" s="120" t="n">
        <v>174</v>
      </c>
      <c r="I1214" s="120" t="n">
        <v>184</v>
      </c>
      <c r="J1214" s="120" t="n">
        <v>0</v>
      </c>
      <c r="K1214" s="120" t="n">
        <v>0</v>
      </c>
      <c r="L1214" s="120" t="n">
        <v>0</v>
      </c>
      <c r="M1214" s="120" t="n">
        <v>0</v>
      </c>
      <c r="N1214" s="88">
        <f>N1213+C1214+D1214+F1214+G1214+H1214-I1214-J1214-K1214-L1214-M1214/15</f>
        <v/>
      </c>
      <c r="O1214" s="88" t="n">
        <v>701</v>
      </c>
      <c r="P1214" s="88" t="n"/>
      <c r="Q1214" s="88" t="n"/>
      <c r="R1214" s="134" t="n"/>
      <c r="S1214" s="134" t="n"/>
      <c r="T1214" s="134" t="n"/>
      <c r="U1214" s="134" t="n"/>
      <c r="V1214" s="134" t="n"/>
      <c r="W1214" s="134" t="n"/>
      <c r="X1214" s="134" t="n"/>
    </row>
    <row r="1215" ht="15.75" customHeight="1" s="303">
      <c r="B1215" s="75" t="n">
        <v>45482</v>
      </c>
      <c r="C1215" s="120" t="n">
        <v>0</v>
      </c>
      <c r="D1215" s="120" t="n">
        <v>230</v>
      </c>
      <c r="E1215" s="120" t="n">
        <v>36</v>
      </c>
      <c r="F1215" s="120" t="n">
        <v>0</v>
      </c>
      <c r="G1215" s="120" t="n">
        <v>0</v>
      </c>
      <c r="H1215" s="120" t="n">
        <v>130</v>
      </c>
      <c r="I1215" s="120" t="n">
        <v>472</v>
      </c>
      <c r="J1215" s="120" t="n">
        <v>0</v>
      </c>
      <c r="K1215" s="120" t="n">
        <v>0</v>
      </c>
      <c r="L1215" s="120" t="n">
        <v>0</v>
      </c>
      <c r="M1215" s="120" t="n">
        <v>0</v>
      </c>
      <c r="N1215" s="88">
        <f>N1214+C1215+D1215+F1215+G1215+H1215-I1215-J1215-K1215-L1215-M1215/15</f>
        <v/>
      </c>
      <c r="O1215" s="88" t="n">
        <v>693</v>
      </c>
      <c r="P1215" s="88" t="n"/>
      <c r="Q1215" s="88" t="n"/>
      <c r="R1215" s="134" t="n"/>
      <c r="S1215" s="134" t="n"/>
      <c r="T1215" s="134" t="n"/>
      <c r="U1215" s="134" t="n"/>
      <c r="V1215" s="134" t="n"/>
      <c r="W1215" s="134" t="n"/>
      <c r="X1215" s="134" t="n"/>
    </row>
    <row r="1216" ht="15.75" customHeight="1" s="303">
      <c r="B1216" s="75" t="n">
        <v>45483</v>
      </c>
      <c r="C1216" s="120" t="n">
        <v>0</v>
      </c>
      <c r="D1216" s="120" t="n">
        <v>0</v>
      </c>
      <c r="E1216" s="120" t="n">
        <v>0</v>
      </c>
      <c r="F1216" s="120" t="n">
        <v>0</v>
      </c>
      <c r="G1216" s="120" t="n">
        <v>0</v>
      </c>
      <c r="H1216" s="120" t="n">
        <v>322</v>
      </c>
      <c r="I1216" s="120" t="n">
        <v>436</v>
      </c>
      <c r="J1216" s="120" t="n">
        <v>0</v>
      </c>
      <c r="K1216" s="120" t="n">
        <v>0</v>
      </c>
      <c r="L1216" s="120" t="n">
        <v>0</v>
      </c>
      <c r="M1216" s="120" t="n">
        <v>0</v>
      </c>
      <c r="N1216" s="88">
        <f>N1215+C1216+D1216+F1216+G1216+H1216-I1216-J1216-K1216-L1216-M1216/15</f>
        <v/>
      </c>
      <c r="O1216" s="88" t="n">
        <v>769</v>
      </c>
      <c r="P1216" s="88" t="n"/>
      <c r="Q1216" s="88" t="n"/>
      <c r="R1216" s="134" t="n"/>
      <c r="S1216" s="134" t="n"/>
      <c r="T1216" s="134" t="n"/>
      <c r="U1216" s="134" t="n"/>
      <c r="V1216" s="134" t="n"/>
      <c r="W1216" s="134" t="n"/>
      <c r="X1216" s="134" t="n"/>
    </row>
    <row r="1217" ht="15.75" customHeight="1" s="303">
      <c r="B1217" s="75" t="n">
        <v>45484</v>
      </c>
      <c r="C1217" s="120" t="n">
        <v>0</v>
      </c>
      <c r="D1217" s="120" t="n">
        <v>282</v>
      </c>
      <c r="E1217" s="120" t="n">
        <v>153</v>
      </c>
      <c r="F1217" s="120" t="n">
        <v>0</v>
      </c>
      <c r="G1217" s="120" t="n">
        <v>0</v>
      </c>
      <c r="H1217" s="120" t="n">
        <v>124</v>
      </c>
      <c r="I1217" s="120" t="n">
        <v>656</v>
      </c>
      <c r="J1217" s="120" t="n">
        <v>0</v>
      </c>
      <c r="K1217" s="120" t="n">
        <v>0</v>
      </c>
      <c r="L1217" s="120" t="n">
        <v>0</v>
      </c>
      <c r="M1217" s="120" t="n">
        <v>0</v>
      </c>
      <c r="N1217" s="88">
        <f>N1216+C1217+D1217+F1217+G1217+H1217-I1217-J1217-K1217-L1217-M1217/15</f>
        <v/>
      </c>
      <c r="O1217" s="88" t="n">
        <v>622</v>
      </c>
      <c r="P1217" s="88" t="n"/>
      <c r="Q1217" s="88" t="n"/>
      <c r="R1217" s="134" t="n"/>
      <c r="S1217" s="134" t="n"/>
      <c r="T1217" s="134" t="n"/>
      <c r="U1217" s="134" t="n"/>
      <c r="V1217" s="134" t="n"/>
      <c r="W1217" s="134" t="n"/>
      <c r="X1217" s="134" t="n"/>
    </row>
    <row r="1218" ht="15.75" customHeight="1" s="303">
      <c r="B1218" s="75" t="n">
        <v>45485</v>
      </c>
      <c r="C1218" s="120" t="n">
        <v>0</v>
      </c>
      <c r="D1218" s="120" t="n">
        <v>0</v>
      </c>
      <c r="E1218" s="120" t="n">
        <v>0</v>
      </c>
      <c r="F1218" s="120" t="n">
        <v>0</v>
      </c>
      <c r="G1218" s="120" t="n">
        <v>0</v>
      </c>
      <c r="H1218" s="120" t="n">
        <v>323</v>
      </c>
      <c r="I1218" s="120" t="n">
        <v>490</v>
      </c>
      <c r="J1218" s="120" t="n">
        <v>0</v>
      </c>
      <c r="K1218" s="120" t="n">
        <v>600</v>
      </c>
      <c r="L1218" s="120" t="n">
        <v>0</v>
      </c>
      <c r="M1218" s="120" t="n">
        <v>0</v>
      </c>
      <c r="N1218" s="88">
        <f>N1217+C1218+D1218+F1218+G1218+H1218-I1218-J1218-K1218-L1218-M1218/15</f>
        <v/>
      </c>
      <c r="O1218" s="88" t="n">
        <v>543</v>
      </c>
      <c r="P1218" s="88" t="n"/>
      <c r="Q1218" s="88" t="n"/>
      <c r="R1218" s="134" t="n"/>
      <c r="S1218" s="134" t="n"/>
      <c r="T1218" s="134" t="n"/>
      <c r="U1218" s="134" t="n"/>
      <c r="V1218" s="134" t="n"/>
      <c r="W1218" s="134" t="n"/>
      <c r="X1218" s="134" t="n"/>
    </row>
    <row r="1219" ht="15.75" customHeight="1" s="303">
      <c r="B1219" s="75" t="n">
        <v>45486</v>
      </c>
      <c r="C1219" s="120" t="n">
        <v>0</v>
      </c>
      <c r="D1219" s="120">
        <f>393+487</f>
        <v/>
      </c>
      <c r="E1219" s="120">
        <f>96+43</f>
        <v/>
      </c>
      <c r="F1219" s="120" t="n">
        <v>0</v>
      </c>
      <c r="G1219" s="120" t="n">
        <v>0</v>
      </c>
      <c r="H1219" s="120" t="n">
        <v>263</v>
      </c>
      <c r="I1219" s="120" t="n">
        <v>494</v>
      </c>
      <c r="J1219" s="120" t="n">
        <v>0</v>
      </c>
      <c r="K1219" s="120" t="n">
        <v>0</v>
      </c>
      <c r="L1219" s="120" t="n">
        <v>0</v>
      </c>
      <c r="M1219" s="120" t="n">
        <v>0</v>
      </c>
      <c r="N1219" s="88">
        <f>N1218+C1219+D1219+F1219+G1219+H1219-I1219-J1219-K1219-L1219-M1219/15</f>
        <v/>
      </c>
      <c r="O1219" s="88" t="n">
        <v>1163</v>
      </c>
      <c r="P1219" s="88" t="n"/>
      <c r="Q1219" s="88" t="n"/>
      <c r="R1219" s="134" t="n"/>
      <c r="S1219" s="134" t="n"/>
      <c r="T1219" s="134" t="n"/>
      <c r="U1219" s="134" t="n"/>
      <c r="V1219" s="134" t="n"/>
      <c r="W1219" s="134" t="n"/>
      <c r="X1219" s="134" t="n"/>
    </row>
    <row r="1220" ht="15.75" customHeight="1" s="303">
      <c r="B1220" s="75" t="n">
        <v>45487</v>
      </c>
      <c r="C1220" s="120" t="n">
        <v>0</v>
      </c>
      <c r="D1220" s="120" t="n">
        <v>0</v>
      </c>
      <c r="E1220" s="120" t="n">
        <v>0</v>
      </c>
      <c r="F1220" s="120" t="n">
        <v>0</v>
      </c>
      <c r="G1220" s="120" t="n">
        <v>1</v>
      </c>
      <c r="H1220" s="120" t="n">
        <v>275</v>
      </c>
      <c r="I1220" s="120" t="n">
        <v>646</v>
      </c>
      <c r="J1220" s="120" t="n">
        <v>0</v>
      </c>
      <c r="K1220" s="120" t="n">
        <v>0</v>
      </c>
      <c r="L1220" s="120" t="n">
        <v>0</v>
      </c>
      <c r="M1220" s="120" t="n">
        <v>0</v>
      </c>
      <c r="N1220" s="88">
        <f>N1219+C1220+D1220+F1220+G1220+H1220-I1220-J1220-K1220-L1220-M1220/15</f>
        <v/>
      </c>
      <c r="O1220" s="88" t="n">
        <v>967</v>
      </c>
      <c r="P1220" s="88" t="n"/>
      <c r="Q1220" s="88" t="n"/>
      <c r="R1220" s="134" t="n"/>
      <c r="S1220" s="134" t="n"/>
      <c r="T1220" s="134" t="n"/>
      <c r="U1220" s="134" t="n"/>
      <c r="V1220" s="134" t="n"/>
      <c r="W1220" s="134" t="n"/>
      <c r="X1220" s="134" t="n"/>
    </row>
    <row r="1221" ht="15.75" customHeight="1" s="303">
      <c r="B1221" s="75" t="n">
        <v>45488</v>
      </c>
      <c r="C1221" s="120" t="n">
        <v>0</v>
      </c>
      <c r="D1221" s="120" t="n">
        <v>0</v>
      </c>
      <c r="E1221" s="120" t="n">
        <v>0</v>
      </c>
      <c r="F1221" s="120" t="n">
        <v>0</v>
      </c>
      <c r="G1221" s="120" t="n">
        <v>0</v>
      </c>
      <c r="H1221" s="120" t="n">
        <v>310</v>
      </c>
      <c r="I1221" s="120" t="n">
        <v>335</v>
      </c>
      <c r="J1221" s="120" t="n">
        <v>0</v>
      </c>
      <c r="K1221" s="120" t="n">
        <v>0</v>
      </c>
      <c r="L1221" s="120" t="n">
        <v>0</v>
      </c>
      <c r="M1221" s="120" t="n">
        <v>0</v>
      </c>
      <c r="N1221" s="88">
        <f>N1220+C1221+D1221+F1221+G1221+H1221-I1221-J1221-K1221-L1221-M1221/15</f>
        <v/>
      </c>
      <c r="O1221" s="88" t="n">
        <v>701</v>
      </c>
      <c r="P1221" s="88" t="n"/>
      <c r="Q1221" s="88" t="n"/>
      <c r="R1221" s="134" t="n"/>
      <c r="S1221" s="134" t="n"/>
      <c r="T1221" s="134" t="n"/>
      <c r="U1221" s="134" t="n"/>
      <c r="V1221" s="134" t="n"/>
      <c r="W1221" s="134" t="n"/>
      <c r="X1221" s="134" t="n"/>
    </row>
    <row r="1222" ht="15.75" customHeight="1" s="303">
      <c r="B1222" s="75" t="n">
        <v>45489</v>
      </c>
      <c r="C1222" s="120" t="n">
        <v>0</v>
      </c>
      <c r="D1222" s="120">
        <f>240+260+398</f>
        <v/>
      </c>
      <c r="E1222" s="120">
        <f>56+101+77</f>
        <v/>
      </c>
      <c r="F1222" s="120" t="n">
        <v>0</v>
      </c>
      <c r="G1222" s="120" t="n">
        <v>0</v>
      </c>
      <c r="H1222" s="120" t="n">
        <v>286</v>
      </c>
      <c r="I1222" s="120" t="n">
        <v>408</v>
      </c>
      <c r="J1222" s="120" t="n">
        <v>0</v>
      </c>
      <c r="K1222" s="120" t="n">
        <v>0</v>
      </c>
      <c r="L1222" s="120" t="n">
        <v>0</v>
      </c>
      <c r="M1222" s="120" t="n">
        <v>0</v>
      </c>
      <c r="N1222" s="88">
        <f>N1221+C1222+D1222+F1222+G1222+H1222-I1222-J1222-K1222-L1222-M1222/15</f>
        <v/>
      </c>
      <c r="O1222" s="88" t="n">
        <v>1223</v>
      </c>
      <c r="P1222" s="88" t="n"/>
      <c r="Q1222" s="88" t="n"/>
      <c r="R1222" s="134" t="n"/>
      <c r="S1222" s="134" t="n"/>
      <c r="T1222" s="134" t="n"/>
      <c r="U1222" s="134" t="n"/>
      <c r="V1222" s="134" t="n"/>
      <c r="W1222" s="134" t="n"/>
      <c r="X1222" s="134" t="n"/>
    </row>
    <row r="1223" ht="15.75" customHeight="1" s="303">
      <c r="B1223" s="75" t="n">
        <v>45490</v>
      </c>
      <c r="C1223" s="120" t="n">
        <v>0</v>
      </c>
      <c r="D1223" s="120" t="n">
        <v>128</v>
      </c>
      <c r="E1223" s="120" t="n">
        <v>78</v>
      </c>
      <c r="F1223" s="120" t="n">
        <v>0</v>
      </c>
      <c r="G1223" s="120" t="n">
        <v>0</v>
      </c>
      <c r="H1223" s="120" t="n">
        <v>276</v>
      </c>
      <c r="I1223" s="120" t="n">
        <v>553</v>
      </c>
      <c r="J1223" s="120" t="n">
        <v>0</v>
      </c>
      <c r="K1223" s="120" t="n">
        <v>0</v>
      </c>
      <c r="L1223" s="120" t="n">
        <v>0</v>
      </c>
      <c r="M1223" s="120" t="n">
        <v>0</v>
      </c>
      <c r="N1223" s="88">
        <f>N1222+C1223+D1223+F1223+G1223+H1223-I1223-J1223-K1223-L1223-M1223/15</f>
        <v/>
      </c>
      <c r="O1223" s="88" t="n">
        <v>1034</v>
      </c>
      <c r="P1223" s="88" t="n"/>
      <c r="Q1223" s="88" t="n"/>
      <c r="R1223" s="134" t="n"/>
      <c r="S1223" s="134" t="n"/>
      <c r="T1223" s="134" t="n"/>
      <c r="U1223" s="134" t="n"/>
      <c r="V1223" s="134" t="n"/>
      <c r="W1223" s="134" t="n"/>
      <c r="X1223" s="134" t="n"/>
    </row>
    <row r="1224" ht="15.75" customHeight="1" s="303">
      <c r="B1224" s="75" t="n">
        <v>45491</v>
      </c>
      <c r="C1224" s="120" t="n">
        <v>0</v>
      </c>
      <c r="D1224" s="120" t="n">
        <v>0</v>
      </c>
      <c r="E1224" s="120" t="n">
        <v>0</v>
      </c>
      <c r="F1224" s="120" t="n">
        <v>0</v>
      </c>
      <c r="G1224" s="120" t="n">
        <v>0</v>
      </c>
      <c r="H1224" s="120" t="n">
        <v>334</v>
      </c>
      <c r="I1224" s="120" t="n">
        <v>489</v>
      </c>
      <c r="J1224" s="120" t="n">
        <v>0</v>
      </c>
      <c r="K1224" s="120" t="n">
        <v>550</v>
      </c>
      <c r="L1224" s="120" t="n">
        <v>0</v>
      </c>
      <c r="M1224" s="120" t="n">
        <v>0</v>
      </c>
      <c r="N1224" s="88">
        <f>N1223+C1224+D1224+F1224+G1224+H1224-I1224-J1224-K1224-L1224-M1224/15</f>
        <v/>
      </c>
      <c r="O1224" s="88" t="n">
        <v>542</v>
      </c>
      <c r="P1224" s="88" t="n"/>
      <c r="Q1224" s="88" t="n"/>
      <c r="R1224" s="134" t="n"/>
      <c r="S1224" s="134" t="n"/>
      <c r="T1224" s="134" t="n"/>
      <c r="U1224" s="134" t="n"/>
      <c r="V1224" s="134" t="n"/>
      <c r="W1224" s="134" t="n"/>
      <c r="X1224" s="134" t="n"/>
    </row>
    <row r="1225" ht="15.75" customHeight="1" s="303">
      <c r="B1225" s="75" t="n">
        <v>45492</v>
      </c>
      <c r="C1225" s="120" t="n">
        <v>0</v>
      </c>
      <c r="D1225" s="120" t="n">
        <v>0</v>
      </c>
      <c r="E1225" s="120" t="n">
        <v>0</v>
      </c>
      <c r="F1225" s="120" t="n">
        <v>0</v>
      </c>
      <c r="G1225" s="120" t="n">
        <v>0</v>
      </c>
      <c r="H1225" s="120" t="n">
        <v>153</v>
      </c>
      <c r="I1225" s="120" t="n">
        <v>473</v>
      </c>
      <c r="J1225" s="120" t="n">
        <v>0</v>
      </c>
      <c r="K1225" s="120" t="n">
        <v>0</v>
      </c>
      <c r="L1225" s="120" t="n">
        <v>0</v>
      </c>
      <c r="M1225" s="120" t="n">
        <v>0</v>
      </c>
      <c r="N1225" s="88">
        <f>N1224+C1225+D1225+F1225+G1225+H1225-I1225-J1225-K1225-L1225-M1225/15</f>
        <v/>
      </c>
      <c r="O1225" s="88" t="n"/>
      <c r="P1225" s="88" t="n"/>
      <c r="Q1225" s="88" t="n"/>
      <c r="R1225" s="134" t="n"/>
      <c r="S1225" s="134" t="n"/>
      <c r="T1225" s="134" t="n"/>
      <c r="U1225" s="134" t="n"/>
      <c r="V1225" s="134" t="n"/>
      <c r="W1225" s="134" t="n"/>
      <c r="X1225" s="134" t="n"/>
    </row>
    <row r="1226" ht="15.75" customHeight="1" s="303">
      <c r="B1226" s="75" t="n">
        <v>45493</v>
      </c>
      <c r="C1226" s="120" t="n">
        <v>0</v>
      </c>
      <c r="D1226" s="120" t="n">
        <v>0</v>
      </c>
      <c r="E1226" s="120" t="n">
        <v>0</v>
      </c>
      <c r="F1226" s="120" t="n">
        <v>0</v>
      </c>
      <c r="G1226" s="120" t="n">
        <v>0</v>
      </c>
      <c r="H1226" s="120" t="n">
        <v>312</v>
      </c>
      <c r="I1226" s="120" t="n">
        <v>695</v>
      </c>
      <c r="J1226" s="120" t="n">
        <v>0</v>
      </c>
      <c r="K1226" s="120" t="n">
        <v>0</v>
      </c>
      <c r="L1226" s="120" t="n">
        <v>0</v>
      </c>
      <c r="M1226" s="120" t="n">
        <v>0</v>
      </c>
      <c r="N1226" s="88">
        <f>N1225+C1226+D1226+F1226+G1226+H1226-I1226-J1226-K1226-L1226-M1226/15</f>
        <v/>
      </c>
      <c r="O1226" s="88" t="n">
        <v>61</v>
      </c>
      <c r="P1226" s="88" t="n"/>
      <c r="Q1226" s="88" t="n"/>
      <c r="R1226" s="134" t="n"/>
      <c r="S1226" s="134" t="n"/>
      <c r="T1226" s="134" t="n"/>
      <c r="U1226" s="134" t="n"/>
      <c r="V1226" s="134" t="n"/>
      <c r="W1226" s="134" t="n"/>
      <c r="X1226" s="134" t="n"/>
    </row>
    <row r="1227" ht="15.75" customHeight="1" s="303">
      <c r="B1227" s="75" t="n">
        <v>45494</v>
      </c>
      <c r="C1227" s="120" t="n">
        <v>0</v>
      </c>
      <c r="D1227" s="120" t="n">
        <v>500</v>
      </c>
      <c r="E1227" s="120" t="n">
        <v>96</v>
      </c>
      <c r="F1227" s="120" t="n">
        <v>0</v>
      </c>
      <c r="G1227" s="120" t="n">
        <v>0</v>
      </c>
      <c r="H1227" s="120" t="n">
        <v>280</v>
      </c>
      <c r="I1227" s="120" t="n">
        <v>544</v>
      </c>
      <c r="J1227" s="120" t="n">
        <v>0</v>
      </c>
      <c r="K1227" s="120" t="n">
        <v>0</v>
      </c>
      <c r="L1227" s="133" t="n">
        <v>0</v>
      </c>
      <c r="M1227" s="133" t="n">
        <v>0</v>
      </c>
      <c r="N1227" s="88">
        <f>N1226+C1227+D1227+F1227+G1227+H1227-I1227-J1227-K1227-L1227-M1227/15</f>
        <v/>
      </c>
      <c r="O1227" s="88" t="n">
        <v>396</v>
      </c>
      <c r="P1227" s="88" t="n"/>
      <c r="Q1227" s="88" t="n"/>
      <c r="R1227" s="134" t="n"/>
      <c r="S1227" s="134" t="n"/>
      <c r="T1227" s="134" t="n"/>
      <c r="U1227" s="134" t="n"/>
      <c r="V1227" s="134" t="n"/>
      <c r="W1227" s="134" t="n"/>
      <c r="X1227" s="134" t="n"/>
    </row>
    <row r="1228" ht="15.75" customHeight="1" s="303">
      <c r="B1228" s="75" t="n">
        <v>45495</v>
      </c>
      <c r="C1228" s="120" t="n">
        <v>0</v>
      </c>
      <c r="D1228" s="120" t="n">
        <v>0</v>
      </c>
      <c r="E1228" s="120" t="n">
        <v>0</v>
      </c>
      <c r="F1228" s="120" t="n">
        <v>0</v>
      </c>
      <c r="G1228" s="120" t="n">
        <v>0</v>
      </c>
      <c r="H1228" s="120" t="n">
        <v>309</v>
      </c>
      <c r="I1228" s="120" t="n">
        <v>300</v>
      </c>
      <c r="J1228" s="120" t="n">
        <v>0</v>
      </c>
      <c r="K1228" s="120" t="n">
        <v>0</v>
      </c>
      <c r="L1228" s="120" t="n">
        <v>0</v>
      </c>
      <c r="M1228" s="120" t="n">
        <v>0</v>
      </c>
      <c r="N1228" s="88">
        <f>N1227+C1228+D1228+F1228+G1228+H1228-I1228-J1228-K1228-L1228-M1228/15</f>
        <v/>
      </c>
      <c r="O1228" s="88" t="n">
        <v>388</v>
      </c>
      <c r="P1228" s="88" t="n"/>
      <c r="Q1228" s="88" t="n"/>
      <c r="R1228" s="134" t="n"/>
      <c r="S1228" s="134" t="n"/>
      <c r="T1228" s="134" t="n"/>
      <c r="U1228" s="134" t="n"/>
      <c r="V1228" s="134" t="n"/>
      <c r="W1228" s="134" t="n"/>
      <c r="X1228" s="134" t="n"/>
    </row>
    <row r="1229" ht="15.75" customHeight="1" s="303">
      <c r="B1229" s="75" t="n">
        <v>45496</v>
      </c>
      <c r="C1229" s="120" t="n">
        <v>0</v>
      </c>
      <c r="D1229" s="120" t="n">
        <v>296</v>
      </c>
      <c r="E1229" s="120" t="n">
        <v>89</v>
      </c>
      <c r="F1229" s="120" t="n">
        <v>0</v>
      </c>
      <c r="G1229" s="120" t="n">
        <v>0</v>
      </c>
      <c r="H1229" s="120" t="n">
        <v>487</v>
      </c>
      <c r="I1229" s="120" t="n">
        <v>580</v>
      </c>
      <c r="J1229" s="120" t="n">
        <v>0</v>
      </c>
      <c r="K1229" s="120" t="n">
        <v>0</v>
      </c>
      <c r="L1229" s="120" t="n">
        <v>0</v>
      </c>
      <c r="M1229" s="120" t="n">
        <v>0</v>
      </c>
      <c r="N1229" s="88">
        <f>N1228+C1229+D1229+F1229+G1229+H1229-I1229-J1229-K1229-L1229-M1229/15</f>
        <v/>
      </c>
      <c r="O1229" s="88" t="n">
        <v>462</v>
      </c>
      <c r="P1229" s="88" t="n"/>
      <c r="Q1229" s="88" t="n"/>
      <c r="R1229" s="134" t="n"/>
      <c r="S1229" s="134" t="n"/>
      <c r="T1229" s="134" t="n"/>
      <c r="U1229" s="134" t="n"/>
      <c r="V1229" s="134" t="n"/>
      <c r="W1229" s="134" t="n"/>
      <c r="X1229" s="134" t="n"/>
    </row>
    <row r="1230" ht="15.75" customHeight="1" s="303">
      <c r="B1230" s="75" t="n">
        <v>45497</v>
      </c>
      <c r="C1230" s="120" t="n">
        <v>0</v>
      </c>
      <c r="D1230" s="120" t="n">
        <v>0</v>
      </c>
      <c r="E1230" s="120" t="n">
        <v>0</v>
      </c>
      <c r="F1230" s="120" t="n">
        <v>0</v>
      </c>
      <c r="G1230" s="120" t="n">
        <v>0</v>
      </c>
      <c r="H1230" s="120" t="n">
        <v>382</v>
      </c>
      <c r="I1230" s="120" t="n">
        <v>686</v>
      </c>
      <c r="J1230" s="120" t="n">
        <v>0</v>
      </c>
      <c r="K1230" s="120" t="n">
        <v>0</v>
      </c>
      <c r="L1230" s="120" t="n">
        <v>0</v>
      </c>
      <c r="M1230" s="120" t="n">
        <v>0</v>
      </c>
      <c r="N1230" s="88">
        <f>N1229+C1230+D1230+F1230+G1230+H1230-I1230-J1230-K1230-L1230-M1230/15</f>
        <v/>
      </c>
      <c r="O1230" s="88" t="n">
        <v>144</v>
      </c>
      <c r="P1230" s="88" t="n"/>
      <c r="Q1230" s="88" t="n"/>
      <c r="R1230" s="134" t="n"/>
      <c r="S1230" s="134" t="n"/>
      <c r="T1230" s="134" t="n"/>
      <c r="U1230" s="134" t="n"/>
      <c r="V1230" s="134" t="n"/>
      <c r="W1230" s="134" t="n"/>
      <c r="X1230" s="134" t="n"/>
    </row>
    <row r="1231" ht="15.75" customHeight="1" s="303">
      <c r="B1231" s="75" t="n">
        <v>45498</v>
      </c>
      <c r="C1231" s="120" t="n">
        <v>0</v>
      </c>
      <c r="D1231" s="120">
        <f>273+493</f>
        <v/>
      </c>
      <c r="E1231" s="120">
        <f>69+97</f>
        <v/>
      </c>
      <c r="F1231" s="120" t="n">
        <v>0</v>
      </c>
      <c r="G1231" s="120" t="n">
        <v>0</v>
      </c>
      <c r="H1231" s="120" t="n">
        <v>289</v>
      </c>
      <c r="I1231" s="120" t="n">
        <v>658</v>
      </c>
      <c r="J1231" s="120" t="n">
        <v>0</v>
      </c>
      <c r="K1231" s="120" t="n">
        <v>600</v>
      </c>
      <c r="L1231" s="120" t="n">
        <v>0</v>
      </c>
      <c r="M1231" s="120" t="n">
        <v>0</v>
      </c>
      <c r="N1231" s="88">
        <f>N1230+C1231+D1231+F1231+G1231+H1231-I1231-J1231-K1231-L1231-M1231/15</f>
        <v/>
      </c>
      <c r="O1231" s="88" t="n">
        <v>822</v>
      </c>
      <c r="P1231" s="88" t="n"/>
      <c r="Q1231" s="88" t="n"/>
      <c r="R1231" s="134" t="n"/>
      <c r="S1231" s="134" t="n"/>
      <c r="T1231" s="134" t="n"/>
      <c r="U1231" s="134" t="n"/>
      <c r="V1231" s="134" t="n"/>
      <c r="W1231" s="134" t="n"/>
      <c r="X1231" s="134" t="n"/>
    </row>
    <row r="1232" ht="15.75" customHeight="1" s="303">
      <c r="B1232" s="75" t="n">
        <v>45499</v>
      </c>
      <c r="C1232" s="120" t="n">
        <v>0</v>
      </c>
      <c r="D1232" s="120" t="n">
        <v>0</v>
      </c>
      <c r="E1232" s="120" t="n">
        <v>0</v>
      </c>
      <c r="F1232" s="120" t="n">
        <v>0</v>
      </c>
      <c r="G1232" s="120" t="n">
        <v>0</v>
      </c>
      <c r="H1232" s="120" t="n">
        <v>428</v>
      </c>
      <c r="I1232" s="120" t="n">
        <v>338</v>
      </c>
      <c r="J1232" s="120" t="n">
        <v>0</v>
      </c>
      <c r="K1232" s="120" t="n">
        <v>0</v>
      </c>
      <c r="L1232" s="120" t="n">
        <v>0</v>
      </c>
      <c r="M1232" s="120" t="n">
        <v>0</v>
      </c>
      <c r="N1232" s="88">
        <f>N1231+C1232+D1232+F1232+G1232+H1232-I1232-J1232-K1232-L1232-M1232/15</f>
        <v/>
      </c>
      <c r="O1232" s="88" t="n">
        <v>532</v>
      </c>
      <c r="P1232" s="88" t="n"/>
      <c r="Q1232" s="88" t="n"/>
      <c r="R1232" s="134" t="n"/>
      <c r="S1232" s="134" t="n"/>
      <c r="T1232" s="134" t="n"/>
      <c r="U1232" s="134" t="n"/>
      <c r="V1232" s="134" t="n"/>
      <c r="W1232" s="134" t="n"/>
      <c r="X1232" s="134" t="n"/>
    </row>
    <row r="1233" ht="15.75" customHeight="1" s="303">
      <c r="B1233" s="75" t="n">
        <v>45500</v>
      </c>
      <c r="C1233" s="120" t="n">
        <v>0</v>
      </c>
      <c r="D1233" s="120" t="n">
        <v>0</v>
      </c>
      <c r="E1233" s="120" t="n">
        <v>0</v>
      </c>
      <c r="F1233" s="120" t="n">
        <v>0</v>
      </c>
      <c r="G1233" s="120" t="n">
        <v>0</v>
      </c>
      <c r="H1233" s="120" t="n">
        <v>500</v>
      </c>
      <c r="I1233" s="120" t="n">
        <v>793</v>
      </c>
      <c r="J1233" s="120" t="n">
        <v>0</v>
      </c>
      <c r="K1233" s="120" t="n">
        <v>0</v>
      </c>
      <c r="L1233" s="120" t="n">
        <v>0</v>
      </c>
      <c r="M1233" s="120" t="n">
        <v>0</v>
      </c>
      <c r="N1233" s="88">
        <f>N1232+C1233+D1233+F1233+G1233+H1233-I1233-J1233-K1233-L1233-M1233/15</f>
        <v/>
      </c>
      <c r="O1233" s="88" t="n">
        <v>293</v>
      </c>
      <c r="P1233" s="88" t="n"/>
      <c r="Q1233" s="88" t="n"/>
      <c r="R1233" s="134" t="n"/>
      <c r="S1233" s="134" t="n"/>
      <c r="T1233" s="134" t="n"/>
      <c r="U1233" s="134" t="n"/>
      <c r="V1233" s="134" t="n"/>
      <c r="W1233" s="134" t="n"/>
      <c r="X1233" s="134" t="n"/>
    </row>
    <row r="1234" ht="15.75" customHeight="1" s="303">
      <c r="B1234" s="75" t="n">
        <v>45501</v>
      </c>
      <c r="C1234" s="120" t="n">
        <v>0</v>
      </c>
      <c r="D1234" s="120" t="n">
        <v>283</v>
      </c>
      <c r="E1234" s="120" t="n">
        <v>0</v>
      </c>
      <c r="F1234" s="120" t="n">
        <v>0</v>
      </c>
      <c r="G1234" s="120" t="n">
        <v>0</v>
      </c>
      <c r="H1234" s="120" t="n">
        <v>667</v>
      </c>
      <c r="I1234" s="120" t="n">
        <v>540</v>
      </c>
      <c r="J1234" s="120" t="n">
        <v>0</v>
      </c>
      <c r="K1234" s="120" t="n">
        <v>0</v>
      </c>
      <c r="L1234" s="120" t="n">
        <v>0</v>
      </c>
      <c r="M1234" s="120" t="n">
        <v>0</v>
      </c>
      <c r="N1234" s="88">
        <f>N1233+C1234+D1234+F1234+G1234+H1234-I1234-J1234-K1234-L1234-M1234/15</f>
        <v/>
      </c>
      <c r="O1234" s="88" t="n">
        <v>103</v>
      </c>
      <c r="P1234" s="88" t="n"/>
      <c r="Q1234" s="88" t="n"/>
      <c r="R1234" s="134" t="n"/>
      <c r="S1234" s="134" t="n"/>
      <c r="T1234" s="134" t="n"/>
      <c r="U1234" s="134" t="n"/>
      <c r="V1234" s="134" t="n"/>
      <c r="W1234" s="134" t="n"/>
      <c r="X1234" s="134" t="n"/>
    </row>
    <row r="1235" ht="15.75" customHeight="1" s="303">
      <c r="B1235" s="75" t="n">
        <v>45502</v>
      </c>
      <c r="C1235" s="120" t="n">
        <v>0</v>
      </c>
      <c r="D1235" s="120" t="n">
        <v>0</v>
      </c>
      <c r="E1235" s="120" t="n">
        <v>0</v>
      </c>
      <c r="F1235" s="120" t="n">
        <v>0</v>
      </c>
      <c r="G1235" s="120" t="n">
        <v>0</v>
      </c>
      <c r="H1235" s="120" t="n">
        <v>753</v>
      </c>
      <c r="I1235" s="120" t="n">
        <v>241</v>
      </c>
      <c r="J1235" s="120" t="n">
        <v>0</v>
      </c>
      <c r="K1235" s="120" t="n">
        <v>0</v>
      </c>
      <c r="L1235" s="120" t="n">
        <v>0</v>
      </c>
      <c r="M1235" s="120" t="n">
        <v>0</v>
      </c>
      <c r="N1235" s="88">
        <f>N1234+C1235+D1235+F1235+G1235+H1235-I1235-J1235-K1235-L1235-M1235/15</f>
        <v/>
      </c>
      <c r="O1235" s="88" t="n">
        <v>57</v>
      </c>
      <c r="P1235" s="88" t="n"/>
      <c r="Q1235" s="88" t="n"/>
      <c r="R1235" s="134" t="n"/>
      <c r="S1235" s="134" t="n"/>
      <c r="T1235" s="134" t="n"/>
      <c r="U1235" s="134" t="n"/>
      <c r="V1235" s="134" t="n"/>
      <c r="W1235" s="134" t="n"/>
      <c r="X1235" s="134" t="n"/>
    </row>
    <row r="1236" ht="15.75" customHeight="1" s="303">
      <c r="B1236" s="75" t="n">
        <v>45503</v>
      </c>
      <c r="C1236" s="120" t="n">
        <v>0</v>
      </c>
      <c r="D1236" s="120" t="n">
        <v>465</v>
      </c>
      <c r="E1236" s="120" t="n">
        <v>122</v>
      </c>
      <c r="F1236" s="120" t="n">
        <v>0</v>
      </c>
      <c r="G1236" s="120" t="n">
        <v>0</v>
      </c>
      <c r="H1236" s="120" t="n">
        <v>431</v>
      </c>
      <c r="I1236" s="120" t="n">
        <v>600</v>
      </c>
      <c r="J1236" s="120" t="n">
        <v>0</v>
      </c>
      <c r="K1236" s="120" t="n">
        <v>0</v>
      </c>
      <c r="L1236" s="120" t="n">
        <v>0</v>
      </c>
      <c r="M1236" s="120" t="n">
        <v>0</v>
      </c>
      <c r="N1236" s="88">
        <f>N1235+C1236+D1236+F1236+G1236+H1236-I1236-J1236-K1236-L1236-M1236/15</f>
        <v/>
      </c>
      <c r="O1236" s="88" t="n">
        <v>445</v>
      </c>
      <c r="P1236" s="88" t="n"/>
      <c r="Q1236" s="88" t="n"/>
      <c r="R1236" s="134" t="n"/>
      <c r="S1236" s="134" t="n"/>
      <c r="T1236" s="134" t="n"/>
      <c r="U1236" s="134" t="n"/>
      <c r="V1236" s="134" t="n"/>
      <c r="W1236" s="134" t="n"/>
      <c r="X1236" s="134" t="n"/>
    </row>
    <row r="1237" ht="15.75" customHeight="1" s="303">
      <c r="B1237" s="75" t="n">
        <v>45504</v>
      </c>
      <c r="C1237" s="120" t="n">
        <v>0</v>
      </c>
      <c r="D1237" s="120">
        <f>298+170+152</f>
        <v/>
      </c>
      <c r="E1237" s="120">
        <f>66+88+77</f>
        <v/>
      </c>
      <c r="F1237" s="120" t="n">
        <v>0</v>
      </c>
      <c r="G1237" s="120" t="n">
        <v>0</v>
      </c>
      <c r="H1237" s="120" t="n">
        <v>335</v>
      </c>
      <c r="I1237" s="120" t="n">
        <v>1351</v>
      </c>
      <c r="J1237" s="120" t="n">
        <v>0</v>
      </c>
      <c r="K1237" s="120" t="n">
        <v>0</v>
      </c>
      <c r="L1237" s="120" t="n">
        <v>0</v>
      </c>
      <c r="M1237" s="120" t="n">
        <v>0</v>
      </c>
      <c r="N1237" s="88">
        <f>N1236+C1237+D1237+F1237+G1237+H1237-I1237-J1237-K1237-L1237-M1237/15</f>
        <v/>
      </c>
      <c r="O1237" s="88" t="n">
        <v>601</v>
      </c>
      <c r="P1237" s="88" t="n"/>
      <c r="Q1237" s="88" t="n"/>
      <c r="R1237" s="134" t="n"/>
      <c r="S1237" s="134" t="n"/>
      <c r="T1237" s="134" t="n"/>
      <c r="U1237" s="134" t="n"/>
      <c r="V1237" s="134" t="n"/>
      <c r="W1237" s="134" t="n"/>
      <c r="X1237" s="134" t="n"/>
    </row>
    <row r="1238" ht="15.75" customHeight="1" s="303">
      <c r="B1238" s="75" t="n">
        <v>45505</v>
      </c>
      <c r="C1238" s="120" t="n">
        <v>0</v>
      </c>
      <c r="D1238" s="120" t="n">
        <v>400</v>
      </c>
      <c r="E1238" s="120" t="n">
        <v>92</v>
      </c>
      <c r="F1238" s="120" t="n">
        <v>0</v>
      </c>
      <c r="G1238" s="120" t="n">
        <v>0</v>
      </c>
      <c r="H1238" s="120" t="n">
        <v>561</v>
      </c>
      <c r="I1238" s="120" t="n">
        <v>609</v>
      </c>
      <c r="J1238" s="120" t="n">
        <v>0</v>
      </c>
      <c r="K1238" s="120" t="n">
        <v>0</v>
      </c>
      <c r="L1238" s="120" t="n">
        <v>0</v>
      </c>
      <c r="M1238" s="120" t="n">
        <v>0</v>
      </c>
      <c r="N1238" s="88">
        <f>N1237+C1238+D1238+F1238+G1238+H1238-I1238-J1238-K1238-L1238-M1238/15</f>
        <v/>
      </c>
      <c r="O1238" s="88" t="n">
        <v>583</v>
      </c>
      <c r="P1238" s="88" t="n"/>
      <c r="Q1238" s="88" t="n"/>
      <c r="R1238" s="134" t="n"/>
      <c r="S1238" s="134" t="n"/>
      <c r="T1238" s="134" t="n"/>
      <c r="U1238" s="134" t="n"/>
      <c r="V1238" s="134" t="n"/>
      <c r="W1238" s="134" t="n"/>
      <c r="X1238" s="134" t="n"/>
    </row>
    <row r="1239" ht="15.75" customHeight="1" s="303">
      <c r="B1239" s="75" t="n">
        <v>45506</v>
      </c>
      <c r="C1239" s="120" t="n">
        <v>0</v>
      </c>
      <c r="D1239" s="120" t="n">
        <v>0</v>
      </c>
      <c r="E1239" s="120" t="n">
        <v>0</v>
      </c>
      <c r="F1239" s="120" t="n">
        <v>0</v>
      </c>
      <c r="G1239" s="120" t="n">
        <v>0</v>
      </c>
      <c r="H1239" s="120" t="n">
        <v>640</v>
      </c>
      <c r="I1239" s="120" t="n">
        <v>383</v>
      </c>
      <c r="J1239" s="120" t="n">
        <v>0</v>
      </c>
      <c r="K1239" s="120" t="n">
        <v>0</v>
      </c>
      <c r="L1239" s="120" t="n">
        <v>0</v>
      </c>
      <c r="M1239" s="120" t="n">
        <v>0</v>
      </c>
      <c r="N1239" s="88">
        <f>N1238+C1239+D1239+F1239+G1239+H1239-I1239-J1239-K1239-L1239-M1239/15</f>
        <v/>
      </c>
      <c r="O1239" s="88" t="n">
        <v>201</v>
      </c>
      <c r="P1239" s="88" t="n"/>
      <c r="Q1239" s="88" t="n"/>
      <c r="R1239" s="134" t="n"/>
      <c r="S1239" s="134" t="n"/>
      <c r="T1239" s="134" t="n"/>
      <c r="U1239" s="134" t="n"/>
      <c r="V1239" s="134" t="n"/>
      <c r="W1239" s="134" t="n"/>
      <c r="X1239" s="134" t="n"/>
    </row>
    <row r="1240" ht="15.75" customHeight="1" s="303">
      <c r="B1240" s="75" t="n">
        <v>45507</v>
      </c>
      <c r="C1240" s="120" t="n">
        <v>0</v>
      </c>
      <c r="D1240" s="120" t="n">
        <v>467</v>
      </c>
      <c r="E1240" s="120" t="n">
        <v>112</v>
      </c>
      <c r="F1240" s="120" t="n">
        <v>0</v>
      </c>
      <c r="G1240" s="120" t="n">
        <v>0</v>
      </c>
      <c r="H1240" s="120" t="n">
        <v>336</v>
      </c>
      <c r="I1240" s="120" t="n">
        <v>576</v>
      </c>
      <c r="J1240" s="120" t="n">
        <v>0</v>
      </c>
      <c r="K1240" s="120" t="n">
        <v>0</v>
      </c>
      <c r="L1240" s="120" t="n">
        <v>0</v>
      </c>
      <c r="M1240" s="120" t="n">
        <v>0</v>
      </c>
      <c r="N1240" s="88">
        <f>N1239+C1240+D1240+F1240+G1240+H1240-I1240-J1240-K1240-L1240-M1240/15</f>
        <v/>
      </c>
      <c r="O1240" s="88" t="n">
        <v>264</v>
      </c>
      <c r="P1240" s="88" t="n"/>
      <c r="Q1240" s="88" t="n"/>
      <c r="R1240" s="134" t="n"/>
      <c r="S1240" s="134" t="n"/>
      <c r="T1240" s="134" t="n"/>
      <c r="U1240" s="134" t="n"/>
      <c r="V1240" s="134" t="n"/>
      <c r="W1240" s="134" t="n"/>
      <c r="X1240" s="134" t="n"/>
    </row>
    <row r="1241" ht="15.75" customHeight="1" s="303">
      <c r="B1241" s="75" t="n">
        <v>45508</v>
      </c>
      <c r="C1241" s="120" t="n">
        <v>0</v>
      </c>
      <c r="D1241" s="120" t="n">
        <v>0</v>
      </c>
      <c r="E1241" s="120" t="n">
        <v>0</v>
      </c>
      <c r="F1241" s="120" t="n">
        <v>0</v>
      </c>
      <c r="G1241" s="120" t="n">
        <v>0</v>
      </c>
      <c r="H1241" s="120" t="n">
        <v>420</v>
      </c>
      <c r="I1241" s="120" t="n">
        <v>634</v>
      </c>
      <c r="J1241" s="120" t="n">
        <v>0</v>
      </c>
      <c r="K1241" s="120" t="n">
        <v>0</v>
      </c>
      <c r="L1241" s="120" t="n">
        <v>0</v>
      </c>
      <c r="M1241" s="120" t="n">
        <v>0</v>
      </c>
      <c r="N1241" s="88">
        <f>N1240+C1241+D1241+F1241+G1241+H1241-I1241-J1241-K1241-L1241-M1241/15</f>
        <v/>
      </c>
      <c r="O1241" s="88" t="n">
        <v>0</v>
      </c>
      <c r="P1241" s="88" t="n"/>
      <c r="Q1241" s="88" t="n"/>
      <c r="R1241" s="134" t="n"/>
      <c r="S1241" s="134" t="n"/>
      <c r="T1241" s="134" t="n"/>
      <c r="U1241" s="134" t="n"/>
      <c r="V1241" s="134" t="n"/>
      <c r="W1241" s="134" t="n"/>
      <c r="X1241" s="134" t="n"/>
    </row>
    <row r="1242" ht="15.75" customHeight="1" s="303">
      <c r="B1242" s="75" t="n">
        <v>45509</v>
      </c>
      <c r="C1242" s="120" t="n">
        <v>0</v>
      </c>
      <c r="D1242" s="120" t="n">
        <v>0</v>
      </c>
      <c r="E1242" s="120" t="n">
        <v>0</v>
      </c>
      <c r="F1242" s="120" t="n">
        <v>0</v>
      </c>
      <c r="G1242" s="120" t="n">
        <v>0</v>
      </c>
      <c r="H1242" s="120" t="n">
        <v>289</v>
      </c>
      <c r="I1242" s="120" t="n">
        <v>937</v>
      </c>
      <c r="J1242" s="120" t="n">
        <v>0</v>
      </c>
      <c r="K1242" s="120" t="n">
        <v>0</v>
      </c>
      <c r="L1242" s="120" t="n">
        <v>0</v>
      </c>
      <c r="M1242" s="120" t="n">
        <v>0</v>
      </c>
      <c r="N1242" s="88">
        <f>N1241+C1242+D1242+F1242+G1242+H1242-I1242-J1242-K1242-L1242-M1242/15</f>
        <v/>
      </c>
      <c r="O1242" s="88" t="n">
        <v>0</v>
      </c>
      <c r="P1242" s="88" t="n"/>
      <c r="Q1242" s="88" t="n"/>
      <c r="R1242" s="134" t="n"/>
      <c r="S1242" s="134" t="n"/>
      <c r="T1242" s="134" t="n"/>
      <c r="U1242" s="134" t="n"/>
      <c r="V1242" s="134" t="n"/>
      <c r="W1242" s="134" t="n"/>
      <c r="X1242" s="134" t="n"/>
    </row>
    <row r="1243" ht="15.75" customHeight="1" s="303">
      <c r="B1243" s="75" t="n">
        <v>45510</v>
      </c>
      <c r="C1243" s="120" t="n">
        <v>0</v>
      </c>
      <c r="D1243" s="120" t="n">
        <v>0</v>
      </c>
      <c r="E1243" s="120" t="n">
        <v>0</v>
      </c>
      <c r="F1243" s="120" t="n">
        <v>0</v>
      </c>
      <c r="G1243" s="120" t="n">
        <v>0</v>
      </c>
      <c r="H1243" s="120" t="n">
        <v>0</v>
      </c>
      <c r="I1243" s="120" t="n">
        <v>0</v>
      </c>
      <c r="J1243" s="120" t="n">
        <v>0</v>
      </c>
      <c r="K1243" s="120" t="n">
        <v>0</v>
      </c>
      <c r="L1243" s="120" t="n">
        <v>0</v>
      </c>
      <c r="M1243" s="120" t="n">
        <v>0</v>
      </c>
      <c r="N1243" s="88">
        <f>N1242+C1243+D1243+F1243+G1243+H1243-I1243-J1243-K1243-L1243-M1243/15</f>
        <v/>
      </c>
      <c r="O1243" s="88" t="n">
        <v>0</v>
      </c>
      <c r="P1243" s="88" t="n"/>
      <c r="Q1243" s="88" t="n"/>
      <c r="R1243" s="134" t="n"/>
      <c r="S1243" s="134" t="n"/>
      <c r="T1243" s="134" t="n"/>
      <c r="U1243" s="134" t="n"/>
      <c r="V1243" s="134" t="n"/>
      <c r="W1243" s="134" t="n"/>
      <c r="X1243" s="134" t="n"/>
    </row>
    <row r="1244" ht="15.75" customHeight="1" s="303">
      <c r="B1244" s="75" t="n">
        <v>45511</v>
      </c>
      <c r="C1244" s="120" t="n">
        <v>0</v>
      </c>
      <c r="D1244" s="120">
        <f>350+396</f>
        <v/>
      </c>
      <c r="E1244" s="120">
        <f>13+137</f>
        <v/>
      </c>
      <c r="F1244" s="120" t="n">
        <v>0</v>
      </c>
      <c r="G1244" s="120" t="n">
        <v>0</v>
      </c>
      <c r="H1244" s="120" t="n">
        <v>669</v>
      </c>
      <c r="I1244" s="120" t="n">
        <v>88</v>
      </c>
      <c r="J1244" s="120" t="n">
        <v>0</v>
      </c>
      <c r="K1244" s="120" t="n">
        <v>0</v>
      </c>
      <c r="L1244" s="120" t="n">
        <v>0</v>
      </c>
      <c r="M1244" s="120" t="n">
        <v>0</v>
      </c>
      <c r="N1244" s="88">
        <f>N1243+C1244+D1244+F1244+G1244+H1244-I1244-J1244-K1244-L1244-M1244/15</f>
        <v/>
      </c>
      <c r="O1244" s="88" t="n">
        <v>531</v>
      </c>
      <c r="P1244" s="88" t="n"/>
      <c r="Q1244" s="88" t="n"/>
      <c r="R1244" s="134" t="n"/>
      <c r="S1244" s="134" t="n"/>
      <c r="T1244" s="134" t="n"/>
      <c r="U1244" s="134" t="n"/>
      <c r="V1244" s="134" t="n"/>
      <c r="W1244" s="134" t="n"/>
      <c r="X1244" s="134" t="n"/>
    </row>
    <row r="1245" ht="15.75" customHeight="1" s="303">
      <c r="B1245" s="75" t="n">
        <v>45512</v>
      </c>
      <c r="C1245" s="120" t="n">
        <v>0</v>
      </c>
      <c r="D1245" s="120" t="n">
        <v>225</v>
      </c>
      <c r="E1245" s="120" t="n">
        <v>37</v>
      </c>
      <c r="F1245" s="120" t="n">
        <v>0</v>
      </c>
      <c r="G1245" s="120" t="n">
        <v>0</v>
      </c>
      <c r="H1245" s="120" t="n">
        <v>525</v>
      </c>
      <c r="I1245" s="120" t="n">
        <v>1011</v>
      </c>
      <c r="J1245" s="120" t="n">
        <v>0</v>
      </c>
      <c r="K1245" s="120" t="n">
        <v>600</v>
      </c>
      <c r="L1245" s="120" t="n">
        <v>0</v>
      </c>
      <c r="M1245" s="120" t="n">
        <v>0</v>
      </c>
      <c r="N1245" s="88">
        <f>N1244+C1245+D1245+F1245+G1245+H1245-I1245-J1245-K1245-L1245-M1245/15</f>
        <v/>
      </c>
      <c r="O1245" s="88" t="n">
        <v>183</v>
      </c>
      <c r="P1245" s="88" t="n"/>
      <c r="Q1245" s="88" t="n"/>
      <c r="R1245" s="134" t="n"/>
      <c r="S1245" s="134" t="n"/>
      <c r="T1245" s="134" t="n"/>
      <c r="U1245" s="134" t="n"/>
      <c r="V1245" s="134" t="n"/>
      <c r="W1245" s="134" t="n"/>
      <c r="X1245" s="134" t="n"/>
    </row>
    <row r="1246" ht="15.75" customHeight="1" s="303">
      <c r="B1246" s="75" t="n">
        <v>45513</v>
      </c>
      <c r="C1246" s="120" t="n">
        <v>0</v>
      </c>
      <c r="D1246" s="120" t="n">
        <v>400</v>
      </c>
      <c r="E1246" s="120" t="n">
        <v>79</v>
      </c>
      <c r="F1246" s="120" t="n">
        <v>0</v>
      </c>
      <c r="G1246" s="120" t="n">
        <v>0</v>
      </c>
      <c r="H1246" s="120" t="n">
        <v>593</v>
      </c>
      <c r="I1246" s="120" t="n">
        <v>631</v>
      </c>
      <c r="J1246" s="120" t="n">
        <v>0</v>
      </c>
      <c r="K1246" s="120" t="n">
        <v>0</v>
      </c>
      <c r="L1246" s="120" t="n">
        <v>0</v>
      </c>
      <c r="M1246" s="120" t="n">
        <v>0</v>
      </c>
      <c r="N1246" s="88">
        <f>N1245+C1246+D1246+F1246+G1246+H1246-I1246-J1246-K1246-L1246-M1246/15</f>
        <v/>
      </c>
      <c r="O1246" s="88" t="n">
        <v>316</v>
      </c>
      <c r="P1246" s="88" t="n"/>
      <c r="Q1246" s="88" t="n"/>
      <c r="R1246" s="134" t="n"/>
      <c r="S1246" s="134" t="n"/>
      <c r="T1246" s="134" t="n"/>
      <c r="U1246" s="134" t="n"/>
      <c r="V1246" s="134" t="n"/>
      <c r="W1246" s="134" t="n"/>
      <c r="X1246" s="134" t="n"/>
    </row>
    <row r="1247" ht="15.75" customHeight="1" s="303">
      <c r="B1247" s="75" t="n">
        <v>45514</v>
      </c>
      <c r="C1247" s="120" t="n">
        <v>0</v>
      </c>
      <c r="D1247" s="120" t="n">
        <v>420</v>
      </c>
      <c r="E1247" s="120" t="n">
        <v>143</v>
      </c>
      <c r="F1247" s="120" t="n">
        <v>0</v>
      </c>
      <c r="G1247" s="120" t="n">
        <v>0</v>
      </c>
      <c r="H1247" s="120" t="n">
        <v>451</v>
      </c>
      <c r="I1247" s="120" t="n">
        <v>874</v>
      </c>
      <c r="J1247" s="120" t="n">
        <v>0</v>
      </c>
      <c r="K1247" s="120" t="n">
        <v>0</v>
      </c>
      <c r="L1247" s="120" t="n">
        <v>0</v>
      </c>
      <c r="M1247" s="120" t="n">
        <v>0</v>
      </c>
      <c r="N1247" s="88">
        <f>N1246+C1247+D1247+F1247+G1247+H1247-I1247-J1247-K1247-L1247-M1247/15</f>
        <v/>
      </c>
      <c r="O1247" s="88" t="n">
        <v>293</v>
      </c>
      <c r="P1247" s="88" t="n"/>
      <c r="Q1247" s="88" t="n"/>
      <c r="R1247" s="134" t="n"/>
      <c r="S1247" s="134" t="n"/>
      <c r="T1247" s="134" t="n"/>
      <c r="U1247" s="134" t="n"/>
      <c r="V1247" s="134" t="n"/>
      <c r="W1247" s="134" t="n"/>
      <c r="X1247" s="134" t="n"/>
    </row>
    <row r="1248" ht="15.75" customHeight="1" s="303">
      <c r="B1248" s="75" t="n">
        <v>45515</v>
      </c>
      <c r="C1248" s="120" t="n">
        <v>0</v>
      </c>
      <c r="D1248" s="120">
        <f>400+612</f>
        <v/>
      </c>
      <c r="E1248" s="120">
        <f>146+276</f>
        <v/>
      </c>
      <c r="F1248" s="120" t="n">
        <v>0</v>
      </c>
      <c r="G1248" s="120" t="n">
        <v>0</v>
      </c>
      <c r="H1248" s="120" t="n">
        <v>501</v>
      </c>
      <c r="I1248" s="120" t="n">
        <v>907</v>
      </c>
      <c r="J1248" s="120" t="n">
        <v>0</v>
      </c>
      <c r="K1248" s="120" t="n">
        <v>0</v>
      </c>
      <c r="L1248" s="120" t="n">
        <v>0</v>
      </c>
      <c r="M1248" s="120" t="n">
        <v>0</v>
      </c>
      <c r="N1248" s="88">
        <f>N1247+C1248+D1248+F1248+G1248+H1248-I1248-J1248-K1248-L1248-M1248/15</f>
        <v/>
      </c>
      <c r="O1248" s="88" t="n">
        <v>523</v>
      </c>
      <c r="P1248" s="88" t="n"/>
      <c r="Q1248" s="88" t="n"/>
      <c r="R1248" s="134" t="n"/>
      <c r="S1248" s="134" t="n"/>
      <c r="T1248" s="134" t="n"/>
      <c r="U1248" s="134" t="n"/>
      <c r="V1248" s="134" t="n"/>
      <c r="W1248" s="134" t="n"/>
      <c r="X1248" s="134" t="n"/>
    </row>
    <row r="1249" ht="15.75" customHeight="1" s="303">
      <c r="B1249" s="75" t="n">
        <v>45516</v>
      </c>
      <c r="C1249" s="120" t="n">
        <v>0</v>
      </c>
      <c r="D1249" s="120" t="n">
        <v>0</v>
      </c>
      <c r="E1249" s="120" t="n">
        <v>0</v>
      </c>
      <c r="F1249" s="120" t="n">
        <v>0</v>
      </c>
      <c r="G1249" s="120" t="n">
        <v>0</v>
      </c>
      <c r="H1249" s="120" t="n">
        <v>758</v>
      </c>
      <c r="I1249" s="120" t="n">
        <v>430</v>
      </c>
      <c r="J1249" s="120" t="n">
        <v>0</v>
      </c>
      <c r="K1249" s="120" t="n">
        <v>0</v>
      </c>
      <c r="L1249" s="120" t="n">
        <v>0</v>
      </c>
      <c r="M1249" s="120" t="n">
        <v>0</v>
      </c>
      <c r="N1249" s="88">
        <f>N1248+C1249+D1249+F1249+G1249+H1249-I1249-J1249-K1249-L1249-M1249/15</f>
        <v/>
      </c>
      <c r="O1249" s="88" t="n">
        <v>308</v>
      </c>
      <c r="P1249" s="88" t="n">
        <v>328</v>
      </c>
      <c r="Q1249" s="88" t="n">
        <v>73</v>
      </c>
      <c r="R1249" s="134" t="n"/>
      <c r="S1249" s="134" t="n"/>
      <c r="T1249" s="134" t="n"/>
      <c r="U1249" s="134" t="n"/>
      <c r="V1249" s="134" t="n"/>
      <c r="W1249" s="134" t="n"/>
      <c r="X1249" s="134" t="n"/>
    </row>
    <row r="1250" ht="15.75" customHeight="1" s="303">
      <c r="B1250" s="75" t="n">
        <v>45517</v>
      </c>
      <c r="C1250" s="120" t="n">
        <v>0</v>
      </c>
      <c r="D1250" s="120">
        <f>400+260+340</f>
        <v/>
      </c>
      <c r="E1250" s="120">
        <f>94+77+62</f>
        <v/>
      </c>
      <c r="F1250" s="120" t="n">
        <v>0</v>
      </c>
      <c r="G1250" s="120" t="n">
        <v>0</v>
      </c>
      <c r="H1250" s="120" t="n">
        <v>308</v>
      </c>
      <c r="I1250" s="120" t="n">
        <v>505</v>
      </c>
      <c r="J1250" s="120" t="n">
        <v>0</v>
      </c>
      <c r="K1250" s="120" t="n">
        <v>0</v>
      </c>
      <c r="L1250" s="120" t="n">
        <v>0</v>
      </c>
      <c r="M1250" s="120" t="n">
        <v>0</v>
      </c>
      <c r="N1250" s="88">
        <f>N1249+C1250+D1250+F1250+G1250+H1250-I1250-J1250-K1250-L1250-M1250/15</f>
        <v/>
      </c>
      <c r="O1250" s="88" t="n">
        <v>892</v>
      </c>
      <c r="P1250" s="88">
        <f>P1249+Q1249</f>
        <v/>
      </c>
      <c r="Q1250" s="88" t="n">
        <v>58</v>
      </c>
      <c r="R1250" s="134" t="n"/>
      <c r="S1250" s="134" t="n"/>
      <c r="T1250" s="134" t="n"/>
      <c r="U1250" s="134" t="n"/>
      <c r="V1250" s="134" t="n"/>
      <c r="W1250" s="134" t="n"/>
      <c r="X1250" s="134" t="n"/>
    </row>
    <row r="1251" ht="15.75" customHeight="1" s="303">
      <c r="B1251" s="75" t="n">
        <v>45518</v>
      </c>
      <c r="C1251" s="120" t="n">
        <v>0</v>
      </c>
      <c r="D1251" s="120" t="n">
        <v>0</v>
      </c>
      <c r="E1251" s="120" t="n">
        <v>0</v>
      </c>
      <c r="F1251" s="120" t="n">
        <v>0</v>
      </c>
      <c r="G1251" s="120" t="n">
        <v>0</v>
      </c>
      <c r="H1251" s="120" t="n">
        <v>478</v>
      </c>
      <c r="I1251" s="120" t="n">
        <v>923</v>
      </c>
      <c r="J1251" s="120" t="n">
        <v>0</v>
      </c>
      <c r="K1251" s="120" t="n">
        <v>0</v>
      </c>
      <c r="L1251" s="120" t="n">
        <v>0</v>
      </c>
      <c r="M1251" s="120" t="n">
        <v>0</v>
      </c>
      <c r="N1251" s="88">
        <f>N1250+C1251+D1251+F1251+G1251+H1251-I1251-J1251-K1251-L1251-M1251/15</f>
        <v/>
      </c>
      <c r="O1251" s="88" t="n">
        <v>602</v>
      </c>
      <c r="P1251" s="88">
        <f>P1250+Q1250</f>
        <v/>
      </c>
      <c r="Q1251" s="88" t="n">
        <v>73</v>
      </c>
      <c r="R1251" s="134" t="n"/>
      <c r="S1251" s="134" t="n"/>
      <c r="T1251" s="134" t="n"/>
      <c r="U1251" s="134" t="n"/>
      <c r="V1251" s="134" t="n"/>
      <c r="W1251" s="134" t="n"/>
      <c r="X1251" s="134" t="n"/>
    </row>
    <row r="1252" ht="15.75" customHeight="1" s="303">
      <c r="B1252" s="75" t="n">
        <v>45519</v>
      </c>
      <c r="C1252" s="120" t="n">
        <v>0</v>
      </c>
      <c r="D1252" s="120" t="n">
        <v>0</v>
      </c>
      <c r="E1252" s="120" t="n">
        <v>0</v>
      </c>
      <c r="F1252" s="120" t="n">
        <v>0</v>
      </c>
      <c r="G1252" s="120" t="n">
        <v>0</v>
      </c>
      <c r="H1252" s="120" t="n">
        <v>192</v>
      </c>
      <c r="I1252" s="120" t="n">
        <v>918</v>
      </c>
      <c r="J1252" s="120" t="n">
        <v>0</v>
      </c>
      <c r="K1252" s="120" t="n">
        <v>0</v>
      </c>
      <c r="L1252" s="120" t="n">
        <v>0</v>
      </c>
      <c r="M1252" s="120" t="n">
        <v>0</v>
      </c>
      <c r="N1252" s="88">
        <f>N1251+C1252+D1252+F1252+G1252+H1252-I1252-J1252-K1252-L1252-M1252/15</f>
        <v/>
      </c>
      <c r="O1252" s="88" t="n">
        <v>414</v>
      </c>
      <c r="P1252" s="88">
        <f>P1251+Q1251</f>
        <v/>
      </c>
      <c r="Q1252" s="88" t="n">
        <v>59</v>
      </c>
      <c r="R1252" s="134" t="n"/>
      <c r="S1252" s="134" t="n"/>
      <c r="T1252" s="134" t="n"/>
      <c r="U1252" s="134" t="n"/>
      <c r="V1252" s="134" t="n"/>
      <c r="W1252" s="134" t="n"/>
      <c r="X1252" s="134" t="n"/>
    </row>
    <row r="1253" ht="15.75" customHeight="1" s="303">
      <c r="B1253" s="75" t="n">
        <v>45520</v>
      </c>
      <c r="C1253" s="120" t="n">
        <v>0</v>
      </c>
      <c r="D1253" s="120" t="n">
        <v>487</v>
      </c>
      <c r="E1253" s="120" t="n">
        <v>111</v>
      </c>
      <c r="F1253" s="120" t="n">
        <v>0</v>
      </c>
      <c r="G1253" s="120" t="n">
        <v>0</v>
      </c>
      <c r="H1253" s="120" t="n">
        <v>206</v>
      </c>
      <c r="I1253" s="120" t="n">
        <v>533</v>
      </c>
      <c r="J1253" s="120" t="n">
        <v>0</v>
      </c>
      <c r="K1253" s="120" t="n">
        <v>0</v>
      </c>
      <c r="L1253" s="120" t="n">
        <v>0</v>
      </c>
      <c r="M1253" s="120" t="n">
        <v>0</v>
      </c>
      <c r="N1253" s="88">
        <f>N1252+C1253+D1253+F1253+G1253+H1253-I1253-J1253-K1253-L1253-M1253/15</f>
        <v/>
      </c>
      <c r="O1253" s="88" t="n">
        <v>543</v>
      </c>
      <c r="P1253" s="88">
        <f>P1252+Q1252</f>
        <v/>
      </c>
      <c r="Q1253" s="88" t="n">
        <v>61</v>
      </c>
      <c r="R1253" s="134" t="n"/>
      <c r="S1253" s="134" t="n"/>
      <c r="T1253" s="134" t="n"/>
      <c r="U1253" s="134" t="n"/>
      <c r="V1253" s="134" t="n"/>
      <c r="W1253" s="134" t="n"/>
      <c r="X1253" s="134" t="n"/>
    </row>
    <row r="1254" ht="15.75" customHeight="1" s="303">
      <c r="B1254" s="75" t="n">
        <v>45521</v>
      </c>
      <c r="C1254" s="120" t="n">
        <v>0</v>
      </c>
      <c r="D1254" s="120" t="n">
        <v>300</v>
      </c>
      <c r="E1254" s="120" t="n">
        <v>77</v>
      </c>
      <c r="F1254" s="120" t="n">
        <v>0</v>
      </c>
      <c r="G1254" s="120" t="n">
        <v>0</v>
      </c>
      <c r="H1254" s="120" t="n">
        <v>535</v>
      </c>
      <c r="I1254" s="120" t="n">
        <v>848</v>
      </c>
      <c r="J1254" s="120" t="n">
        <v>0</v>
      </c>
      <c r="K1254" s="120" t="n">
        <v>0</v>
      </c>
      <c r="L1254" s="120" t="n">
        <v>0</v>
      </c>
      <c r="M1254" s="120" t="n">
        <v>0</v>
      </c>
      <c r="N1254" s="88">
        <f>N1253+C1254+D1254+F1254+G1254+H1254-I1254-J1254-K1254-L1254-M1254/15</f>
        <v/>
      </c>
      <c r="O1254" s="88" t="n">
        <v>529</v>
      </c>
      <c r="P1254" s="88">
        <f>P1253+Q1253</f>
        <v/>
      </c>
      <c r="Q1254" s="88" t="n">
        <v>82</v>
      </c>
      <c r="R1254" s="134" t="n"/>
      <c r="S1254" s="134" t="n"/>
      <c r="T1254" s="134" t="n"/>
      <c r="U1254" s="134" t="n"/>
      <c r="V1254" s="134" t="n"/>
      <c r="W1254" s="134" t="n"/>
      <c r="X1254" s="134" t="n"/>
    </row>
    <row r="1255" ht="15.75" customHeight="1" s="303">
      <c r="B1255" s="75" t="n">
        <v>45522</v>
      </c>
      <c r="C1255" s="120" t="n">
        <v>0</v>
      </c>
      <c r="D1255" s="120" t="n">
        <v>0</v>
      </c>
      <c r="E1255" s="120" t="n">
        <v>0</v>
      </c>
      <c r="F1255" s="120" t="n">
        <v>0</v>
      </c>
      <c r="G1255" s="120" t="n">
        <v>0</v>
      </c>
      <c r="H1255" s="120" t="n">
        <v>447</v>
      </c>
      <c r="I1255" s="120" t="n">
        <v>559</v>
      </c>
      <c r="J1255" s="120" t="n">
        <v>0</v>
      </c>
      <c r="K1255" s="120" t="n">
        <v>0</v>
      </c>
      <c r="L1255" s="120" t="n">
        <v>0</v>
      </c>
      <c r="M1255" s="120" t="n">
        <v>0</v>
      </c>
      <c r="N1255" s="88">
        <f>N1254+C1255+D1255+F1255+G1255+H1255-I1255-J1255-K1255-L1255-M1255/15</f>
        <v/>
      </c>
      <c r="O1255" s="88" t="n">
        <v>312</v>
      </c>
      <c r="P1255" s="88">
        <f>P1254+Q1254</f>
        <v/>
      </c>
      <c r="Q1255" s="88" t="n">
        <v>60</v>
      </c>
      <c r="R1255" s="134" t="n"/>
      <c r="S1255" s="134" t="n"/>
      <c r="T1255" s="134" t="n"/>
      <c r="U1255" s="134" t="n"/>
      <c r="V1255" s="134" t="n"/>
      <c r="W1255" s="134" t="n"/>
      <c r="X1255" s="134" t="n"/>
    </row>
    <row r="1256" ht="15.75" customHeight="1" s="303">
      <c r="B1256" s="75" t="n">
        <v>45523</v>
      </c>
      <c r="C1256" s="120" t="n">
        <v>0</v>
      </c>
      <c r="D1256" s="120" t="n">
        <v>0</v>
      </c>
      <c r="E1256" s="120" t="n">
        <v>0</v>
      </c>
      <c r="F1256" s="120" t="n">
        <v>0</v>
      </c>
      <c r="G1256" s="120" t="n">
        <v>0</v>
      </c>
      <c r="H1256" s="120" t="n">
        <v>477</v>
      </c>
      <c r="I1256" s="120" t="n">
        <v>427</v>
      </c>
      <c r="J1256" s="120" t="n">
        <v>0</v>
      </c>
      <c r="K1256" s="120" t="n">
        <v>0</v>
      </c>
      <c r="L1256" s="120" t="n">
        <v>0</v>
      </c>
      <c r="M1256" s="120" t="n">
        <v>0</v>
      </c>
      <c r="N1256" s="88">
        <f>N1255+C1256+D1256+F1256+G1256+H1256-I1256-J1256-K1256-L1256-M1256/15</f>
        <v/>
      </c>
      <c r="O1256" s="88" t="n">
        <v>112</v>
      </c>
      <c r="P1256" s="88">
        <f>P1255+Q1255</f>
        <v/>
      </c>
      <c r="Q1256" s="88" t="n">
        <v>91</v>
      </c>
      <c r="R1256" s="134" t="n"/>
      <c r="S1256" s="134" t="n"/>
      <c r="T1256" s="134" t="n"/>
      <c r="U1256" s="134" t="n"/>
      <c r="V1256" s="134" t="n"/>
      <c r="W1256" s="134" t="n"/>
      <c r="X1256" s="134" t="n"/>
    </row>
    <row r="1257" ht="15.75" customHeight="1" s="303">
      <c r="B1257" s="75" t="n">
        <v>45524</v>
      </c>
      <c r="C1257" s="120" t="n">
        <v>0</v>
      </c>
      <c r="D1257" s="120" t="n">
        <v>0</v>
      </c>
      <c r="E1257" s="120" t="n">
        <v>0</v>
      </c>
      <c r="F1257" s="120" t="n">
        <v>0</v>
      </c>
      <c r="G1257" s="120" t="n">
        <v>0</v>
      </c>
      <c r="H1257" s="120" t="n">
        <v>354</v>
      </c>
      <c r="I1257" s="120" t="n">
        <v>450</v>
      </c>
      <c r="J1257" s="120" t="n">
        <v>0</v>
      </c>
      <c r="K1257" s="120" t="n">
        <v>0</v>
      </c>
      <c r="L1257" s="120" t="n">
        <v>0</v>
      </c>
      <c r="M1257" s="120" t="n">
        <v>0</v>
      </c>
      <c r="N1257" s="88">
        <f>N1256+C1257+D1257+F1257+G1257+H1257-I1257-J1257-K1257-L1257-M1257/15</f>
        <v/>
      </c>
      <c r="O1257" s="88" t="n">
        <v>0</v>
      </c>
      <c r="P1257" s="88">
        <f>P1256+Q1256</f>
        <v/>
      </c>
      <c r="Q1257" s="88" t="n">
        <v>17</v>
      </c>
      <c r="R1257" s="134" t="n"/>
      <c r="S1257" s="134" t="n"/>
      <c r="T1257" s="134" t="n"/>
      <c r="U1257" s="134" t="n"/>
      <c r="V1257" s="134" t="n"/>
      <c r="W1257" s="134" t="n"/>
      <c r="X1257" s="134" t="n"/>
    </row>
    <row r="1258" ht="15.75" customHeight="1" s="303">
      <c r="B1258" s="75" t="n">
        <v>45525</v>
      </c>
      <c r="C1258" s="120" t="n">
        <v>0</v>
      </c>
      <c r="D1258" s="120" t="n">
        <v>500</v>
      </c>
      <c r="E1258" s="120" t="n">
        <v>137</v>
      </c>
      <c r="F1258" s="120" t="n">
        <v>0</v>
      </c>
      <c r="G1258" s="120" t="n">
        <v>0</v>
      </c>
      <c r="H1258" s="120" t="n">
        <v>128</v>
      </c>
      <c r="I1258" s="120" t="n">
        <v>889</v>
      </c>
      <c r="J1258" s="120" t="n">
        <v>0</v>
      </c>
      <c r="K1258" s="120" t="n">
        <v>0</v>
      </c>
      <c r="L1258" s="120" t="n">
        <v>0</v>
      </c>
      <c r="M1258" s="120" t="n">
        <v>0</v>
      </c>
      <c r="N1258" s="88">
        <f>N1257+C1258+D1258+F1258+G1258+H1258-I1258-J1258-K1258-L1258-M1258/15</f>
        <v/>
      </c>
      <c r="O1258" s="88" t="n">
        <v>232</v>
      </c>
      <c r="P1258" s="88">
        <f>P1257+Q1257</f>
        <v/>
      </c>
      <c r="Q1258" s="88" t="n">
        <v>0</v>
      </c>
      <c r="R1258" s="134" t="n"/>
      <c r="S1258" s="134" t="n"/>
      <c r="T1258" s="134" t="n"/>
      <c r="U1258" s="134" t="n"/>
      <c r="V1258" s="134" t="n"/>
      <c r="W1258" s="134" t="n"/>
      <c r="X1258" s="134" t="n"/>
    </row>
    <row r="1259" ht="15.75" customHeight="1" s="303">
      <c r="B1259" s="75" t="n">
        <v>45526</v>
      </c>
      <c r="C1259" s="120" t="n">
        <v>0</v>
      </c>
      <c r="D1259" s="120" t="n">
        <v>0</v>
      </c>
      <c r="E1259" s="120" t="n">
        <v>0</v>
      </c>
      <c r="F1259" s="120" t="n">
        <v>0</v>
      </c>
      <c r="G1259" s="120" t="n">
        <v>0</v>
      </c>
      <c r="H1259" s="120" t="n">
        <v>288</v>
      </c>
      <c r="I1259" s="120" t="n">
        <v>795</v>
      </c>
      <c r="J1259" s="120" t="n">
        <v>0</v>
      </c>
      <c r="K1259" s="120" t="n">
        <v>0</v>
      </c>
      <c r="L1259" s="120" t="n">
        <v>0</v>
      </c>
      <c r="M1259" s="120" t="n">
        <v>0</v>
      </c>
      <c r="N1259" s="88">
        <f>N1258+C1259+D1259+F1259+G1259+H1259-I1259-J1259-K1259-L1259-M1259/15</f>
        <v/>
      </c>
      <c r="O1259" s="88" t="n">
        <v>0</v>
      </c>
      <c r="P1259" s="88">
        <f>P1258+Q1258</f>
        <v/>
      </c>
      <c r="Q1259" s="88" t="n">
        <v>0</v>
      </c>
      <c r="R1259" s="134" t="n"/>
      <c r="S1259" s="134" t="n"/>
      <c r="T1259" s="134" t="n"/>
      <c r="U1259" s="134" t="n"/>
      <c r="V1259" s="134" t="n"/>
      <c r="W1259" s="134" t="n"/>
      <c r="X1259" s="134" t="n"/>
    </row>
    <row r="1260" ht="15.75" customHeight="1" s="303">
      <c r="B1260" s="75" t="n">
        <v>45527</v>
      </c>
      <c r="C1260" s="120" t="n">
        <v>0</v>
      </c>
      <c r="D1260" s="120" t="n">
        <v>0</v>
      </c>
      <c r="E1260" s="120" t="n">
        <v>0</v>
      </c>
      <c r="F1260" s="120" t="n">
        <v>0</v>
      </c>
      <c r="G1260" s="120" t="n">
        <v>0</v>
      </c>
      <c r="H1260" s="120" t="n">
        <v>384</v>
      </c>
      <c r="I1260" s="120" t="n">
        <v>258</v>
      </c>
      <c r="J1260" s="120" t="n">
        <v>0</v>
      </c>
      <c r="K1260" s="120" t="n">
        <v>0</v>
      </c>
      <c r="L1260" s="120" t="n">
        <v>0</v>
      </c>
      <c r="M1260" s="120" t="n">
        <v>0</v>
      </c>
      <c r="N1260" s="88">
        <f>N1259+C1260+D1260+F1260+G1260+H1260-I1260-J1260-K1260-L1260-M1260/15</f>
        <v/>
      </c>
      <c r="O1260" s="88" t="n">
        <v>0</v>
      </c>
      <c r="P1260" s="88">
        <f>P1259+Q1259</f>
        <v/>
      </c>
      <c r="Q1260" s="88" t="n">
        <v>0</v>
      </c>
      <c r="R1260" s="134" t="n"/>
      <c r="S1260" s="134" t="n"/>
      <c r="T1260" s="134" t="n"/>
      <c r="U1260" s="134" t="n"/>
      <c r="V1260" s="134" t="n"/>
      <c r="W1260" s="134" t="n"/>
      <c r="X1260" s="134" t="n"/>
    </row>
    <row r="1261" ht="15.75" customHeight="1" s="303">
      <c r="B1261" s="75" t="n">
        <v>45528</v>
      </c>
      <c r="C1261" s="120" t="n">
        <v>0</v>
      </c>
      <c r="D1261" s="120" t="n">
        <v>400</v>
      </c>
      <c r="E1261" s="120" t="n">
        <v>143</v>
      </c>
      <c r="F1261" s="120" t="n">
        <v>0</v>
      </c>
      <c r="G1261" s="120" t="n">
        <v>0</v>
      </c>
      <c r="H1261" s="120" t="n">
        <v>352</v>
      </c>
      <c r="I1261" s="120" t="n">
        <v>792</v>
      </c>
      <c r="J1261" s="120" t="n">
        <v>0</v>
      </c>
      <c r="K1261" s="120" t="n">
        <v>0</v>
      </c>
      <c r="L1261" s="120" t="n">
        <v>0</v>
      </c>
      <c r="M1261" s="120" t="n">
        <v>0</v>
      </c>
      <c r="N1261" s="88">
        <f>N1260+C1261+D1261+F1261+G1261+H1261-I1261-J1261-K1261-L1261-M1261/15</f>
        <v/>
      </c>
      <c r="O1261" s="88" t="n">
        <v>153</v>
      </c>
      <c r="P1261" s="88" t="n">
        <v>683</v>
      </c>
      <c r="Q1261" s="88" t="n">
        <v>0</v>
      </c>
      <c r="R1261" s="134" t="n"/>
      <c r="S1261" s="134" t="n"/>
      <c r="T1261" s="134" t="n"/>
      <c r="U1261" s="134" t="n"/>
      <c r="V1261" s="134" t="n"/>
      <c r="W1261" s="134" t="n"/>
      <c r="X1261" s="134" t="n"/>
    </row>
    <row r="1262" ht="15.75" customHeight="1" s="303">
      <c r="B1262" s="75" t="n">
        <v>45529</v>
      </c>
      <c r="C1262" s="120" t="n">
        <v>0</v>
      </c>
      <c r="D1262" s="120" t="n">
        <v>0</v>
      </c>
      <c r="E1262" s="120" t="n">
        <v>0</v>
      </c>
      <c r="F1262" s="120" t="n">
        <v>0</v>
      </c>
      <c r="G1262" s="120" t="n">
        <v>0</v>
      </c>
      <c r="H1262" s="120" t="n">
        <v>447</v>
      </c>
      <c r="I1262" s="120" t="n">
        <v>708</v>
      </c>
      <c r="J1262" s="120" t="n">
        <v>0</v>
      </c>
      <c r="K1262" s="120" t="n">
        <v>0</v>
      </c>
      <c r="L1262" s="120" t="n">
        <v>0</v>
      </c>
      <c r="M1262" s="120" t="n">
        <v>0</v>
      </c>
      <c r="N1262" s="88">
        <f>N1261+C1262+D1262+F1262+G1262+H1262-I1262-J1262-K1262-L1262-M1262/15</f>
        <v/>
      </c>
      <c r="O1262" s="88" t="n">
        <v>0</v>
      </c>
      <c r="P1262" s="88">
        <f>P1261+Q1261</f>
        <v/>
      </c>
      <c r="Q1262" s="88" t="n">
        <v>106</v>
      </c>
      <c r="R1262" s="134" t="n"/>
      <c r="S1262" s="134" t="n"/>
      <c r="T1262" s="134" t="n"/>
      <c r="U1262" s="134" t="n"/>
      <c r="V1262" s="134" t="n"/>
      <c r="W1262" s="134" t="n"/>
      <c r="X1262" s="134" t="n"/>
    </row>
    <row r="1263" ht="15.75" customHeight="1" s="303">
      <c r="B1263" s="75" t="n">
        <v>45530</v>
      </c>
      <c r="C1263" s="120" t="n">
        <v>0</v>
      </c>
      <c r="D1263" s="120" t="n">
        <v>1684</v>
      </c>
      <c r="E1263" s="120">
        <f>41+62+77+36+44</f>
        <v/>
      </c>
      <c r="F1263" s="120" t="n">
        <v>0</v>
      </c>
      <c r="G1263" s="120" t="n">
        <v>0</v>
      </c>
      <c r="H1263" s="120" t="n">
        <v>833</v>
      </c>
      <c r="I1263" s="120" t="n">
        <v>234</v>
      </c>
      <c r="J1263" s="120" t="n">
        <v>0</v>
      </c>
      <c r="K1263" s="120" t="n">
        <v>0</v>
      </c>
      <c r="L1263" s="120" t="n">
        <v>0</v>
      </c>
      <c r="M1263" s="120" t="n">
        <v>0</v>
      </c>
      <c r="N1263" s="88">
        <f>N1262+C1263+D1263+F1263+G1263+H1263-I1263-J1263-K1263-L1263-M1263/15</f>
        <v/>
      </c>
      <c r="O1263" s="88" t="n">
        <v>1283</v>
      </c>
      <c r="P1263" s="88">
        <f>P1262+Q1262</f>
        <v/>
      </c>
      <c r="Q1263" s="88" t="n">
        <v>57</v>
      </c>
      <c r="R1263" s="134" t="n"/>
      <c r="S1263" s="134" t="n"/>
      <c r="T1263" s="134" t="n"/>
      <c r="U1263" s="134" t="n"/>
      <c r="V1263" s="134" t="n"/>
      <c r="W1263" s="134" t="n"/>
      <c r="X1263" s="134" t="n"/>
    </row>
    <row r="1264" ht="15.75" customHeight="1" s="303">
      <c r="B1264" s="75" t="n">
        <v>45531</v>
      </c>
      <c r="C1264" s="120" t="n">
        <v>0</v>
      </c>
      <c r="D1264" s="120" t="n">
        <v>0</v>
      </c>
      <c r="E1264" s="120" t="n">
        <v>0</v>
      </c>
      <c r="F1264" s="120" t="n">
        <v>0</v>
      </c>
      <c r="G1264" s="120" t="n">
        <v>0</v>
      </c>
      <c r="H1264" s="120" t="n">
        <v>469</v>
      </c>
      <c r="I1264" s="120" t="n">
        <v>447</v>
      </c>
      <c r="J1264" s="120" t="n">
        <v>0</v>
      </c>
      <c r="K1264" s="120" t="n">
        <v>0</v>
      </c>
      <c r="L1264" s="120" t="n">
        <v>0</v>
      </c>
      <c r="M1264" s="120" t="n">
        <v>0</v>
      </c>
      <c r="N1264" s="88">
        <f>N1263+C1264+D1264+F1264+G1264+H1264-I1264-J1264-K1264-L1264-M1264/15</f>
        <v/>
      </c>
      <c r="O1264" s="88" t="n">
        <v>1036</v>
      </c>
      <c r="P1264" s="88">
        <f>P1263+Q1263</f>
        <v/>
      </c>
      <c r="Q1264" s="88" t="n">
        <v>46</v>
      </c>
      <c r="R1264" s="134" t="n"/>
      <c r="S1264" s="134" t="n"/>
      <c r="T1264" s="134" t="n"/>
      <c r="U1264" s="134" t="n"/>
      <c r="V1264" s="134" t="n"/>
      <c r="W1264" s="134" t="n"/>
      <c r="X1264" s="134" t="n"/>
    </row>
    <row r="1265" ht="15.75" customHeight="1" s="303">
      <c r="B1265" s="75" t="n">
        <v>45532</v>
      </c>
      <c r="C1265" s="120" t="n">
        <v>0</v>
      </c>
      <c r="D1265" s="120" t="n">
        <v>127</v>
      </c>
      <c r="E1265" s="120" t="n">
        <v>19</v>
      </c>
      <c r="F1265" s="120" t="n">
        <v>0</v>
      </c>
      <c r="G1265" s="120" t="n">
        <v>0</v>
      </c>
      <c r="H1265" s="120" t="n">
        <v>530</v>
      </c>
      <c r="I1265" s="120" t="n">
        <v>723</v>
      </c>
      <c r="J1265" s="120" t="n">
        <v>0</v>
      </c>
      <c r="K1265" s="120" t="n">
        <v>0</v>
      </c>
      <c r="L1265" s="120" t="n">
        <v>0</v>
      </c>
      <c r="M1265" s="120" t="n">
        <v>0</v>
      </c>
      <c r="N1265" s="88">
        <f>N1264+C1265+D1265+F1265+G1265+H1265-I1265-J1265-K1265-L1265-M1265/15</f>
        <v/>
      </c>
      <c r="O1265" s="88" t="n">
        <v>837</v>
      </c>
      <c r="P1265" s="88">
        <f>P1264+Q1264</f>
        <v/>
      </c>
      <c r="Q1265" s="88" t="n">
        <v>58</v>
      </c>
      <c r="R1265" s="134" t="n"/>
      <c r="S1265" s="134" t="n"/>
      <c r="T1265" s="134" t="n"/>
      <c r="U1265" s="134" t="n"/>
      <c r="V1265" s="134" t="n"/>
      <c r="W1265" s="134" t="n"/>
      <c r="X1265" s="134" t="n"/>
    </row>
    <row r="1266" ht="15.75" customHeight="1" s="303">
      <c r="B1266" s="75" t="n">
        <v>45533</v>
      </c>
      <c r="C1266" s="120" t="n">
        <v>0</v>
      </c>
      <c r="D1266" s="120" t="n">
        <v>0</v>
      </c>
      <c r="E1266" s="120" t="n">
        <v>0</v>
      </c>
      <c r="F1266" s="120" t="n">
        <v>0</v>
      </c>
      <c r="G1266" s="120" t="n">
        <v>0</v>
      </c>
      <c r="H1266" s="120" t="n">
        <v>658</v>
      </c>
      <c r="I1266" s="120" t="n">
        <v>755</v>
      </c>
      <c r="J1266" s="120" t="n">
        <v>0</v>
      </c>
      <c r="K1266" s="120" t="n">
        <v>600</v>
      </c>
      <c r="L1266" s="120" t="n">
        <v>0</v>
      </c>
      <c r="M1266" s="120" t="n">
        <v>0</v>
      </c>
      <c r="N1266" s="88">
        <f>N1265+C1266+D1266+F1266+G1266+H1266-I1266-J1266-K1266-L1266-M1266/15</f>
        <v/>
      </c>
      <c r="O1266" s="88" t="n">
        <v>502</v>
      </c>
      <c r="P1266" s="88">
        <f>P1265+Q1265-K1266</f>
        <v/>
      </c>
      <c r="Q1266" s="88" t="n">
        <v>57</v>
      </c>
      <c r="R1266" s="134" t="n"/>
      <c r="S1266" s="134" t="n"/>
      <c r="T1266" s="134" t="n"/>
      <c r="U1266" s="134" t="n"/>
      <c r="V1266" s="134" t="n"/>
      <c r="W1266" s="134" t="n"/>
      <c r="X1266" s="134" t="n"/>
    </row>
    <row r="1267" ht="15.75" customHeight="1" s="303">
      <c r="B1267" s="75" t="n">
        <v>45534</v>
      </c>
      <c r="C1267" s="120" t="n">
        <v>0</v>
      </c>
      <c r="D1267" s="120" t="n">
        <v>0</v>
      </c>
      <c r="E1267" s="120" t="n">
        <v>0</v>
      </c>
      <c r="F1267" s="120" t="n">
        <v>0</v>
      </c>
      <c r="G1267" s="120" t="n">
        <v>0</v>
      </c>
      <c r="H1267" s="120" t="n">
        <v>497</v>
      </c>
      <c r="I1267" s="120" t="n">
        <v>458</v>
      </c>
      <c r="J1267" s="120" t="n">
        <v>0</v>
      </c>
      <c r="K1267" s="120" t="n">
        <v>0</v>
      </c>
      <c r="L1267" s="120" t="n">
        <v>0</v>
      </c>
      <c r="M1267" s="120" t="n">
        <v>0</v>
      </c>
      <c r="N1267" s="88">
        <f>N1266+C1267+D1267+F1267+G1267+H1267-I1267-J1267-K1267-L1267-M1267/15</f>
        <v/>
      </c>
      <c r="O1267" s="88" t="n">
        <v>289</v>
      </c>
      <c r="P1267" s="88">
        <f>P1266+Q1266-K1267</f>
        <v/>
      </c>
      <c r="Q1267" s="88" t="n">
        <v>289</v>
      </c>
      <c r="R1267" s="134" t="n"/>
      <c r="S1267" s="134" t="n"/>
      <c r="T1267" s="134" t="n"/>
      <c r="U1267" s="134" t="n"/>
      <c r="V1267" s="134" t="n"/>
      <c r="W1267" s="134" t="n"/>
      <c r="X1267" s="134" t="n"/>
    </row>
    <row r="1268" ht="15.75" customHeight="1" s="303">
      <c r="B1268" s="75" t="n">
        <v>45535</v>
      </c>
      <c r="C1268" s="120" t="n">
        <v>0</v>
      </c>
      <c r="D1268" s="120" t="n">
        <v>520</v>
      </c>
      <c r="E1268" s="120" t="n">
        <v>229</v>
      </c>
      <c r="F1268" s="120" t="n">
        <v>0</v>
      </c>
      <c r="G1268" s="120" t="n">
        <v>0</v>
      </c>
      <c r="H1268" s="120" t="n">
        <v>270</v>
      </c>
      <c r="I1268" s="120" t="n">
        <v>1265</v>
      </c>
      <c r="J1268" s="120" t="n">
        <v>0</v>
      </c>
      <c r="K1268" s="120" t="n">
        <v>0</v>
      </c>
      <c r="L1268" s="120" t="n">
        <v>0</v>
      </c>
      <c r="M1268" s="120" t="n">
        <v>0</v>
      </c>
      <c r="N1268" s="88">
        <f>N1267+C1268+D1268+F1268+G1268+H1268-I1268-J1268-K1268-L1268-M1268/15</f>
        <v/>
      </c>
      <c r="O1268" s="88" t="n"/>
      <c r="P1268" s="88" t="n"/>
      <c r="Q1268" s="88" t="n"/>
      <c r="R1268" s="134" t="n"/>
      <c r="S1268" s="134" t="n"/>
      <c r="T1268" s="134" t="n"/>
      <c r="U1268" s="134" t="n"/>
      <c r="V1268" s="134" t="n"/>
      <c r="W1268" s="134" t="n"/>
      <c r="X1268" s="134" t="n"/>
    </row>
    <row r="1269" ht="15.75" customHeight="1" s="303">
      <c r="B1269" s="75" t="n">
        <v>45536</v>
      </c>
      <c r="C1269" s="120" t="n">
        <v>0</v>
      </c>
      <c r="D1269" s="120" t="n">
        <v>0</v>
      </c>
      <c r="E1269" s="120" t="n">
        <v>0</v>
      </c>
      <c r="F1269" s="120" t="n">
        <v>0</v>
      </c>
      <c r="G1269" s="120" t="n">
        <v>0</v>
      </c>
      <c r="H1269" s="120" t="n">
        <v>440</v>
      </c>
      <c r="I1269" s="120" t="n">
        <v>507</v>
      </c>
      <c r="J1269" s="120" t="n">
        <v>0</v>
      </c>
      <c r="K1269" s="120" t="n">
        <v>0</v>
      </c>
      <c r="L1269" s="120" t="n">
        <v>0</v>
      </c>
      <c r="M1269" s="120" t="n">
        <v>0</v>
      </c>
      <c r="N1269" s="88">
        <f>N1268+C1269+D1269+F1269+G1269+H1269-I1269-J1269-K1269-L1269-M1269/15</f>
        <v/>
      </c>
      <c r="O1269" s="88" t="n">
        <v>98</v>
      </c>
      <c r="P1269" s="88" t="n"/>
      <c r="Q1269" s="88" t="n"/>
      <c r="R1269" s="134" t="n"/>
      <c r="S1269" s="134" t="n"/>
      <c r="T1269" s="134" t="n"/>
      <c r="U1269" s="134" t="n"/>
      <c r="V1269" s="134" t="n"/>
      <c r="W1269" s="134" t="n"/>
      <c r="X1269" s="134" t="n"/>
    </row>
    <row r="1270" ht="15.75" customHeight="1" s="303">
      <c r="B1270" s="75" t="n">
        <v>45537</v>
      </c>
      <c r="C1270" s="120" t="n">
        <v>0</v>
      </c>
      <c r="D1270" s="120" t="n">
        <v>0</v>
      </c>
      <c r="E1270" s="120" t="n">
        <v>0</v>
      </c>
      <c r="F1270" s="120" t="n">
        <v>0</v>
      </c>
      <c r="G1270" s="120" t="n">
        <v>0</v>
      </c>
      <c r="H1270" s="120" t="n">
        <v>217</v>
      </c>
      <c r="I1270" s="120" t="n">
        <v>338</v>
      </c>
      <c r="J1270" s="120" t="n">
        <v>0</v>
      </c>
      <c r="K1270" s="120" t="n">
        <v>0</v>
      </c>
      <c r="L1270" s="120" t="n">
        <v>0</v>
      </c>
      <c r="M1270" s="120" t="n">
        <v>0</v>
      </c>
      <c r="N1270" s="88">
        <f>N1269+C1270+D1270+F1270+G1270+H1270-I1270-J1270-K1270-L1270-M1270/15</f>
        <v/>
      </c>
      <c r="O1270" s="88" t="n">
        <v>0</v>
      </c>
      <c r="P1270" s="88" t="n"/>
      <c r="Q1270" s="88" t="n"/>
      <c r="R1270" s="134" t="n"/>
      <c r="S1270" s="134" t="n"/>
      <c r="T1270" s="134" t="n"/>
      <c r="U1270" s="134" t="n"/>
      <c r="V1270" s="134" t="n"/>
      <c r="W1270" s="134" t="n"/>
      <c r="X1270" s="134" t="n"/>
    </row>
    <row r="1271" ht="15.75" customHeight="1" s="303">
      <c r="B1271" s="75" t="n">
        <v>45538</v>
      </c>
      <c r="C1271" s="120" t="n">
        <v>0</v>
      </c>
      <c r="D1271" s="120" t="n">
        <v>400</v>
      </c>
      <c r="E1271" s="120" t="n">
        <v>93</v>
      </c>
      <c r="F1271" s="120" t="n">
        <v>0</v>
      </c>
      <c r="G1271" s="120" t="n">
        <v>0</v>
      </c>
      <c r="H1271" s="120" t="n">
        <v>424</v>
      </c>
      <c r="I1271" s="120" t="n">
        <v>629</v>
      </c>
      <c r="J1271" s="120" t="n">
        <v>0</v>
      </c>
      <c r="K1271" s="120" t="n">
        <v>0</v>
      </c>
      <c r="L1271" s="120" t="n">
        <v>0</v>
      </c>
      <c r="M1271" s="120" t="n">
        <v>0</v>
      </c>
      <c r="N1271" s="88">
        <f>N1270+C1271+D1271+F1271+G1271+H1271-I1271-J1271-K1271-L1271-M1271/15</f>
        <v/>
      </c>
      <c r="O1271" s="88" t="n">
        <v>307</v>
      </c>
      <c r="P1271" s="88" t="n"/>
      <c r="Q1271" s="88" t="n"/>
      <c r="R1271" s="134" t="n"/>
      <c r="S1271" s="134" t="n"/>
      <c r="T1271" s="134" t="n"/>
      <c r="U1271" s="134" t="n"/>
      <c r="V1271" s="134" t="n"/>
      <c r="W1271" s="134" t="n"/>
      <c r="X1271" s="134" t="n"/>
    </row>
    <row r="1272" ht="15.75" customHeight="1" s="303">
      <c r="B1272" s="75" t="n">
        <v>45539</v>
      </c>
      <c r="C1272" s="120" t="n">
        <v>0</v>
      </c>
      <c r="D1272" s="120" t="n">
        <v>0</v>
      </c>
      <c r="E1272" s="120" t="n">
        <v>0</v>
      </c>
      <c r="F1272" s="120" t="n">
        <v>0</v>
      </c>
      <c r="G1272" s="120" t="n">
        <v>0</v>
      </c>
      <c r="H1272" s="120" t="n">
        <v>187</v>
      </c>
      <c r="I1272" s="120" t="n">
        <v>568</v>
      </c>
      <c r="J1272" s="120" t="n">
        <v>0</v>
      </c>
      <c r="K1272" s="120" t="n">
        <v>0</v>
      </c>
      <c r="L1272" s="120" t="n">
        <v>0</v>
      </c>
      <c r="M1272" s="120" t="n">
        <v>0</v>
      </c>
      <c r="N1272" s="88">
        <f>N1271+C1272+D1272+F1272+G1272+H1272-I1272-J1272-K1272-L1272-M1272/15</f>
        <v/>
      </c>
      <c r="O1272" s="88" t="n">
        <v>83</v>
      </c>
      <c r="P1272" s="88" t="n"/>
      <c r="Q1272" s="88" t="n"/>
      <c r="R1272" s="134" t="n"/>
      <c r="S1272" s="134" t="n"/>
      <c r="T1272" s="134" t="n"/>
      <c r="U1272" s="134" t="n"/>
      <c r="V1272" s="134" t="n"/>
      <c r="W1272" s="134" t="n"/>
      <c r="X1272" s="134" t="n"/>
    </row>
    <row r="1273" ht="15.75" customHeight="1" s="303">
      <c r="B1273" s="75" t="n">
        <v>45540</v>
      </c>
      <c r="C1273" s="120" t="n">
        <v>0</v>
      </c>
      <c r="D1273" s="120" t="n">
        <v>0</v>
      </c>
      <c r="E1273" s="120" t="n">
        <v>0</v>
      </c>
      <c r="F1273" s="120" t="n">
        <v>0</v>
      </c>
      <c r="G1273" s="120" t="n">
        <v>0</v>
      </c>
      <c r="H1273" s="120" t="n">
        <v>614</v>
      </c>
      <c r="I1273" s="120" t="n">
        <v>720</v>
      </c>
      <c r="J1273" s="120" t="n">
        <v>0</v>
      </c>
      <c r="K1273" s="120" t="n">
        <v>0</v>
      </c>
      <c r="L1273" s="120" t="n">
        <v>0</v>
      </c>
      <c r="M1273" s="120" t="n">
        <v>0</v>
      </c>
      <c r="N1273" s="88">
        <f>N1272+C1273+D1273+F1273+G1273+H1273-I1273-J1273-K1273-L1273-M1273/15</f>
        <v/>
      </c>
      <c r="O1273" s="88" t="n">
        <v>0</v>
      </c>
      <c r="P1273" s="88" t="n"/>
      <c r="Q1273" s="88" t="n"/>
      <c r="R1273" s="134" t="n"/>
      <c r="S1273" s="134" t="n"/>
      <c r="T1273" s="134" t="n"/>
      <c r="U1273" s="134" t="n"/>
      <c r="V1273" s="134" t="n"/>
      <c r="W1273" s="134" t="n"/>
      <c r="X1273" s="134" t="n"/>
    </row>
    <row r="1274" ht="15.75" customHeight="1" s="303">
      <c r="B1274" s="75" t="n">
        <v>45541</v>
      </c>
      <c r="C1274" s="120" t="n">
        <v>0</v>
      </c>
      <c r="D1274" s="120" t="n">
        <v>400</v>
      </c>
      <c r="E1274" s="120" t="n">
        <v>163</v>
      </c>
      <c r="F1274" s="120" t="n">
        <v>0</v>
      </c>
      <c r="G1274" s="120" t="n">
        <v>0</v>
      </c>
      <c r="H1274" s="120" t="n">
        <v>564</v>
      </c>
      <c r="I1274" s="120" t="n">
        <v>315</v>
      </c>
      <c r="J1274" s="120" t="n">
        <v>0</v>
      </c>
      <c r="K1274" s="120" t="n">
        <v>0</v>
      </c>
      <c r="L1274" s="120" t="n">
        <v>0</v>
      </c>
      <c r="M1274" s="120" t="n">
        <v>0</v>
      </c>
      <c r="N1274" s="88">
        <f>N1273+C1274+D1274+F1274+G1274+H1274-I1274-J1274-K1274-L1274-M1274/15</f>
        <v/>
      </c>
      <c r="O1274" s="88" t="n">
        <v>23</v>
      </c>
      <c r="P1274" s="88" t="n"/>
      <c r="Q1274" s="88" t="n"/>
      <c r="R1274" s="134" t="n"/>
      <c r="S1274" s="134" t="n"/>
      <c r="T1274" s="134" t="n"/>
      <c r="U1274" s="134" t="n"/>
      <c r="V1274" s="134" t="n"/>
      <c r="W1274" s="134" t="n"/>
      <c r="X1274" s="134" t="n"/>
    </row>
    <row r="1275" ht="15.75" customHeight="1" s="303">
      <c r="B1275" s="75" t="n">
        <v>45542</v>
      </c>
      <c r="C1275" s="120" t="n">
        <v>0</v>
      </c>
      <c r="D1275" s="120">
        <f>380+320+300</f>
        <v/>
      </c>
      <c r="E1275" s="120">
        <f>112+81+124</f>
        <v/>
      </c>
      <c r="F1275" s="120" t="n">
        <v>0</v>
      </c>
      <c r="G1275" s="120" t="n">
        <v>0</v>
      </c>
      <c r="H1275" s="120" t="n">
        <v>425</v>
      </c>
      <c r="I1275" s="120" t="n">
        <v>730</v>
      </c>
      <c r="J1275" s="120" t="n">
        <v>0</v>
      </c>
      <c r="K1275" s="120" t="n">
        <v>0</v>
      </c>
      <c r="L1275" s="120" t="n">
        <v>0</v>
      </c>
      <c r="M1275" s="120" t="n">
        <v>0</v>
      </c>
      <c r="N1275" s="88">
        <f>N1274+C1275+D1275+F1275+G1275+H1275-I1275-J1275-K1275-L1275-M1275/15</f>
        <v/>
      </c>
      <c r="O1275" s="88" t="n">
        <v>342</v>
      </c>
      <c r="P1275" s="88" t="n"/>
      <c r="Q1275" s="88" t="n"/>
      <c r="R1275" s="134" t="n"/>
      <c r="S1275" s="134" t="n"/>
      <c r="T1275" s="134" t="n"/>
      <c r="U1275" s="134" t="n"/>
      <c r="V1275" s="134" t="n"/>
      <c r="W1275" s="134" t="n"/>
      <c r="X1275" s="134" t="n"/>
    </row>
    <row r="1276" ht="15.75" customHeight="1" s="303">
      <c r="B1276" s="75" t="n">
        <v>45543</v>
      </c>
      <c r="C1276" s="120" t="n">
        <v>0</v>
      </c>
      <c r="D1276" s="120" t="n">
        <v>375</v>
      </c>
      <c r="E1276" s="120" t="n">
        <v>173</v>
      </c>
      <c r="F1276" s="120" t="n">
        <v>0</v>
      </c>
      <c r="G1276" s="120" t="n">
        <v>0</v>
      </c>
      <c r="H1276" s="120" t="n">
        <v>765</v>
      </c>
      <c r="I1276" s="120" t="n">
        <v>517</v>
      </c>
      <c r="J1276" s="120" t="n">
        <v>0</v>
      </c>
      <c r="K1276" s="120" t="n">
        <v>0</v>
      </c>
      <c r="L1276" s="120" t="n">
        <v>0</v>
      </c>
      <c r="M1276" s="120" t="n">
        <v>0</v>
      </c>
      <c r="N1276" s="88">
        <f>N1275+C1276+D1276+F1276+G1276+H1276-I1276-J1276-K1276-L1276-M1276/15</f>
        <v/>
      </c>
      <c r="O1276" s="88" t="n">
        <v>354</v>
      </c>
      <c r="P1276" s="88" t="n"/>
      <c r="Q1276" s="88" t="n"/>
      <c r="R1276" s="134" t="n"/>
      <c r="S1276" s="134" t="n"/>
      <c r="T1276" s="134" t="n"/>
      <c r="U1276" s="134" t="n"/>
      <c r="V1276" s="134" t="n"/>
      <c r="W1276" s="134" t="n"/>
      <c r="X1276" s="134" t="n"/>
    </row>
    <row r="1277" ht="15.75" customHeight="1" s="303">
      <c r="B1277" s="75" t="n">
        <v>45544</v>
      </c>
      <c r="C1277" s="120" t="n">
        <v>0</v>
      </c>
      <c r="D1277" s="120">
        <f>497+300</f>
        <v/>
      </c>
      <c r="E1277" s="120">
        <f>124+56</f>
        <v/>
      </c>
      <c r="F1277" s="120" t="n">
        <v>0</v>
      </c>
      <c r="G1277" s="120" t="n">
        <v>0</v>
      </c>
      <c r="H1277" s="120" t="n">
        <v>406</v>
      </c>
      <c r="I1277" s="120" t="n">
        <v>185</v>
      </c>
      <c r="J1277" s="120" t="n">
        <v>0</v>
      </c>
      <c r="K1277" s="120" t="n">
        <v>0</v>
      </c>
      <c r="L1277" s="120" t="n">
        <v>0</v>
      </c>
      <c r="M1277" s="120" t="n">
        <v>0</v>
      </c>
      <c r="N1277" s="88">
        <f>N1276+C1277+D1277+F1277+G1277+H1277-I1277-J1277-K1277-L1277-M1277/15</f>
        <v/>
      </c>
      <c r="O1277" s="88" t="n">
        <v>698</v>
      </c>
      <c r="P1277" s="88" t="n"/>
      <c r="Q1277" s="88" t="n"/>
      <c r="R1277" s="134" t="n"/>
      <c r="S1277" s="134" t="n"/>
      <c r="T1277" s="134" t="n"/>
      <c r="U1277" s="134" t="n"/>
      <c r="V1277" s="134" t="n"/>
      <c r="W1277" s="134" t="n"/>
      <c r="X1277" s="134" t="n"/>
    </row>
    <row r="1278" ht="15.75" customHeight="1" s="303">
      <c r="B1278" s="75" t="n">
        <v>45545</v>
      </c>
      <c r="C1278" s="120" t="n">
        <v>0</v>
      </c>
      <c r="D1278" s="120" t="n">
        <v>0</v>
      </c>
      <c r="E1278" s="120" t="n">
        <v>0</v>
      </c>
      <c r="F1278" s="120" t="n">
        <v>0</v>
      </c>
      <c r="G1278" s="120" t="n">
        <v>0</v>
      </c>
      <c r="H1278" s="120" t="n">
        <v>403</v>
      </c>
      <c r="I1278" s="120" t="n">
        <v>574</v>
      </c>
      <c r="J1278" s="120" t="n">
        <v>0</v>
      </c>
      <c r="K1278" s="120" t="n">
        <v>0</v>
      </c>
      <c r="L1278" s="120" t="n">
        <v>0</v>
      </c>
      <c r="M1278" s="120" t="n">
        <v>0</v>
      </c>
      <c r="N1278" s="88">
        <f>N1277+C1278+D1278+F1278+G1278+H1278-I1278-J1278-K1278-L1278-M1278/15</f>
        <v/>
      </c>
      <c r="O1278" s="88" t="n">
        <v>412</v>
      </c>
      <c r="P1278" s="88" t="n"/>
      <c r="Q1278" s="88" t="n"/>
      <c r="R1278" s="134" t="n"/>
      <c r="S1278" s="134" t="n"/>
      <c r="T1278" s="134" t="n"/>
      <c r="U1278" s="134" t="n"/>
      <c r="V1278" s="134" t="n"/>
      <c r="W1278" s="134" t="n"/>
      <c r="X1278" s="134" t="n"/>
    </row>
    <row r="1279" ht="15.75" customHeight="1" s="303">
      <c r="B1279" s="75" t="n">
        <v>45546</v>
      </c>
      <c r="C1279" s="120" t="n">
        <v>0</v>
      </c>
      <c r="D1279" s="120" t="n">
        <v>0</v>
      </c>
      <c r="E1279" s="120" t="n">
        <v>0</v>
      </c>
      <c r="F1279" s="120" t="n">
        <v>0</v>
      </c>
      <c r="G1279" s="120" t="n">
        <v>0</v>
      </c>
      <c r="H1279" s="120" t="n">
        <v>421</v>
      </c>
      <c r="I1279" s="120" t="n">
        <v>721</v>
      </c>
      <c r="J1279" s="120" t="n">
        <v>0</v>
      </c>
      <c r="K1279" s="120" t="n">
        <v>0</v>
      </c>
      <c r="L1279" s="120" t="n">
        <v>0</v>
      </c>
      <c r="M1279" s="120" t="n">
        <v>0</v>
      </c>
      <c r="N1279" s="88">
        <f>N1278+C1279+D1279+F1279+G1279+H1279-I1279-J1279-K1279-L1279-M1279/15</f>
        <v/>
      </c>
      <c r="O1279" s="88" t="n">
        <v>192</v>
      </c>
      <c r="P1279" s="88" t="n"/>
      <c r="Q1279" s="88" t="n"/>
      <c r="R1279" s="134" t="n"/>
      <c r="S1279" s="134" t="n"/>
      <c r="T1279" s="134" t="n"/>
      <c r="U1279" s="134" t="n"/>
      <c r="V1279" s="134" t="n"/>
      <c r="W1279" s="134" t="n"/>
      <c r="X1279" s="134" t="n"/>
    </row>
    <row r="1280" ht="15.75" customHeight="1" s="303">
      <c r="B1280" s="75" t="n">
        <v>45547</v>
      </c>
      <c r="C1280" s="120" t="n">
        <v>0</v>
      </c>
      <c r="D1280" s="120" t="n">
        <v>300</v>
      </c>
      <c r="E1280" s="120" t="n">
        <v>72</v>
      </c>
      <c r="F1280" s="120" t="n">
        <v>0</v>
      </c>
      <c r="G1280" s="120" t="n">
        <v>0</v>
      </c>
      <c r="H1280" s="120" t="n">
        <v>531</v>
      </c>
      <c r="I1280" s="120" t="n">
        <v>775</v>
      </c>
      <c r="J1280" s="120" t="n">
        <v>0</v>
      </c>
      <c r="K1280" s="120" t="n">
        <v>0</v>
      </c>
      <c r="L1280" s="120" t="n">
        <v>0</v>
      </c>
      <c r="M1280" s="120" t="n">
        <v>0</v>
      </c>
      <c r="N1280" s="88">
        <f>N1279+C1280+D1280+F1280+G1280+H1280-I1280-J1280-K1280-L1280-M1280/15</f>
        <v/>
      </c>
      <c r="O1280" s="88" t="n">
        <v>253</v>
      </c>
      <c r="P1280" s="88" t="n"/>
      <c r="Q1280" s="88" t="n"/>
      <c r="R1280" s="134" t="n"/>
      <c r="S1280" s="134" t="n"/>
      <c r="T1280" s="134" t="n"/>
      <c r="U1280" s="134" t="n"/>
      <c r="V1280" s="134" t="n"/>
      <c r="W1280" s="134" t="n"/>
      <c r="X1280" s="134" t="n"/>
    </row>
    <row r="1281" ht="15.75" customHeight="1" s="303">
      <c r="B1281" s="75" t="n">
        <v>45548</v>
      </c>
      <c r="C1281" s="120" t="n">
        <v>0</v>
      </c>
      <c r="D1281" s="120" t="n">
        <v>378</v>
      </c>
      <c r="E1281" s="120" t="n">
        <v>106</v>
      </c>
      <c r="F1281" s="120" t="n">
        <v>0</v>
      </c>
      <c r="G1281" s="120" t="n">
        <v>0</v>
      </c>
      <c r="H1281" s="120" t="n">
        <v>662</v>
      </c>
      <c r="I1281" s="120" t="n">
        <v>233</v>
      </c>
      <c r="J1281" s="120" t="n">
        <v>0</v>
      </c>
      <c r="K1281" s="120" t="n">
        <v>600</v>
      </c>
      <c r="L1281" s="120" t="n">
        <v>0</v>
      </c>
      <c r="M1281" s="120" t="n">
        <v>0</v>
      </c>
      <c r="N1281" s="88">
        <f>N1280+C1281+D1281+F1281+G1281+H1281-I1281-J1281-K1281-L1281-M1281/15</f>
        <v/>
      </c>
      <c r="O1281" s="88" t="n">
        <v>267</v>
      </c>
      <c r="P1281" s="88" t="n"/>
      <c r="Q1281" s="88" t="n"/>
      <c r="R1281" s="134" t="n"/>
      <c r="S1281" s="134" t="n"/>
      <c r="T1281" s="134" t="n"/>
      <c r="U1281" s="134" t="n"/>
      <c r="V1281" s="134" t="n"/>
      <c r="W1281" s="134" t="n"/>
      <c r="X1281" s="134" t="n"/>
    </row>
    <row r="1282" ht="15.75" customHeight="1" s="303">
      <c r="B1282" s="75" t="n">
        <v>45549</v>
      </c>
      <c r="C1282" s="120" t="n">
        <v>0</v>
      </c>
      <c r="D1282" s="120" t="n">
        <v>250</v>
      </c>
      <c r="E1282" s="120" t="n">
        <v>62</v>
      </c>
      <c r="F1282" s="120" t="n">
        <v>0</v>
      </c>
      <c r="G1282" s="120" t="n">
        <v>0</v>
      </c>
      <c r="H1282" s="120" t="n">
        <v>336</v>
      </c>
      <c r="I1282" s="120" t="n">
        <v>687</v>
      </c>
      <c r="J1282" s="120" t="n">
        <v>0</v>
      </c>
      <c r="K1282" s="120" t="n">
        <v>0</v>
      </c>
      <c r="L1282" s="120" t="n">
        <v>0</v>
      </c>
      <c r="M1282" s="120" t="n">
        <v>0</v>
      </c>
      <c r="N1282" s="88">
        <f>N1281+C1282+D1282+F1282+G1282+H1282-I1282-J1282-K1282-L1282-M1282/15</f>
        <v/>
      </c>
      <c r="O1282" s="88" t="n">
        <v>202</v>
      </c>
      <c r="P1282" s="88" t="n"/>
      <c r="Q1282" s="88" t="n"/>
      <c r="R1282" s="134" t="n"/>
      <c r="S1282" s="134" t="n"/>
      <c r="T1282" s="134" t="n"/>
      <c r="U1282" s="134" t="n"/>
      <c r="V1282" s="134" t="n"/>
      <c r="W1282" s="134" t="n"/>
      <c r="X1282" s="134" t="n"/>
    </row>
    <row r="1283" ht="15.75" customHeight="1" s="303">
      <c r="B1283" s="75" t="n">
        <v>45550</v>
      </c>
      <c r="C1283" s="120" t="n">
        <v>0</v>
      </c>
      <c r="D1283" s="120" t="n">
        <v>300</v>
      </c>
      <c r="E1283" s="120" t="n">
        <v>77</v>
      </c>
      <c r="F1283" s="120" t="n">
        <v>0</v>
      </c>
      <c r="G1283" s="120" t="n">
        <v>0</v>
      </c>
      <c r="H1283" s="120" t="n">
        <v>436</v>
      </c>
      <c r="I1283" s="120" t="n">
        <v>646</v>
      </c>
      <c r="J1283" s="120" t="n">
        <v>0</v>
      </c>
      <c r="K1283" s="120" t="n">
        <v>0</v>
      </c>
      <c r="L1283" s="120" t="n">
        <v>0</v>
      </c>
      <c r="M1283" s="120" t="n">
        <v>0</v>
      </c>
      <c r="N1283" s="88">
        <f>N1282+C1283+D1283+F1283+G1283+H1283-I1283-J1283-K1283-L1283-M1283/15</f>
        <v/>
      </c>
      <c r="O1283" s="88" t="n">
        <v>324</v>
      </c>
      <c r="P1283" s="88" t="n"/>
      <c r="Q1283" s="88" t="n"/>
      <c r="R1283" s="134" t="n"/>
      <c r="S1283" s="134" t="n"/>
      <c r="T1283" s="134" t="n"/>
      <c r="U1283" s="134" t="n"/>
      <c r="V1283" s="134" t="n"/>
      <c r="W1283" s="134" t="n"/>
      <c r="X1283" s="134" t="n"/>
    </row>
    <row r="1284" ht="15.75" customHeight="1" s="303">
      <c r="B1284" s="75" t="n">
        <v>45551</v>
      </c>
      <c r="C1284" s="120" t="n">
        <v>0</v>
      </c>
      <c r="D1284" s="120" t="n">
        <v>500</v>
      </c>
      <c r="E1284" s="120" t="n">
        <v>119</v>
      </c>
      <c r="F1284" s="120" t="n">
        <v>0</v>
      </c>
      <c r="G1284" s="120" t="n">
        <v>0</v>
      </c>
      <c r="H1284" s="120" t="n">
        <v>466</v>
      </c>
      <c r="I1284" s="120" t="n">
        <v>254</v>
      </c>
      <c r="J1284" s="120" t="n">
        <v>0</v>
      </c>
      <c r="K1284" s="120" t="n">
        <v>0</v>
      </c>
      <c r="L1284" s="120" t="n">
        <v>0</v>
      </c>
      <c r="M1284" s="120" t="n">
        <v>0</v>
      </c>
      <c r="N1284" s="88">
        <f>N1283+C1284+D1284+F1284+G1284+H1284-I1284-J1284-K1284-L1284-M1284/15</f>
        <v/>
      </c>
      <c r="O1284" s="88" t="n">
        <v>602</v>
      </c>
      <c r="P1284" s="88" t="n"/>
      <c r="Q1284" s="88" t="n"/>
      <c r="R1284" s="134" t="n"/>
      <c r="S1284" s="134" t="n"/>
      <c r="T1284" s="134" t="n"/>
      <c r="U1284" s="134" t="n"/>
      <c r="V1284" s="134" t="n"/>
      <c r="W1284" s="134" t="n"/>
      <c r="X1284" s="134" t="n"/>
    </row>
    <row r="1285" ht="15.75" customHeight="1" s="303">
      <c r="B1285" s="75" t="n">
        <v>45552</v>
      </c>
      <c r="C1285" s="120" t="n">
        <v>0</v>
      </c>
      <c r="D1285" s="120">
        <f>300+221+298</f>
        <v/>
      </c>
      <c r="E1285" s="120">
        <f>127+62+133</f>
        <v/>
      </c>
      <c r="F1285" s="120" t="n">
        <v>0</v>
      </c>
      <c r="G1285" s="120" t="n">
        <v>0</v>
      </c>
      <c r="H1285" s="120" t="n">
        <v>300</v>
      </c>
      <c r="I1285" s="120" t="n">
        <v>501</v>
      </c>
      <c r="J1285" s="120" t="n">
        <v>0</v>
      </c>
      <c r="K1285" s="120" t="n">
        <v>0</v>
      </c>
      <c r="L1285" s="120" t="n">
        <v>0</v>
      </c>
      <c r="M1285" s="120" t="n">
        <v>0</v>
      </c>
      <c r="N1285" s="88">
        <f>N1284+C1285+D1285+F1285+G1285+H1285-I1285-J1285-K1285-L1285-M1285/15</f>
        <v/>
      </c>
      <c r="O1285" s="88" t="n">
        <v>763</v>
      </c>
      <c r="P1285" s="88" t="n"/>
      <c r="Q1285" s="88" t="n"/>
      <c r="R1285" s="134" t="n"/>
      <c r="S1285" s="134" t="n"/>
      <c r="T1285" s="134" t="n"/>
      <c r="U1285" s="134" t="n"/>
      <c r="V1285" s="134" t="n"/>
      <c r="W1285" s="134" t="n"/>
      <c r="X1285" s="134" t="n"/>
    </row>
    <row r="1286" ht="15.75" customHeight="1" s="303">
      <c r="B1286" s="75" t="n">
        <v>45553</v>
      </c>
      <c r="C1286" s="120" t="n">
        <v>0</v>
      </c>
      <c r="D1286" s="120" t="n">
        <v>0</v>
      </c>
      <c r="E1286" s="120" t="n">
        <v>0</v>
      </c>
      <c r="F1286" s="120" t="n">
        <v>0</v>
      </c>
      <c r="G1286" s="120" t="n">
        <v>0</v>
      </c>
      <c r="H1286" s="120" t="n">
        <v>413</v>
      </c>
      <c r="I1286" s="120" t="n">
        <v>609</v>
      </c>
      <c r="J1286" s="120" t="n">
        <v>0</v>
      </c>
      <c r="K1286" s="120" t="n">
        <v>0</v>
      </c>
      <c r="L1286" s="120" t="n">
        <v>0</v>
      </c>
      <c r="M1286" s="120" t="n">
        <v>0</v>
      </c>
      <c r="N1286" s="88">
        <f>N1285+C1286+D1286+F1286+G1286+H1286-I1286-J1286-K1286-L1286-M1286/15</f>
        <v/>
      </c>
      <c r="O1286" s="88" t="n">
        <v>341</v>
      </c>
      <c r="P1286" s="88" t="n"/>
      <c r="Q1286" s="88" t="n"/>
      <c r="R1286" s="134" t="n"/>
      <c r="S1286" s="134" t="n"/>
      <c r="T1286" s="134" t="n"/>
      <c r="U1286" s="134" t="n"/>
      <c r="V1286" s="134" t="n"/>
      <c r="W1286" s="134" t="n"/>
      <c r="X1286" s="134" t="n"/>
    </row>
    <row r="1287" ht="15.75" customHeight="1" s="303">
      <c r="B1287" s="75" t="n">
        <v>45554</v>
      </c>
      <c r="C1287" s="120" t="n">
        <v>0</v>
      </c>
      <c r="D1287" s="120">
        <f>320+400</f>
        <v/>
      </c>
      <c r="E1287" s="120">
        <f>97+173</f>
        <v/>
      </c>
      <c r="F1287" s="120" t="n">
        <v>0</v>
      </c>
      <c r="G1287" s="120" t="n">
        <v>0</v>
      </c>
      <c r="H1287" s="120" t="n">
        <v>501</v>
      </c>
      <c r="I1287" s="120" t="n">
        <v>737</v>
      </c>
      <c r="J1287" s="120" t="n">
        <v>0</v>
      </c>
      <c r="K1287" s="120" t="n">
        <v>0</v>
      </c>
      <c r="L1287" s="120" t="n">
        <v>0</v>
      </c>
      <c r="M1287" s="120" t="n">
        <v>0</v>
      </c>
      <c r="N1287" s="88">
        <f>N1286+C1287+D1287+F1287+G1287+H1287-I1287-J1287-K1287-L1287-M1287/15</f>
        <v/>
      </c>
      <c r="O1287" s="88" t="n">
        <v>683</v>
      </c>
      <c r="P1287" s="88" t="n"/>
      <c r="Q1287" s="88" t="n"/>
      <c r="R1287" s="134" t="n"/>
      <c r="S1287" s="134" t="n"/>
      <c r="T1287" s="134" t="n"/>
      <c r="U1287" s="134" t="n"/>
      <c r="V1287" s="134" t="n"/>
      <c r="W1287" s="134" t="n"/>
      <c r="X1287" s="134" t="n"/>
    </row>
    <row r="1288" ht="15.75" customHeight="1" s="303">
      <c r="B1288" s="75" t="n">
        <v>45555</v>
      </c>
      <c r="C1288" s="120" t="n">
        <v>0</v>
      </c>
      <c r="D1288" s="120" t="n">
        <v>288</v>
      </c>
      <c r="E1288" s="120" t="n">
        <v>23</v>
      </c>
      <c r="F1288" s="120" t="n">
        <v>0</v>
      </c>
      <c r="G1288" s="120" t="n">
        <v>0</v>
      </c>
      <c r="H1288" s="120" t="n">
        <v>742</v>
      </c>
      <c r="I1288" s="120" t="n">
        <v>419</v>
      </c>
      <c r="J1288" s="120" t="n">
        <v>0</v>
      </c>
      <c r="K1288" s="120" t="n">
        <v>0</v>
      </c>
      <c r="L1288" s="120" t="n">
        <v>0</v>
      </c>
      <c r="M1288" s="120" t="n">
        <v>0</v>
      </c>
      <c r="N1288" s="88">
        <f>N1287+C1288+D1288+F1288+G1288+H1288-I1288-J1288-K1288-L1288-M1288/15</f>
        <v/>
      </c>
      <c r="O1288" s="88" t="n">
        <v>376</v>
      </c>
      <c r="P1288" s="88" t="n"/>
      <c r="Q1288" s="88" t="n"/>
      <c r="R1288" s="134" t="n"/>
      <c r="S1288" s="134" t="n"/>
      <c r="T1288" s="134" t="n"/>
      <c r="U1288" s="134" t="n"/>
      <c r="V1288" s="134" t="n"/>
      <c r="W1288" s="134" t="n"/>
      <c r="X1288" s="134" t="n"/>
    </row>
    <row r="1289" ht="15.75" customHeight="1" s="303">
      <c r="B1289" s="75" t="n">
        <v>45556</v>
      </c>
      <c r="C1289" s="120" t="n">
        <v>0</v>
      </c>
      <c r="D1289" s="120" t="n">
        <v>500</v>
      </c>
      <c r="E1289" s="120" t="n">
        <v>117</v>
      </c>
      <c r="F1289" s="120" t="n">
        <v>0</v>
      </c>
      <c r="G1289" s="120" t="n">
        <v>1</v>
      </c>
      <c r="H1289" s="120" t="n">
        <v>412</v>
      </c>
      <c r="I1289" s="120" t="n">
        <v>624</v>
      </c>
      <c r="J1289" s="120" t="n">
        <v>0</v>
      </c>
      <c r="K1289" s="120" t="n">
        <v>600</v>
      </c>
      <c r="L1289" s="120" t="n">
        <v>0</v>
      </c>
      <c r="M1289" s="120" t="n">
        <v>0</v>
      </c>
      <c r="N1289" s="88">
        <f>N1288+C1289+D1289+F1289+G1289+H1289-I1289-J1289-K1289-L1289-M1289/15</f>
        <v/>
      </c>
      <c r="O1289" s="88" t="n">
        <v>471</v>
      </c>
      <c r="P1289" s="88" t="n"/>
      <c r="Q1289" s="88" t="n"/>
      <c r="R1289" s="134" t="n"/>
      <c r="S1289" s="134" t="n"/>
      <c r="T1289" s="134" t="n"/>
      <c r="U1289" s="134" t="n"/>
      <c r="V1289" s="134" t="n"/>
      <c r="W1289" s="134" t="n"/>
      <c r="X1289" s="134" t="n"/>
    </row>
    <row r="1290" ht="15.75" customHeight="1" s="303">
      <c r="B1290" s="75" t="n">
        <v>45557</v>
      </c>
      <c r="C1290" s="120" t="n">
        <v>0</v>
      </c>
      <c r="D1290" s="120" t="n">
        <v>0</v>
      </c>
      <c r="E1290" s="120" t="n">
        <v>0</v>
      </c>
      <c r="F1290" s="120" t="n">
        <v>0</v>
      </c>
      <c r="G1290" s="120" t="n">
        <v>0</v>
      </c>
      <c r="H1290" s="120" t="n">
        <v>432</v>
      </c>
      <c r="I1290" s="120" t="n">
        <v>858</v>
      </c>
      <c r="J1290" s="120" t="n">
        <v>0</v>
      </c>
      <c r="K1290" s="120" t="n">
        <v>0</v>
      </c>
      <c r="L1290" s="120" t="n">
        <v>0</v>
      </c>
      <c r="M1290" s="120" t="n">
        <v>0</v>
      </c>
      <c r="N1290" s="88">
        <f>N1289+C1290+D1290+F1290+G1290+H1290-I1290-J1290-K1290-L1290-M1290/15</f>
        <v/>
      </c>
      <c r="O1290" s="88" t="n">
        <v>161</v>
      </c>
      <c r="P1290" s="88" t="n"/>
      <c r="Q1290" s="88" t="n"/>
      <c r="R1290" s="134" t="n"/>
      <c r="S1290" s="134" t="n"/>
      <c r="T1290" s="134" t="n"/>
      <c r="U1290" s="134" t="n"/>
      <c r="V1290" s="134" t="n"/>
      <c r="W1290" s="134" t="n"/>
      <c r="X1290" s="134" t="n"/>
    </row>
    <row r="1291" ht="15.75" customHeight="1" s="303">
      <c r="B1291" s="75" t="n">
        <v>45558</v>
      </c>
      <c r="C1291" s="120" t="n">
        <v>0</v>
      </c>
      <c r="D1291" s="120" t="n">
        <v>0</v>
      </c>
      <c r="E1291" s="120" t="n">
        <v>0</v>
      </c>
      <c r="F1291" s="120" t="n">
        <v>0</v>
      </c>
      <c r="G1291" s="120" t="n">
        <v>0</v>
      </c>
      <c r="H1291" s="120" t="n">
        <v>509</v>
      </c>
      <c r="I1291" s="120" t="n">
        <v>273</v>
      </c>
      <c r="J1291" s="120" t="n">
        <v>0</v>
      </c>
      <c r="K1291" s="120" t="n">
        <v>0</v>
      </c>
      <c r="L1291" s="120" t="n">
        <v>0</v>
      </c>
      <c r="M1291" s="120" t="n">
        <v>0</v>
      </c>
      <c r="N1291" s="88">
        <f>N1290+C1291+D1291+F1291+G1291+H1291-I1291-J1291-K1291-L1291-M1291/15</f>
        <v/>
      </c>
      <c r="O1291" s="88" t="n">
        <v>61</v>
      </c>
      <c r="P1291" s="88" t="n">
        <v>336</v>
      </c>
      <c r="Q1291" s="88" t="n">
        <v>44</v>
      </c>
      <c r="R1291" s="134" t="n"/>
      <c r="S1291" s="134" t="n"/>
      <c r="T1291" s="134" t="n"/>
      <c r="U1291" s="134" t="n"/>
      <c r="V1291" s="134" t="n"/>
      <c r="W1291" s="134" t="n"/>
      <c r="X1291" s="134" t="n"/>
    </row>
    <row r="1292" ht="15.75" customHeight="1" s="303">
      <c r="B1292" s="75" t="n">
        <v>45559</v>
      </c>
      <c r="C1292" s="120" t="n">
        <v>0</v>
      </c>
      <c r="D1292" s="120">
        <f>600+400</f>
        <v/>
      </c>
      <c r="E1292" s="120">
        <f>24+87</f>
        <v/>
      </c>
      <c r="F1292" s="120" t="n">
        <v>0</v>
      </c>
      <c r="G1292" s="120" t="n">
        <v>0</v>
      </c>
      <c r="H1292" s="120" t="n">
        <v>417</v>
      </c>
      <c r="I1292" s="120" t="n">
        <v>589</v>
      </c>
      <c r="J1292" s="120" t="n">
        <v>0</v>
      </c>
      <c r="K1292" s="120" t="n">
        <v>0</v>
      </c>
      <c r="L1292" s="120" t="n">
        <v>0</v>
      </c>
      <c r="M1292" s="120" t="n">
        <v>0</v>
      </c>
      <c r="N1292" s="88">
        <f>N1291+C1292+D1292+F1292+G1292+H1292-I1292-J1292-K1292-L1292-M1292/15</f>
        <v/>
      </c>
      <c r="O1292" s="88" t="n">
        <v>812</v>
      </c>
      <c r="P1292" s="88">
        <f>P1291+Q1291</f>
        <v/>
      </c>
      <c r="Q1292" s="88" t="n">
        <v>80</v>
      </c>
      <c r="R1292" s="134" t="n"/>
      <c r="S1292" s="134" t="n"/>
      <c r="T1292" s="134" t="n"/>
      <c r="U1292" s="134" t="n"/>
      <c r="V1292" s="134" t="n"/>
      <c r="W1292" s="134" t="n"/>
      <c r="X1292" s="134" t="n"/>
    </row>
    <row r="1293" ht="15.75" customHeight="1" s="303">
      <c r="B1293" s="75" t="n">
        <v>45560</v>
      </c>
      <c r="C1293" s="120" t="n">
        <v>0</v>
      </c>
      <c r="D1293" s="120" t="n">
        <v>340</v>
      </c>
      <c r="E1293" s="120" t="n">
        <v>182</v>
      </c>
      <c r="F1293" s="120" t="n">
        <v>0</v>
      </c>
      <c r="G1293" s="120" t="n">
        <v>0</v>
      </c>
      <c r="H1293" s="120" t="n">
        <v>369</v>
      </c>
      <c r="I1293" s="120" t="n">
        <v>668</v>
      </c>
      <c r="J1293" s="120" t="n">
        <v>0</v>
      </c>
      <c r="K1293" s="120" t="n">
        <v>0</v>
      </c>
      <c r="L1293" s="120" t="n">
        <v>0</v>
      </c>
      <c r="M1293" s="120" t="n">
        <v>0</v>
      </c>
      <c r="N1293" s="88">
        <f>N1292+C1293+D1293+F1293+G1293+H1293-I1293-J1293-K1293-L1293-M1293/15</f>
        <v/>
      </c>
      <c r="O1293" s="88" t="n">
        <v>507</v>
      </c>
      <c r="P1293" s="88">
        <f>P1292+Q1292</f>
        <v/>
      </c>
      <c r="Q1293" s="88" t="n">
        <v>78</v>
      </c>
      <c r="R1293" s="134" t="n"/>
      <c r="S1293" s="134" t="n"/>
      <c r="T1293" s="134" t="n"/>
      <c r="U1293" s="134" t="n"/>
      <c r="V1293" s="134" t="n"/>
      <c r="W1293" s="134" t="n"/>
      <c r="X1293" s="134" t="n"/>
    </row>
    <row r="1294" ht="15.75" customHeight="1" s="303">
      <c r="B1294" s="75" t="n">
        <v>45561</v>
      </c>
      <c r="C1294" s="120" t="n">
        <v>0</v>
      </c>
      <c r="D1294" s="120" t="n">
        <v>300</v>
      </c>
      <c r="E1294" s="120" t="n">
        <v>52</v>
      </c>
      <c r="F1294" s="120" t="n">
        <v>0</v>
      </c>
      <c r="G1294" s="120" t="n">
        <v>0</v>
      </c>
      <c r="H1294" s="120" t="n">
        <v>537</v>
      </c>
      <c r="I1294" s="120" t="n">
        <v>739</v>
      </c>
      <c r="J1294" s="120" t="n">
        <v>4</v>
      </c>
      <c r="K1294" s="120" t="n">
        <v>0</v>
      </c>
      <c r="L1294" s="120" t="n">
        <v>0</v>
      </c>
      <c r="M1294" s="120" t="n">
        <v>0</v>
      </c>
      <c r="N1294" s="88">
        <f>N1293+C1294+D1294+F1294+G1294+H1294-I1294-J1294-K1294-L1294-M1294/15</f>
        <v/>
      </c>
      <c r="O1294" s="88" t="n">
        <v>596</v>
      </c>
      <c r="P1294" s="88">
        <f>P1293+Q1293</f>
        <v/>
      </c>
      <c r="Q1294" s="88" t="n"/>
      <c r="R1294" s="134" t="n"/>
      <c r="S1294" s="134" t="n"/>
      <c r="T1294" s="134" t="n"/>
      <c r="U1294" s="134" t="n"/>
      <c r="V1294" s="134" t="n"/>
      <c r="W1294" s="134" t="n"/>
      <c r="X1294" s="134" t="n"/>
    </row>
    <row r="1295" ht="15.75" customHeight="1" s="303">
      <c r="B1295" s="75" t="n">
        <v>45562</v>
      </c>
      <c r="C1295" s="120" t="n">
        <v>0</v>
      </c>
      <c r="D1295" s="120" t="n">
        <v>0</v>
      </c>
      <c r="E1295" s="120" t="n">
        <v>0</v>
      </c>
      <c r="F1295" s="120" t="n">
        <v>0</v>
      </c>
      <c r="G1295" s="120" t="n">
        <v>0</v>
      </c>
      <c r="H1295" s="120" t="n">
        <v>446</v>
      </c>
      <c r="I1295" s="120" t="n">
        <v>647</v>
      </c>
      <c r="J1295" s="120" t="n">
        <v>0</v>
      </c>
      <c r="K1295" s="120" t="n">
        <v>0</v>
      </c>
      <c r="L1295" s="120" t="n">
        <v>0</v>
      </c>
      <c r="M1295" s="120" t="n">
        <v>0</v>
      </c>
      <c r="N1295" s="88">
        <f>N1294+C1295+D1295+F1295+G1295+H1295-I1295-J1295-K1295-L1295-M1295/15</f>
        <v/>
      </c>
      <c r="O1295" s="88" t="n"/>
      <c r="P1295" s="88" t="n"/>
      <c r="Q1295" s="88" t="n"/>
      <c r="R1295" s="134" t="n"/>
      <c r="S1295" s="134" t="n"/>
      <c r="T1295" s="134" t="n"/>
      <c r="U1295" s="134" t="n"/>
      <c r="V1295" s="134" t="n"/>
      <c r="W1295" s="134" t="n"/>
      <c r="X1295" s="134" t="n"/>
    </row>
    <row r="1296" ht="15.75" customHeight="1" s="303">
      <c r="B1296" s="75" t="n">
        <v>45563</v>
      </c>
      <c r="C1296" s="120" t="n">
        <v>0</v>
      </c>
      <c r="D1296" s="120" t="n">
        <v>300</v>
      </c>
      <c r="E1296" s="120" t="n">
        <v>123</v>
      </c>
      <c r="F1296" s="120" t="n">
        <v>0</v>
      </c>
      <c r="G1296" s="120" t="n">
        <v>0</v>
      </c>
      <c r="H1296" s="120" t="n">
        <v>525</v>
      </c>
      <c r="I1296" s="120" t="n">
        <v>945</v>
      </c>
      <c r="J1296" s="120" t="n">
        <v>0</v>
      </c>
      <c r="K1296" s="120" t="n">
        <v>0</v>
      </c>
      <c r="L1296" s="120" t="n">
        <v>0</v>
      </c>
      <c r="M1296" s="120" t="n">
        <v>0</v>
      </c>
      <c r="N1296" s="88">
        <f>N1295+C1296+D1296+F1296+G1296+H1296-I1296-J1296-K1296-L1296-M1296/15</f>
        <v/>
      </c>
      <c r="O1296" s="88" t="n"/>
      <c r="P1296" s="88" t="n"/>
      <c r="Q1296" s="88" t="n"/>
      <c r="R1296" s="134" t="n"/>
      <c r="S1296" s="134" t="n"/>
      <c r="T1296" s="134" t="n"/>
      <c r="U1296" s="134" t="n"/>
      <c r="V1296" s="134" t="n"/>
      <c r="W1296" s="134" t="n"/>
      <c r="X1296" s="134" t="n"/>
    </row>
    <row r="1297" ht="15.75" customHeight="1" s="303">
      <c r="B1297" s="75" t="n">
        <v>45564</v>
      </c>
      <c r="C1297" s="120" t="n">
        <v>0</v>
      </c>
      <c r="D1297" s="120">
        <f>492+550</f>
        <v/>
      </c>
      <c r="E1297" s="120">
        <f>141+116</f>
        <v/>
      </c>
      <c r="F1297" s="120" t="n">
        <v>0</v>
      </c>
      <c r="G1297" s="120" t="n">
        <v>0</v>
      </c>
      <c r="H1297" s="120" t="n">
        <v>304</v>
      </c>
      <c r="I1297" s="120" t="n">
        <v>547</v>
      </c>
      <c r="J1297" s="120" t="n">
        <v>0</v>
      </c>
      <c r="K1297" s="120" t="n">
        <v>600</v>
      </c>
      <c r="L1297" s="120" t="n">
        <v>0</v>
      </c>
      <c r="M1297" s="120" t="n">
        <v>0</v>
      </c>
      <c r="N1297" s="88">
        <f>N1296+C1297+D1297+F1297+G1297+H1297-I1297-J1297-K1297-L1297-M1297/15</f>
        <v/>
      </c>
      <c r="O1297" s="88" t="n">
        <v>753</v>
      </c>
      <c r="P1297" s="88" t="n"/>
      <c r="Q1297" s="88" t="n">
        <v>41</v>
      </c>
      <c r="R1297" s="134" t="n"/>
      <c r="S1297" s="134" t="n"/>
      <c r="T1297" s="134" t="n"/>
      <c r="U1297" s="134" t="n"/>
      <c r="V1297" s="134" t="n"/>
      <c r="W1297" s="134" t="n"/>
      <c r="X1297" s="134" t="n"/>
    </row>
    <row r="1298" ht="15.75" customHeight="1" s="303">
      <c r="B1298" s="75" t="n">
        <v>45565</v>
      </c>
      <c r="C1298" s="120" t="n">
        <v>0</v>
      </c>
      <c r="D1298" s="120" t="n">
        <v>0</v>
      </c>
      <c r="E1298" s="120" t="n">
        <v>0</v>
      </c>
      <c r="F1298" s="120" t="n">
        <v>0</v>
      </c>
      <c r="G1298" s="120" t="n">
        <v>0</v>
      </c>
      <c r="H1298" s="120" t="n">
        <v>462</v>
      </c>
      <c r="I1298" s="120" t="n">
        <v>314</v>
      </c>
      <c r="J1298" s="120" t="n">
        <v>0</v>
      </c>
      <c r="K1298" s="120" t="n">
        <v>0</v>
      </c>
      <c r="L1298" s="120" t="n">
        <v>0</v>
      </c>
      <c r="M1298" s="120" t="n">
        <v>0</v>
      </c>
      <c r="N1298" s="88">
        <f>N1297+C1298+D1298+F1298+G1298+H1298-I1298-J1298-K1298-L1298-M1298/15</f>
        <v/>
      </c>
      <c r="O1298" s="88" t="n">
        <v>459</v>
      </c>
      <c r="P1298" s="88" t="n">
        <v>133</v>
      </c>
      <c r="Q1298" s="88" t="n">
        <v>85</v>
      </c>
      <c r="R1298" s="134" t="n"/>
      <c r="S1298" s="134" t="n"/>
      <c r="T1298" s="134" t="n"/>
      <c r="U1298" s="134" t="n"/>
      <c r="V1298" s="134" t="n"/>
      <c r="W1298" s="134" t="n"/>
      <c r="X1298" s="134" t="n"/>
    </row>
    <row r="1299" ht="15.75" customHeight="1" s="303">
      <c r="B1299" s="75" t="n">
        <v>45566</v>
      </c>
      <c r="C1299" s="120" t="n">
        <v>0</v>
      </c>
      <c r="D1299" s="120" t="n">
        <v>394</v>
      </c>
      <c r="E1299" s="120" t="n">
        <v>118</v>
      </c>
      <c r="F1299" s="120" t="n">
        <v>0</v>
      </c>
      <c r="G1299" s="120" t="n">
        <v>0</v>
      </c>
      <c r="H1299" s="120" t="n">
        <v>602</v>
      </c>
      <c r="I1299" s="120" t="n">
        <v>424</v>
      </c>
      <c r="J1299" s="120" t="n">
        <v>0</v>
      </c>
      <c r="K1299" s="120" t="n">
        <v>0</v>
      </c>
      <c r="L1299" s="120" t="n">
        <v>0</v>
      </c>
      <c r="M1299" s="120" t="n">
        <v>0</v>
      </c>
      <c r="N1299" s="88">
        <f>N1298+C1299+D1299+F1299+G1299+H1299-I1299-J1299-K1299-L1299-M1299/15</f>
        <v/>
      </c>
      <c r="O1299" s="88" t="n">
        <v>602</v>
      </c>
      <c r="P1299" s="88">
        <f>P1298+Q1298</f>
        <v/>
      </c>
      <c r="Q1299" s="88" t="n"/>
      <c r="R1299" s="134" t="n"/>
      <c r="S1299" s="134" t="n"/>
      <c r="T1299" s="134" t="n"/>
      <c r="U1299" s="134" t="n"/>
      <c r="V1299" s="134" t="n"/>
      <c r="W1299" s="134" t="n"/>
      <c r="X1299" s="134" t="n"/>
    </row>
    <row r="1300" ht="15.75" customHeight="1" s="303">
      <c r="B1300" s="75" t="n">
        <v>45567</v>
      </c>
      <c r="C1300" s="120" t="n">
        <v>0</v>
      </c>
      <c r="D1300" s="120">
        <f>280+360</f>
        <v/>
      </c>
      <c r="E1300" s="120">
        <f>77+57</f>
        <v/>
      </c>
      <c r="F1300" s="120" t="n">
        <v>0</v>
      </c>
      <c r="G1300" s="120" t="n">
        <v>0</v>
      </c>
      <c r="H1300" s="120" t="n">
        <v>423</v>
      </c>
      <c r="I1300" s="120" t="n">
        <v>678</v>
      </c>
      <c r="J1300" s="120" t="n">
        <v>0</v>
      </c>
      <c r="K1300" s="120" t="n">
        <v>0</v>
      </c>
      <c r="L1300" s="120" t="n">
        <v>0</v>
      </c>
      <c r="M1300" s="120" t="n">
        <v>0</v>
      </c>
      <c r="N1300" s="88">
        <f>N1299+C1300+D1300+F1300+G1300+H1300-I1300-J1300-K1300-L1300-M1300/15</f>
        <v/>
      </c>
      <c r="O1300" s="88" t="n">
        <v>771</v>
      </c>
      <c r="P1300" s="88" t="n"/>
      <c r="Q1300" s="88" t="n"/>
      <c r="R1300" s="134" t="n"/>
      <c r="S1300" s="134" t="n"/>
      <c r="T1300" s="134" t="n"/>
      <c r="U1300" s="134" t="n"/>
      <c r="V1300" s="134" t="n"/>
      <c r="W1300" s="134" t="n"/>
      <c r="X1300" s="134" t="n"/>
    </row>
    <row r="1301" ht="15.75" customHeight="1" s="303">
      <c r="B1301" s="75" t="n">
        <v>45568</v>
      </c>
      <c r="C1301" s="120" t="n">
        <v>0</v>
      </c>
      <c r="D1301" s="120" t="n">
        <v>500</v>
      </c>
      <c r="E1301" s="120" t="n">
        <v>99</v>
      </c>
      <c r="F1301" s="120" t="n">
        <v>0</v>
      </c>
      <c r="G1301" s="120" t="n">
        <v>0</v>
      </c>
      <c r="H1301" s="120" t="n">
        <v>181</v>
      </c>
      <c r="I1301" s="120" t="n">
        <v>976</v>
      </c>
      <c r="J1301" s="120" t="n">
        <v>0</v>
      </c>
      <c r="K1301" s="120" t="n">
        <v>0</v>
      </c>
      <c r="L1301" s="120" t="n">
        <v>0</v>
      </c>
      <c r="M1301" s="120" t="n">
        <v>0</v>
      </c>
      <c r="N1301" s="88">
        <f>N1300+C1301+D1301+F1301+G1301+H1301-I1301-J1301-K1301-L1301-M1301/15</f>
        <v/>
      </c>
      <c r="O1301" s="88" t="n">
        <v>987</v>
      </c>
      <c r="P1301" s="88" t="n"/>
      <c r="Q1301" s="88" t="n"/>
      <c r="R1301" s="134" t="n"/>
      <c r="S1301" s="134" t="n"/>
      <c r="T1301" s="134" t="n"/>
      <c r="U1301" s="134" t="n"/>
      <c r="V1301" s="134" t="n"/>
      <c r="W1301" s="134" t="n"/>
      <c r="X1301" s="134" t="n"/>
    </row>
    <row r="1302" ht="15.75" customHeight="1" s="303">
      <c r="B1302" s="75" t="n">
        <v>45569</v>
      </c>
      <c r="C1302" s="120" t="n">
        <v>0</v>
      </c>
      <c r="D1302" s="120" t="n">
        <v>0</v>
      </c>
      <c r="E1302" s="120" t="n">
        <v>0</v>
      </c>
      <c r="F1302" s="120" t="n">
        <v>0</v>
      </c>
      <c r="G1302" s="120" t="n">
        <v>0</v>
      </c>
      <c r="H1302" s="120" t="n">
        <v>695</v>
      </c>
      <c r="I1302" s="120" t="n">
        <v>466</v>
      </c>
      <c r="J1302" s="120" t="n">
        <v>0</v>
      </c>
      <c r="K1302" s="120" t="n">
        <v>0</v>
      </c>
      <c r="L1302" s="120" t="n">
        <v>0</v>
      </c>
      <c r="M1302" s="120" t="n">
        <v>0</v>
      </c>
      <c r="N1302" s="88">
        <f>N1301+C1302+D1302+F1302+G1302+H1302-I1302-J1302-K1302-L1302-M1302/15</f>
        <v/>
      </c>
      <c r="O1302" s="88" t="n">
        <v>753</v>
      </c>
      <c r="P1302" s="88" t="n"/>
      <c r="Q1302" s="88" t="n"/>
      <c r="R1302" s="134" t="n"/>
      <c r="S1302" s="134" t="n"/>
      <c r="T1302" s="134" t="n"/>
      <c r="U1302" s="134" t="n"/>
      <c r="V1302" s="134" t="n"/>
      <c r="W1302" s="134" t="n"/>
      <c r="X1302" s="134" t="n"/>
    </row>
    <row r="1303" ht="15.75" customHeight="1" s="303">
      <c r="B1303" s="75" t="n">
        <v>45570</v>
      </c>
      <c r="C1303" s="120" t="n">
        <v>0</v>
      </c>
      <c r="D1303" s="120" t="n">
        <v>0</v>
      </c>
      <c r="E1303" s="120" t="n">
        <v>0</v>
      </c>
      <c r="F1303" s="120" t="n">
        <v>0</v>
      </c>
      <c r="G1303" s="120" t="n">
        <v>0</v>
      </c>
      <c r="H1303" s="120" t="n">
        <v>446</v>
      </c>
      <c r="I1303" s="120" t="n">
        <v>783</v>
      </c>
      <c r="J1303" s="120" t="n">
        <v>0</v>
      </c>
      <c r="K1303" s="120" t="n">
        <v>0</v>
      </c>
      <c r="L1303" s="120" t="n">
        <v>0</v>
      </c>
      <c r="M1303" s="120" t="n">
        <v>0</v>
      </c>
      <c r="N1303" s="88">
        <f>N1302+C1303+D1303+F1303+G1303+H1303-I1303-J1303-K1303-L1303-M1303/15</f>
        <v/>
      </c>
      <c r="O1303" s="88" t="n">
        <v>518</v>
      </c>
      <c r="P1303" s="88" t="n"/>
      <c r="Q1303" s="88" t="n"/>
      <c r="R1303" s="134" t="n"/>
      <c r="S1303" s="134" t="n"/>
      <c r="T1303" s="134" t="n"/>
      <c r="U1303" s="134" t="n"/>
      <c r="V1303" s="134" t="n"/>
      <c r="W1303" s="134" t="n"/>
      <c r="X1303" s="134" t="n"/>
    </row>
    <row r="1304" ht="15.75" customHeight="1" s="303">
      <c r="B1304" s="75" t="n">
        <v>45571</v>
      </c>
      <c r="C1304" s="120" t="n">
        <v>0</v>
      </c>
      <c r="D1304" s="120" t="n">
        <v>250</v>
      </c>
      <c r="E1304" s="120" t="n">
        <v>66</v>
      </c>
      <c r="F1304" s="120" t="n">
        <v>0</v>
      </c>
      <c r="G1304" s="120" t="n">
        <v>0</v>
      </c>
      <c r="H1304" s="120" t="n">
        <v>243</v>
      </c>
      <c r="I1304" s="120" t="n">
        <v>633</v>
      </c>
      <c r="J1304" s="120" t="n">
        <v>0</v>
      </c>
      <c r="K1304" s="120" t="n">
        <v>0</v>
      </c>
      <c r="L1304" s="120" t="n">
        <v>0</v>
      </c>
      <c r="M1304" s="120" t="n">
        <v>0</v>
      </c>
      <c r="N1304" s="88">
        <f>N1303+C1304+D1304+F1304+G1304+H1304-I1304-J1304-K1304-L1304-M1304/15</f>
        <v/>
      </c>
      <c r="O1304" s="88" t="n">
        <v>586</v>
      </c>
      <c r="P1304" s="88" t="n"/>
      <c r="Q1304" s="88" t="n"/>
      <c r="R1304" s="134" t="n"/>
      <c r="S1304" s="134" t="n"/>
      <c r="T1304" s="134" t="n"/>
      <c r="U1304" s="134" t="n"/>
      <c r="V1304" s="134" t="n"/>
      <c r="W1304" s="134" t="n"/>
      <c r="X1304" s="134" t="n"/>
    </row>
    <row r="1305" ht="15.75" customHeight="1" s="303">
      <c r="B1305" s="75" t="n">
        <v>45572</v>
      </c>
      <c r="C1305" s="120" t="n">
        <v>0</v>
      </c>
      <c r="D1305" s="120" t="n">
        <v>552</v>
      </c>
      <c r="E1305" s="120" t="n">
        <v>67</v>
      </c>
      <c r="F1305" s="120" t="n">
        <v>0</v>
      </c>
      <c r="G1305" s="120" t="n">
        <v>0</v>
      </c>
      <c r="H1305" s="120" t="n">
        <v>277</v>
      </c>
      <c r="I1305" s="120" t="n">
        <v>169</v>
      </c>
      <c r="J1305" s="120" t="n">
        <v>0</v>
      </c>
      <c r="K1305" s="120" t="n">
        <v>0</v>
      </c>
      <c r="L1305" s="120" t="n">
        <v>0</v>
      </c>
      <c r="M1305" s="120" t="n">
        <v>0</v>
      </c>
      <c r="N1305" s="88">
        <f>N1304+C1305+D1305+F1305+G1305+H1305-I1305-J1305-K1305-L1305-M1305/15</f>
        <v/>
      </c>
      <c r="O1305" s="88" t="n">
        <v>986</v>
      </c>
      <c r="P1305" s="88" t="n"/>
      <c r="Q1305" s="88" t="n"/>
      <c r="R1305" s="134" t="n"/>
      <c r="S1305" s="134" t="n"/>
      <c r="T1305" s="134" t="n"/>
      <c r="U1305" s="134" t="n"/>
      <c r="V1305" s="134" t="n"/>
      <c r="W1305" s="134" t="n"/>
      <c r="X1305" s="134" t="n"/>
    </row>
    <row r="1306" ht="15.75" customHeight="1" s="303">
      <c r="B1306" s="75" t="n">
        <v>45573</v>
      </c>
      <c r="C1306" s="120" t="n">
        <v>0</v>
      </c>
      <c r="D1306" s="120" t="n">
        <v>500</v>
      </c>
      <c r="E1306" s="120" t="n">
        <v>141</v>
      </c>
      <c r="F1306" s="120" t="n">
        <v>0</v>
      </c>
      <c r="G1306" s="120" t="n">
        <v>0</v>
      </c>
      <c r="H1306" s="120" t="n">
        <v>316</v>
      </c>
      <c r="I1306" s="120" t="n">
        <v>429</v>
      </c>
      <c r="J1306" s="120" t="n">
        <v>0</v>
      </c>
      <c r="K1306" s="120" t="n">
        <v>0</v>
      </c>
      <c r="L1306" s="120" t="n">
        <v>0</v>
      </c>
      <c r="M1306" s="120" t="n">
        <v>0</v>
      </c>
      <c r="N1306" s="88">
        <f>N1305+C1306+D1306+F1306+G1306+H1306-I1306-J1306-K1306-L1306-M1306/15</f>
        <v/>
      </c>
      <c r="O1306" s="88" t="n">
        <v>1023</v>
      </c>
      <c r="P1306" s="88" t="n"/>
      <c r="Q1306" s="88" t="n"/>
      <c r="R1306" s="134" t="n"/>
      <c r="S1306" s="134" t="n"/>
      <c r="T1306" s="134" t="n"/>
      <c r="U1306" s="134" t="n"/>
      <c r="V1306" s="134" t="n"/>
      <c r="W1306" s="134" t="n"/>
      <c r="X1306" s="134" t="n"/>
    </row>
    <row r="1307" ht="15.75" customHeight="1" s="303">
      <c r="B1307" s="75" t="n">
        <v>45574</v>
      </c>
      <c r="C1307" s="120" t="n">
        <v>0</v>
      </c>
      <c r="D1307" s="120">
        <f>200+302</f>
        <v/>
      </c>
      <c r="E1307" s="120">
        <f>42+77</f>
        <v/>
      </c>
      <c r="F1307" s="120" t="n">
        <v>0</v>
      </c>
      <c r="G1307" s="120" t="n">
        <v>0</v>
      </c>
      <c r="H1307" s="120" t="n">
        <v>420</v>
      </c>
      <c r="I1307" s="120" t="n">
        <v>904</v>
      </c>
      <c r="J1307" s="120" t="n">
        <v>0</v>
      </c>
      <c r="K1307" s="120" t="n">
        <v>600</v>
      </c>
      <c r="L1307" s="120" t="n">
        <v>0</v>
      </c>
      <c r="M1307" s="120" t="n">
        <v>0</v>
      </c>
      <c r="N1307" s="88">
        <f>N1306+C1307+D1307+F1307+G1307+H1307-I1307-J1307-K1307-L1307-M1307/15</f>
        <v/>
      </c>
      <c r="O1307" s="88" t="n">
        <v>1186</v>
      </c>
      <c r="P1307" s="88" t="n"/>
      <c r="Q1307" s="88" t="n"/>
      <c r="R1307" s="134" t="n"/>
      <c r="S1307" s="134" t="n"/>
      <c r="T1307" s="134" t="n"/>
      <c r="U1307" s="134" t="n"/>
      <c r="V1307" s="134" t="n"/>
      <c r="W1307" s="134" t="n"/>
      <c r="X1307" s="134" t="n"/>
    </row>
    <row r="1308" ht="15.75" customHeight="1" s="303">
      <c r="B1308" s="75" t="n">
        <v>45575</v>
      </c>
      <c r="C1308" s="120" t="n">
        <v>0</v>
      </c>
      <c r="D1308" s="120" t="n">
        <v>0</v>
      </c>
      <c r="E1308" s="120" t="n">
        <v>0</v>
      </c>
      <c r="F1308" s="120" t="n">
        <v>0</v>
      </c>
      <c r="G1308" s="120" t="n">
        <v>0</v>
      </c>
      <c r="H1308" s="120" t="n">
        <v>421</v>
      </c>
      <c r="I1308" s="120" t="n">
        <v>816</v>
      </c>
      <c r="J1308" s="120" t="n">
        <v>0</v>
      </c>
      <c r="K1308" s="120" t="n">
        <v>0</v>
      </c>
      <c r="L1308" s="120" t="n">
        <v>0</v>
      </c>
      <c r="M1308" s="120" t="n">
        <v>0</v>
      </c>
      <c r="N1308" s="88">
        <f>N1307+C1308+D1308+F1308+G1308+H1308-I1308-J1308-K1308-L1308-M1308/15</f>
        <v/>
      </c>
      <c r="O1308" s="88" t="n">
        <v>873</v>
      </c>
      <c r="P1308" s="88" t="n"/>
      <c r="Q1308" s="88" t="n"/>
      <c r="R1308" s="134" t="n"/>
      <c r="S1308" s="134" t="n"/>
      <c r="T1308" s="134" t="n"/>
      <c r="U1308" s="134" t="n"/>
      <c r="V1308" s="134" t="n"/>
      <c r="W1308" s="134" t="n"/>
      <c r="X1308" s="134" t="n"/>
    </row>
    <row r="1309" ht="15.75" customHeight="1" s="303">
      <c r="B1309" s="75" t="n">
        <v>45576</v>
      </c>
      <c r="C1309" s="120" t="n">
        <v>0</v>
      </c>
      <c r="D1309" s="120" t="n">
        <v>0</v>
      </c>
      <c r="E1309" s="120" t="n">
        <v>0</v>
      </c>
      <c r="F1309" s="120" t="n">
        <v>0</v>
      </c>
      <c r="G1309" s="120" t="n">
        <v>0</v>
      </c>
      <c r="H1309" s="120" t="n">
        <v>418</v>
      </c>
      <c r="I1309" s="120" t="n">
        <v>518</v>
      </c>
      <c r="J1309" s="120" t="n">
        <v>0</v>
      </c>
      <c r="K1309" s="120" t="n">
        <v>0</v>
      </c>
      <c r="L1309" s="120" t="n">
        <v>0</v>
      </c>
      <c r="M1309" s="120" t="n">
        <v>0</v>
      </c>
      <c r="N1309" s="88">
        <f>N1308+C1309+D1309+F1309+G1309+H1309-I1309-J1309-K1309-L1309-M1309/15</f>
        <v/>
      </c>
      <c r="O1309" s="88" t="n">
        <v>503</v>
      </c>
      <c r="P1309" s="88" t="n"/>
      <c r="Q1309" s="88" t="n"/>
      <c r="R1309" s="134" t="n"/>
      <c r="S1309" s="134" t="n"/>
      <c r="T1309" s="134" t="n"/>
      <c r="U1309" s="134" t="n"/>
      <c r="V1309" s="134" t="n"/>
      <c r="W1309" s="134" t="n"/>
      <c r="X1309" s="134" t="n"/>
    </row>
    <row r="1310" ht="15.75" customHeight="1" s="303">
      <c r="B1310" s="75" t="n">
        <v>45577</v>
      </c>
      <c r="C1310" s="120" t="n">
        <v>0</v>
      </c>
      <c r="D1310" s="120" t="n">
        <v>521</v>
      </c>
      <c r="E1310" s="120" t="n">
        <v>137</v>
      </c>
      <c r="F1310" s="120" t="n">
        <v>0</v>
      </c>
      <c r="G1310" s="120" t="n">
        <v>0</v>
      </c>
      <c r="H1310" s="120" t="n">
        <v>364</v>
      </c>
      <c r="I1310" s="120" t="n">
        <v>732</v>
      </c>
      <c r="J1310" s="120" t="n">
        <v>0</v>
      </c>
      <c r="K1310" s="120" t="n">
        <v>0</v>
      </c>
      <c r="L1310" s="120" t="n">
        <v>0</v>
      </c>
      <c r="M1310" s="120" t="n">
        <v>0</v>
      </c>
      <c r="N1310" s="88">
        <f>N1309+C1310+D1310+F1310+G1310+H1310-I1310-J1310-K1310-L1310-M1310/15</f>
        <v/>
      </c>
      <c r="O1310" s="88" t="n">
        <v>571</v>
      </c>
      <c r="P1310" s="88" t="n"/>
      <c r="Q1310" s="88" t="n"/>
      <c r="R1310" s="134" t="n"/>
      <c r="S1310" s="134" t="n"/>
      <c r="T1310" s="134" t="n"/>
      <c r="U1310" s="134" t="n"/>
      <c r="V1310" s="134" t="n"/>
      <c r="W1310" s="134" t="n"/>
      <c r="X1310" s="134" t="n"/>
    </row>
    <row r="1311" ht="15.75" customHeight="1" s="303">
      <c r="B1311" s="75" t="n">
        <v>45578</v>
      </c>
      <c r="C1311" s="120" t="n">
        <v>0</v>
      </c>
      <c r="D1311" s="120">
        <f>140+500</f>
        <v/>
      </c>
      <c r="E1311" s="120">
        <f>44+141</f>
        <v/>
      </c>
      <c r="F1311" s="120" t="n">
        <v>0</v>
      </c>
      <c r="G1311" s="120">
        <f>21+3</f>
        <v/>
      </c>
      <c r="H1311" s="120" t="n">
        <v>572</v>
      </c>
      <c r="I1311" s="120" t="n">
        <v>961</v>
      </c>
      <c r="J1311" s="120" t="n">
        <v>0</v>
      </c>
      <c r="K1311" s="120" t="n">
        <v>0</v>
      </c>
      <c r="L1311" s="120" t="n">
        <v>0</v>
      </c>
      <c r="M1311" s="120" t="n">
        <v>0</v>
      </c>
      <c r="N1311" s="88">
        <f>N1310+C1311+D1311+F1311+G1311+H1311-I1311-J1311-K1311-L1311-M1311/15</f>
        <v/>
      </c>
      <c r="O1311" s="88" t="n">
        <v>721</v>
      </c>
      <c r="P1311" s="88" t="n"/>
      <c r="Q1311" s="88" t="n"/>
      <c r="R1311" s="134" t="n"/>
      <c r="S1311" s="134" t="n"/>
      <c r="T1311" s="134" t="n"/>
      <c r="U1311" s="134" t="n"/>
      <c r="V1311" s="134" t="n"/>
      <c r="W1311" s="134" t="n"/>
      <c r="X1311" s="134" t="n"/>
    </row>
    <row r="1312" ht="15.75" customHeight="1" s="303">
      <c r="B1312" s="75" t="n">
        <v>45579</v>
      </c>
      <c r="C1312" s="120" t="n">
        <v>0</v>
      </c>
      <c r="D1312" s="120">
        <f>200+250+398</f>
        <v/>
      </c>
      <c r="E1312" s="120">
        <f>67+12+94</f>
        <v/>
      </c>
      <c r="F1312" s="120" t="n">
        <v>0</v>
      </c>
      <c r="G1312" s="120" t="n">
        <v>0</v>
      </c>
      <c r="H1312" s="120" t="n">
        <v>579</v>
      </c>
      <c r="I1312" s="120" t="n">
        <v>378</v>
      </c>
      <c r="J1312" s="120" t="n">
        <v>0</v>
      </c>
      <c r="K1312" s="120" t="n">
        <v>0</v>
      </c>
      <c r="L1312" s="120" t="n">
        <v>0</v>
      </c>
      <c r="M1312" s="120" t="n">
        <v>0</v>
      </c>
      <c r="N1312" s="88">
        <f>N1311+C1312+D1312+F1312+G1312+H1312-I1312-J1312-K1312-L1312-M1312/15</f>
        <v/>
      </c>
      <c r="O1312" s="88" t="n">
        <v>1278</v>
      </c>
      <c r="P1312" s="88" t="n"/>
      <c r="Q1312" s="88" t="n"/>
      <c r="R1312" s="134" t="n"/>
      <c r="S1312" s="134" t="n"/>
      <c r="T1312" s="134" t="n"/>
      <c r="U1312" s="134" t="n"/>
      <c r="V1312" s="134" t="n"/>
      <c r="W1312" s="134" t="n"/>
      <c r="X1312" s="134" t="n"/>
    </row>
    <row r="1313" ht="15.75" customHeight="1" s="303">
      <c r="B1313" s="75" t="n">
        <v>45580</v>
      </c>
      <c r="C1313" s="120" t="n">
        <v>0</v>
      </c>
      <c r="D1313" s="120">
        <f>300+360</f>
        <v/>
      </c>
      <c r="E1313" s="120">
        <f>128+193</f>
        <v/>
      </c>
      <c r="F1313" s="120" t="n">
        <v>0</v>
      </c>
      <c r="G1313" s="120" t="n">
        <v>0</v>
      </c>
      <c r="H1313" s="120" t="n">
        <v>518</v>
      </c>
      <c r="I1313" s="120" t="n">
        <v>568</v>
      </c>
      <c r="J1313" s="120" t="n">
        <v>0</v>
      </c>
      <c r="K1313" s="120" t="n">
        <v>0</v>
      </c>
      <c r="L1313" s="120" t="n">
        <v>0</v>
      </c>
      <c r="M1313" s="120" t="n">
        <v>0</v>
      </c>
      <c r="N1313" s="88">
        <f>N1312+C1313+D1313+F1313+G1313+H1313-I1313-J1313-K1313-L1313-M1313/15</f>
        <v/>
      </c>
      <c r="O1313" s="88" t="n">
        <v>1251</v>
      </c>
      <c r="P1313" s="88" t="n"/>
      <c r="Q1313" s="88" t="n"/>
      <c r="R1313" s="134" t="n"/>
      <c r="S1313" s="134" t="n"/>
      <c r="T1313" s="134" t="n"/>
      <c r="U1313" s="134" t="n"/>
      <c r="V1313" s="134" t="n"/>
      <c r="W1313" s="134" t="n"/>
      <c r="X1313" s="134" t="n"/>
    </row>
    <row r="1314" ht="15.75" customHeight="1" s="303">
      <c r="B1314" s="75" t="n">
        <v>45581</v>
      </c>
      <c r="C1314" s="120" t="n">
        <v>0</v>
      </c>
      <c r="D1314" s="120" t="n">
        <v>0</v>
      </c>
      <c r="E1314" s="120" t="n">
        <v>0</v>
      </c>
      <c r="F1314" s="120" t="n">
        <v>0</v>
      </c>
      <c r="G1314" s="120" t="n">
        <v>0</v>
      </c>
      <c r="H1314" s="120" t="n">
        <v>497</v>
      </c>
      <c r="I1314" s="120" t="n">
        <v>692</v>
      </c>
      <c r="J1314" s="120" t="n">
        <v>0</v>
      </c>
      <c r="K1314" s="120" t="n">
        <v>0</v>
      </c>
      <c r="L1314" s="120" t="n">
        <v>0</v>
      </c>
      <c r="M1314" s="120" t="n">
        <v>0</v>
      </c>
      <c r="N1314" s="88">
        <f>N1313+C1314+D1314+F1314+G1314+H1314-I1314-J1314-K1314-L1314-M1314/15</f>
        <v/>
      </c>
      <c r="O1314" s="88" t="n">
        <v>876</v>
      </c>
      <c r="P1314" s="88" t="n"/>
      <c r="Q1314" s="88" t="n"/>
      <c r="R1314" s="134" t="n"/>
      <c r="S1314" s="134" t="n"/>
      <c r="T1314" s="134" t="n"/>
      <c r="U1314" s="134" t="n"/>
      <c r="V1314" s="134" t="n"/>
      <c r="W1314" s="134" t="n"/>
      <c r="X1314" s="134" t="n"/>
    </row>
    <row r="1315" ht="15.75" customHeight="1" s="303">
      <c r="B1315" s="75" t="n">
        <v>45582</v>
      </c>
      <c r="C1315" s="120" t="n">
        <v>0</v>
      </c>
      <c r="D1315" s="120" t="n">
        <v>400</v>
      </c>
      <c r="E1315" s="120" t="n">
        <v>52</v>
      </c>
      <c r="F1315" s="120" t="n">
        <v>0</v>
      </c>
      <c r="G1315" s="120" t="n">
        <v>0</v>
      </c>
      <c r="H1315" s="120" t="n">
        <v>226</v>
      </c>
      <c r="I1315" s="120" t="n">
        <v>1159</v>
      </c>
      <c r="J1315" s="120" t="n">
        <v>0</v>
      </c>
      <c r="K1315" s="120" t="n">
        <v>0</v>
      </c>
      <c r="L1315" s="120" t="n">
        <v>0</v>
      </c>
      <c r="M1315" s="120" t="n">
        <v>0</v>
      </c>
      <c r="N1315" s="88">
        <f>N1314+C1315+D1315+F1315+G1315+H1315-I1315-J1315-K1315-L1315-M1315/15</f>
        <v/>
      </c>
      <c r="O1315" s="88" t="n">
        <v>606</v>
      </c>
      <c r="P1315" s="88" t="n"/>
      <c r="Q1315" s="88" t="n"/>
      <c r="R1315" s="134" t="n"/>
      <c r="S1315" s="134" t="n"/>
      <c r="T1315" s="134" t="n"/>
      <c r="U1315" s="134" t="n"/>
      <c r="V1315" s="134" t="n"/>
      <c r="W1315" s="134" t="n"/>
      <c r="X1315" s="134" t="n"/>
    </row>
    <row r="1316" ht="15.75" customHeight="1" s="303">
      <c r="B1316" s="75" t="n">
        <v>45583</v>
      </c>
      <c r="C1316" s="120" t="n">
        <v>0</v>
      </c>
      <c r="D1316" s="120" t="n">
        <v>0</v>
      </c>
      <c r="E1316" s="120" t="n">
        <v>0</v>
      </c>
      <c r="F1316" s="120" t="n">
        <v>0</v>
      </c>
      <c r="G1316" s="120" t="n">
        <v>1</v>
      </c>
      <c r="H1316" s="120" t="n">
        <v>653</v>
      </c>
      <c r="I1316" s="120" t="n">
        <v>562</v>
      </c>
      <c r="J1316" s="120" t="n">
        <v>0</v>
      </c>
      <c r="K1316" s="120" t="n">
        <v>600</v>
      </c>
      <c r="L1316" s="120" t="n">
        <v>0</v>
      </c>
      <c r="M1316" s="120" t="n">
        <v>0</v>
      </c>
      <c r="N1316" s="88">
        <f>N1315+C1316+D1316+F1316+G1316+H1316-I1316-J1316-K1316-L1316-M1316/15</f>
        <v/>
      </c>
      <c r="O1316" s="88" t="n">
        <v>572</v>
      </c>
      <c r="P1316" s="88" t="n"/>
      <c r="Q1316" s="88" t="n"/>
      <c r="R1316" s="134" t="n"/>
      <c r="S1316" s="134" t="n"/>
      <c r="T1316" s="134" t="n"/>
      <c r="U1316" s="134" t="n"/>
      <c r="V1316" s="134" t="n"/>
      <c r="W1316" s="134" t="n"/>
      <c r="X1316" s="134" t="n"/>
    </row>
    <row r="1317" ht="15.75" customHeight="1" s="303">
      <c r="B1317" s="75" t="n">
        <v>45584</v>
      </c>
      <c r="C1317" s="120" t="n">
        <v>0</v>
      </c>
      <c r="D1317" s="120" t="n">
        <v>500</v>
      </c>
      <c r="E1317" s="120" t="n">
        <v>67</v>
      </c>
      <c r="F1317" s="120" t="n">
        <v>0</v>
      </c>
      <c r="G1317" s="120" t="n">
        <v>0</v>
      </c>
      <c r="H1317" s="120" t="n">
        <v>465</v>
      </c>
      <c r="I1317" s="120" t="n">
        <v>790</v>
      </c>
      <c r="J1317" s="120" t="n">
        <v>0</v>
      </c>
      <c r="K1317" s="120" t="n">
        <v>0</v>
      </c>
      <c r="L1317" s="120" t="n">
        <v>0</v>
      </c>
      <c r="M1317" s="120" t="n">
        <v>0</v>
      </c>
      <c r="N1317" s="88">
        <f>N1316+C1317+D1317+F1317+G1317+H1317-I1317-J1317-K1317-L1317-M1317/15</f>
        <v/>
      </c>
      <c r="O1317" s="88" t="n">
        <v>589</v>
      </c>
      <c r="P1317" s="88" t="n"/>
      <c r="Q1317" s="88" t="n"/>
      <c r="R1317" s="134" t="n"/>
      <c r="S1317" s="134" t="n"/>
      <c r="T1317" s="134" t="n"/>
      <c r="U1317" s="134" t="n"/>
      <c r="V1317" s="134" t="n"/>
      <c r="W1317" s="134" t="n"/>
      <c r="X1317" s="134" t="n"/>
    </row>
    <row r="1318" ht="15.75" customHeight="1" s="303">
      <c r="B1318" s="75" t="n">
        <v>45585</v>
      </c>
      <c r="C1318" s="120" t="n">
        <v>0</v>
      </c>
      <c r="D1318" s="120" t="n">
        <v>400</v>
      </c>
      <c r="E1318" s="120" t="n">
        <v>104</v>
      </c>
      <c r="F1318" s="120" t="n">
        <v>0</v>
      </c>
      <c r="G1318" s="120" t="n">
        <v>0</v>
      </c>
      <c r="H1318" s="120" t="n">
        <v>653</v>
      </c>
      <c r="I1318" s="120" t="n">
        <v>984</v>
      </c>
      <c r="J1318" s="120" t="n">
        <v>0</v>
      </c>
      <c r="K1318" s="120" t="n">
        <v>0</v>
      </c>
      <c r="L1318" s="120" t="n">
        <v>0</v>
      </c>
      <c r="M1318" s="120" t="n">
        <v>0</v>
      </c>
      <c r="N1318" s="88">
        <f>N1317+C1318+D1318+F1318+G1318+H1318-I1318-J1318-K1318-L1318-M1318/15</f>
        <v/>
      </c>
      <c r="O1318" s="88" t="n">
        <v>551</v>
      </c>
      <c r="P1318" s="88" t="n"/>
      <c r="Q1318" s="88" t="n"/>
      <c r="R1318" s="134" t="n"/>
      <c r="S1318" s="134" t="n"/>
      <c r="T1318" s="134" t="n"/>
      <c r="U1318" s="134" t="n"/>
      <c r="V1318" s="134" t="n"/>
      <c r="W1318" s="134" t="n"/>
      <c r="X1318" s="134" t="n"/>
    </row>
    <row r="1319" ht="15.75" customHeight="1" s="303">
      <c r="B1319" s="75" t="n">
        <v>45586</v>
      </c>
      <c r="C1319" s="120" t="n">
        <v>0</v>
      </c>
      <c r="D1319" s="120" t="n">
        <v>0</v>
      </c>
      <c r="E1319" s="120" t="n">
        <v>0</v>
      </c>
      <c r="F1319" s="120" t="n">
        <v>0</v>
      </c>
      <c r="G1319" s="120" t="n">
        <v>0</v>
      </c>
      <c r="H1319" s="120" t="n">
        <v>494</v>
      </c>
      <c r="I1319" s="120" t="n">
        <v>309</v>
      </c>
      <c r="J1319" s="120" t="n">
        <v>0</v>
      </c>
      <c r="K1319" s="120" t="n">
        <v>0</v>
      </c>
      <c r="L1319" s="120" t="n">
        <v>0</v>
      </c>
      <c r="M1319" s="120" t="n">
        <v>0</v>
      </c>
      <c r="N1319" s="88">
        <f>N1318+C1319+D1319+F1319+G1319+H1319-I1319-J1319-K1319-L1319-M1319/15</f>
        <v/>
      </c>
      <c r="O1319" s="88" t="n">
        <v>339</v>
      </c>
      <c r="P1319" s="88" t="n"/>
      <c r="Q1319" s="88" t="n"/>
      <c r="R1319" s="134" t="n"/>
      <c r="S1319" s="134" t="n"/>
      <c r="T1319" s="134" t="n"/>
      <c r="U1319" s="134" t="n"/>
      <c r="V1319" s="134" t="n"/>
      <c r="W1319" s="134" t="n"/>
      <c r="X1319" s="134" t="n"/>
    </row>
    <row r="1320" ht="15.75" customHeight="1" s="303">
      <c r="B1320" s="75" t="n">
        <v>45587</v>
      </c>
      <c r="C1320" s="120" t="n">
        <v>0</v>
      </c>
      <c r="D1320" s="120" t="n">
        <v>0</v>
      </c>
      <c r="E1320" s="120" t="n">
        <v>0</v>
      </c>
      <c r="F1320" s="120" t="n">
        <v>0</v>
      </c>
      <c r="G1320" s="120" t="n">
        <v>0</v>
      </c>
      <c r="H1320" s="120" t="n">
        <v>433</v>
      </c>
      <c r="I1320" s="120" t="n">
        <v>634</v>
      </c>
      <c r="J1320" s="120" t="n">
        <v>0</v>
      </c>
      <c r="K1320" s="120" t="n">
        <v>0</v>
      </c>
      <c r="L1320" s="120" t="n">
        <v>0</v>
      </c>
      <c r="M1320" s="120" t="n">
        <v>0</v>
      </c>
      <c r="N1320" s="88">
        <f>N1319+C1320+D1320+F1320+G1320+H1320-I1320-J1320-K1320-L1320-M1320/15</f>
        <v/>
      </c>
      <c r="O1320" s="88" t="n">
        <v>184</v>
      </c>
      <c r="P1320" s="88" t="n"/>
      <c r="Q1320" s="88" t="n"/>
      <c r="R1320" s="134" t="n"/>
      <c r="S1320" s="134" t="n"/>
      <c r="T1320" s="134" t="n"/>
      <c r="U1320" s="134" t="n"/>
      <c r="V1320" s="134" t="n"/>
      <c r="W1320" s="134" t="n"/>
      <c r="X1320" s="134" t="n"/>
    </row>
    <row r="1321" ht="15.75" customHeight="1" s="303">
      <c r="B1321" s="75" t="n">
        <v>45588</v>
      </c>
      <c r="C1321" s="120" t="n">
        <v>0</v>
      </c>
      <c r="D1321" s="120" t="n">
        <v>0</v>
      </c>
      <c r="E1321" s="120" t="n">
        <v>0</v>
      </c>
      <c r="F1321" s="120" t="n">
        <v>0</v>
      </c>
      <c r="G1321" s="120" t="n">
        <v>0</v>
      </c>
      <c r="H1321" s="120" t="n">
        <v>443</v>
      </c>
      <c r="I1321" s="120" t="n">
        <v>616</v>
      </c>
      <c r="J1321" s="120" t="n">
        <v>0</v>
      </c>
      <c r="K1321" s="120" t="n">
        <v>0</v>
      </c>
      <c r="L1321" s="120" t="n">
        <v>0</v>
      </c>
      <c r="M1321" s="120" t="n">
        <v>0</v>
      </c>
      <c r="N1321" s="88">
        <f>N1320+C1321+D1321+F1321+G1321+H1321-I1321-J1321-K1321-L1321-M1321/15</f>
        <v/>
      </c>
      <c r="O1321" s="88" t="n">
        <v>23</v>
      </c>
      <c r="P1321" s="88" t="n"/>
      <c r="Q1321" s="88" t="n"/>
      <c r="R1321" s="134" t="n"/>
      <c r="S1321" s="134" t="n"/>
      <c r="T1321" s="134" t="n"/>
      <c r="U1321" s="134" t="n"/>
      <c r="V1321" s="134" t="n"/>
      <c r="W1321" s="134" t="n"/>
      <c r="X1321" s="134" t="n"/>
    </row>
    <row r="1322" ht="15.75" customHeight="1" s="303">
      <c r="B1322" s="75" t="n">
        <v>45589</v>
      </c>
      <c r="C1322" s="120" t="n">
        <v>0</v>
      </c>
      <c r="D1322" s="120" t="n">
        <v>0</v>
      </c>
      <c r="E1322" s="120" t="n">
        <v>0</v>
      </c>
      <c r="F1322" s="120" t="n">
        <v>0</v>
      </c>
      <c r="G1322" s="120" t="n">
        <v>0</v>
      </c>
      <c r="H1322" s="120" t="n">
        <v>508</v>
      </c>
      <c r="I1322" s="120" t="n">
        <v>748</v>
      </c>
      <c r="J1322" s="120" t="n">
        <v>0</v>
      </c>
      <c r="K1322" s="120" t="n">
        <v>0</v>
      </c>
      <c r="L1322" s="120" t="n">
        <v>0</v>
      </c>
      <c r="M1322" s="120" t="n">
        <v>0</v>
      </c>
      <c r="N1322" s="88">
        <f>N1321+C1322+D1322+F1322+G1322+H1322-I1322-J1322-K1322-L1322-M1322/15</f>
        <v/>
      </c>
      <c r="O1322" s="88" t="n">
        <v>0</v>
      </c>
      <c r="P1322" s="88" t="n"/>
      <c r="Q1322" s="88" t="n"/>
      <c r="R1322" s="134" t="n"/>
      <c r="S1322" s="134" t="n"/>
      <c r="T1322" s="134" t="n"/>
      <c r="U1322" s="134" t="n"/>
      <c r="V1322" s="134" t="n"/>
      <c r="W1322" s="134" t="n"/>
      <c r="X1322" s="134" t="n"/>
    </row>
    <row r="1323" ht="15.75" customHeight="1" s="303">
      <c r="B1323" s="75" t="n">
        <v>45590</v>
      </c>
      <c r="C1323" s="120" t="n">
        <v>0</v>
      </c>
      <c r="D1323" s="120" t="n">
        <v>500</v>
      </c>
      <c r="E1323" s="120" t="n">
        <v>117</v>
      </c>
      <c r="F1323" s="120" t="n">
        <v>0</v>
      </c>
      <c r="G1323" s="120" t="n">
        <v>0</v>
      </c>
      <c r="H1323" s="120" t="n">
        <v>574</v>
      </c>
      <c r="I1323" s="120" t="n">
        <v>740</v>
      </c>
      <c r="J1323" s="120" t="n">
        <v>0</v>
      </c>
      <c r="K1323" s="120" t="n">
        <v>0</v>
      </c>
      <c r="L1323" s="120" t="n">
        <v>0</v>
      </c>
      <c r="M1323" s="120" t="n">
        <v>0</v>
      </c>
      <c r="N1323" s="88">
        <f>N1322+C1323+D1323+F1323+G1323+H1323-I1323-J1323-K1323-L1323-M1323/15</f>
        <v/>
      </c>
      <c r="O1323" s="88" t="n">
        <v>96</v>
      </c>
      <c r="P1323" s="88" t="n"/>
      <c r="Q1323" s="88" t="n"/>
      <c r="R1323" s="134" t="n"/>
      <c r="S1323" s="134" t="n"/>
      <c r="T1323" s="134" t="n"/>
      <c r="U1323" s="134" t="n"/>
      <c r="V1323" s="134" t="n"/>
      <c r="W1323" s="134" t="n"/>
      <c r="X1323" s="134" t="n"/>
    </row>
    <row r="1324" ht="15.75" customHeight="1" s="303">
      <c r="B1324" s="75" t="n">
        <v>45591</v>
      </c>
      <c r="C1324" s="120" t="n">
        <v>0</v>
      </c>
      <c r="D1324" s="120" t="n">
        <v>0</v>
      </c>
      <c r="E1324" s="120" t="n">
        <v>0</v>
      </c>
      <c r="F1324" s="120" t="n">
        <v>0</v>
      </c>
      <c r="G1324" s="120" t="n">
        <v>0</v>
      </c>
      <c r="H1324" s="120" t="n">
        <v>414</v>
      </c>
      <c r="I1324" s="120" t="n">
        <v>959</v>
      </c>
      <c r="J1324" s="120" t="n">
        <v>0</v>
      </c>
      <c r="K1324" s="120" t="n">
        <v>0</v>
      </c>
      <c r="L1324" s="120" t="n">
        <v>0</v>
      </c>
      <c r="M1324" s="120" t="n">
        <v>0</v>
      </c>
      <c r="N1324" s="88">
        <f>N1323+C1324+D1324+F1324+G1324+H1324-I1324-J1324-K1324-L1324-M1324/15</f>
        <v/>
      </c>
      <c r="O1324" s="88" t="n">
        <v>0</v>
      </c>
      <c r="P1324" s="88" t="n"/>
      <c r="Q1324" s="88" t="n"/>
      <c r="R1324" s="134" t="n"/>
      <c r="S1324" s="134" t="n"/>
      <c r="T1324" s="134" t="n"/>
      <c r="U1324" s="134" t="n"/>
      <c r="V1324" s="134" t="n"/>
      <c r="W1324" s="134" t="n"/>
      <c r="X1324" s="134" t="n"/>
    </row>
    <row r="1325" ht="15.75" customHeight="1" s="303">
      <c r="B1325" s="75" t="n">
        <v>45592</v>
      </c>
      <c r="C1325" s="120" t="n">
        <v>0</v>
      </c>
      <c r="D1325" s="120" t="n">
        <v>0</v>
      </c>
      <c r="E1325" s="120" t="n">
        <v>0</v>
      </c>
      <c r="F1325" s="120" t="n">
        <v>0</v>
      </c>
      <c r="G1325" s="120" t="n">
        <v>0</v>
      </c>
      <c r="H1325" s="120" t="n">
        <v>355</v>
      </c>
      <c r="I1325" s="120" t="n">
        <v>964</v>
      </c>
      <c r="J1325" s="120" t="n">
        <v>0</v>
      </c>
      <c r="K1325" s="120" t="n">
        <v>0</v>
      </c>
      <c r="L1325" s="120" t="n">
        <v>0</v>
      </c>
      <c r="M1325" s="120" t="n">
        <v>0</v>
      </c>
      <c r="N1325" s="88">
        <f>N1324+C1325+D1325+F1325+G1325+H1325-I1325-J1325-K1325-L1325-M1325/15</f>
        <v/>
      </c>
      <c r="O1325" s="88" t="n">
        <v>0</v>
      </c>
      <c r="P1325" s="88" t="n"/>
      <c r="Q1325" s="88" t="n"/>
      <c r="R1325" s="134" t="n"/>
      <c r="S1325" s="134" t="n"/>
      <c r="T1325" s="134" t="n"/>
      <c r="U1325" s="134" t="n"/>
      <c r="V1325" s="134" t="n"/>
      <c r="W1325" s="134" t="n"/>
      <c r="X1325" s="134" t="n"/>
    </row>
    <row r="1326" ht="15.75" customHeight="1" s="303">
      <c r="B1326" s="75" t="n">
        <v>45593</v>
      </c>
      <c r="C1326" s="120" t="n">
        <v>0</v>
      </c>
      <c r="D1326" s="120" t="n">
        <v>0</v>
      </c>
      <c r="E1326" s="120" t="n">
        <v>0</v>
      </c>
      <c r="F1326" s="120" t="n">
        <v>0</v>
      </c>
      <c r="G1326" s="120" t="n">
        <v>0</v>
      </c>
      <c r="H1326" s="120" t="n">
        <v>585</v>
      </c>
      <c r="I1326" s="120" t="n">
        <v>311</v>
      </c>
      <c r="J1326" s="120" t="n">
        <v>0</v>
      </c>
      <c r="K1326" s="120" t="n">
        <v>0</v>
      </c>
      <c r="L1326" s="120" t="n">
        <v>0</v>
      </c>
      <c r="M1326" s="120" t="n">
        <v>0</v>
      </c>
      <c r="N1326" s="88">
        <f>N1325+C1326+D1326+F1326+G1326+H1326-I1326-J1326-K1326-L1326-M1326/15</f>
        <v/>
      </c>
      <c r="O1326" s="88" t="n"/>
      <c r="P1326" s="88" t="n"/>
      <c r="Q1326" s="88" t="n"/>
      <c r="R1326" s="134" t="n"/>
      <c r="S1326" s="134" t="n"/>
      <c r="T1326" s="134" t="n"/>
      <c r="U1326" s="134" t="n"/>
      <c r="V1326" s="134" t="n"/>
      <c r="W1326" s="134" t="n"/>
      <c r="X1326" s="134" t="n"/>
    </row>
    <row r="1327" ht="15.75" customHeight="1" s="303">
      <c r="B1327" s="75" t="n">
        <v>45594</v>
      </c>
      <c r="C1327" s="120" t="n">
        <v>0</v>
      </c>
      <c r="D1327" s="120">
        <f>500+460+280+393</f>
        <v/>
      </c>
      <c r="E1327" s="120" t="n">
        <v>428</v>
      </c>
      <c r="F1327" s="120" t="n">
        <v>0</v>
      </c>
      <c r="G1327" s="120" t="n">
        <v>0</v>
      </c>
      <c r="H1327" s="120" t="n">
        <v>712</v>
      </c>
      <c r="I1327" s="120" t="n">
        <v>545</v>
      </c>
      <c r="J1327" s="120" t="n">
        <v>0</v>
      </c>
      <c r="K1327" s="120" t="n">
        <v>0</v>
      </c>
      <c r="L1327" s="120" t="n">
        <v>0</v>
      </c>
      <c r="M1327" s="120" t="n">
        <v>0</v>
      </c>
      <c r="N1327" s="88">
        <f>N1326+C1327+D1327+F1327+G1327+H1327-I1327-J1327-K1327-L1327-M1327/15</f>
        <v/>
      </c>
      <c r="O1327" s="88" t="n">
        <v>1126</v>
      </c>
      <c r="P1327" s="88" t="n">
        <v>327</v>
      </c>
      <c r="Q1327" s="88" t="n"/>
      <c r="R1327" s="134" t="n"/>
      <c r="S1327" s="134" t="n"/>
      <c r="T1327" s="134" t="n"/>
      <c r="U1327" s="134" t="n"/>
      <c r="V1327" s="134" t="n"/>
      <c r="W1327" s="134" t="n"/>
      <c r="X1327" s="134" t="n"/>
    </row>
    <row r="1328" ht="15.75" customHeight="1" s="303">
      <c r="B1328" s="75" t="n">
        <v>45595</v>
      </c>
      <c r="C1328" s="120" t="n">
        <v>0</v>
      </c>
      <c r="D1328" s="120" t="n">
        <v>0</v>
      </c>
      <c r="E1328" s="120" t="n">
        <v>0</v>
      </c>
      <c r="F1328" s="120" t="n">
        <v>0</v>
      </c>
      <c r="G1328" s="120" t="n">
        <v>0</v>
      </c>
      <c r="H1328" s="120" t="n">
        <v>409</v>
      </c>
      <c r="I1328" s="120" t="n">
        <v>721</v>
      </c>
      <c r="J1328" s="120" t="n">
        <v>0</v>
      </c>
      <c r="K1328" s="120" t="n">
        <v>0</v>
      </c>
      <c r="L1328" s="120" t="n">
        <v>0</v>
      </c>
      <c r="M1328" s="120" t="n">
        <v>0</v>
      </c>
      <c r="N1328" s="88">
        <f>N1327+C1328+D1328+F1328+G1328+H1328-I1328-J1328-K1328-L1328-M1328/15</f>
        <v/>
      </c>
      <c r="O1328" s="88" t="n">
        <v>744</v>
      </c>
      <c r="P1328" s="88">
        <f>P1327+Q1328</f>
        <v/>
      </c>
      <c r="Q1328" s="88" t="n">
        <v>39</v>
      </c>
      <c r="R1328" s="134" t="n"/>
      <c r="S1328" s="134" t="n"/>
      <c r="T1328" s="134" t="n"/>
      <c r="U1328" s="134" t="n"/>
      <c r="V1328" s="134" t="n"/>
      <c r="W1328" s="134" t="n"/>
      <c r="X1328" s="134" t="n"/>
    </row>
    <row r="1329" ht="15.75" customHeight="1" s="303">
      <c r="B1329" s="75" t="n">
        <v>45596</v>
      </c>
      <c r="C1329" s="120" t="n">
        <v>0</v>
      </c>
      <c r="D1329" s="120" t="n">
        <v>390</v>
      </c>
      <c r="E1329" s="120" t="n">
        <v>98</v>
      </c>
      <c r="F1329" s="120" t="n">
        <v>0</v>
      </c>
      <c r="G1329" s="120" t="n">
        <v>0</v>
      </c>
      <c r="H1329" s="120" t="n">
        <v>559</v>
      </c>
      <c r="I1329" s="120" t="n">
        <v>776</v>
      </c>
      <c r="J1329" s="120" t="n">
        <v>0</v>
      </c>
      <c r="K1329" s="120" t="n">
        <v>0</v>
      </c>
      <c r="L1329" s="120" t="n">
        <v>0</v>
      </c>
      <c r="M1329" s="120" t="n">
        <v>0</v>
      </c>
      <c r="N1329" s="88">
        <f>N1328+C1329+D1329+F1329+G1329+H1329-I1329-J1329-K1329-L1329-M1329/15</f>
        <v/>
      </c>
      <c r="O1329" s="88" t="n">
        <v>698</v>
      </c>
      <c r="P1329" s="88">
        <f>P1328+Q1329</f>
        <v/>
      </c>
      <c r="Q1329" s="88" t="n">
        <v>74</v>
      </c>
      <c r="R1329" s="134" t="n"/>
      <c r="S1329" s="134" t="n"/>
      <c r="T1329" s="134" t="n"/>
      <c r="U1329" s="134" t="n"/>
      <c r="V1329" s="134" t="n"/>
      <c r="W1329" s="134" t="n"/>
      <c r="X1329" s="134" t="n"/>
    </row>
    <row r="1330" ht="15.75" customHeight="1" s="303">
      <c r="B1330" s="75" t="n">
        <v>45597</v>
      </c>
      <c r="C1330" s="120" t="n">
        <v>0</v>
      </c>
      <c r="D1330" s="120" t="n">
        <v>400</v>
      </c>
      <c r="E1330" s="120" t="n">
        <v>176</v>
      </c>
      <c r="F1330" s="120" t="n">
        <v>0</v>
      </c>
      <c r="G1330" s="120" t="n">
        <v>0</v>
      </c>
      <c r="H1330" s="120" t="n">
        <v>520</v>
      </c>
      <c r="I1330" s="120" t="n">
        <v>373</v>
      </c>
      <c r="J1330" s="120" t="n">
        <v>0</v>
      </c>
      <c r="K1330" s="120" t="n">
        <v>0</v>
      </c>
      <c r="L1330" s="120" t="n">
        <v>0</v>
      </c>
      <c r="M1330" s="120" t="n">
        <v>0</v>
      </c>
      <c r="N1330" s="88">
        <f>N1329+C1330+D1330+F1330+G1330+H1330-I1330-J1330-K1330-L1330-M1330/15</f>
        <v/>
      </c>
      <c r="O1330" s="88" t="n">
        <v>667</v>
      </c>
      <c r="P1330" s="88" t="n"/>
      <c r="Q1330" s="88" t="n"/>
      <c r="R1330" s="134" t="n"/>
      <c r="S1330" s="134" t="n"/>
      <c r="T1330" s="134" t="n"/>
      <c r="U1330" s="134" t="n"/>
      <c r="V1330" s="134" t="n"/>
      <c r="W1330" s="134" t="n"/>
      <c r="X1330" s="134" t="n"/>
    </row>
    <row r="1331" ht="15.75" customHeight="1" s="303">
      <c r="B1331" s="75" t="n">
        <v>45598</v>
      </c>
      <c r="C1331" s="120" t="n">
        <v>0</v>
      </c>
      <c r="D1331" s="120" t="n">
        <v>400</v>
      </c>
      <c r="E1331" s="120" t="n">
        <v>86</v>
      </c>
      <c r="F1331" s="120" t="n">
        <v>0</v>
      </c>
      <c r="G1331" s="120" t="n">
        <v>0</v>
      </c>
      <c r="H1331" s="120" t="n">
        <v>592</v>
      </c>
      <c r="I1331" s="120" t="n">
        <v>823</v>
      </c>
      <c r="J1331" s="120" t="n">
        <v>0</v>
      </c>
      <c r="K1331" s="120" t="n">
        <v>0</v>
      </c>
      <c r="L1331" s="120" t="n">
        <v>0</v>
      </c>
      <c r="M1331" s="120" t="n">
        <v>0</v>
      </c>
      <c r="N1331" s="88">
        <f>N1330+C1331+D1331+F1331+G1331+H1331-I1331-J1331-K1331-L1331-M1331/15</f>
        <v/>
      </c>
      <c r="O1331" s="88" t="n"/>
      <c r="P1331" s="88" t="n"/>
      <c r="Q1331" s="88" t="n"/>
      <c r="R1331" s="134" t="n"/>
      <c r="S1331" s="134" t="n"/>
      <c r="T1331" s="134" t="n"/>
      <c r="U1331" s="134" t="n"/>
      <c r="V1331" s="134" t="n"/>
      <c r="W1331" s="134" t="n"/>
      <c r="X1331" s="134" t="n"/>
    </row>
    <row r="1332" ht="15.75" customHeight="1" s="303">
      <c r="B1332" s="75" t="n">
        <v>45599</v>
      </c>
      <c r="C1332" s="120" t="n">
        <v>0</v>
      </c>
      <c r="D1332" s="120" t="n">
        <v>376</v>
      </c>
      <c r="E1332" s="120" t="n">
        <v>94</v>
      </c>
      <c r="F1332" s="120" t="n">
        <v>0</v>
      </c>
      <c r="G1332" s="120" t="n">
        <v>0</v>
      </c>
      <c r="H1332" s="120" t="n">
        <v>578</v>
      </c>
      <c r="I1332" s="120" t="n">
        <v>1040</v>
      </c>
      <c r="J1332" s="120" t="n">
        <v>0</v>
      </c>
      <c r="K1332" s="120" t="n">
        <v>0</v>
      </c>
      <c r="L1332" s="120" t="n">
        <v>0</v>
      </c>
      <c r="M1332" s="120" t="n">
        <v>0</v>
      </c>
      <c r="N1332" s="88">
        <f>N1331+C1332+D1332+F1332+G1332+H1332-I1332-J1332-K1332-L1332-M1332/15</f>
        <v/>
      </c>
      <c r="O1332" s="88" t="n"/>
      <c r="P1332" s="88" t="n"/>
      <c r="Q1332" s="88" t="n"/>
      <c r="R1332" s="134" t="n"/>
      <c r="S1332" s="134" t="n"/>
      <c r="T1332" s="134" t="n"/>
      <c r="U1332" s="134" t="n"/>
      <c r="V1332" s="134" t="n"/>
      <c r="W1332" s="134" t="n"/>
      <c r="X1332" s="134" t="n"/>
    </row>
    <row r="1333" ht="15.75" customHeight="1" s="303">
      <c r="B1333" s="75" t="n">
        <v>45600</v>
      </c>
      <c r="C1333" s="120" t="n">
        <v>0</v>
      </c>
      <c r="D1333" s="120">
        <f>500+525</f>
        <v/>
      </c>
      <c r="E1333" s="120">
        <f>96+119</f>
        <v/>
      </c>
      <c r="F1333" s="120" t="n">
        <v>0</v>
      </c>
      <c r="G1333" s="120" t="n">
        <v>0</v>
      </c>
      <c r="H1333" s="120" t="n">
        <v>633</v>
      </c>
      <c r="I1333" s="120" t="n">
        <v>215</v>
      </c>
      <c r="J1333" s="120" t="n">
        <v>0</v>
      </c>
      <c r="K1333" s="120" t="n">
        <v>600</v>
      </c>
      <c r="L1333" s="120" t="n">
        <v>0</v>
      </c>
      <c r="M1333" s="120" t="n">
        <v>0</v>
      </c>
      <c r="N1333" s="88">
        <f>N1332+C1333+D1333+F1333+G1333+H1333-I1333-J1333-K1333-L1333-M1333/15</f>
        <v/>
      </c>
      <c r="O1333" s="88" t="n">
        <v>1418</v>
      </c>
      <c r="P1333" s="88" t="n"/>
      <c r="Q1333" s="88" t="n"/>
      <c r="R1333" s="134" t="n"/>
      <c r="S1333" s="134" t="n"/>
      <c r="T1333" s="134" t="n"/>
      <c r="U1333" s="134" t="n"/>
      <c r="V1333" s="134" t="n"/>
      <c r="W1333" s="134" t="n"/>
      <c r="X1333" s="134" t="n"/>
    </row>
    <row r="1334" ht="15.75" customHeight="1" s="303">
      <c r="B1334" s="75" t="n">
        <v>45601</v>
      </c>
      <c r="C1334" s="120" t="n">
        <v>0</v>
      </c>
      <c r="D1334" s="120" t="n">
        <v>0</v>
      </c>
      <c r="E1334" s="120" t="n">
        <v>0</v>
      </c>
      <c r="F1334" s="120" t="n">
        <v>0</v>
      </c>
      <c r="G1334" s="120" t="n">
        <v>0</v>
      </c>
      <c r="H1334" s="120" t="n">
        <v>400</v>
      </c>
      <c r="I1334" s="120" t="n">
        <v>481</v>
      </c>
      <c r="J1334" s="120" t="n">
        <v>0</v>
      </c>
      <c r="K1334" s="120" t="n">
        <v>0</v>
      </c>
      <c r="L1334" s="120" t="n">
        <v>0</v>
      </c>
      <c r="M1334" s="120" t="n">
        <v>0</v>
      </c>
      <c r="N1334" s="88">
        <f>N1333+C1334+D1334+F1334+G1334+H1334-I1334-J1334-K1334-L1334-M1334/15</f>
        <v/>
      </c>
      <c r="O1334" s="88" t="n">
        <v>1123</v>
      </c>
      <c r="P1334" s="88" t="n"/>
      <c r="Q1334" s="88" t="n"/>
      <c r="R1334" s="134" t="n"/>
      <c r="S1334" s="134" t="n"/>
      <c r="T1334" s="134" t="n"/>
      <c r="U1334" s="134" t="n"/>
      <c r="V1334" s="134" t="n"/>
      <c r="W1334" s="134" t="n"/>
      <c r="X1334" s="134" t="n"/>
    </row>
    <row r="1335" ht="15.75" customHeight="1" s="303">
      <c r="B1335" s="75" t="n">
        <v>45602</v>
      </c>
      <c r="C1335" s="120" t="n">
        <v>0</v>
      </c>
      <c r="D1335" s="120" t="n">
        <v>180</v>
      </c>
      <c r="E1335" s="120" t="n">
        <v>22</v>
      </c>
      <c r="F1335" s="120" t="n">
        <v>0</v>
      </c>
      <c r="G1335" s="120" t="n">
        <v>0</v>
      </c>
      <c r="H1335" s="120" t="n">
        <v>310</v>
      </c>
      <c r="I1335" s="120" t="n">
        <v>656</v>
      </c>
      <c r="J1335" s="120" t="n">
        <v>0</v>
      </c>
      <c r="K1335" s="120" t="n">
        <v>0</v>
      </c>
      <c r="L1335" s="120" t="n">
        <v>0</v>
      </c>
      <c r="M1335" s="120" t="n">
        <v>0</v>
      </c>
      <c r="N1335" s="88">
        <f>N1334+C1335+D1335+F1335+G1335+H1335-I1335-J1335-K1335-L1335-M1335/15</f>
        <v/>
      </c>
      <c r="O1335" s="88" t="n">
        <v>947</v>
      </c>
      <c r="P1335" s="88" t="n"/>
      <c r="Q1335" s="88" t="n"/>
      <c r="R1335" s="134" t="n"/>
      <c r="S1335" s="134" t="n"/>
      <c r="T1335" s="134" t="n"/>
      <c r="U1335" s="134" t="n"/>
      <c r="V1335" s="134" t="n"/>
      <c r="W1335" s="134" t="n"/>
      <c r="X1335" s="134" t="n"/>
    </row>
    <row r="1336" ht="15.75" customHeight="1" s="303">
      <c r="B1336" s="75" t="n">
        <v>45603</v>
      </c>
      <c r="C1336" s="120" t="n">
        <v>0</v>
      </c>
      <c r="D1336" s="120" t="n">
        <v>0</v>
      </c>
      <c r="E1336" s="120" t="n">
        <v>0</v>
      </c>
      <c r="F1336" s="120" t="n">
        <v>0</v>
      </c>
      <c r="G1336" s="120" t="n">
        <v>0</v>
      </c>
      <c r="H1336" s="120" t="n">
        <v>183</v>
      </c>
      <c r="I1336" s="120" t="n">
        <v>939</v>
      </c>
      <c r="J1336" s="120" t="n">
        <v>0</v>
      </c>
      <c r="K1336" s="120" t="n">
        <v>0</v>
      </c>
      <c r="L1336" s="120" t="n">
        <v>0</v>
      </c>
      <c r="M1336" s="120" t="n">
        <v>0</v>
      </c>
      <c r="N1336" s="88">
        <f>N1335+C1336+D1336+F1336+G1336+H1336-I1336-J1336-K1336-L1336-M1336/15</f>
        <v/>
      </c>
      <c r="O1336" s="88" t="n">
        <v>612</v>
      </c>
      <c r="P1336" s="88" t="n"/>
      <c r="Q1336" s="88" t="n"/>
      <c r="R1336" s="134" t="n"/>
      <c r="S1336" s="134" t="n"/>
      <c r="T1336" s="134" t="n"/>
      <c r="U1336" s="134" t="n"/>
      <c r="V1336" s="134" t="n"/>
      <c r="W1336" s="134" t="n"/>
      <c r="X1336" s="134" t="n"/>
    </row>
    <row r="1337" ht="15.75" customHeight="1" s="303">
      <c r="B1337" s="75" t="n">
        <v>45604</v>
      </c>
      <c r="C1337" s="120" t="n">
        <v>0</v>
      </c>
      <c r="D1337" s="120">
        <f>400+500</f>
        <v/>
      </c>
      <c r="E1337" s="120">
        <f>121+97</f>
        <v/>
      </c>
      <c r="F1337" s="120" t="n">
        <v>0</v>
      </c>
      <c r="G1337" s="120" t="n">
        <v>0</v>
      </c>
      <c r="H1337" s="120" t="n">
        <v>564</v>
      </c>
      <c r="I1337" s="120" t="n">
        <v>468</v>
      </c>
      <c r="J1337" s="120" t="n">
        <v>0</v>
      </c>
      <c r="K1337" s="120" t="n">
        <v>0</v>
      </c>
      <c r="L1337" s="120" t="n">
        <v>0</v>
      </c>
      <c r="M1337" s="120" t="n">
        <v>0</v>
      </c>
      <c r="N1337" s="88">
        <f>N1336+C1337+D1337+F1337+G1337+H1337-I1337-J1337-K1337-L1337-M1337/15</f>
        <v/>
      </c>
      <c r="O1337" s="88" t="n">
        <v>1132</v>
      </c>
      <c r="P1337" s="88" t="n"/>
      <c r="Q1337" s="88" t="n"/>
      <c r="R1337" s="134" t="n"/>
      <c r="S1337" s="134" t="n"/>
      <c r="T1337" s="134" t="n"/>
      <c r="U1337" s="134" t="n"/>
      <c r="V1337" s="134" t="n"/>
      <c r="W1337" s="134" t="n"/>
      <c r="X1337" s="134" t="n"/>
    </row>
    <row r="1338" ht="15.75" customHeight="1" s="303">
      <c r="B1338" s="75" t="n">
        <v>45605</v>
      </c>
      <c r="C1338" s="120" t="n">
        <v>0</v>
      </c>
      <c r="D1338" s="120">
        <f>320+400</f>
        <v/>
      </c>
      <c r="E1338" s="120">
        <f>77+172</f>
        <v/>
      </c>
      <c r="F1338" s="120" t="n">
        <v>0</v>
      </c>
      <c r="G1338" s="120" t="n">
        <v>1</v>
      </c>
      <c r="H1338" s="120" t="n">
        <v>383</v>
      </c>
      <c r="I1338" s="120" t="n">
        <v>772</v>
      </c>
      <c r="J1338" s="120" t="n">
        <v>0</v>
      </c>
      <c r="K1338" s="120" t="n">
        <v>0</v>
      </c>
      <c r="L1338" s="120" t="n">
        <v>0</v>
      </c>
      <c r="M1338" s="120" t="n">
        <v>0</v>
      </c>
      <c r="N1338" s="88">
        <f>N1337+C1338+D1338+F1338+G1338+H1338-I1338-J1338-K1338-L1338-M1338/15</f>
        <v/>
      </c>
      <c r="O1338" s="88" t="n">
        <v>1314</v>
      </c>
      <c r="P1338" s="88" t="n"/>
      <c r="Q1338" s="88" t="n"/>
      <c r="R1338" s="134" t="n"/>
      <c r="S1338" s="134" t="n"/>
      <c r="T1338" s="134" t="n"/>
      <c r="U1338" s="134" t="n"/>
      <c r="V1338" s="134" t="n"/>
      <c r="W1338" s="134" t="n"/>
      <c r="X1338" s="134" t="n"/>
    </row>
    <row r="1339" ht="15.75" customHeight="1" s="303">
      <c r="B1339" s="75" t="n">
        <v>45606</v>
      </c>
      <c r="C1339" s="120" t="n">
        <v>0</v>
      </c>
      <c r="D1339" s="120">
        <f>400+522</f>
        <v/>
      </c>
      <c r="E1339" s="120">
        <f>86+124</f>
        <v/>
      </c>
      <c r="F1339" s="120" t="n">
        <v>0</v>
      </c>
      <c r="G1339" s="120" t="n">
        <v>0</v>
      </c>
      <c r="H1339" s="120" t="n">
        <v>374</v>
      </c>
      <c r="I1339" s="120" t="n">
        <v>662</v>
      </c>
      <c r="J1339" s="120" t="n">
        <v>0</v>
      </c>
      <c r="K1339" s="120" t="n">
        <v>0</v>
      </c>
      <c r="L1339" s="120" t="n">
        <v>0</v>
      </c>
      <c r="M1339" s="120" t="n">
        <v>0</v>
      </c>
      <c r="N1339" s="88">
        <f>N1338+C1339+D1339+F1339+G1339+H1339-I1339-J1339-K1339-L1339-M1339/15</f>
        <v/>
      </c>
      <c r="O1339" s="88" t="n">
        <v>1827</v>
      </c>
      <c r="P1339" s="88" t="n"/>
      <c r="Q1339" s="88" t="n"/>
      <c r="R1339" s="134" t="n"/>
      <c r="S1339" s="134" t="n"/>
      <c r="T1339" s="134" t="n"/>
      <c r="U1339" s="134" t="n"/>
      <c r="V1339" s="134" t="n"/>
      <c r="W1339" s="134" t="n"/>
      <c r="X1339" s="134" t="n"/>
    </row>
    <row r="1340" ht="15.75" customHeight="1" s="303">
      <c r="B1340" s="75" t="n">
        <v>45607</v>
      </c>
      <c r="C1340" s="120" t="n">
        <v>0</v>
      </c>
      <c r="D1340" s="120" t="n">
        <v>395</v>
      </c>
      <c r="E1340" s="120" t="n">
        <v>88</v>
      </c>
      <c r="F1340" s="120" t="n">
        <v>0</v>
      </c>
      <c r="G1340" s="120" t="n">
        <v>1</v>
      </c>
      <c r="H1340" s="120" t="n">
        <v>474</v>
      </c>
      <c r="I1340" s="120" t="n">
        <v>188</v>
      </c>
      <c r="J1340" s="120" t="n">
        <v>0</v>
      </c>
      <c r="K1340" s="120" t="n">
        <v>0</v>
      </c>
      <c r="L1340" s="120" t="n">
        <v>0</v>
      </c>
      <c r="M1340" s="120" t="n">
        <v>0</v>
      </c>
      <c r="N1340" s="88">
        <f>N1339+C1340+D1340+F1340+G1340+H1340-I1340-J1340-K1340-L1340-M1340/15</f>
        <v/>
      </c>
      <c r="O1340" s="88" t="n">
        <v>1893</v>
      </c>
      <c r="P1340" s="88" t="n"/>
      <c r="Q1340" s="88" t="n"/>
      <c r="R1340" s="134" t="n"/>
      <c r="S1340" s="134" t="n"/>
      <c r="T1340" s="134" t="n"/>
      <c r="U1340" s="134" t="n"/>
      <c r="V1340" s="134" t="n"/>
      <c r="W1340" s="134" t="n"/>
      <c r="X1340" s="134" t="n"/>
    </row>
    <row r="1341" ht="15.75" customHeight="1" s="303">
      <c r="B1341" s="75" t="n">
        <v>45608</v>
      </c>
      <c r="C1341" s="120" t="n">
        <v>0</v>
      </c>
      <c r="D1341" s="120" t="n">
        <v>0</v>
      </c>
      <c r="E1341" s="120" t="n">
        <v>0</v>
      </c>
      <c r="F1341" s="120" t="n">
        <v>0</v>
      </c>
      <c r="G1341" s="120" t="n">
        <v>0</v>
      </c>
      <c r="H1341" s="120" t="n">
        <v>279</v>
      </c>
      <c r="I1341" s="120" t="n">
        <v>501</v>
      </c>
      <c r="J1341" s="120" t="n">
        <v>0</v>
      </c>
      <c r="K1341" s="120" t="n">
        <v>0</v>
      </c>
      <c r="L1341" s="120" t="n">
        <v>0</v>
      </c>
      <c r="M1341" s="120" t="n">
        <v>0</v>
      </c>
      <c r="N1341" s="88">
        <f>N1340+C1341+D1341+F1341+G1341+H1341-I1341-J1341-K1341-L1341-M1341/15</f>
        <v/>
      </c>
      <c r="O1341" s="88" t="n">
        <v>1823</v>
      </c>
      <c r="P1341" s="88" t="n"/>
      <c r="Q1341" s="88" t="n"/>
      <c r="R1341" s="134" t="n"/>
      <c r="S1341" s="134" t="n"/>
      <c r="T1341" s="134" t="n"/>
      <c r="U1341" s="134" t="n"/>
      <c r="V1341" s="134" t="n"/>
      <c r="W1341" s="134" t="n"/>
      <c r="X1341" s="134" t="n"/>
    </row>
    <row r="1342" ht="15.75" customHeight="1" s="303">
      <c r="B1342" s="75" t="n">
        <v>45609</v>
      </c>
      <c r="C1342" s="120" t="n">
        <v>0</v>
      </c>
      <c r="D1342" s="120">
        <f>400+500</f>
        <v/>
      </c>
      <c r="E1342" s="120">
        <f>79+111</f>
        <v/>
      </c>
      <c r="F1342" s="120" t="n">
        <v>0</v>
      </c>
      <c r="G1342" s="120" t="n">
        <v>0</v>
      </c>
      <c r="H1342" s="120" t="n">
        <v>505</v>
      </c>
      <c r="I1342" s="120" t="n">
        <v>703</v>
      </c>
      <c r="J1342" s="120" t="n">
        <v>0</v>
      </c>
      <c r="K1342" s="120" t="n">
        <v>600</v>
      </c>
      <c r="L1342" s="120" t="n">
        <v>0</v>
      </c>
      <c r="M1342" s="120" t="n">
        <v>0</v>
      </c>
      <c r="N1342" s="88">
        <f>N1341+C1342+D1342+F1342+G1342+H1342-I1342-J1342-K1342-L1342-M1342/15</f>
        <v/>
      </c>
      <c r="O1342" s="88" t="n">
        <v>2376</v>
      </c>
      <c r="P1342" s="88" t="n"/>
      <c r="Q1342" s="88" t="n"/>
      <c r="R1342" s="134" t="n"/>
      <c r="S1342" s="134" t="n"/>
      <c r="T1342" s="134" t="n"/>
      <c r="U1342" s="134" t="n"/>
      <c r="V1342" s="134" t="n"/>
      <c r="W1342" s="134" t="n"/>
      <c r="X1342" s="134" t="n"/>
    </row>
    <row r="1343" ht="15.75" customHeight="1" s="303">
      <c r="B1343" s="75" t="n">
        <v>45610</v>
      </c>
      <c r="C1343" s="120" t="n">
        <v>0</v>
      </c>
      <c r="D1343" s="120" t="n">
        <v>0</v>
      </c>
      <c r="E1343" s="120" t="n">
        <v>0</v>
      </c>
      <c r="F1343" s="120" t="n">
        <v>0</v>
      </c>
      <c r="G1343" s="120" t="n">
        <v>0</v>
      </c>
      <c r="H1343" s="120" t="n">
        <v>662</v>
      </c>
      <c r="I1343" s="120" t="n">
        <v>813</v>
      </c>
      <c r="J1343" s="120" t="n">
        <v>0</v>
      </c>
      <c r="K1343" s="120" t="n">
        <v>0</v>
      </c>
      <c r="L1343" s="120" t="n">
        <v>0</v>
      </c>
      <c r="M1343" s="120" t="n">
        <v>0</v>
      </c>
      <c r="N1343" s="88">
        <f>N1342+C1343+D1343+F1343+G1343+H1343-I1343-J1343-K1343-L1343-M1343/15</f>
        <v/>
      </c>
      <c r="O1343" s="88" t="n"/>
      <c r="P1343" s="88" t="n"/>
      <c r="Q1343" s="88" t="n"/>
      <c r="R1343" s="134" t="n"/>
      <c r="S1343" s="134" t="n"/>
      <c r="T1343" s="134" t="n"/>
      <c r="U1343" s="134" t="n"/>
      <c r="V1343" s="134" t="n"/>
      <c r="W1343" s="134" t="n"/>
      <c r="X1343" s="134" t="n"/>
    </row>
    <row r="1344" ht="15.75" customHeight="1" s="303">
      <c r="B1344" s="75" t="n">
        <v>45611</v>
      </c>
      <c r="C1344" s="120" t="n">
        <v>0</v>
      </c>
      <c r="D1344" s="120" t="n">
        <v>952</v>
      </c>
      <c r="E1344" s="120" t="n">
        <v>260</v>
      </c>
      <c r="F1344" s="120" t="n">
        <v>0</v>
      </c>
      <c r="G1344" s="120" t="n">
        <v>0</v>
      </c>
      <c r="H1344" s="120" t="n">
        <v>378</v>
      </c>
      <c r="I1344" s="120" t="n">
        <v>301</v>
      </c>
      <c r="J1344" s="120" t="n">
        <v>0</v>
      </c>
      <c r="K1344" s="120" t="n">
        <v>0</v>
      </c>
      <c r="L1344" s="120" t="n">
        <v>0</v>
      </c>
      <c r="M1344" s="120" t="n">
        <v>0</v>
      </c>
      <c r="N1344" s="88">
        <f>N1343+C1344+D1344+F1344+G1344+H1344-I1344-J1344-K1344-L1344-M1344/15</f>
        <v/>
      </c>
      <c r="O1344" s="88" t="n"/>
      <c r="P1344" s="88" t="n"/>
      <c r="Q1344" s="88" t="n"/>
      <c r="R1344" s="134" t="n"/>
      <c r="S1344" s="134" t="n"/>
      <c r="T1344" s="134" t="n"/>
      <c r="U1344" s="134" t="n"/>
      <c r="V1344" s="134" t="n"/>
      <c r="W1344" s="134" t="n"/>
      <c r="X1344" s="134" t="n"/>
    </row>
    <row r="1345" ht="15.75" customHeight="1" s="303">
      <c r="B1345" s="75" t="n">
        <v>45612</v>
      </c>
      <c r="C1345" s="120" t="n">
        <v>0</v>
      </c>
      <c r="D1345" s="120" t="n">
        <v>0</v>
      </c>
      <c r="E1345" s="120" t="n">
        <v>0</v>
      </c>
      <c r="F1345" s="120" t="n">
        <v>0</v>
      </c>
      <c r="G1345" s="120" t="n">
        <v>0</v>
      </c>
      <c r="H1345" s="120" t="n">
        <v>345</v>
      </c>
      <c r="I1345" s="120" t="n">
        <v>621</v>
      </c>
      <c r="J1345" s="120" t="n">
        <v>0</v>
      </c>
      <c r="K1345" s="120" t="n">
        <v>0</v>
      </c>
      <c r="L1345" s="120" t="n">
        <v>0</v>
      </c>
      <c r="M1345" s="120" t="n">
        <v>0</v>
      </c>
      <c r="N1345" s="88">
        <f>N1344+C1345+D1345+F1345+G1345+H1345-I1345-J1345-K1345-L1345-M1345/15</f>
        <v/>
      </c>
      <c r="O1345" s="88" t="n"/>
      <c r="P1345" s="88" t="n"/>
      <c r="Q1345" s="88" t="n"/>
      <c r="R1345" s="134" t="n"/>
      <c r="S1345" s="134" t="n"/>
      <c r="T1345" s="134" t="n"/>
      <c r="U1345" s="134" t="n"/>
      <c r="V1345" s="134" t="n"/>
      <c r="W1345" s="134" t="n"/>
      <c r="X1345" s="134" t="n"/>
    </row>
    <row r="1346" ht="15.75" customHeight="1" s="303">
      <c r="B1346" s="75" t="n">
        <v>45613</v>
      </c>
      <c r="C1346" s="120" t="n">
        <v>0</v>
      </c>
      <c r="D1346" s="120" t="n">
        <v>0</v>
      </c>
      <c r="E1346" s="120" t="n">
        <v>0</v>
      </c>
      <c r="F1346" s="120" t="n">
        <v>0</v>
      </c>
      <c r="G1346" s="120" t="n">
        <v>0</v>
      </c>
      <c r="H1346" s="120" t="n">
        <v>368</v>
      </c>
      <c r="I1346" s="120" t="n">
        <v>840</v>
      </c>
      <c r="J1346" s="120" t="n">
        <v>0</v>
      </c>
      <c r="K1346" s="120" t="n">
        <v>0</v>
      </c>
      <c r="L1346" s="120" t="n">
        <v>0</v>
      </c>
      <c r="M1346" s="120" t="n">
        <v>0</v>
      </c>
      <c r="N1346" s="88">
        <f>N1345+C1346+D1346+F1346+G1346+H1346-I1346-J1346-K1346-L1346-M1346/15</f>
        <v/>
      </c>
      <c r="O1346" s="88" t="n"/>
      <c r="P1346" s="88" t="n"/>
      <c r="Q1346" s="88" t="n"/>
      <c r="R1346" s="134" t="n"/>
      <c r="S1346" s="134" t="n"/>
      <c r="T1346" s="134" t="n"/>
      <c r="U1346" s="134" t="n"/>
      <c r="V1346" s="134" t="n"/>
      <c r="W1346" s="134" t="n"/>
      <c r="X1346" s="134" t="n"/>
    </row>
    <row r="1347" ht="15.75" customHeight="1" s="303">
      <c r="B1347" s="75" t="n">
        <v>45614</v>
      </c>
      <c r="C1347" s="120" t="n">
        <v>0</v>
      </c>
      <c r="D1347" s="120" t="n">
        <v>400</v>
      </c>
      <c r="E1347" s="120" t="n">
        <v>77</v>
      </c>
      <c r="F1347" s="120" t="n">
        <v>0</v>
      </c>
      <c r="G1347" s="120" t="n">
        <v>0</v>
      </c>
      <c r="H1347" s="120" t="n">
        <v>400</v>
      </c>
      <c r="I1347" s="120" t="n">
        <v>105</v>
      </c>
      <c r="J1347" s="120" t="n">
        <v>0</v>
      </c>
      <c r="K1347" s="120" t="n">
        <v>0</v>
      </c>
      <c r="L1347" s="120" t="n">
        <v>0</v>
      </c>
      <c r="M1347" s="120" t="n">
        <v>0</v>
      </c>
      <c r="N1347" s="88">
        <f>N1346+C1347+D1347+F1347+G1347+H1347-I1347-J1347-K1347-L1347-M1347/15</f>
        <v/>
      </c>
      <c r="O1347" s="88" t="n"/>
      <c r="P1347" s="88" t="n"/>
      <c r="Q1347" s="88" t="n"/>
      <c r="R1347" s="134" t="n"/>
      <c r="S1347" s="134" t="n"/>
      <c r="T1347" s="134" t="n"/>
      <c r="U1347" s="134" t="n"/>
      <c r="V1347" s="134" t="n"/>
      <c r="W1347" s="134" t="n"/>
      <c r="X1347" s="134" t="n"/>
    </row>
    <row r="1348" ht="15.75" customHeight="1" s="303">
      <c r="B1348" s="75" t="n">
        <v>45615</v>
      </c>
      <c r="C1348" s="120" t="n">
        <v>0</v>
      </c>
      <c r="D1348" s="120" t="n">
        <v>0</v>
      </c>
      <c r="E1348" s="120" t="n">
        <v>0</v>
      </c>
      <c r="F1348" s="120" t="n">
        <v>0</v>
      </c>
      <c r="G1348" s="120" t="n">
        <v>0</v>
      </c>
      <c r="H1348" s="120" t="n">
        <v>477</v>
      </c>
      <c r="I1348" s="120" t="n">
        <v>586</v>
      </c>
      <c r="J1348" s="120" t="n">
        <v>0</v>
      </c>
      <c r="K1348" s="120" t="n">
        <v>0</v>
      </c>
      <c r="L1348" s="120" t="n">
        <v>0</v>
      </c>
      <c r="M1348" s="120" t="n">
        <v>0</v>
      </c>
      <c r="N1348" s="88">
        <f>N1347+C1348+D1348+F1348+G1348+H1348-I1348-J1348-K1348-L1348-M1348/15</f>
        <v/>
      </c>
      <c r="O1348" s="88" t="n"/>
      <c r="P1348" s="88" t="n"/>
      <c r="Q1348" s="88" t="n"/>
      <c r="R1348" s="134" t="n"/>
      <c r="S1348" s="134" t="n"/>
      <c r="T1348" s="134" t="n"/>
      <c r="U1348" s="134" t="n"/>
      <c r="V1348" s="134" t="n"/>
      <c r="W1348" s="134" t="n"/>
      <c r="X1348" s="134" t="n"/>
    </row>
    <row r="1349" ht="15.75" customHeight="1" s="303">
      <c r="B1349" s="75" t="n">
        <v>45616</v>
      </c>
      <c r="C1349" s="120" t="n">
        <v>0</v>
      </c>
      <c r="D1349" s="120" t="n">
        <v>549</v>
      </c>
      <c r="E1349" s="120" t="n">
        <v>97</v>
      </c>
      <c r="F1349" s="120" t="n">
        <v>0</v>
      </c>
      <c r="G1349" s="120" t="n">
        <v>0</v>
      </c>
      <c r="H1349" s="120" t="n">
        <v>711</v>
      </c>
      <c r="I1349" s="120" t="n">
        <v>886</v>
      </c>
      <c r="J1349" s="120" t="n">
        <v>0</v>
      </c>
      <c r="K1349" s="120" t="n">
        <v>0</v>
      </c>
      <c r="L1349" s="120" t="n">
        <v>0</v>
      </c>
      <c r="M1349" s="120" t="n">
        <v>0</v>
      </c>
      <c r="N1349" s="88">
        <f>N1348+C1349+D1349+F1349+G1349+H1349-I1349-J1349-K1349-L1349-M1349/15</f>
        <v/>
      </c>
      <c r="O1349" s="88" t="n"/>
      <c r="P1349" s="88" t="n"/>
      <c r="Q1349" s="88" t="n"/>
      <c r="R1349" s="134" t="n"/>
      <c r="S1349" s="134" t="n"/>
      <c r="T1349" s="134" t="n"/>
      <c r="U1349" s="134" t="n"/>
      <c r="V1349" s="134" t="n"/>
      <c r="W1349" s="134" t="n"/>
      <c r="X1349" s="134" t="n"/>
    </row>
    <row r="1350" ht="15.75" customHeight="1" s="303">
      <c r="B1350" s="75" t="n">
        <v>45617</v>
      </c>
      <c r="C1350" s="120" t="n">
        <v>0</v>
      </c>
      <c r="D1350" s="120" t="n">
        <v>320</v>
      </c>
      <c r="E1350" s="120" t="n">
        <v>66</v>
      </c>
      <c r="F1350" s="120" t="n">
        <v>0</v>
      </c>
      <c r="G1350" s="120" t="n">
        <v>20</v>
      </c>
      <c r="H1350" s="120" t="n">
        <v>374</v>
      </c>
      <c r="I1350" s="120" t="n">
        <v>932</v>
      </c>
      <c r="J1350" s="120" t="n">
        <v>0</v>
      </c>
      <c r="K1350" s="120" t="n">
        <v>0</v>
      </c>
      <c r="L1350" s="120" t="n">
        <v>0</v>
      </c>
      <c r="M1350" s="120" t="n">
        <v>0</v>
      </c>
      <c r="N1350" s="88">
        <f>N1349+C1350+D1350+F1350+G1350+H1350-I1350-J1350-K1350-L1350-M1350/15</f>
        <v/>
      </c>
      <c r="O1350" s="88" t="n"/>
      <c r="P1350" s="88" t="n"/>
      <c r="Q1350" s="88" t="n"/>
      <c r="R1350" s="134" t="n"/>
      <c r="S1350" s="134" t="n"/>
      <c r="T1350" s="134" t="n"/>
      <c r="U1350" s="134" t="n"/>
      <c r="V1350" s="134" t="n"/>
      <c r="W1350" s="134" t="n"/>
      <c r="X1350" s="134" t="n"/>
    </row>
    <row r="1351" ht="15.75" customHeight="1" s="303">
      <c r="B1351" s="75" t="n">
        <v>45618</v>
      </c>
      <c r="C1351" s="120" t="n">
        <v>0</v>
      </c>
      <c r="D1351" s="120" t="n">
        <v>260</v>
      </c>
      <c r="E1351" s="120" t="n">
        <v>48</v>
      </c>
      <c r="F1351" s="120" t="n">
        <v>0</v>
      </c>
      <c r="G1351" s="120" t="n">
        <v>0</v>
      </c>
      <c r="H1351" s="120" t="n">
        <v>478</v>
      </c>
      <c r="I1351" s="120" t="n">
        <v>589</v>
      </c>
      <c r="J1351" s="120" t="n">
        <v>0</v>
      </c>
      <c r="K1351" s="120" t="n">
        <v>0</v>
      </c>
      <c r="L1351" s="120" t="n">
        <v>0</v>
      </c>
      <c r="M1351" s="120" t="n">
        <v>0</v>
      </c>
      <c r="N1351" s="88">
        <f>N1350+C1351+D1351+F1351+G1351+H1351-I1351-J1351-K1351-L1351-M1351/15</f>
        <v/>
      </c>
      <c r="O1351" s="88" t="n"/>
      <c r="P1351" s="88" t="n"/>
      <c r="Q1351" s="88" t="n"/>
      <c r="R1351" s="134" t="n"/>
      <c r="S1351" s="134" t="n"/>
      <c r="T1351" s="134" t="n"/>
      <c r="U1351" s="134" t="n"/>
      <c r="V1351" s="134" t="n"/>
      <c r="W1351" s="134" t="n"/>
      <c r="X1351" s="134" t="n"/>
    </row>
    <row r="1352" ht="15.75" customHeight="1" s="303">
      <c r="B1352" s="75" t="n">
        <v>45619</v>
      </c>
      <c r="C1352" s="120" t="n">
        <v>0</v>
      </c>
      <c r="D1352" s="120" t="n">
        <v>0</v>
      </c>
      <c r="E1352" s="120" t="n">
        <v>0</v>
      </c>
      <c r="F1352" s="120" t="n">
        <v>0</v>
      </c>
      <c r="G1352" s="120" t="n">
        <v>0</v>
      </c>
      <c r="H1352" s="120" t="n">
        <v>399</v>
      </c>
      <c r="I1352" s="120" t="n">
        <v>676</v>
      </c>
      <c r="J1352" s="120" t="n">
        <v>0</v>
      </c>
      <c r="K1352" s="120" t="n">
        <v>0</v>
      </c>
      <c r="L1352" s="120" t="n">
        <v>0</v>
      </c>
      <c r="M1352" s="120" t="n">
        <v>0</v>
      </c>
      <c r="N1352" s="88">
        <f>N1351+C1352+D1352+F1352+G1352+H1352-I1352-J1352-K1352-L1352-M1352/15</f>
        <v/>
      </c>
      <c r="O1352" s="88" t="n"/>
      <c r="P1352" s="88" t="n"/>
      <c r="Q1352" s="88" t="n"/>
      <c r="R1352" s="134" t="n"/>
      <c r="S1352" s="134" t="n"/>
      <c r="T1352" s="134" t="n"/>
      <c r="U1352" s="134" t="n"/>
      <c r="V1352" s="134" t="n"/>
      <c r="W1352" s="134" t="n"/>
      <c r="X1352" s="134" t="n"/>
    </row>
    <row r="1353" ht="15.75" customHeight="1" s="303">
      <c r="B1353" s="75" t="n">
        <v>45620</v>
      </c>
      <c r="C1353" s="120" t="n">
        <v>0</v>
      </c>
      <c r="D1353" s="120" t="n">
        <v>950</v>
      </c>
      <c r="E1353" s="120" t="n">
        <v>256</v>
      </c>
      <c r="F1353" s="120" t="n">
        <v>0</v>
      </c>
      <c r="G1353" s="120" t="n">
        <v>0</v>
      </c>
      <c r="H1353" s="120" t="n">
        <v>521</v>
      </c>
      <c r="I1353" s="120" t="n">
        <v>766</v>
      </c>
      <c r="J1353" s="120" t="n">
        <v>0</v>
      </c>
      <c r="K1353" s="120" t="n">
        <v>0</v>
      </c>
      <c r="L1353" s="120" t="n">
        <v>0</v>
      </c>
      <c r="M1353" s="120" t="n">
        <v>0</v>
      </c>
      <c r="N1353" s="88">
        <f>N1352+C1353+D1353+F1353+G1353+H1353-I1353-J1353-K1353-L1353-M1353/15</f>
        <v/>
      </c>
      <c r="O1353" s="88" t="n"/>
      <c r="P1353" s="88" t="n"/>
      <c r="Q1353" s="88" t="n"/>
      <c r="R1353" s="134" t="n"/>
      <c r="S1353" s="134" t="n"/>
      <c r="T1353" s="134" t="n"/>
      <c r="U1353" s="134" t="n"/>
      <c r="V1353" s="134" t="n"/>
      <c r="W1353" s="134" t="n"/>
      <c r="X1353" s="134" t="n"/>
    </row>
    <row r="1354" ht="15.75" customHeight="1" s="303">
      <c r="B1354" s="75" t="n">
        <v>45621</v>
      </c>
      <c r="C1354" s="120" t="n">
        <v>0</v>
      </c>
      <c r="D1354" s="120" t="n">
        <v>400</v>
      </c>
      <c r="E1354" s="120" t="n">
        <v>113</v>
      </c>
      <c r="F1354" s="120" t="n">
        <v>0</v>
      </c>
      <c r="G1354" s="120" t="n">
        <v>0</v>
      </c>
      <c r="H1354" s="120" t="n">
        <v>497</v>
      </c>
      <c r="I1354" s="120" t="n">
        <v>409</v>
      </c>
      <c r="J1354" s="120" t="n">
        <v>0</v>
      </c>
      <c r="K1354" s="120" t="n">
        <v>600</v>
      </c>
      <c r="L1354" s="120" t="n">
        <v>0</v>
      </c>
      <c r="M1354" s="120" t="n">
        <v>0</v>
      </c>
      <c r="N1354" s="88">
        <f>N1353+C1354+D1354+F1354+G1354+H1354-I1354-J1354-K1354-L1354-M1354/15</f>
        <v/>
      </c>
      <c r="O1354" s="88" t="n"/>
      <c r="P1354" s="88" t="n"/>
      <c r="Q1354" s="88" t="n"/>
      <c r="R1354" s="134" t="n"/>
      <c r="S1354" s="134" t="n"/>
      <c r="T1354" s="134" t="n"/>
      <c r="U1354" s="134" t="n"/>
      <c r="V1354" s="134" t="n"/>
      <c r="W1354" s="134" t="n"/>
      <c r="X1354" s="134" t="n"/>
    </row>
    <row r="1355" ht="15.75" customHeight="1" s="303">
      <c r="B1355" s="75" t="n">
        <v>45622</v>
      </c>
      <c r="C1355" s="120" t="n">
        <v>0</v>
      </c>
      <c r="D1355" s="120" t="n">
        <v>0</v>
      </c>
      <c r="E1355" s="120" t="n">
        <v>0</v>
      </c>
      <c r="F1355" s="120" t="n">
        <v>0</v>
      </c>
      <c r="G1355" s="120" t="n">
        <v>0</v>
      </c>
      <c r="H1355" s="120" t="n">
        <v>428</v>
      </c>
      <c r="I1355" s="120" t="n">
        <v>433</v>
      </c>
      <c r="J1355" s="120" t="n">
        <v>0</v>
      </c>
      <c r="K1355" s="120" t="n">
        <v>0</v>
      </c>
      <c r="L1355" s="120" t="n">
        <v>0</v>
      </c>
      <c r="M1355" s="120" t="n">
        <v>0</v>
      </c>
      <c r="N1355" s="88">
        <f>N1354+C1355+D1355+F1355+G1355+H1355-I1355-J1355-K1355-L1355-M1355/15</f>
        <v/>
      </c>
      <c r="O1355" s="88" t="n"/>
      <c r="P1355" s="88" t="n"/>
      <c r="Q1355" s="88" t="n"/>
      <c r="R1355" s="134" t="n"/>
      <c r="S1355" s="134" t="n"/>
      <c r="T1355" s="134" t="n"/>
      <c r="U1355" s="134" t="n"/>
      <c r="V1355" s="134" t="n"/>
      <c r="W1355" s="134" t="n"/>
      <c r="X1355" s="134" t="n"/>
    </row>
    <row r="1356" ht="15.75" customHeight="1" s="303">
      <c r="B1356" s="75" t="n">
        <v>45623</v>
      </c>
      <c r="C1356" s="120" t="n">
        <v>0</v>
      </c>
      <c r="D1356" s="120" t="n">
        <v>191</v>
      </c>
      <c r="E1356" s="120" t="n">
        <v>15</v>
      </c>
      <c r="F1356" s="120" t="n">
        <v>0</v>
      </c>
      <c r="G1356" s="120" t="n">
        <v>0</v>
      </c>
      <c r="H1356" s="120" t="n">
        <v>292</v>
      </c>
      <c r="I1356" s="120" t="n">
        <v>746</v>
      </c>
      <c r="J1356" s="120" t="n">
        <v>0</v>
      </c>
      <c r="K1356" s="120" t="n">
        <v>0</v>
      </c>
      <c r="L1356" s="120" t="n">
        <v>0</v>
      </c>
      <c r="M1356" s="120" t="n">
        <v>0</v>
      </c>
      <c r="N1356" s="88">
        <f>N1355+C1356+D1356+F1356+G1356+H1356-I1356-J1356-K1356-L1356-M1356/15</f>
        <v/>
      </c>
      <c r="O1356" s="88" t="n"/>
      <c r="P1356" s="88" t="n"/>
      <c r="Q1356" s="88" t="n"/>
      <c r="R1356" s="134" t="n"/>
      <c r="S1356" s="134" t="n"/>
      <c r="T1356" s="134" t="n"/>
      <c r="U1356" s="134" t="n"/>
      <c r="V1356" s="134" t="n"/>
      <c r="W1356" s="134" t="n"/>
      <c r="X1356" s="134" t="n"/>
    </row>
    <row r="1357" ht="15.75" customHeight="1" s="303">
      <c r="B1357" s="75" t="n">
        <v>45624</v>
      </c>
      <c r="C1357" s="120" t="n">
        <v>0</v>
      </c>
      <c r="D1357" s="120" t="n">
        <v>500</v>
      </c>
      <c r="E1357" s="120" t="n">
        <v>127</v>
      </c>
      <c r="F1357" s="120" t="n">
        <v>0</v>
      </c>
      <c r="G1357" s="120" t="n">
        <v>0</v>
      </c>
      <c r="H1357" s="120" t="n">
        <v>465</v>
      </c>
      <c r="I1357" s="120" t="n">
        <v>774</v>
      </c>
      <c r="J1357" s="120" t="n">
        <v>0</v>
      </c>
      <c r="K1357" s="120" t="n">
        <v>0</v>
      </c>
      <c r="L1357" s="120" t="n">
        <v>0</v>
      </c>
      <c r="M1357" s="120" t="n">
        <v>0</v>
      </c>
      <c r="N1357" s="88">
        <f>N1356+C1357+D1357+F1357+G1357+H1357-I1357-J1357-K1357-L1357-M1357/15</f>
        <v/>
      </c>
      <c r="O1357" s="88" t="n"/>
      <c r="P1357" s="88" t="n"/>
      <c r="Q1357" s="88" t="n"/>
      <c r="R1357" s="134" t="n"/>
      <c r="S1357" s="134" t="n"/>
      <c r="T1357" s="134" t="n"/>
      <c r="U1357" s="134" t="n"/>
      <c r="V1357" s="134" t="n"/>
      <c r="W1357" s="134" t="n"/>
      <c r="X1357" s="134" t="n"/>
    </row>
    <row r="1358" ht="15.75" customHeight="1" s="303">
      <c r="B1358" s="75" t="n">
        <v>45625</v>
      </c>
      <c r="C1358" s="120" t="n">
        <v>0</v>
      </c>
      <c r="D1358" s="120" t="n">
        <v>0</v>
      </c>
      <c r="E1358" s="120" t="n">
        <v>0</v>
      </c>
      <c r="F1358" s="120" t="n">
        <v>0</v>
      </c>
      <c r="G1358" s="120" t="n">
        <v>0</v>
      </c>
      <c r="H1358" s="120" t="n">
        <v>443</v>
      </c>
      <c r="I1358" s="120" t="n">
        <v>574</v>
      </c>
      <c r="J1358" s="120" t="n">
        <v>0</v>
      </c>
      <c r="K1358" s="120" t="n">
        <v>0</v>
      </c>
      <c r="L1358" s="120" t="n">
        <v>0</v>
      </c>
      <c r="M1358" s="120" t="n">
        <v>0</v>
      </c>
      <c r="N1358" s="88">
        <f>N1357+C1358+D1358+F1358+G1358+H1358-I1358-J1358-K1358-L1358-M1358/15</f>
        <v/>
      </c>
      <c r="O1358" s="88" t="n"/>
      <c r="P1358" s="88" t="n"/>
      <c r="Q1358" s="88" t="n"/>
      <c r="R1358" s="134" t="n"/>
      <c r="S1358" s="134" t="n"/>
      <c r="T1358" s="134" t="n"/>
      <c r="U1358" s="134" t="n"/>
      <c r="V1358" s="134" t="n"/>
      <c r="W1358" s="134" t="n"/>
      <c r="X1358" s="134" t="n"/>
    </row>
    <row r="1359" ht="15.75" customHeight="1" s="303">
      <c r="B1359" s="75" t="n">
        <v>45626</v>
      </c>
      <c r="C1359" s="120" t="n">
        <v>0</v>
      </c>
      <c r="D1359" s="120" t="n">
        <v>283</v>
      </c>
      <c r="E1359" s="120" t="n">
        <v>71</v>
      </c>
      <c r="F1359" s="120" t="n">
        <v>0</v>
      </c>
      <c r="G1359" s="120" t="n">
        <v>0</v>
      </c>
      <c r="H1359" s="120" t="n">
        <v>222</v>
      </c>
      <c r="I1359" s="120" t="n">
        <v>718</v>
      </c>
      <c r="J1359" s="120" t="n">
        <v>0</v>
      </c>
      <c r="K1359" s="120" t="n">
        <v>0</v>
      </c>
      <c r="L1359" s="120" t="n">
        <v>0</v>
      </c>
      <c r="M1359" s="120" t="n">
        <v>0</v>
      </c>
      <c r="N1359" s="88">
        <f>N1358+C1359+D1359+F1359+G1359+H1359-I1359-J1359-K1359-L1359-M1359/15</f>
        <v/>
      </c>
      <c r="O1359" s="88" t="n"/>
      <c r="P1359" s="88" t="n"/>
      <c r="Q1359" s="88" t="n"/>
      <c r="R1359" s="134" t="n"/>
      <c r="S1359" s="134" t="n"/>
      <c r="T1359" s="134" t="n"/>
      <c r="U1359" s="134" t="n"/>
      <c r="V1359" s="134" t="n"/>
      <c r="W1359" s="134" t="n"/>
      <c r="X1359" s="134" t="n"/>
    </row>
    <row r="1360" ht="15.75" customHeight="1" s="303">
      <c r="B1360" s="75" t="n">
        <v>45627</v>
      </c>
      <c r="C1360" s="120" t="n">
        <v>0</v>
      </c>
      <c r="D1360" s="120" t="n">
        <v>0</v>
      </c>
      <c r="E1360" s="120" t="n">
        <v>0</v>
      </c>
      <c r="F1360" s="120" t="n">
        <v>0</v>
      </c>
      <c r="G1360" s="120" t="n">
        <v>0</v>
      </c>
      <c r="H1360" s="120" t="n">
        <v>413</v>
      </c>
      <c r="I1360" s="120" t="n">
        <v>739</v>
      </c>
      <c r="J1360" s="120" t="n">
        <v>0</v>
      </c>
      <c r="K1360" s="120" t="n">
        <v>0</v>
      </c>
      <c r="L1360" s="120" t="n">
        <v>0</v>
      </c>
      <c r="M1360" s="120" t="n">
        <v>0</v>
      </c>
      <c r="N1360" s="88">
        <f>N1359+C1360+D1360+F1360+G1360+H1360-I1360-J1360-K1360-L1360-M1360/15</f>
        <v/>
      </c>
      <c r="O1360" s="88" t="n"/>
      <c r="P1360" s="88" t="n"/>
      <c r="Q1360" s="88" t="n"/>
      <c r="R1360" s="134" t="n"/>
      <c r="S1360" s="134" t="n"/>
      <c r="T1360" s="134" t="n"/>
      <c r="U1360" s="134" t="n"/>
      <c r="V1360" s="134" t="n"/>
      <c r="W1360" s="134" t="n"/>
      <c r="X1360" s="134" t="n"/>
    </row>
    <row r="1361" ht="15.75" customHeight="1" s="303">
      <c r="B1361" s="75" t="n">
        <v>45628</v>
      </c>
      <c r="C1361" s="120" t="n">
        <v>0</v>
      </c>
      <c r="D1361" s="120" t="n">
        <v>0</v>
      </c>
      <c r="E1361" s="120" t="n">
        <v>0</v>
      </c>
      <c r="F1361" s="120" t="n">
        <v>0</v>
      </c>
      <c r="G1361" s="120" t="n">
        <v>5</v>
      </c>
      <c r="H1361" s="120" t="n">
        <v>451</v>
      </c>
      <c r="I1361" s="120" t="n">
        <v>311</v>
      </c>
      <c r="J1361" s="120" t="n">
        <v>0</v>
      </c>
      <c r="K1361" s="120" t="n">
        <v>0</v>
      </c>
      <c r="L1361" s="120" t="n">
        <v>0</v>
      </c>
      <c r="M1361" s="120" t="n">
        <v>0</v>
      </c>
      <c r="N1361" s="88">
        <f>N1360+C1361+D1361+F1361+G1361+H1361-I1361-J1361-K1361-L1361-M1361/15</f>
        <v/>
      </c>
      <c r="O1361" s="88" t="n"/>
      <c r="P1361" s="88" t="n"/>
      <c r="Q1361" s="88" t="n"/>
      <c r="R1361" s="134" t="n"/>
      <c r="S1361" s="134" t="n"/>
      <c r="T1361" s="134" t="n"/>
      <c r="U1361" s="134" t="n"/>
      <c r="V1361" s="134" t="n"/>
      <c r="W1361" s="134" t="n"/>
      <c r="X1361" s="134" t="n"/>
    </row>
    <row r="1362" ht="15.75" customHeight="1" s="303">
      <c r="B1362" s="75" t="n">
        <v>45629</v>
      </c>
      <c r="C1362" s="120" t="n">
        <v>0</v>
      </c>
      <c r="D1362" s="120" t="n">
        <v>500</v>
      </c>
      <c r="E1362" s="120" t="n">
        <v>156</v>
      </c>
      <c r="F1362" s="120" t="n">
        <v>0</v>
      </c>
      <c r="G1362" s="120" t="n">
        <v>0</v>
      </c>
      <c r="H1362" s="120" t="n">
        <v>345</v>
      </c>
      <c r="I1362" s="120" t="n">
        <v>639</v>
      </c>
      <c r="J1362" s="120" t="n">
        <v>0</v>
      </c>
      <c r="K1362" s="120" t="n">
        <v>0</v>
      </c>
      <c r="L1362" s="120" t="n">
        <v>0</v>
      </c>
      <c r="M1362" s="120" t="n">
        <v>0</v>
      </c>
      <c r="N1362" s="88">
        <f>N1361+C1362+D1362+F1362+G1362+H1362-I1362-J1362-K1362-L1362-M1362/15</f>
        <v/>
      </c>
      <c r="O1362" s="88" t="n"/>
      <c r="P1362" s="88" t="n"/>
      <c r="Q1362" s="88" t="n"/>
      <c r="R1362" s="134" t="n"/>
      <c r="S1362" s="134" t="n"/>
      <c r="T1362" s="134" t="n"/>
      <c r="U1362" s="134" t="n"/>
      <c r="V1362" s="134" t="n"/>
      <c r="W1362" s="134" t="n"/>
      <c r="X1362" s="134" t="n"/>
    </row>
    <row r="1363" ht="15.75" customHeight="1" s="303">
      <c r="B1363" s="75" t="n">
        <v>45630</v>
      </c>
      <c r="C1363" s="120" t="n">
        <v>0</v>
      </c>
      <c r="D1363" s="120" t="n">
        <v>0</v>
      </c>
      <c r="E1363" s="120" t="n">
        <v>0</v>
      </c>
      <c r="F1363" s="120" t="n">
        <v>0</v>
      </c>
      <c r="G1363" s="120" t="n">
        <v>0</v>
      </c>
      <c r="H1363" s="120" t="n">
        <v>428</v>
      </c>
      <c r="I1363" s="120" t="n">
        <v>1126</v>
      </c>
      <c r="J1363" s="120" t="n">
        <v>0</v>
      </c>
      <c r="K1363" s="120" t="n">
        <v>0</v>
      </c>
      <c r="L1363" s="120" t="n">
        <v>0</v>
      </c>
      <c r="M1363" s="120" t="n">
        <v>0</v>
      </c>
      <c r="N1363" s="88">
        <f>N1362+C1363+D1363+F1363+G1363+H1363-I1363-J1363-K1363-L1363-M1363/15</f>
        <v/>
      </c>
      <c r="O1363" s="88" t="n"/>
      <c r="P1363" s="88" t="n"/>
      <c r="Q1363" s="88" t="n"/>
      <c r="R1363" s="134" t="n"/>
      <c r="S1363" s="134" t="n"/>
      <c r="T1363" s="134" t="n"/>
      <c r="U1363" s="134" t="n"/>
      <c r="V1363" s="134" t="n"/>
      <c r="W1363" s="134" t="n"/>
      <c r="X1363" s="134" t="n"/>
    </row>
    <row r="1364" ht="15.75" customHeight="1" s="303">
      <c r="B1364" s="75" t="n">
        <v>45631</v>
      </c>
      <c r="C1364" s="120" t="n">
        <v>0</v>
      </c>
      <c r="D1364" s="120" t="n">
        <v>1187</v>
      </c>
      <c r="E1364" s="120" t="n">
        <v>335</v>
      </c>
      <c r="F1364" s="120" t="n">
        <v>0</v>
      </c>
      <c r="G1364" s="120" t="n">
        <v>0</v>
      </c>
      <c r="H1364" s="120" t="n">
        <v>391</v>
      </c>
      <c r="I1364" s="120" t="n">
        <v>1021</v>
      </c>
      <c r="J1364" s="120" t="n">
        <v>0</v>
      </c>
      <c r="K1364" s="120" t="n">
        <v>600</v>
      </c>
      <c r="L1364" s="120" t="n">
        <v>0</v>
      </c>
      <c r="M1364" s="120" t="n">
        <v>0</v>
      </c>
      <c r="N1364" s="88">
        <f>N1363+C1364+D1364+F1364+G1364+H1364-I1364-J1364-K1364-L1364-M1364/15</f>
        <v/>
      </c>
      <c r="O1364" s="88" t="n"/>
      <c r="P1364" s="88" t="n"/>
      <c r="Q1364" s="88" t="n"/>
      <c r="R1364" s="134" t="n"/>
      <c r="S1364" s="134" t="n"/>
      <c r="T1364" s="134" t="n"/>
      <c r="U1364" s="134" t="n"/>
      <c r="V1364" s="134" t="n"/>
      <c r="W1364" s="134" t="n"/>
      <c r="X1364" s="134" t="n"/>
    </row>
    <row r="1365" ht="15.75" customHeight="1" s="303">
      <c r="B1365" s="75" t="n">
        <v>45632</v>
      </c>
      <c r="C1365" s="120" t="n">
        <v>0</v>
      </c>
      <c r="D1365" s="120" t="n">
        <v>794</v>
      </c>
      <c r="E1365" s="120" t="n">
        <v>99</v>
      </c>
      <c r="F1365" s="120" t="n">
        <v>0</v>
      </c>
      <c r="G1365" s="120" t="n">
        <v>0</v>
      </c>
      <c r="H1365" s="120" t="n">
        <v>368</v>
      </c>
      <c r="I1365" s="120" t="n">
        <v>380</v>
      </c>
      <c r="J1365" s="120" t="n">
        <v>0</v>
      </c>
      <c r="K1365" s="120" t="n">
        <v>0</v>
      </c>
      <c r="L1365" s="120" t="n">
        <v>0</v>
      </c>
      <c r="M1365" s="120" t="n">
        <v>0</v>
      </c>
      <c r="N1365" s="88">
        <f>N1364+C1365+D1365+F1365+G1365+H1365-I1365-J1365-K1365-L1365-M1365/15</f>
        <v/>
      </c>
      <c r="O1365" s="88" t="n"/>
      <c r="P1365" s="88" t="n"/>
      <c r="Q1365" s="88" t="n"/>
      <c r="R1365" s="134" t="n"/>
      <c r="S1365" s="134" t="n"/>
      <c r="T1365" s="134" t="n"/>
      <c r="U1365" s="134" t="n"/>
      <c r="V1365" s="134" t="n"/>
      <c r="W1365" s="134" t="n"/>
      <c r="X1365" s="134" t="n"/>
    </row>
    <row r="1366" ht="15.75" customHeight="1" s="303">
      <c r="B1366" s="75" t="n">
        <v>45633</v>
      </c>
      <c r="C1366" s="120" t="n">
        <v>0</v>
      </c>
      <c r="D1366" s="120" t="n">
        <v>0</v>
      </c>
      <c r="E1366" s="120" t="n">
        <v>0</v>
      </c>
      <c r="F1366" s="120" t="n">
        <v>0</v>
      </c>
      <c r="G1366" s="120" t="n">
        <v>0</v>
      </c>
      <c r="H1366" s="120" t="n">
        <v>510</v>
      </c>
      <c r="I1366" s="120" t="n">
        <v>595</v>
      </c>
      <c r="J1366" s="120" t="n">
        <v>0</v>
      </c>
      <c r="K1366" s="120" t="n">
        <v>0</v>
      </c>
      <c r="L1366" s="120" t="n">
        <v>0</v>
      </c>
      <c r="M1366" s="120" t="n">
        <v>0</v>
      </c>
      <c r="N1366" s="88">
        <f>N1365+C1366+D1366+F1366+G1366+H1366-I1366-J1366-K1366-L1366-M1366/15</f>
        <v/>
      </c>
      <c r="O1366" s="88" t="n"/>
      <c r="P1366" s="88" t="n"/>
      <c r="Q1366" s="88" t="n"/>
      <c r="R1366" s="134" t="n"/>
      <c r="S1366" s="134" t="n"/>
      <c r="T1366" s="134" t="n"/>
      <c r="U1366" s="134" t="n"/>
      <c r="V1366" s="134" t="n"/>
      <c r="W1366" s="134" t="n"/>
      <c r="X1366" s="134" t="n"/>
    </row>
    <row r="1367" ht="15.75" customHeight="1" s="303">
      <c r="B1367" s="75" t="n">
        <v>45634</v>
      </c>
      <c r="C1367" s="120" t="n">
        <v>0</v>
      </c>
      <c r="D1367" s="120" t="n">
        <v>500</v>
      </c>
      <c r="E1367" s="120" t="n">
        <v>110</v>
      </c>
      <c r="F1367" s="120" t="n">
        <v>0</v>
      </c>
      <c r="G1367" s="120" t="n">
        <v>0</v>
      </c>
      <c r="H1367" s="120" t="n">
        <v>264</v>
      </c>
      <c r="I1367" s="120" t="n">
        <v>1169</v>
      </c>
      <c r="J1367" s="120" t="n">
        <v>0</v>
      </c>
      <c r="K1367" s="120" t="n">
        <v>0</v>
      </c>
      <c r="L1367" s="120" t="n">
        <v>0</v>
      </c>
      <c r="M1367" s="120" t="n">
        <v>0</v>
      </c>
      <c r="N1367" s="88">
        <f>N1366+C1367+D1367+F1367+G1367+H1367-I1367-J1367-K1367-L1367-M1367/15</f>
        <v/>
      </c>
      <c r="O1367" s="88" t="n"/>
      <c r="P1367" s="88" t="n"/>
      <c r="Q1367" s="88" t="n"/>
      <c r="R1367" s="134" t="n"/>
      <c r="S1367" s="134" t="n"/>
      <c r="T1367" s="134" t="n"/>
      <c r="U1367" s="134" t="n"/>
      <c r="V1367" s="134" t="n"/>
      <c r="W1367" s="134" t="n"/>
      <c r="X1367" s="134" t="n"/>
    </row>
    <row r="1368" ht="15.75" customHeight="1" s="303">
      <c r="B1368" s="75" t="n">
        <v>45635</v>
      </c>
      <c r="C1368" s="120" t="n">
        <v>0</v>
      </c>
      <c r="D1368" s="120" t="n">
        <v>0</v>
      </c>
      <c r="E1368" s="120" t="n">
        <v>0</v>
      </c>
      <c r="F1368" s="120" t="n">
        <v>0</v>
      </c>
      <c r="G1368" s="120" t="n">
        <v>0</v>
      </c>
      <c r="H1368" s="120" t="n">
        <v>366</v>
      </c>
      <c r="I1368" s="120" t="n">
        <v>607</v>
      </c>
      <c r="J1368" s="120" t="n">
        <v>0</v>
      </c>
      <c r="K1368" s="120" t="n">
        <v>0</v>
      </c>
      <c r="L1368" s="120" t="n">
        <v>0</v>
      </c>
      <c r="M1368" s="120" t="n">
        <v>0</v>
      </c>
      <c r="N1368" s="88">
        <f>N1367+C1368+D1368+F1368+G1368+H1368-I1368-J1368-K1368-L1368-M1368/15</f>
        <v/>
      </c>
      <c r="O1368" s="88" t="n"/>
      <c r="P1368" s="88" t="n"/>
      <c r="Q1368" s="88" t="n"/>
      <c r="R1368" s="134" t="n"/>
      <c r="S1368" s="134" t="n"/>
      <c r="T1368" s="134" t="n"/>
      <c r="U1368" s="134" t="n"/>
      <c r="V1368" s="134" t="n"/>
      <c r="W1368" s="134" t="n"/>
      <c r="X1368" s="134" t="n"/>
    </row>
    <row r="1369" ht="15.75" customHeight="1" s="303">
      <c r="B1369" s="75" t="n">
        <v>45636</v>
      </c>
      <c r="C1369" s="120" t="n">
        <v>0</v>
      </c>
      <c r="D1369" s="120" t="n">
        <v>400</v>
      </c>
      <c r="E1369" s="120" t="n">
        <v>93</v>
      </c>
      <c r="F1369" s="120" t="n">
        <v>0</v>
      </c>
      <c r="G1369" s="120" t="n">
        <v>0</v>
      </c>
      <c r="H1369" s="120" t="n">
        <v>48</v>
      </c>
      <c r="I1369" s="120" t="n">
        <v>0</v>
      </c>
      <c r="J1369" s="120" t="n">
        <v>0</v>
      </c>
      <c r="K1369" s="120" t="n">
        <v>0</v>
      </c>
      <c r="L1369" s="120" t="n">
        <v>0</v>
      </c>
      <c r="M1369" s="120" t="n">
        <v>0</v>
      </c>
      <c r="N1369" s="88">
        <f>N1368+C1369+D1369+F1369+G1369+H1369-I1369-J1369-K1369-L1369-M1369/15</f>
        <v/>
      </c>
      <c r="O1369" s="88" t="n"/>
      <c r="P1369" s="88" t="n"/>
      <c r="Q1369" s="88" t="n"/>
      <c r="R1369" s="134" t="n"/>
      <c r="S1369" s="134" t="n"/>
      <c r="T1369" s="134" t="n"/>
      <c r="U1369" s="134" t="n"/>
      <c r="V1369" s="134" t="n"/>
      <c r="W1369" s="134" t="n"/>
      <c r="X1369" s="134" t="n"/>
    </row>
    <row r="1370" ht="15.75" customHeight="1" s="303">
      <c r="B1370" s="75" t="n">
        <v>45637</v>
      </c>
      <c r="C1370" s="120" t="n">
        <v>0</v>
      </c>
      <c r="D1370" s="120" t="n">
        <v>0</v>
      </c>
      <c r="E1370" s="120" t="n">
        <v>0</v>
      </c>
      <c r="F1370" s="120" t="n">
        <v>0</v>
      </c>
      <c r="G1370" s="120" t="n">
        <v>0</v>
      </c>
      <c r="H1370" s="120" t="n">
        <v>669</v>
      </c>
      <c r="I1370" s="120" t="n">
        <v>379</v>
      </c>
      <c r="J1370" s="120" t="n">
        <v>0</v>
      </c>
      <c r="K1370" s="120" t="n">
        <v>0</v>
      </c>
      <c r="L1370" s="120" t="n">
        <v>0</v>
      </c>
      <c r="M1370" s="120" t="n">
        <v>0</v>
      </c>
      <c r="N1370" s="88">
        <f>N1369+C1370+D1370+F1370+G1370+H1370-I1370-J1370-K1370-L1370-M1370/15</f>
        <v/>
      </c>
      <c r="O1370" s="88" t="n"/>
      <c r="P1370" s="88" t="n"/>
      <c r="Q1370" s="88" t="n"/>
      <c r="R1370" s="134" t="n"/>
      <c r="S1370" s="134" t="n"/>
      <c r="T1370" s="134" t="n"/>
      <c r="U1370" s="134" t="n"/>
      <c r="V1370" s="134" t="n"/>
      <c r="W1370" s="134" t="n"/>
      <c r="X1370" s="134" t="n"/>
    </row>
    <row r="1371" ht="15.75" customHeight="1" s="303">
      <c r="B1371" s="75" t="n">
        <v>45638</v>
      </c>
      <c r="C1371" s="120" t="n">
        <v>0</v>
      </c>
      <c r="D1371" s="120" t="n">
        <v>0</v>
      </c>
      <c r="E1371" s="120" t="n">
        <v>0</v>
      </c>
      <c r="F1371" s="120" t="n">
        <v>0</v>
      </c>
      <c r="G1371" s="120" t="n">
        <v>0</v>
      </c>
      <c r="H1371" s="120" t="n">
        <v>487</v>
      </c>
      <c r="I1371" s="120" t="n">
        <v>1247</v>
      </c>
      <c r="J1371" s="120" t="n">
        <v>0</v>
      </c>
      <c r="K1371" s="120" t="n">
        <v>0</v>
      </c>
      <c r="L1371" s="120" t="n">
        <v>0</v>
      </c>
      <c r="M1371" s="120" t="n">
        <v>0</v>
      </c>
      <c r="N1371" s="88">
        <f>N1370+C1371+D1371+F1371+G1371+H1371-I1371-J1371-K1371-L1371-M1371/15</f>
        <v/>
      </c>
      <c r="O1371" s="88" t="n"/>
      <c r="P1371" s="88" t="n"/>
      <c r="Q1371" s="88" t="n"/>
      <c r="R1371" s="134" t="n"/>
      <c r="S1371" s="134" t="n"/>
      <c r="T1371" s="134" t="n"/>
      <c r="U1371" s="134" t="n"/>
      <c r="V1371" s="134" t="n"/>
      <c r="W1371" s="134" t="n"/>
      <c r="X1371" s="134" t="n"/>
    </row>
    <row r="1372" ht="15.75" customHeight="1" s="303">
      <c r="B1372" s="75" t="n">
        <v>45639</v>
      </c>
      <c r="C1372" s="120" t="n">
        <v>0</v>
      </c>
      <c r="D1372" s="120" t="n">
        <v>500</v>
      </c>
      <c r="E1372" s="120" t="n">
        <v>170</v>
      </c>
      <c r="F1372" s="120" t="n">
        <v>0</v>
      </c>
      <c r="G1372" s="120" t="n">
        <v>0</v>
      </c>
      <c r="H1372" s="120" t="n">
        <v>517</v>
      </c>
      <c r="I1372" s="120" t="n">
        <v>794</v>
      </c>
      <c r="J1372" s="120" t="n">
        <v>0</v>
      </c>
      <c r="K1372" s="120" t="n">
        <v>600</v>
      </c>
      <c r="L1372" s="120" t="n">
        <v>0</v>
      </c>
      <c r="M1372" s="120" t="n">
        <v>0</v>
      </c>
      <c r="N1372" s="88">
        <f>N1371+C1372+D1372+F1372+G1372+H1372-I1372-J1372-K1372-L1372-M1372/15</f>
        <v/>
      </c>
      <c r="O1372" s="88" t="n"/>
      <c r="P1372" s="88" t="n"/>
      <c r="Q1372" s="88" t="n"/>
      <c r="R1372" s="134" t="n"/>
      <c r="S1372" s="134" t="n"/>
      <c r="T1372" s="134" t="n"/>
      <c r="U1372" s="134" t="n"/>
      <c r="V1372" s="134" t="n"/>
      <c r="W1372" s="134" t="n"/>
      <c r="X1372" s="134" t="n"/>
    </row>
    <row r="1373" ht="15.75" customHeight="1" s="303">
      <c r="B1373" s="75" t="n">
        <v>45640</v>
      </c>
      <c r="C1373" s="120" t="n">
        <v>0</v>
      </c>
      <c r="D1373" s="120" t="n">
        <v>383</v>
      </c>
      <c r="E1373" s="120" t="n">
        <v>138</v>
      </c>
      <c r="F1373" s="120" t="n">
        <v>0</v>
      </c>
      <c r="G1373" s="120" t="n">
        <v>0</v>
      </c>
      <c r="H1373" s="120" t="n">
        <v>409</v>
      </c>
      <c r="I1373" s="120" t="n">
        <v>379</v>
      </c>
      <c r="J1373" s="120" t="n">
        <v>0</v>
      </c>
      <c r="K1373" s="120" t="n">
        <v>0</v>
      </c>
      <c r="L1373" s="120" t="n">
        <v>0</v>
      </c>
      <c r="M1373" s="120" t="n">
        <v>0</v>
      </c>
      <c r="N1373" s="88">
        <f>N1372+C1373+D1373+F1373+G1373+H1373-I1373-J1373-K1373-L1373-M1373/15</f>
        <v/>
      </c>
      <c r="O1373" s="88" t="n"/>
      <c r="P1373" s="88" t="n"/>
      <c r="Q1373" s="88" t="n"/>
      <c r="R1373" s="134" t="n"/>
      <c r="S1373" s="134" t="n"/>
      <c r="T1373" s="134" t="n"/>
      <c r="U1373" s="134" t="n"/>
      <c r="V1373" s="134" t="n"/>
      <c r="W1373" s="134" t="n"/>
      <c r="X1373" s="134" t="n"/>
    </row>
    <row r="1374" ht="15.75" customHeight="1" s="303">
      <c r="B1374" s="75" t="n">
        <v>45641</v>
      </c>
      <c r="C1374" s="120" t="n">
        <v>0</v>
      </c>
      <c r="D1374" s="120" t="n">
        <v>0</v>
      </c>
      <c r="E1374" s="120" t="n">
        <v>0</v>
      </c>
      <c r="F1374" s="120" t="n">
        <v>0</v>
      </c>
      <c r="G1374" s="120" t="n">
        <v>0</v>
      </c>
      <c r="H1374" s="120" t="n">
        <v>161</v>
      </c>
      <c r="I1374" s="120" t="n">
        <v>880</v>
      </c>
      <c r="J1374" s="120" t="n">
        <v>0</v>
      </c>
      <c r="K1374" s="120" t="n">
        <v>0</v>
      </c>
      <c r="L1374" s="120" t="n">
        <v>0</v>
      </c>
      <c r="M1374" s="120" t="n">
        <v>0</v>
      </c>
      <c r="N1374" s="88">
        <f>N1373+C1374+D1374+F1374+G1374+H1374-I1374-J1374-K1374-L1374-M1374/15</f>
        <v/>
      </c>
      <c r="O1374" s="88" t="n"/>
      <c r="P1374" s="88" t="n"/>
      <c r="Q1374" s="88" t="n"/>
      <c r="R1374" s="134" t="n"/>
      <c r="S1374" s="134" t="n"/>
      <c r="T1374" s="134" t="n"/>
      <c r="U1374" s="134" t="n"/>
      <c r="V1374" s="134" t="n"/>
      <c r="W1374" s="134" t="n"/>
      <c r="X1374" s="134" t="n"/>
    </row>
    <row r="1375" ht="15.75" customHeight="1" s="303">
      <c r="B1375" s="75" t="n">
        <v>45642</v>
      </c>
      <c r="C1375" s="120" t="n">
        <v>0</v>
      </c>
      <c r="D1375" s="120" t="n">
        <v>0</v>
      </c>
      <c r="E1375" s="120" t="n">
        <v>0</v>
      </c>
      <c r="F1375" s="120" t="n">
        <v>0</v>
      </c>
      <c r="G1375" s="120" t="n">
        <v>0</v>
      </c>
      <c r="H1375" s="120" t="n">
        <v>714</v>
      </c>
      <c r="I1375" s="120" t="n">
        <v>546</v>
      </c>
      <c r="J1375" s="120" t="n">
        <v>0</v>
      </c>
      <c r="K1375" s="120" t="n">
        <v>0</v>
      </c>
      <c r="L1375" s="120" t="n">
        <v>0</v>
      </c>
      <c r="M1375" s="120" t="n">
        <v>0</v>
      </c>
      <c r="N1375" s="88">
        <f>N1374+C1375+D1375+F1375+G1375+H1375-I1375-J1375-K1375-L1375-M1375/15</f>
        <v/>
      </c>
      <c r="O1375" s="88" t="n"/>
      <c r="P1375" s="88" t="n"/>
      <c r="Q1375" s="88" t="n"/>
      <c r="R1375" s="134" t="n"/>
      <c r="S1375" s="134" t="n"/>
      <c r="T1375" s="134" t="n"/>
      <c r="U1375" s="134" t="n"/>
      <c r="V1375" s="134" t="n"/>
      <c r="W1375" s="134" t="n"/>
      <c r="X1375" s="134" t="n"/>
    </row>
    <row r="1376" ht="15.75" customHeight="1" s="303">
      <c r="B1376" s="75" t="n">
        <v>45643</v>
      </c>
      <c r="C1376" s="120" t="n">
        <v>0</v>
      </c>
      <c r="D1376" s="120" t="n">
        <v>678</v>
      </c>
      <c r="E1376" s="120" t="n">
        <v>158</v>
      </c>
      <c r="F1376" s="120" t="n">
        <v>0</v>
      </c>
      <c r="G1376" s="120" t="n">
        <v>0</v>
      </c>
      <c r="H1376" s="120" t="n">
        <v>513</v>
      </c>
      <c r="I1376" s="120" t="n">
        <v>565</v>
      </c>
      <c r="J1376" s="120" t="n">
        <v>0</v>
      </c>
      <c r="K1376" s="120" t="n">
        <v>0</v>
      </c>
      <c r="L1376" s="120" t="n">
        <v>0</v>
      </c>
      <c r="M1376" s="120" t="n">
        <v>0</v>
      </c>
      <c r="N1376" s="88">
        <f>N1375+C1376+D1376+F1376+G1376+H1376-I1376-J1376-K1376-L1376-M1376/15</f>
        <v/>
      </c>
      <c r="O1376" s="88" t="n"/>
      <c r="P1376" s="88" t="n"/>
      <c r="Q1376" s="88" t="n"/>
      <c r="R1376" s="134" t="n"/>
      <c r="S1376" s="134" t="n"/>
      <c r="T1376" s="134" t="n"/>
      <c r="U1376" s="134" t="n"/>
      <c r="V1376" s="134" t="n"/>
      <c r="W1376" s="134" t="n"/>
      <c r="X1376" s="134" t="n"/>
    </row>
    <row r="1377" ht="15.75" customHeight="1" s="303">
      <c r="B1377" s="75" t="n">
        <v>45644</v>
      </c>
      <c r="C1377" s="120" t="n">
        <v>0</v>
      </c>
      <c r="D1377" s="120" t="n">
        <v>770</v>
      </c>
      <c r="E1377" s="120" t="n">
        <v>143</v>
      </c>
      <c r="F1377" s="120" t="n">
        <v>0</v>
      </c>
      <c r="G1377" s="120" t="n">
        <v>0</v>
      </c>
      <c r="H1377" s="120" t="n">
        <v>351</v>
      </c>
      <c r="I1377" s="120" t="n">
        <v>679</v>
      </c>
      <c r="J1377" s="120" t="n">
        <v>0</v>
      </c>
      <c r="K1377" s="120" t="n">
        <v>0</v>
      </c>
      <c r="L1377" s="120" t="n">
        <v>0</v>
      </c>
      <c r="M1377" s="120" t="n">
        <v>0</v>
      </c>
      <c r="N1377" s="88">
        <f>N1376+C1377+D1377+F1377+G1377+H1377-I1377-J1377-K1377-L1377-M1377/15</f>
        <v/>
      </c>
      <c r="O1377" s="88" t="n"/>
      <c r="P1377" s="88" t="n"/>
      <c r="Q1377" s="88" t="n"/>
      <c r="R1377" s="134" t="n"/>
      <c r="S1377" s="134" t="n"/>
      <c r="T1377" s="134" t="n"/>
      <c r="U1377" s="134" t="n"/>
      <c r="V1377" s="134" t="n"/>
      <c r="W1377" s="134" t="n"/>
      <c r="X1377" s="134" t="n"/>
    </row>
    <row r="1378" ht="15.75" customHeight="1" s="303">
      <c r="B1378" s="75" t="n">
        <v>45645</v>
      </c>
      <c r="C1378" s="120" t="n">
        <v>0</v>
      </c>
      <c r="D1378" s="120" t="n">
        <v>0</v>
      </c>
      <c r="E1378" s="120" t="n">
        <v>0</v>
      </c>
      <c r="F1378" s="120" t="n">
        <v>0</v>
      </c>
      <c r="G1378" s="120" t="n">
        <v>0</v>
      </c>
      <c r="H1378" s="120" t="n">
        <v>466</v>
      </c>
      <c r="I1378" s="120" t="n">
        <v>552</v>
      </c>
      <c r="J1378" s="120" t="n">
        <v>0</v>
      </c>
      <c r="K1378" s="120" t="n">
        <v>0</v>
      </c>
      <c r="L1378" s="120" t="n">
        <v>0</v>
      </c>
      <c r="M1378" s="120" t="n">
        <v>0</v>
      </c>
      <c r="N1378" s="88">
        <f>N1377+C1378+D1378+F1378+G1378+H1378-I1378-J1378-K1378-L1378-M1378/15</f>
        <v/>
      </c>
      <c r="O1378" s="88" t="n"/>
      <c r="P1378" s="88" t="n"/>
      <c r="Q1378" s="88" t="n"/>
      <c r="R1378" s="134" t="n"/>
      <c r="S1378" s="134" t="n"/>
      <c r="T1378" s="134" t="n"/>
      <c r="U1378" s="134" t="n"/>
      <c r="V1378" s="134" t="n"/>
      <c r="W1378" s="134" t="n"/>
      <c r="X1378" s="134" t="n"/>
    </row>
    <row r="1379" ht="15.75" customHeight="1" s="303">
      <c r="B1379" s="75" t="n">
        <v>45646</v>
      </c>
      <c r="C1379" s="120" t="n">
        <v>0</v>
      </c>
      <c r="D1379" s="120" t="n">
        <v>0</v>
      </c>
      <c r="E1379" s="120" t="n">
        <v>0</v>
      </c>
      <c r="F1379" s="120" t="n">
        <v>0</v>
      </c>
      <c r="G1379" s="120" t="n">
        <v>0</v>
      </c>
      <c r="H1379" s="120" t="n">
        <v>411</v>
      </c>
      <c r="I1379" s="120" t="n">
        <v>502</v>
      </c>
      <c r="J1379" s="120" t="n">
        <v>0</v>
      </c>
      <c r="K1379" s="120" t="n">
        <v>0</v>
      </c>
      <c r="L1379" s="120" t="n">
        <v>0</v>
      </c>
      <c r="M1379" s="120" t="n">
        <v>0</v>
      </c>
      <c r="N1379" s="88">
        <f>N1378+C1379+D1379+F1379+G1379+H1379-I1379-J1379-K1379-L1379-M1379/15</f>
        <v/>
      </c>
      <c r="O1379" s="88" t="n"/>
      <c r="P1379" s="88" t="n"/>
      <c r="Q1379" s="88" t="n"/>
      <c r="R1379" s="134" t="n"/>
      <c r="S1379" s="134" t="n"/>
      <c r="T1379" s="134" t="n"/>
      <c r="U1379" s="134" t="n"/>
      <c r="V1379" s="134" t="n"/>
      <c r="W1379" s="134" t="n"/>
      <c r="X1379" s="134" t="n"/>
    </row>
    <row r="1380" ht="15.75" customHeight="1" s="303">
      <c r="B1380" s="75" t="n">
        <v>45647</v>
      </c>
      <c r="C1380" s="120" t="n">
        <v>0</v>
      </c>
      <c r="D1380" s="120" t="n">
        <v>0</v>
      </c>
      <c r="E1380" s="120" t="n">
        <v>0</v>
      </c>
      <c r="F1380" s="120" t="n">
        <v>0</v>
      </c>
      <c r="G1380" s="120" t="n">
        <v>0</v>
      </c>
      <c r="H1380" s="120" t="n">
        <v>463</v>
      </c>
      <c r="I1380" s="120" t="n">
        <v>389</v>
      </c>
      <c r="J1380" s="120" t="n">
        <v>0</v>
      </c>
      <c r="K1380" s="120" t="n">
        <v>0</v>
      </c>
      <c r="L1380" s="120" t="n">
        <v>0</v>
      </c>
      <c r="M1380" s="120" t="n">
        <v>0</v>
      </c>
      <c r="N1380" s="88">
        <f>N1379+C1380+D1380+F1380+G1380+H1380-I1380-J1380-K1380-L1380-M1380/15</f>
        <v/>
      </c>
      <c r="O1380" s="88" t="n"/>
      <c r="P1380" s="88" t="n"/>
      <c r="Q1380" s="88" t="n"/>
      <c r="R1380" s="134" t="n"/>
      <c r="S1380" s="134" t="n"/>
      <c r="T1380" s="134" t="n"/>
      <c r="U1380" s="134" t="n"/>
      <c r="V1380" s="134" t="n"/>
      <c r="W1380" s="134" t="n"/>
      <c r="X1380" s="134" t="n"/>
    </row>
    <row r="1381" ht="15.75" customHeight="1" s="303">
      <c r="B1381" s="75" t="n">
        <v>45648</v>
      </c>
      <c r="C1381" s="120" t="n">
        <v>0</v>
      </c>
      <c r="D1381" s="120" t="n">
        <v>0</v>
      </c>
      <c r="E1381" s="120" t="n">
        <v>0</v>
      </c>
      <c r="F1381" s="120" t="n">
        <v>0</v>
      </c>
      <c r="G1381" s="120" t="n">
        <v>0</v>
      </c>
      <c r="H1381" s="120" t="n">
        <v>477</v>
      </c>
      <c r="I1381" s="120" t="n">
        <v>706</v>
      </c>
      <c r="J1381" s="120" t="n">
        <v>0</v>
      </c>
      <c r="K1381" s="120" t="n">
        <v>0</v>
      </c>
      <c r="L1381" s="120" t="n">
        <v>0</v>
      </c>
      <c r="M1381" s="120" t="n">
        <v>0</v>
      </c>
      <c r="N1381" s="88">
        <f>N1380+C1381+D1381+F1381+G1381+H1381-I1381-J1381-K1381-L1381-M1381/15</f>
        <v/>
      </c>
      <c r="O1381" s="88" t="n"/>
      <c r="P1381" s="88" t="n"/>
      <c r="Q1381" s="88" t="n"/>
      <c r="R1381" s="134" t="n"/>
      <c r="S1381" s="134" t="n"/>
      <c r="T1381" s="134" t="n"/>
      <c r="U1381" s="134" t="n"/>
      <c r="V1381" s="134" t="n"/>
      <c r="W1381" s="134" t="n"/>
      <c r="X1381" s="134" t="n"/>
    </row>
    <row r="1382" ht="15.75" customHeight="1" s="303">
      <c r="B1382" s="75" t="n">
        <v>45649</v>
      </c>
      <c r="C1382" s="120" t="n">
        <v>0</v>
      </c>
      <c r="D1382" s="120" t="n">
        <v>1300</v>
      </c>
      <c r="E1382" s="120" t="n">
        <v>260</v>
      </c>
      <c r="F1382" s="120" t="n">
        <v>0</v>
      </c>
      <c r="G1382" s="120" t="n">
        <v>0</v>
      </c>
      <c r="H1382" s="120" t="n">
        <v>257</v>
      </c>
      <c r="I1382" s="120" t="n">
        <v>301</v>
      </c>
      <c r="J1382" s="120" t="n">
        <v>0</v>
      </c>
      <c r="K1382" s="120" t="n">
        <v>600</v>
      </c>
      <c r="L1382" s="120" t="n">
        <v>0</v>
      </c>
      <c r="M1382" s="120" t="n">
        <v>0</v>
      </c>
      <c r="N1382" s="88">
        <f>N1381+C1382+D1382+F1382+G1382+H1382-I1382-J1382-K1382-L1382-M1382/15</f>
        <v/>
      </c>
      <c r="O1382" s="88" t="n"/>
      <c r="P1382" s="88" t="n"/>
      <c r="Q1382" s="88" t="n"/>
      <c r="R1382" s="134" t="n"/>
      <c r="S1382" s="134" t="n"/>
      <c r="T1382" s="134" t="n"/>
      <c r="U1382" s="134" t="n"/>
      <c r="V1382" s="134" t="n"/>
      <c r="W1382" s="134" t="n"/>
      <c r="X1382" s="134" t="n"/>
    </row>
    <row r="1383" ht="15.75" customHeight="1" s="303">
      <c r="B1383" s="75" t="n">
        <v>45650</v>
      </c>
      <c r="C1383" s="120" t="n">
        <v>0</v>
      </c>
      <c r="D1383" s="120" t="n">
        <v>400</v>
      </c>
      <c r="E1383" s="120" t="n">
        <v>107</v>
      </c>
      <c r="F1383" s="120" t="n">
        <v>0</v>
      </c>
      <c r="G1383" s="120" t="n">
        <v>0</v>
      </c>
      <c r="H1383" s="120" t="n">
        <v>515</v>
      </c>
      <c r="I1383" s="120" t="n">
        <v>554</v>
      </c>
      <c r="J1383" s="120" t="n">
        <v>0</v>
      </c>
      <c r="K1383" s="120" t="n">
        <v>0</v>
      </c>
      <c r="L1383" s="120" t="n">
        <v>0</v>
      </c>
      <c r="M1383" s="120" t="n">
        <v>0</v>
      </c>
      <c r="N1383" s="88">
        <f>N1382+C1383+D1383+F1383+G1383+H1383-I1383-J1383-K1383-L1383-M1383/15</f>
        <v/>
      </c>
      <c r="O1383" s="88" t="n"/>
      <c r="P1383" s="88" t="n"/>
      <c r="Q1383" s="88" t="n"/>
      <c r="R1383" s="134" t="n"/>
      <c r="S1383" s="134" t="n"/>
      <c r="T1383" s="134" t="n"/>
      <c r="U1383" s="134" t="n"/>
      <c r="V1383" s="134" t="n"/>
      <c r="W1383" s="134" t="n"/>
      <c r="X1383" s="134" t="n"/>
    </row>
    <row r="1384" ht="15.75" customHeight="1" s="303">
      <c r="B1384" s="75" t="n">
        <v>45651</v>
      </c>
      <c r="C1384" s="120" t="n">
        <v>0</v>
      </c>
      <c r="D1384" s="120" t="n">
        <v>270</v>
      </c>
      <c r="E1384" s="120" t="n">
        <v>173</v>
      </c>
      <c r="F1384" s="120" t="n">
        <v>0</v>
      </c>
      <c r="G1384" s="120" t="n">
        <v>0</v>
      </c>
      <c r="H1384" s="120" t="n">
        <v>771</v>
      </c>
      <c r="I1384" s="120" t="n">
        <v>504</v>
      </c>
      <c r="J1384" s="120" t="n">
        <v>0</v>
      </c>
      <c r="K1384" s="120" t="n">
        <v>0</v>
      </c>
      <c r="L1384" s="120" t="n">
        <v>0</v>
      </c>
      <c r="M1384" s="120" t="n">
        <v>0</v>
      </c>
      <c r="N1384" s="88">
        <f>N1383+C1384+D1384+F1384+G1384+H1384-I1384-J1384-K1384-L1384-M1384/15</f>
        <v/>
      </c>
      <c r="O1384" s="88" t="n"/>
      <c r="P1384" s="88" t="n"/>
      <c r="Q1384" s="88" t="n"/>
      <c r="R1384" s="134" t="n"/>
      <c r="S1384" s="134" t="n"/>
      <c r="T1384" s="134" t="n"/>
      <c r="U1384" s="134" t="n"/>
      <c r="V1384" s="134" t="n"/>
      <c r="W1384" s="134" t="n"/>
      <c r="X1384" s="134" t="n"/>
    </row>
    <row r="1385" ht="15.75" customHeight="1" s="303">
      <c r="B1385" s="75" t="n">
        <v>45652</v>
      </c>
      <c r="C1385" s="120" t="n">
        <v>0</v>
      </c>
      <c r="D1385" s="120" t="n">
        <v>400</v>
      </c>
      <c r="E1385" s="120" t="n">
        <v>177</v>
      </c>
      <c r="F1385" s="120" t="n">
        <v>0</v>
      </c>
      <c r="G1385" s="120" t="n">
        <v>0</v>
      </c>
      <c r="H1385" s="120" t="n">
        <v>424</v>
      </c>
      <c r="I1385" s="120" t="n">
        <v>285</v>
      </c>
      <c r="J1385" s="120" t="n">
        <v>0</v>
      </c>
      <c r="K1385" s="120" t="n">
        <v>0</v>
      </c>
      <c r="L1385" s="120" t="n">
        <v>0</v>
      </c>
      <c r="M1385" s="120" t="n">
        <v>0</v>
      </c>
      <c r="N1385" s="88">
        <f>N1384+C1385+D1385+F1385+G1385+H1385-I1385-J1385-K1385-L1385-M1385/15</f>
        <v/>
      </c>
      <c r="O1385" s="88" t="n"/>
      <c r="P1385" s="88" t="n"/>
      <c r="Q1385" s="88" t="n"/>
      <c r="R1385" s="134" t="n"/>
      <c r="S1385" s="134" t="n"/>
      <c r="T1385" s="134" t="n"/>
      <c r="U1385" s="134" t="n"/>
      <c r="V1385" s="134" t="n"/>
      <c r="W1385" s="134" t="n"/>
      <c r="X1385" s="134" t="n"/>
    </row>
    <row r="1386" ht="15.75" customHeight="1" s="303">
      <c r="B1386" s="75" t="n">
        <v>45653</v>
      </c>
      <c r="C1386" s="120" t="n">
        <v>0</v>
      </c>
      <c r="D1386" s="120" t="n">
        <v>0</v>
      </c>
      <c r="E1386" s="120" t="n">
        <v>0</v>
      </c>
      <c r="F1386" s="120" t="n">
        <v>0</v>
      </c>
      <c r="G1386" s="120" t="n">
        <v>0</v>
      </c>
      <c r="H1386" s="120" t="n">
        <v>486</v>
      </c>
      <c r="I1386" s="120" t="n">
        <v>404</v>
      </c>
      <c r="J1386" s="120" t="n">
        <v>0</v>
      </c>
      <c r="K1386" s="120" t="n">
        <v>0</v>
      </c>
      <c r="L1386" s="120" t="n">
        <v>0</v>
      </c>
      <c r="M1386" s="120" t="n">
        <v>0</v>
      </c>
      <c r="N1386" s="88">
        <f>N1385+C1386+D1386+F1386+G1386+H1386-I1386-J1386-K1386-L1386-M1386/15</f>
        <v/>
      </c>
      <c r="O1386" s="88" t="n"/>
      <c r="P1386" s="88" t="n"/>
      <c r="Q1386" s="88" t="n"/>
      <c r="R1386" s="134" t="n"/>
      <c r="S1386" s="134" t="n"/>
      <c r="T1386" s="134" t="n"/>
      <c r="U1386" s="134" t="n"/>
      <c r="V1386" s="134" t="n"/>
      <c r="W1386" s="134" t="n"/>
      <c r="X1386" s="134" t="n"/>
    </row>
    <row r="1387" ht="15.75" customHeight="1" s="303">
      <c r="B1387" s="75" t="n">
        <v>45654</v>
      </c>
      <c r="C1387" s="120" t="n">
        <v>0</v>
      </c>
      <c r="D1387" s="120" t="n">
        <v>0</v>
      </c>
      <c r="E1387" s="120" t="n">
        <v>0</v>
      </c>
      <c r="F1387" s="120" t="n">
        <v>0</v>
      </c>
      <c r="G1387" s="120" t="n">
        <v>0</v>
      </c>
      <c r="H1387" s="120" t="n">
        <v>444</v>
      </c>
      <c r="I1387" s="120" t="n">
        <v>257</v>
      </c>
      <c r="J1387" s="120" t="n">
        <v>0</v>
      </c>
      <c r="K1387" s="120" t="n">
        <v>0</v>
      </c>
      <c r="L1387" s="120" t="n">
        <v>0</v>
      </c>
      <c r="M1387" s="120" t="n">
        <v>0</v>
      </c>
      <c r="N1387" s="88">
        <f>N1386+C1387+D1387+F1387+G1387+H1387-I1387-J1387-K1387-L1387-M1387/15</f>
        <v/>
      </c>
      <c r="O1387" s="88" t="n"/>
      <c r="P1387" s="88" t="n"/>
      <c r="Q1387" s="88" t="n"/>
      <c r="R1387" s="134" t="n"/>
      <c r="S1387" s="134" t="n"/>
      <c r="T1387" s="134" t="n"/>
      <c r="U1387" s="134" t="n"/>
      <c r="V1387" s="134" t="n"/>
      <c r="W1387" s="134" t="n"/>
      <c r="X1387" s="134" t="n"/>
    </row>
    <row r="1388" ht="15.75" customHeight="1" s="303">
      <c r="B1388" s="75" t="n">
        <v>45655</v>
      </c>
      <c r="C1388" s="120" t="n">
        <v>0</v>
      </c>
      <c r="D1388" s="120">
        <f>500+220+300</f>
        <v/>
      </c>
      <c r="E1388" s="120">
        <f>150+65+80</f>
        <v/>
      </c>
      <c r="F1388" s="120" t="n">
        <v>0</v>
      </c>
      <c r="G1388" s="120" t="n">
        <v>0</v>
      </c>
      <c r="H1388" s="120" t="n">
        <v>265</v>
      </c>
      <c r="I1388" s="120" t="n">
        <v>258</v>
      </c>
      <c r="J1388" s="120" t="n">
        <v>0</v>
      </c>
      <c r="K1388" s="120" t="n">
        <v>0</v>
      </c>
      <c r="L1388" s="120" t="n">
        <v>0</v>
      </c>
      <c r="M1388" s="120" t="n">
        <v>0</v>
      </c>
      <c r="N1388" s="88">
        <f>N1387+C1388+D1388+F1388+G1388+H1388-I1388-J1388-K1388-L1388-M1388/15</f>
        <v/>
      </c>
      <c r="O1388" s="88" t="n"/>
      <c r="P1388" s="88" t="n"/>
      <c r="Q1388" s="88" t="n"/>
      <c r="R1388" s="134" t="n"/>
      <c r="S1388" s="134" t="n"/>
      <c r="T1388" s="134" t="n"/>
      <c r="U1388" s="134" t="n"/>
      <c r="V1388" s="134" t="n"/>
      <c r="W1388" s="134" t="n"/>
      <c r="X1388" s="134" t="n"/>
    </row>
    <row r="1389" ht="15.75" customHeight="1" s="303">
      <c r="B1389" s="75" t="n">
        <v>45656</v>
      </c>
      <c r="C1389" s="120" t="n">
        <v>0</v>
      </c>
      <c r="D1389" s="120" t="n">
        <v>0</v>
      </c>
      <c r="E1389" s="120" t="n">
        <v>0</v>
      </c>
      <c r="F1389" s="120" t="n">
        <v>0</v>
      </c>
      <c r="G1389" s="120" t="n">
        <v>0</v>
      </c>
      <c r="H1389" s="120" t="n">
        <v>294</v>
      </c>
      <c r="I1389" s="120" t="n">
        <v>63</v>
      </c>
      <c r="J1389" s="120" t="n">
        <v>0</v>
      </c>
      <c r="K1389" s="120" t="n">
        <v>0</v>
      </c>
      <c r="L1389" s="120" t="n">
        <v>0</v>
      </c>
      <c r="M1389" s="120" t="n">
        <v>0</v>
      </c>
      <c r="N1389" s="88">
        <f>N1388+C1389+D1389+F1389+G1389+H1389-I1389-J1389-K1389-L1389-M1389/15</f>
        <v/>
      </c>
      <c r="O1389" s="88" t="n"/>
      <c r="P1389" s="88" t="n"/>
      <c r="Q1389" s="88" t="n"/>
      <c r="R1389" s="134" t="n"/>
      <c r="S1389" s="134" t="n"/>
      <c r="T1389" s="134" t="n"/>
      <c r="U1389" s="134" t="n"/>
      <c r="V1389" s="134" t="n"/>
      <c r="W1389" s="134" t="n"/>
      <c r="X1389" s="134" t="n"/>
    </row>
    <row r="1390" ht="15.75" customHeight="1" s="303">
      <c r="B1390" s="75" t="n">
        <v>45657</v>
      </c>
      <c r="C1390" s="120" t="n">
        <v>0</v>
      </c>
      <c r="D1390" s="120" t="n">
        <v>0</v>
      </c>
      <c r="E1390" s="120" t="n">
        <v>0</v>
      </c>
      <c r="F1390" s="120" t="n">
        <v>0</v>
      </c>
      <c r="G1390" s="120" t="n">
        <v>0</v>
      </c>
      <c r="H1390" s="120" t="n">
        <v>0</v>
      </c>
      <c r="I1390" s="120" t="n">
        <v>0</v>
      </c>
      <c r="J1390" s="120" t="n">
        <v>0</v>
      </c>
      <c r="K1390" s="120" t="n">
        <v>0</v>
      </c>
      <c r="L1390" s="120" t="n">
        <v>0</v>
      </c>
      <c r="M1390" s="120" t="n">
        <v>0</v>
      </c>
      <c r="N1390" s="88">
        <f>N1389+C1390+D1390+F1390+G1390+H1390-I1390-J1390-K1390-L1390-M1390/15</f>
        <v/>
      </c>
      <c r="O1390" s="88" t="n"/>
      <c r="P1390" s="88" t="n"/>
      <c r="Q1390" s="88" t="n"/>
      <c r="R1390" s="134" t="n"/>
      <c r="S1390" s="134" t="n"/>
      <c r="T1390" s="134" t="n"/>
      <c r="U1390" s="134" t="n"/>
      <c r="V1390" s="134" t="n"/>
      <c r="W1390" s="134" t="n"/>
      <c r="X1390" s="134" t="n"/>
    </row>
    <row r="1391" ht="15.75" customHeight="1" s="303">
      <c r="B1391" s="75" t="n">
        <v>45658</v>
      </c>
      <c r="C1391" s="120" t="n">
        <v>0</v>
      </c>
      <c r="D1391" s="120" t="n">
        <v>0</v>
      </c>
      <c r="E1391" s="120" t="n">
        <v>0</v>
      </c>
      <c r="F1391" s="120" t="n">
        <v>0</v>
      </c>
      <c r="G1391" s="120" t="n">
        <v>0</v>
      </c>
      <c r="H1391" s="120" t="n">
        <v>0</v>
      </c>
      <c r="I1391" s="120" t="n">
        <v>0</v>
      </c>
      <c r="J1391" s="120" t="n">
        <v>0</v>
      </c>
      <c r="K1391" s="120" t="n">
        <v>0</v>
      </c>
      <c r="L1391" s="120" t="n">
        <v>0</v>
      </c>
      <c r="M1391" s="120" t="n">
        <v>0</v>
      </c>
      <c r="N1391" s="88" t="n">
        <v>15563</v>
      </c>
      <c r="O1391" s="88" t="n"/>
      <c r="P1391" s="88" t="n"/>
      <c r="Q1391" s="88" t="n"/>
      <c r="R1391" s="134" t="n"/>
      <c r="S1391" s="134" t="n"/>
      <c r="T1391" s="134" t="n"/>
      <c r="U1391" s="134" t="n"/>
      <c r="V1391" s="134" t="n"/>
      <c r="W1391" s="134" t="n"/>
      <c r="X1391" s="134" t="n"/>
    </row>
    <row r="1392" ht="15.75" customHeight="1" s="303">
      <c r="B1392" s="75" t="n">
        <v>45659</v>
      </c>
      <c r="C1392" s="120" t="n">
        <v>0</v>
      </c>
      <c r="D1392" s="120" t="n">
        <v>0</v>
      </c>
      <c r="E1392" s="120" t="n">
        <v>0</v>
      </c>
      <c r="F1392" s="120" t="n">
        <v>0</v>
      </c>
      <c r="G1392" s="120" t="n">
        <v>0</v>
      </c>
      <c r="H1392" s="120" t="n">
        <v>0</v>
      </c>
      <c r="I1392" s="120" t="n">
        <v>0</v>
      </c>
      <c r="J1392" s="120" t="n">
        <v>0</v>
      </c>
      <c r="K1392" s="120" t="n">
        <v>0</v>
      </c>
      <c r="L1392" s="120" t="n">
        <v>0</v>
      </c>
      <c r="M1392" s="120" t="n">
        <v>0</v>
      </c>
      <c r="N1392" s="88">
        <f>N1391+C1392+D1392+F1392+G1392+H1392-I1392-J1392-K1392-L1392-M1392/15</f>
        <v/>
      </c>
      <c r="O1392" s="88" t="n"/>
      <c r="P1392" s="88" t="n"/>
      <c r="Q1392" s="88" t="n"/>
      <c r="R1392" s="134" t="n"/>
      <c r="S1392" s="134" t="n"/>
      <c r="T1392" s="134" t="n"/>
      <c r="U1392" s="134" t="n"/>
      <c r="V1392" s="134" t="n"/>
      <c r="W1392" s="134" t="n"/>
      <c r="X1392" s="134" t="n"/>
    </row>
    <row r="1393" ht="15.75" customHeight="1" s="303">
      <c r="B1393" s="75" t="n">
        <v>45660</v>
      </c>
      <c r="C1393" s="120" t="n">
        <v>0</v>
      </c>
      <c r="D1393" s="120" t="n">
        <v>400</v>
      </c>
      <c r="E1393" s="120" t="n">
        <v>76</v>
      </c>
      <c r="F1393" s="120" t="n">
        <v>0</v>
      </c>
      <c r="G1393" s="120" t="n">
        <v>0</v>
      </c>
      <c r="H1393" s="120" t="n">
        <v>160</v>
      </c>
      <c r="I1393" s="120" t="n">
        <v>488</v>
      </c>
      <c r="J1393" s="120" t="n">
        <v>0</v>
      </c>
      <c r="K1393" s="120" t="n">
        <v>0</v>
      </c>
      <c r="L1393" s="120" t="n">
        <v>0</v>
      </c>
      <c r="M1393" s="120" t="n">
        <v>0</v>
      </c>
      <c r="N1393" s="88">
        <f>N1392+C1393+D1393+F1393+G1393+H1393-I1393-J1393-K1393-L1393-M1393/15</f>
        <v/>
      </c>
      <c r="O1393" s="88" t="n"/>
      <c r="P1393" s="88" t="n"/>
      <c r="Q1393" s="88" t="n"/>
      <c r="R1393" s="134" t="n"/>
      <c r="S1393" s="134" t="n"/>
      <c r="T1393" s="134" t="n"/>
      <c r="U1393" s="134" t="n"/>
      <c r="V1393" s="134" t="n"/>
      <c r="W1393" s="134" t="n"/>
      <c r="X1393" s="134" t="n"/>
    </row>
    <row r="1394" ht="15.75" customHeight="1" s="303">
      <c r="B1394" s="75" t="n">
        <v>45661</v>
      </c>
      <c r="C1394" s="120" t="n">
        <v>0</v>
      </c>
      <c r="D1394" s="120" t="n">
        <v>400</v>
      </c>
      <c r="E1394" s="120" t="n">
        <v>110</v>
      </c>
      <c r="F1394" s="120" t="n">
        <v>0</v>
      </c>
      <c r="G1394" s="120" t="n">
        <v>0</v>
      </c>
      <c r="H1394" s="120" t="n">
        <v>0</v>
      </c>
      <c r="I1394" s="120" t="n">
        <v>1426</v>
      </c>
      <c r="J1394" s="120" t="n">
        <v>0</v>
      </c>
      <c r="K1394" s="120" t="n">
        <v>0</v>
      </c>
      <c r="L1394" s="120" t="n">
        <v>0</v>
      </c>
      <c r="M1394" s="120" t="n">
        <v>0</v>
      </c>
      <c r="N1394" s="88">
        <f>N1393+C1394+D1394+F1394+G1394+H1394-I1394-J1394-K1394-L1394-M1394/15</f>
        <v/>
      </c>
      <c r="O1394" s="88" t="n"/>
      <c r="P1394" s="88" t="n"/>
      <c r="Q1394" s="88" t="n"/>
      <c r="R1394" s="134" t="n"/>
      <c r="S1394" s="134" t="n"/>
      <c r="T1394" s="134" t="n"/>
      <c r="U1394" s="134" t="n"/>
      <c r="V1394" s="134" t="n"/>
      <c r="W1394" s="134" t="n"/>
      <c r="X1394" s="134" t="n"/>
    </row>
    <row r="1395" ht="15.75" customHeight="1" s="303">
      <c r="B1395" s="75" t="n">
        <v>45662</v>
      </c>
      <c r="C1395" s="120" t="n">
        <v>0</v>
      </c>
      <c r="D1395" s="120">
        <f>400+380</f>
        <v/>
      </c>
      <c r="E1395" s="120">
        <f>174+84</f>
        <v/>
      </c>
      <c r="F1395" s="120" t="n">
        <v>0</v>
      </c>
      <c r="G1395" s="120" t="n">
        <v>0</v>
      </c>
      <c r="H1395" s="120" t="n">
        <v>0</v>
      </c>
      <c r="I1395" s="120" t="n">
        <v>1452</v>
      </c>
      <c r="J1395" s="120" t="n">
        <v>0</v>
      </c>
      <c r="K1395" s="120" t="n">
        <v>0</v>
      </c>
      <c r="L1395" s="120" t="n">
        <v>0</v>
      </c>
      <c r="M1395" s="120" t="n">
        <v>0</v>
      </c>
      <c r="N1395" s="88">
        <f>N1394+C1395+D1395+F1395+G1395+H1395-I1395-J1395-K1395-L1395-M1395/15</f>
        <v/>
      </c>
      <c r="O1395" s="88" t="n"/>
      <c r="P1395" s="88" t="n"/>
      <c r="Q1395" s="88" t="n"/>
      <c r="R1395" s="134" t="n"/>
      <c r="S1395" s="134" t="n"/>
      <c r="T1395" s="134" t="n"/>
      <c r="U1395" s="134" t="n"/>
      <c r="V1395" s="134" t="n"/>
      <c r="W1395" s="134" t="n"/>
      <c r="X1395" s="134" t="n"/>
    </row>
    <row r="1396" ht="15.75" customHeight="1" s="303">
      <c r="B1396" s="75" t="n">
        <v>45663</v>
      </c>
      <c r="C1396" s="120" t="n">
        <v>0</v>
      </c>
      <c r="D1396" s="120" t="n">
        <v>0</v>
      </c>
      <c r="E1396" s="120" t="n">
        <v>0</v>
      </c>
      <c r="F1396" s="120" t="n">
        <v>0</v>
      </c>
      <c r="G1396" s="120" t="n">
        <v>0</v>
      </c>
      <c r="H1396" s="120" t="n">
        <v>90</v>
      </c>
      <c r="I1396" s="120" t="n">
        <v>804</v>
      </c>
      <c r="J1396" s="120" t="n">
        <v>0</v>
      </c>
      <c r="K1396" s="120" t="n">
        <v>0</v>
      </c>
      <c r="L1396" s="120" t="n">
        <v>0</v>
      </c>
      <c r="M1396" s="120" t="n">
        <v>0</v>
      </c>
      <c r="N1396" s="88">
        <f>N1395+C1396+D1396+F1396+G1396+H1396-I1396-J1396-K1396-L1396-M1396/15</f>
        <v/>
      </c>
      <c r="O1396" s="88" t="n"/>
      <c r="P1396" s="88" t="n"/>
      <c r="Q1396" s="88" t="n"/>
      <c r="R1396" s="134" t="n"/>
      <c r="S1396" s="134" t="n"/>
      <c r="T1396" s="134" t="n"/>
      <c r="U1396" s="134" t="n"/>
      <c r="V1396" s="134" t="n"/>
      <c r="W1396" s="134" t="n"/>
      <c r="X1396" s="134" t="n"/>
    </row>
    <row r="1397" ht="15.75" customHeight="1" s="303">
      <c r="B1397" s="75" t="n">
        <v>45664</v>
      </c>
      <c r="C1397" s="120" t="n">
        <v>0</v>
      </c>
      <c r="D1397" s="120">
        <f>400+359</f>
        <v/>
      </c>
      <c r="E1397" s="120">
        <f>133+127</f>
        <v/>
      </c>
      <c r="F1397" s="120" t="n">
        <v>0</v>
      </c>
      <c r="G1397" s="120" t="n">
        <v>0</v>
      </c>
      <c r="H1397" s="120" t="n">
        <v>272</v>
      </c>
      <c r="I1397" s="120" t="n">
        <v>466</v>
      </c>
      <c r="J1397" s="120" t="n">
        <v>0</v>
      </c>
      <c r="K1397" s="120" t="n">
        <v>0</v>
      </c>
      <c r="L1397" s="120" t="n">
        <v>0</v>
      </c>
      <c r="M1397" s="120" t="n">
        <v>0</v>
      </c>
      <c r="N1397" s="88">
        <f>N1396+C1397+D1397+F1397+G1397+H1397-I1397-J1397-K1397-L1397-M1397/15</f>
        <v/>
      </c>
      <c r="O1397" s="88" t="n"/>
      <c r="P1397" s="88" t="n"/>
      <c r="Q1397" s="88" t="n"/>
      <c r="R1397" s="134" t="n"/>
      <c r="S1397" s="134" t="n"/>
      <c r="T1397" s="134" t="n"/>
      <c r="U1397" s="134" t="n"/>
      <c r="V1397" s="134" t="n"/>
      <c r="W1397" s="134" t="n"/>
      <c r="X1397" s="134" t="n"/>
    </row>
    <row r="1398" ht="15.75" customHeight="1" s="303">
      <c r="B1398" s="75" t="n">
        <v>45665</v>
      </c>
      <c r="C1398" s="120" t="n">
        <v>0</v>
      </c>
      <c r="D1398" s="120" t="n">
        <v>0</v>
      </c>
      <c r="E1398" s="120" t="n">
        <v>0</v>
      </c>
      <c r="F1398" s="120" t="n">
        <v>0</v>
      </c>
      <c r="G1398" s="120" t="n">
        <v>0</v>
      </c>
      <c r="H1398" s="120" t="n">
        <v>340</v>
      </c>
      <c r="I1398" s="120" t="n">
        <v>671</v>
      </c>
      <c r="J1398" s="120" t="n">
        <v>0</v>
      </c>
      <c r="K1398" s="120" t="n">
        <v>0</v>
      </c>
      <c r="L1398" s="120" t="n">
        <v>0</v>
      </c>
      <c r="M1398" s="120" t="n">
        <v>0</v>
      </c>
      <c r="N1398" s="88">
        <f>N1397+C1398+D1398+F1398+G1398+H1398-I1398-J1398-K1398-L1398-M1398/15</f>
        <v/>
      </c>
      <c r="O1398" s="88" t="n"/>
      <c r="P1398" s="88" t="n"/>
      <c r="Q1398" s="88" t="n"/>
      <c r="R1398" s="134" t="n"/>
      <c r="S1398" s="134" t="n"/>
      <c r="T1398" s="134" t="n"/>
      <c r="U1398" s="134" t="n"/>
      <c r="V1398" s="134" t="n"/>
      <c r="W1398" s="134" t="n"/>
      <c r="X1398" s="134" t="n"/>
    </row>
    <row r="1399" ht="15.75" customHeight="1" s="303">
      <c r="B1399" s="75" t="n">
        <v>45666</v>
      </c>
      <c r="C1399" s="120" t="n">
        <v>0</v>
      </c>
      <c r="D1399" s="120" t="n">
        <v>400</v>
      </c>
      <c r="E1399" s="120" t="n">
        <v>91</v>
      </c>
      <c r="F1399" s="120" t="n">
        <v>0</v>
      </c>
      <c r="G1399" s="120" t="n">
        <v>0</v>
      </c>
      <c r="H1399" s="120" t="n">
        <v>367</v>
      </c>
      <c r="I1399" s="120" t="n">
        <v>326</v>
      </c>
      <c r="J1399" s="120" t="n">
        <v>0</v>
      </c>
      <c r="K1399" s="120" t="n">
        <v>0</v>
      </c>
      <c r="L1399" s="120" t="n">
        <v>0</v>
      </c>
      <c r="M1399" s="120" t="n">
        <v>0</v>
      </c>
      <c r="N1399" s="88">
        <f>N1398+C1399+D1399+F1399+G1399+H1399-I1399-J1399-K1399-L1399-M1399/15</f>
        <v/>
      </c>
      <c r="O1399" s="88" t="n">
        <v>1220</v>
      </c>
      <c r="P1399" s="88" t="n"/>
      <c r="Q1399" s="88" t="n"/>
      <c r="R1399" s="134" t="n"/>
      <c r="S1399" s="134" t="n"/>
      <c r="T1399" s="134" t="n"/>
      <c r="U1399" s="134" t="n"/>
      <c r="V1399" s="134" t="n"/>
      <c r="W1399" s="134" t="n"/>
      <c r="X1399" s="134" t="n"/>
    </row>
    <row r="1400" ht="15.75" customHeight="1" s="303">
      <c r="B1400" s="75" t="n">
        <v>45667</v>
      </c>
      <c r="C1400" s="120" t="n">
        <v>0</v>
      </c>
      <c r="D1400" s="120" t="n">
        <v>0</v>
      </c>
      <c r="E1400" s="120" t="n">
        <v>0</v>
      </c>
      <c r="F1400" s="120" t="n">
        <v>0</v>
      </c>
      <c r="G1400" s="120" t="n">
        <v>0</v>
      </c>
      <c r="H1400" s="120" t="n">
        <v>367</v>
      </c>
      <c r="I1400" s="120" t="n">
        <v>553</v>
      </c>
      <c r="J1400" s="120" t="n">
        <v>0</v>
      </c>
      <c r="K1400" s="120" t="n">
        <v>600</v>
      </c>
      <c r="L1400" s="133" t="n">
        <v>0</v>
      </c>
      <c r="M1400" s="133" t="n">
        <v>0</v>
      </c>
      <c r="N1400" s="88">
        <f>N1399+C1400+D1400+F1400+G1400+H1400-I1400-J1400-K1400-L1400-M1400/15</f>
        <v/>
      </c>
      <c r="O1400" s="88" t="n">
        <v>873</v>
      </c>
      <c r="P1400" s="88" t="n"/>
      <c r="Q1400" s="88" t="n"/>
      <c r="R1400" s="134" t="n"/>
      <c r="S1400" s="134" t="n"/>
      <c r="T1400" s="134" t="n"/>
      <c r="U1400" s="134" t="n"/>
      <c r="V1400" s="134" t="n"/>
      <c r="W1400" s="134" t="n"/>
      <c r="X1400" s="134" t="n"/>
    </row>
    <row r="1401" ht="15.75" customHeight="1" s="303">
      <c r="B1401" s="75" t="n">
        <v>45668</v>
      </c>
      <c r="C1401" s="120" t="n">
        <v>0</v>
      </c>
      <c r="D1401" s="120" t="n">
        <v>400</v>
      </c>
      <c r="E1401" s="120" t="n">
        <v>173</v>
      </c>
      <c r="F1401" s="120" t="n">
        <v>0</v>
      </c>
      <c r="G1401" s="120" t="n">
        <v>0</v>
      </c>
      <c r="H1401" s="120" t="n">
        <v>575</v>
      </c>
      <c r="I1401" s="120" t="n">
        <v>654</v>
      </c>
      <c r="J1401" s="120" t="n">
        <v>0</v>
      </c>
      <c r="K1401" s="120" t="n">
        <v>0</v>
      </c>
      <c r="L1401" s="133" t="n">
        <v>0</v>
      </c>
      <c r="M1401" s="133" t="n">
        <v>0</v>
      </c>
      <c r="N1401" s="88">
        <f>N1400+C1401+D1401+F1401+G1401+H1401-I1401-J1401-K1401-L1401-M1401/15</f>
        <v/>
      </c>
      <c r="O1401" s="88" t="n">
        <v>663</v>
      </c>
      <c r="P1401" s="88" t="n"/>
      <c r="Q1401" s="88" t="n"/>
      <c r="R1401" s="134" t="n"/>
      <c r="S1401" s="134" t="n"/>
      <c r="T1401" s="134" t="n"/>
      <c r="U1401" s="134" t="n"/>
      <c r="V1401" s="134" t="n"/>
      <c r="W1401" s="134" t="n"/>
      <c r="X1401" s="134" t="n"/>
    </row>
    <row r="1402" ht="15.75" customHeight="1" s="303">
      <c r="B1402" s="75" t="n">
        <v>45669</v>
      </c>
      <c r="C1402" s="120" t="n">
        <v>0</v>
      </c>
      <c r="D1402" s="120" t="n">
        <v>0</v>
      </c>
      <c r="E1402" s="120" t="n">
        <v>0</v>
      </c>
      <c r="F1402" s="120" t="n">
        <v>0</v>
      </c>
      <c r="G1402" s="120" t="n">
        <v>0</v>
      </c>
      <c r="H1402" s="120" t="n">
        <v>329</v>
      </c>
      <c r="I1402" s="120" t="n">
        <v>883</v>
      </c>
      <c r="J1402" s="120" t="n">
        <v>0</v>
      </c>
      <c r="K1402" s="120" t="n">
        <v>0</v>
      </c>
      <c r="L1402" s="133" t="n">
        <v>0</v>
      </c>
      <c r="M1402" s="133" t="n">
        <v>0</v>
      </c>
      <c r="N1402" s="88">
        <f>N1401+C1402+D1402+F1402+G1402+H1402-I1402-J1402-K1402-L1402-M1402/15</f>
        <v/>
      </c>
      <c r="O1402" s="88" t="n">
        <v>539</v>
      </c>
      <c r="P1402" s="88" t="n"/>
      <c r="Q1402" s="88" t="n"/>
      <c r="R1402" s="134" t="n"/>
      <c r="S1402" s="134" t="n"/>
      <c r="T1402" s="134" t="n"/>
      <c r="U1402" s="134" t="n"/>
      <c r="V1402" s="134" t="n"/>
      <c r="W1402" s="134" t="n"/>
      <c r="X1402" s="134" t="n"/>
    </row>
    <row r="1403" ht="15.75" customHeight="1" s="303">
      <c r="B1403" s="75" t="n">
        <v>45670</v>
      </c>
      <c r="C1403" s="120" t="n">
        <v>0</v>
      </c>
      <c r="D1403" s="120" t="n">
        <v>400</v>
      </c>
      <c r="E1403" s="120" t="n">
        <v>87</v>
      </c>
      <c r="F1403" s="120" t="n">
        <v>0</v>
      </c>
      <c r="G1403" s="120" t="n">
        <v>0</v>
      </c>
      <c r="H1403" s="120" t="n">
        <v>232</v>
      </c>
      <c r="I1403" s="120" t="n">
        <v>382</v>
      </c>
      <c r="J1403" s="120" t="n">
        <v>0</v>
      </c>
      <c r="K1403" s="120" t="n">
        <v>0</v>
      </c>
      <c r="L1403" s="120" t="n">
        <v>0</v>
      </c>
      <c r="M1403" s="120" t="n">
        <v>0</v>
      </c>
      <c r="N1403" s="88">
        <f>N1402+C1403+D1403+F1403+G1403+H1403-I1403-J1403-K1403-L1403-M1403/15</f>
        <v/>
      </c>
      <c r="O1403" s="88" t="n">
        <v>754</v>
      </c>
      <c r="P1403" s="88" t="n"/>
      <c r="Q1403" s="88" t="n"/>
      <c r="R1403" s="134" t="n"/>
      <c r="S1403" s="134" t="n"/>
      <c r="T1403" s="134" t="n"/>
      <c r="U1403" s="134" t="n"/>
      <c r="V1403" s="134" t="n"/>
      <c r="W1403" s="134" t="n"/>
      <c r="X1403" s="134" t="n"/>
    </row>
    <row r="1404" ht="15.75" customHeight="1" s="303">
      <c r="B1404" s="75" t="n">
        <v>45671</v>
      </c>
      <c r="C1404" s="120" t="n">
        <v>0</v>
      </c>
      <c r="D1404" s="120" t="n">
        <v>0</v>
      </c>
      <c r="E1404" s="120" t="n">
        <v>0</v>
      </c>
      <c r="F1404" s="120" t="n">
        <v>0</v>
      </c>
      <c r="G1404" s="120" t="n">
        <v>0</v>
      </c>
      <c r="H1404" s="120" t="n">
        <v>160</v>
      </c>
      <c r="I1404" s="120" t="n">
        <v>491</v>
      </c>
      <c r="J1404" s="120" t="n">
        <v>0</v>
      </c>
      <c r="K1404" s="120" t="n">
        <v>0</v>
      </c>
      <c r="L1404" s="120" t="n">
        <v>0</v>
      </c>
      <c r="M1404" s="120" t="n">
        <v>0</v>
      </c>
      <c r="N1404" s="88">
        <f>N1403+C1404+D1404+F1404+G1404+H1404-I1404-J1404-K1404-L1404-M1404/15</f>
        <v/>
      </c>
      <c r="O1404" s="88" t="n">
        <v>514</v>
      </c>
      <c r="P1404" s="88" t="n"/>
      <c r="Q1404" s="88" t="n"/>
      <c r="R1404" s="134" t="n"/>
      <c r="S1404" s="134" t="n"/>
      <c r="T1404" s="134" t="n"/>
      <c r="U1404" s="134" t="n"/>
      <c r="V1404" s="134" t="n"/>
      <c r="W1404" s="134" t="n"/>
      <c r="X1404" s="134" t="n"/>
    </row>
    <row r="1405" ht="15.75" customHeight="1" s="303">
      <c r="B1405" s="75" t="n">
        <v>45672</v>
      </c>
      <c r="C1405" s="120" t="n">
        <v>0</v>
      </c>
      <c r="D1405" s="120" t="n">
        <v>245</v>
      </c>
      <c r="E1405" s="120" t="n">
        <v>42</v>
      </c>
      <c r="F1405" s="120" t="n">
        <v>0</v>
      </c>
      <c r="G1405" s="120" t="n">
        <v>0</v>
      </c>
      <c r="H1405" s="120" t="n">
        <v>126</v>
      </c>
      <c r="I1405" s="120" t="n">
        <v>559</v>
      </c>
      <c r="J1405" s="120" t="n">
        <v>0</v>
      </c>
      <c r="K1405" s="120" t="n">
        <v>600</v>
      </c>
      <c r="L1405" s="120" t="n">
        <v>0</v>
      </c>
      <c r="M1405" s="120" t="n">
        <v>0</v>
      </c>
      <c r="N1405" s="88">
        <f>N1404+C1405+D1405+F1405+G1405+H1405-I1405-J1405-K1405-L1405-M1405/15</f>
        <v/>
      </c>
      <c r="O1405" s="88" t="n">
        <v>537</v>
      </c>
      <c r="P1405" s="88" t="n"/>
      <c r="Q1405" s="88" t="n"/>
      <c r="R1405" s="134" t="n"/>
      <c r="S1405" s="134" t="n"/>
      <c r="T1405" s="134" t="n"/>
      <c r="U1405" s="134" t="n"/>
      <c r="V1405" s="134" t="n"/>
      <c r="W1405" s="134" t="n"/>
      <c r="X1405" s="134" t="n"/>
    </row>
    <row r="1406" ht="15.75" customHeight="1" s="303">
      <c r="B1406" s="75" t="n">
        <v>45673</v>
      </c>
      <c r="C1406" s="120" t="n">
        <v>0</v>
      </c>
      <c r="D1406" s="120">
        <f>500+440+300</f>
        <v/>
      </c>
      <c r="E1406" s="120">
        <f>64+72+32</f>
        <v/>
      </c>
      <c r="F1406" s="120" t="n">
        <v>0</v>
      </c>
      <c r="G1406" s="120" t="n">
        <v>0</v>
      </c>
      <c r="H1406" s="120" t="n">
        <v>163</v>
      </c>
      <c r="I1406" s="120" t="n">
        <v>509</v>
      </c>
      <c r="J1406" s="120" t="n">
        <v>0</v>
      </c>
      <c r="K1406" s="120" t="n">
        <v>0</v>
      </c>
      <c r="L1406" s="120" t="n">
        <v>0</v>
      </c>
      <c r="M1406" s="120" t="n">
        <v>0</v>
      </c>
      <c r="N1406" s="88">
        <f>N1405+C1406+D1406+F1406+G1406+H1406-I1406-J1406-K1406-L1406-M1406/15</f>
        <v/>
      </c>
      <c r="O1406" s="88" t="n">
        <v>1499</v>
      </c>
      <c r="P1406" s="88" t="n"/>
      <c r="Q1406" s="88" t="n"/>
      <c r="R1406" s="134" t="n"/>
      <c r="S1406" s="134" t="n"/>
      <c r="T1406" s="134" t="n"/>
      <c r="U1406" s="134" t="n"/>
      <c r="V1406" s="134" t="n"/>
      <c r="W1406" s="134" t="n"/>
      <c r="X1406" s="134" t="n"/>
    </row>
    <row r="1407" ht="15.75" customHeight="1" s="303">
      <c r="B1407" s="75" t="n">
        <v>45674</v>
      </c>
      <c r="C1407" s="120" t="n">
        <v>0</v>
      </c>
      <c r="D1407" s="120" t="n">
        <v>529</v>
      </c>
      <c r="E1407" s="120" t="n">
        <v>86</v>
      </c>
      <c r="F1407" s="120" t="n">
        <v>0</v>
      </c>
      <c r="G1407" s="120" t="n">
        <v>0</v>
      </c>
      <c r="H1407" s="120" t="n">
        <v>276</v>
      </c>
      <c r="I1407" s="120" t="n">
        <v>527</v>
      </c>
      <c r="J1407" s="120" t="n">
        <v>0</v>
      </c>
      <c r="K1407" s="120" t="n">
        <v>0</v>
      </c>
      <c r="L1407" s="120" t="n">
        <v>0</v>
      </c>
      <c r="M1407" s="120" t="n">
        <v>0</v>
      </c>
      <c r="N1407" s="88">
        <f>N1406+C1407+D1407+F1407+G1407+H1407-I1407-J1407-K1407-L1407-M1407/15</f>
        <v/>
      </c>
      <c r="O1407" s="88" t="n">
        <v>1761</v>
      </c>
      <c r="P1407" s="88" t="n"/>
      <c r="Q1407" s="88" t="n"/>
      <c r="R1407" s="134" t="n"/>
      <c r="S1407" s="134" t="n"/>
      <c r="T1407" s="134" t="n"/>
      <c r="U1407" s="134" t="n"/>
      <c r="V1407" s="134" t="n"/>
      <c r="W1407" s="134" t="n"/>
      <c r="X1407" s="134" t="n"/>
    </row>
    <row r="1408" ht="15.75" customHeight="1" s="303">
      <c r="B1408" s="75" t="n">
        <v>45675</v>
      </c>
      <c r="C1408" s="120" t="n">
        <v>0</v>
      </c>
      <c r="D1408" s="120" t="n">
        <v>0</v>
      </c>
      <c r="E1408" s="120" t="n">
        <v>0</v>
      </c>
      <c r="F1408" s="120" t="n">
        <v>0</v>
      </c>
      <c r="G1408" s="120" t="n">
        <v>0</v>
      </c>
      <c r="H1408" s="120" t="n">
        <v>325</v>
      </c>
      <c r="I1408" s="120" t="n">
        <v>343</v>
      </c>
      <c r="J1408" s="120" t="n">
        <v>0</v>
      </c>
      <c r="K1408" s="120" t="n">
        <v>0</v>
      </c>
      <c r="L1408" s="120" t="n">
        <v>0</v>
      </c>
      <c r="M1408" s="120" t="n">
        <v>0</v>
      </c>
      <c r="N1408" s="88">
        <f>N1407+C1408+D1408+F1408+G1408+H1408-I1408-J1408-K1408-L1408-M1408/15</f>
        <v/>
      </c>
      <c r="O1408" s="88" t="n">
        <v>1548</v>
      </c>
      <c r="P1408" s="88" t="n"/>
      <c r="Q1408" s="88" t="n"/>
      <c r="R1408" s="134" t="n"/>
      <c r="S1408" s="134" t="n"/>
      <c r="T1408" s="134" t="n"/>
      <c r="U1408" s="134" t="n"/>
      <c r="V1408" s="134" t="n"/>
      <c r="W1408" s="134" t="n"/>
      <c r="X1408" s="134" t="n"/>
    </row>
    <row r="1409" ht="15.75" customHeight="1" s="303">
      <c r="B1409" s="75" t="n">
        <v>45676</v>
      </c>
      <c r="C1409" s="120" t="n">
        <v>0</v>
      </c>
      <c r="D1409" s="120" t="n">
        <v>400</v>
      </c>
      <c r="E1409" s="120" t="n">
        <v>96</v>
      </c>
      <c r="F1409" s="120" t="n">
        <v>0</v>
      </c>
      <c r="G1409" s="120" t="n">
        <v>0</v>
      </c>
      <c r="H1409" s="120" t="n">
        <v>547</v>
      </c>
      <c r="I1409" s="120" t="n">
        <v>736</v>
      </c>
      <c r="J1409" s="120" t="n">
        <v>0</v>
      </c>
      <c r="K1409" s="120" t="n">
        <v>0</v>
      </c>
      <c r="L1409" s="120" t="n">
        <v>0</v>
      </c>
      <c r="M1409" s="120" t="n">
        <v>0</v>
      </c>
      <c r="N1409" s="88">
        <f>N1408+C1409+D1409+F1409+G1409+H1409-I1409-J1409-K1409-L1409-M1409/15</f>
        <v/>
      </c>
      <c r="O1409" s="88" t="n">
        <v>1667</v>
      </c>
      <c r="P1409" s="88" t="n"/>
      <c r="Q1409" s="88" t="n"/>
      <c r="R1409" s="134" t="n"/>
      <c r="S1409" s="134" t="n"/>
      <c r="T1409" s="134" t="n"/>
      <c r="U1409" s="134" t="n"/>
      <c r="V1409" s="134" t="n"/>
      <c r="W1409" s="134" t="n"/>
      <c r="X1409" s="134" t="n"/>
    </row>
    <row r="1410" ht="15.75" customHeight="1" s="303">
      <c r="B1410" s="75" t="n">
        <v>45677</v>
      </c>
      <c r="C1410" s="120" t="n">
        <v>0</v>
      </c>
      <c r="D1410" s="120" t="n">
        <v>0</v>
      </c>
      <c r="E1410" s="120" t="n">
        <v>0</v>
      </c>
      <c r="F1410" s="120" t="n">
        <v>0</v>
      </c>
      <c r="G1410" s="120" t="n">
        <v>0</v>
      </c>
      <c r="H1410" s="120" t="n">
        <v>859</v>
      </c>
      <c r="I1410" s="120" t="n">
        <v>244</v>
      </c>
      <c r="J1410" s="120" t="n">
        <v>0</v>
      </c>
      <c r="K1410" s="120" t="n">
        <v>0</v>
      </c>
      <c r="L1410" s="120" t="n">
        <v>0</v>
      </c>
      <c r="M1410" s="120" t="n">
        <v>0</v>
      </c>
      <c r="N1410" s="88">
        <f>N1409+C1410+D1410+F1410+G1410+H1410-I1410-J1410-K1410-L1410-M1410/15</f>
        <v/>
      </c>
      <c r="O1410" s="88" t="n">
        <v>1369</v>
      </c>
      <c r="P1410" s="88" t="n"/>
      <c r="Q1410" s="88" t="n"/>
      <c r="R1410" s="134" t="n"/>
      <c r="S1410" s="134" t="n"/>
      <c r="T1410" s="134" t="n"/>
      <c r="U1410" s="134" t="n"/>
      <c r="V1410" s="134" t="n"/>
      <c r="W1410" s="134" t="n"/>
      <c r="X1410" s="134" t="n"/>
    </row>
    <row r="1411" ht="15.75" customHeight="1" s="303">
      <c r="B1411" s="75" t="n">
        <v>45678</v>
      </c>
      <c r="C1411" s="120" t="n">
        <v>0</v>
      </c>
      <c r="D1411" s="120" t="n">
        <v>0</v>
      </c>
      <c r="E1411" s="120" t="n">
        <v>0</v>
      </c>
      <c r="F1411" s="120" t="n">
        <v>0</v>
      </c>
      <c r="G1411" s="120" t="n">
        <v>0</v>
      </c>
      <c r="H1411" s="120" t="n">
        <v>693</v>
      </c>
      <c r="I1411" s="120" t="n">
        <v>328</v>
      </c>
      <c r="J1411" s="120" t="n">
        <v>0</v>
      </c>
      <c r="K1411" s="120" t="n">
        <v>0</v>
      </c>
      <c r="L1411" s="120" t="n">
        <v>0</v>
      </c>
      <c r="M1411" s="120" t="n">
        <v>0</v>
      </c>
      <c r="N1411" s="88">
        <f>N1410+C1411+D1411+F1411+G1411+H1411-I1411-J1411-K1411-L1411-M1411/15</f>
        <v/>
      </c>
      <c r="O1411" s="88" t="n"/>
      <c r="P1411" s="88" t="n"/>
      <c r="Q1411" s="88" t="n"/>
      <c r="R1411" s="134" t="n"/>
      <c r="S1411" s="134" t="n"/>
      <c r="T1411" s="134" t="n"/>
      <c r="U1411" s="134" t="n"/>
      <c r="V1411" s="134" t="n"/>
      <c r="W1411" s="134" t="n"/>
      <c r="X1411" s="134" t="n"/>
    </row>
    <row r="1412" ht="15.75" customHeight="1" s="303">
      <c r="B1412" s="75" t="n">
        <v>45679</v>
      </c>
      <c r="C1412" s="120" t="n">
        <v>0</v>
      </c>
      <c r="D1412" s="120" t="n">
        <v>0</v>
      </c>
      <c r="E1412" s="120" t="n">
        <v>0</v>
      </c>
      <c r="F1412" s="120" t="n">
        <v>0</v>
      </c>
      <c r="G1412" s="120" t="n">
        <v>0</v>
      </c>
      <c r="H1412" s="120" t="n">
        <v>680</v>
      </c>
      <c r="I1412" s="120" t="n">
        <v>953</v>
      </c>
      <c r="J1412" s="120" t="n">
        <v>0</v>
      </c>
      <c r="K1412" s="120" t="n">
        <v>0</v>
      </c>
      <c r="L1412" s="120" t="n">
        <v>0</v>
      </c>
      <c r="M1412" s="120" t="n">
        <v>0</v>
      </c>
      <c r="N1412" s="88">
        <f>N1411+C1412+D1412+F1412+G1412+H1412-I1412-J1412-K1412-L1412-M1412/15</f>
        <v/>
      </c>
      <c r="O1412" s="88" t="n"/>
      <c r="P1412" s="88" t="n"/>
      <c r="Q1412" s="88" t="n"/>
      <c r="R1412" s="134" t="n"/>
      <c r="S1412" s="134" t="n"/>
      <c r="T1412" s="134" t="n"/>
      <c r="U1412" s="134" t="n"/>
      <c r="V1412" s="134" t="n"/>
      <c r="W1412" s="134" t="n"/>
      <c r="X1412" s="134" t="n"/>
    </row>
    <row r="1413" ht="15.75" customHeight="1" s="303">
      <c r="B1413" s="75" t="n">
        <v>45680</v>
      </c>
      <c r="C1413" s="120" t="n">
        <v>0</v>
      </c>
      <c r="D1413" s="120" t="n">
        <v>529</v>
      </c>
      <c r="E1413" s="120" t="n">
        <v>112</v>
      </c>
      <c r="F1413" s="120" t="n">
        <v>0</v>
      </c>
      <c r="G1413" s="120" t="n">
        <v>0</v>
      </c>
      <c r="H1413" s="120" t="n">
        <v>722</v>
      </c>
      <c r="I1413" s="120" t="n">
        <v>468</v>
      </c>
      <c r="J1413" s="120" t="n">
        <v>0</v>
      </c>
      <c r="K1413" s="120" t="n">
        <v>0</v>
      </c>
      <c r="L1413" s="120" t="n">
        <v>0</v>
      </c>
      <c r="M1413" s="120" t="n">
        <v>0</v>
      </c>
      <c r="N1413" s="88">
        <f>N1412+C1413+D1413+F1413+G1413+H1413-I1413-J1413-K1413-L1413-M1413/15</f>
        <v/>
      </c>
      <c r="O1413" s="88" t="n"/>
      <c r="P1413" s="88" t="n"/>
      <c r="Q1413" s="88" t="n"/>
      <c r="R1413" s="134" t="n"/>
      <c r="S1413" s="134" t="n"/>
      <c r="T1413" s="134" t="n"/>
      <c r="U1413" s="134" t="n"/>
      <c r="V1413" s="134" t="n"/>
      <c r="W1413" s="134" t="n"/>
      <c r="X1413" s="134" t="n"/>
    </row>
    <row r="1414" ht="15.75" customHeight="1" s="303">
      <c r="B1414" s="75" t="n">
        <v>45681</v>
      </c>
      <c r="C1414" s="120" t="n">
        <v>0</v>
      </c>
      <c r="D1414" s="120" t="n">
        <v>0</v>
      </c>
      <c r="E1414" s="120" t="n">
        <v>0</v>
      </c>
      <c r="F1414" s="120" t="n">
        <v>0</v>
      </c>
      <c r="G1414" s="120" t="n">
        <v>0</v>
      </c>
      <c r="H1414" s="120" t="n">
        <v>398</v>
      </c>
      <c r="I1414" s="120" t="n">
        <v>518</v>
      </c>
      <c r="J1414" s="120" t="n">
        <v>0</v>
      </c>
      <c r="K1414" s="120" t="n">
        <v>0</v>
      </c>
      <c r="L1414" s="120" t="n">
        <v>0</v>
      </c>
      <c r="M1414" s="120" t="n">
        <v>0</v>
      </c>
      <c r="N1414" s="88">
        <f>N1413+C1414+D1414+F1414+G1414+H1414-I1414-J1414-K1414-L1414-M1414/15</f>
        <v/>
      </c>
      <c r="O1414" s="88" t="n"/>
      <c r="P1414" s="88" t="n"/>
      <c r="Q1414" s="88" t="n"/>
      <c r="R1414" s="134" t="n"/>
      <c r="S1414" s="134" t="n"/>
      <c r="T1414" s="134" t="n"/>
      <c r="U1414" s="134" t="n"/>
      <c r="V1414" s="134" t="n"/>
      <c r="W1414" s="134" t="n"/>
      <c r="X1414" s="134" t="n"/>
    </row>
    <row r="1415" ht="15.75" customHeight="1" s="303">
      <c r="B1415" s="75" t="n">
        <v>45682</v>
      </c>
      <c r="C1415" s="120" t="n">
        <v>0</v>
      </c>
      <c r="D1415" s="120" t="n">
        <v>0</v>
      </c>
      <c r="E1415" s="120" t="n">
        <v>0</v>
      </c>
      <c r="F1415" s="120" t="n">
        <v>0</v>
      </c>
      <c r="G1415" s="120" t="n">
        <v>0</v>
      </c>
      <c r="H1415" s="120" t="n">
        <v>203</v>
      </c>
      <c r="I1415" s="120" t="n">
        <v>614</v>
      </c>
      <c r="J1415" s="120" t="n">
        <v>0</v>
      </c>
      <c r="K1415" s="120" t="n">
        <v>0</v>
      </c>
      <c r="L1415" s="120" t="n">
        <v>0</v>
      </c>
      <c r="M1415" s="120" t="n">
        <v>0</v>
      </c>
      <c r="N1415" s="88">
        <f>N1414+C1415+D1415+F1415+G1415+H1415-I1415-J1415-K1415-L1415-M1415/15</f>
        <v/>
      </c>
      <c r="O1415" s="88" t="n"/>
      <c r="P1415" s="88" t="n"/>
      <c r="Q1415" s="88" t="n"/>
      <c r="R1415" s="134" t="n"/>
      <c r="S1415" s="134" t="n"/>
      <c r="T1415" s="134" t="n"/>
      <c r="U1415" s="134" t="n"/>
      <c r="V1415" s="134" t="n"/>
      <c r="W1415" s="134" t="n"/>
      <c r="X1415" s="134" t="n"/>
    </row>
    <row r="1416" ht="15.75" customHeight="1" s="303">
      <c r="B1416" s="75" t="n">
        <v>45683</v>
      </c>
      <c r="C1416" s="120" t="n">
        <v>0</v>
      </c>
      <c r="D1416" s="120" t="n">
        <v>500</v>
      </c>
      <c r="E1416" s="120" t="n">
        <v>123</v>
      </c>
      <c r="F1416" s="120" t="n">
        <v>0</v>
      </c>
      <c r="G1416" s="120" t="n">
        <v>0</v>
      </c>
      <c r="H1416" s="120" t="n">
        <v>573</v>
      </c>
      <c r="I1416" s="120" t="n">
        <v>641</v>
      </c>
      <c r="J1416" s="120" t="n">
        <v>0</v>
      </c>
      <c r="K1416" s="120" t="n">
        <v>0</v>
      </c>
      <c r="L1416" s="120" t="n">
        <v>0</v>
      </c>
      <c r="M1416" s="120" t="n">
        <v>0</v>
      </c>
      <c r="N1416" s="88">
        <f>N1415+C1416+D1416+F1416+G1416+H1416-I1416-J1416-K1416-L1416-M1416/15</f>
        <v/>
      </c>
      <c r="O1416" s="88" t="n">
        <v>599</v>
      </c>
      <c r="P1416" s="88" t="n"/>
      <c r="Q1416" s="88" t="n"/>
      <c r="R1416" s="134" t="n"/>
      <c r="S1416" s="134" t="n"/>
      <c r="T1416" s="134" t="n"/>
      <c r="U1416" s="134" t="n"/>
      <c r="V1416" s="134" t="n"/>
      <c r="W1416" s="134" t="n"/>
      <c r="X1416" s="134" t="n"/>
    </row>
    <row r="1417" ht="15.75" customHeight="1" s="303">
      <c r="B1417" s="75" t="n">
        <v>45684</v>
      </c>
      <c r="C1417" s="120" t="n">
        <v>0</v>
      </c>
      <c r="D1417" s="120" t="n">
        <v>0</v>
      </c>
      <c r="E1417" s="120" t="n">
        <v>0</v>
      </c>
      <c r="F1417" s="120" t="n">
        <v>0</v>
      </c>
      <c r="G1417" s="120" t="n">
        <v>0</v>
      </c>
      <c r="H1417" s="120" t="n">
        <v>680</v>
      </c>
      <c r="I1417" s="120" t="n">
        <v>254</v>
      </c>
      <c r="J1417" s="120" t="n">
        <v>0</v>
      </c>
      <c r="K1417" s="120" t="n">
        <v>600</v>
      </c>
      <c r="L1417" s="120" t="n">
        <v>0</v>
      </c>
      <c r="M1417" s="120" t="n">
        <v>0</v>
      </c>
      <c r="N1417" s="88">
        <f>N1416+C1417+D1417+F1417+G1417+H1417-I1417-J1417-K1417-L1417-M1417/15</f>
        <v/>
      </c>
      <c r="O1417" s="88" t="n">
        <v>523</v>
      </c>
      <c r="P1417" s="88" t="n"/>
      <c r="Q1417" s="88" t="n"/>
      <c r="R1417" s="134" t="n"/>
      <c r="S1417" s="134" t="n"/>
      <c r="T1417" s="134" t="n"/>
      <c r="U1417" s="134" t="n"/>
      <c r="V1417" s="134" t="n"/>
      <c r="W1417" s="134" t="n"/>
      <c r="X1417" s="134" t="n"/>
    </row>
    <row r="1418" ht="15.75" customHeight="1" s="303">
      <c r="B1418" s="75" t="n">
        <v>45685</v>
      </c>
      <c r="C1418" s="120" t="n">
        <v>0</v>
      </c>
      <c r="D1418" s="120" t="n">
        <v>0</v>
      </c>
      <c r="E1418" s="120" t="n">
        <v>0</v>
      </c>
      <c r="F1418" s="120" t="n">
        <v>0</v>
      </c>
      <c r="G1418" s="120" t="n">
        <v>0</v>
      </c>
      <c r="H1418" s="120" t="n">
        <v>482</v>
      </c>
      <c r="I1418" s="120" t="n">
        <v>288</v>
      </c>
      <c r="J1418" s="120" t="n">
        <v>0</v>
      </c>
      <c r="K1418" s="120" t="n">
        <v>0</v>
      </c>
      <c r="L1418" s="120" t="n">
        <v>0</v>
      </c>
      <c r="M1418" s="120" t="n">
        <v>0</v>
      </c>
      <c r="N1418" s="88">
        <f>N1417+C1418+D1418+F1418+G1418+H1418-I1418-J1418-K1418-L1418-M1418/15</f>
        <v/>
      </c>
      <c r="O1418" s="88" t="n">
        <v>409</v>
      </c>
      <c r="P1418" s="88" t="n"/>
      <c r="Q1418" s="88" t="n"/>
      <c r="R1418" s="134" t="n"/>
      <c r="S1418" s="134" t="n"/>
      <c r="T1418" s="134" t="n"/>
      <c r="U1418" s="134" t="n"/>
      <c r="V1418" s="134" t="n"/>
      <c r="W1418" s="134" t="n"/>
      <c r="X1418" s="134" t="n"/>
    </row>
    <row r="1419" ht="15.75" customHeight="1" s="303">
      <c r="B1419" s="75" t="n">
        <v>45686</v>
      </c>
      <c r="C1419" s="120" t="n">
        <v>0</v>
      </c>
      <c r="D1419" s="120">
        <f>320+180</f>
        <v/>
      </c>
      <c r="E1419" s="120">
        <f>96+66</f>
        <v/>
      </c>
      <c r="F1419" s="120" t="n">
        <v>0</v>
      </c>
      <c r="G1419" s="120" t="n">
        <v>0</v>
      </c>
      <c r="H1419" s="120" t="n">
        <v>173</v>
      </c>
      <c r="I1419" s="120" t="n">
        <v>502</v>
      </c>
      <c r="J1419" s="120" t="n">
        <v>0</v>
      </c>
      <c r="K1419" s="120" t="n">
        <v>0</v>
      </c>
      <c r="L1419" s="120" t="n">
        <v>0</v>
      </c>
      <c r="M1419" s="120" t="n">
        <v>0</v>
      </c>
      <c r="N1419" s="88">
        <f>N1418+C1419+D1419+F1419+G1419+H1419-I1419-J1419-K1419-L1419-M1419/15</f>
        <v/>
      </c>
      <c r="O1419" s="88" t="n">
        <v>568</v>
      </c>
      <c r="P1419" s="88" t="n"/>
      <c r="Q1419" s="88" t="n"/>
      <c r="R1419" s="134" t="n"/>
      <c r="S1419" s="134" t="n"/>
      <c r="T1419" s="134" t="n"/>
      <c r="U1419" s="134" t="n"/>
      <c r="V1419" s="134" t="n"/>
      <c r="W1419" s="134" t="n"/>
      <c r="X1419" s="134" t="n"/>
    </row>
    <row r="1420" ht="15.75" customHeight="1" s="303">
      <c r="B1420" s="75" t="n">
        <v>45687</v>
      </c>
      <c r="C1420" s="120" t="n">
        <v>0</v>
      </c>
      <c r="D1420" s="120" t="n">
        <v>500</v>
      </c>
      <c r="E1420" s="120" t="n">
        <v>128</v>
      </c>
      <c r="F1420" s="120" t="n">
        <v>0</v>
      </c>
      <c r="G1420" s="120" t="n">
        <v>0</v>
      </c>
      <c r="H1420" s="120" t="n">
        <v>185</v>
      </c>
      <c r="I1420" s="120" t="n">
        <v>443</v>
      </c>
      <c r="J1420" s="120" t="n">
        <v>0</v>
      </c>
      <c r="K1420" s="120" t="n">
        <v>0</v>
      </c>
      <c r="L1420" s="120" t="n">
        <v>0</v>
      </c>
      <c r="M1420" s="120" t="n">
        <v>0</v>
      </c>
      <c r="N1420" s="88">
        <f>N1419+C1420+D1420+F1420+G1420+H1420-I1420-J1420-K1420-L1420-M1420/15</f>
        <v/>
      </c>
      <c r="O1420" s="88" t="n">
        <v>761</v>
      </c>
      <c r="P1420" s="88" t="n"/>
      <c r="Q1420" s="88" t="n"/>
      <c r="R1420" s="134" t="n"/>
      <c r="S1420" s="134" t="n"/>
      <c r="T1420" s="134" t="n"/>
      <c r="U1420" s="134" t="n"/>
      <c r="V1420" s="134" t="n"/>
      <c r="W1420" s="134" t="n"/>
      <c r="X1420" s="134" t="n"/>
    </row>
    <row r="1421" ht="15.75" customHeight="1" s="303">
      <c r="B1421" s="75" t="n">
        <v>45688</v>
      </c>
      <c r="C1421" s="120" t="n">
        <v>0</v>
      </c>
      <c r="D1421" s="120" t="n">
        <v>400</v>
      </c>
      <c r="E1421" s="120" t="n">
        <v>67</v>
      </c>
      <c r="F1421" s="120" t="n">
        <v>0</v>
      </c>
      <c r="G1421" s="120" t="n">
        <v>0</v>
      </c>
      <c r="H1421" s="120" t="n">
        <v>345</v>
      </c>
      <c r="I1421" s="120" t="n">
        <v>687</v>
      </c>
      <c r="J1421" s="120" t="n">
        <v>0</v>
      </c>
      <c r="K1421" s="120" t="n">
        <v>0</v>
      </c>
      <c r="L1421" s="120" t="n">
        <v>0</v>
      </c>
      <c r="M1421" s="120" t="n">
        <v>0</v>
      </c>
      <c r="N1421" s="88">
        <f>N1420+C1421+D1421+F1421+G1421+H1421-I1421-J1421-K1421-L1421-M1421/15</f>
        <v/>
      </c>
      <c r="O1421" s="88" t="n">
        <v>834</v>
      </c>
      <c r="P1421" s="88" t="n"/>
      <c r="Q1421" s="88" t="n"/>
      <c r="R1421" s="134" t="n"/>
      <c r="S1421" s="134" t="n"/>
      <c r="T1421" s="134" t="n"/>
      <c r="U1421" s="134" t="n"/>
      <c r="V1421" s="134" t="n"/>
      <c r="W1421" s="134" t="n"/>
      <c r="X1421" s="134" t="n"/>
    </row>
    <row r="1422" ht="15.75" customHeight="1" s="303">
      <c r="B1422" s="75" t="n">
        <v>45689</v>
      </c>
      <c r="C1422" s="120" t="n">
        <v>0</v>
      </c>
      <c r="D1422" s="120" t="n">
        <v>0</v>
      </c>
      <c r="E1422" s="120" t="n">
        <v>0</v>
      </c>
      <c r="F1422" s="120" t="n">
        <v>0</v>
      </c>
      <c r="G1422" s="120" t="n">
        <v>0</v>
      </c>
      <c r="H1422" s="120" t="n">
        <v>309</v>
      </c>
      <c r="I1422" s="120" t="n">
        <v>526</v>
      </c>
      <c r="J1422" s="120" t="n">
        <v>0</v>
      </c>
      <c r="K1422" s="120" t="n">
        <v>0</v>
      </c>
      <c r="L1422" s="120" t="n">
        <v>0</v>
      </c>
      <c r="M1422" s="120" t="n">
        <v>0</v>
      </c>
      <c r="N1422" s="88">
        <f>N1421+C1422+D1422+F1422+G1422+H1422-I1422-J1422-K1422-L1422-M1422/15</f>
        <v/>
      </c>
      <c r="O1422" s="88" t="n">
        <v>527</v>
      </c>
      <c r="P1422" s="88" t="n"/>
      <c r="Q1422" s="88" t="n"/>
      <c r="R1422" s="134" t="n"/>
      <c r="S1422" s="134" t="n"/>
      <c r="T1422" s="134" t="n"/>
      <c r="U1422" s="134" t="n"/>
      <c r="V1422" s="134" t="n"/>
      <c r="W1422" s="134" t="n"/>
      <c r="X1422" s="134" t="n"/>
    </row>
    <row r="1423" ht="15.75" customHeight="1" s="303">
      <c r="B1423" s="75" t="n">
        <v>45690</v>
      </c>
      <c r="C1423" s="120" t="n">
        <v>0</v>
      </c>
      <c r="D1423" s="120" t="n">
        <v>0</v>
      </c>
      <c r="E1423" s="120" t="n">
        <v>0</v>
      </c>
      <c r="F1423" s="120" t="n">
        <v>0</v>
      </c>
      <c r="G1423" s="120" t="n">
        <v>0</v>
      </c>
      <c r="H1423" s="120" t="n">
        <v>219</v>
      </c>
      <c r="I1423" s="120" t="n">
        <v>909</v>
      </c>
      <c r="J1423" s="120" t="n">
        <v>0</v>
      </c>
      <c r="K1423" s="120" t="n">
        <v>0</v>
      </c>
      <c r="L1423" s="120" t="n">
        <v>0</v>
      </c>
      <c r="M1423" s="120" t="n">
        <v>0</v>
      </c>
      <c r="N1423" s="88">
        <f>N1422+C1423+D1423+F1423+G1423+H1423-I1423-J1423-K1423-L1423-M1423/15</f>
        <v/>
      </c>
      <c r="O1423" s="88" t="n">
        <v>349</v>
      </c>
      <c r="P1423" s="88" t="n"/>
      <c r="Q1423" s="88" t="n"/>
      <c r="R1423" s="134" t="n"/>
      <c r="S1423" s="134" t="n"/>
      <c r="T1423" s="134" t="n"/>
      <c r="U1423" s="134" t="n"/>
      <c r="V1423" s="134" t="n"/>
      <c r="W1423" s="134" t="n"/>
      <c r="X1423" s="134" t="n"/>
    </row>
    <row r="1424" ht="15.75" customHeight="1" s="303">
      <c r="B1424" s="75" t="n">
        <v>45691</v>
      </c>
      <c r="C1424" s="120" t="n">
        <v>0</v>
      </c>
      <c r="D1424" s="120" t="n">
        <v>400</v>
      </c>
      <c r="E1424" s="120" t="n">
        <v>89</v>
      </c>
      <c r="F1424" s="120" t="n">
        <v>0</v>
      </c>
      <c r="G1424" s="120" t="n">
        <v>0</v>
      </c>
      <c r="H1424" s="120" t="n">
        <v>358</v>
      </c>
      <c r="I1424" s="120" t="n">
        <v>478</v>
      </c>
      <c r="J1424" s="120" t="n">
        <v>0</v>
      </c>
      <c r="K1424" s="120" t="n">
        <v>0</v>
      </c>
      <c r="L1424" s="120" t="n">
        <v>0</v>
      </c>
      <c r="M1424" s="120" t="n">
        <v>0</v>
      </c>
      <c r="N1424" s="88">
        <f>N1423+C1424+D1424+F1424+G1424+H1424-I1424-J1424-K1424-L1424-M1424/15</f>
        <v/>
      </c>
      <c r="O1424" s="88" t="n">
        <v>362</v>
      </c>
      <c r="P1424" s="88" t="n"/>
      <c r="Q1424" s="88" t="n"/>
      <c r="R1424" s="134" t="n"/>
      <c r="S1424" s="134" t="n"/>
      <c r="T1424" s="134" t="n"/>
      <c r="U1424" s="134" t="n"/>
      <c r="V1424" s="134" t="n"/>
      <c r="W1424" s="134" t="n"/>
      <c r="X1424" s="134" t="n"/>
    </row>
    <row r="1425" ht="15.75" customHeight="1" s="303">
      <c r="B1425" s="75" t="n">
        <v>45692</v>
      </c>
      <c r="C1425" s="120" t="n">
        <v>0</v>
      </c>
      <c r="D1425" s="120" t="n">
        <v>0</v>
      </c>
      <c r="E1425" s="120" t="n">
        <v>0</v>
      </c>
      <c r="F1425" s="120" t="n">
        <v>0</v>
      </c>
      <c r="G1425" s="120" t="n">
        <v>0</v>
      </c>
      <c r="H1425" s="120" t="n">
        <v>89</v>
      </c>
      <c r="I1425" s="120" t="n">
        <v>799</v>
      </c>
      <c r="J1425" s="120" t="n">
        <v>0</v>
      </c>
      <c r="K1425" s="120" t="n">
        <v>0</v>
      </c>
      <c r="L1425" s="120" t="n">
        <v>0</v>
      </c>
      <c r="M1425" s="120" t="n">
        <v>0</v>
      </c>
      <c r="N1425" s="88">
        <f>N1424+C1425+D1425+F1425+G1425+H1425-I1425-J1425-K1425-L1425-M1425/15</f>
        <v/>
      </c>
      <c r="O1425" s="88" t="n">
        <v>37</v>
      </c>
      <c r="P1425" s="88" t="n"/>
      <c r="Q1425" s="88" t="n"/>
      <c r="R1425" s="134" t="n"/>
      <c r="S1425" s="134" t="n"/>
      <c r="T1425" s="134" t="n"/>
      <c r="U1425" s="134" t="n"/>
      <c r="V1425" s="134" t="n"/>
      <c r="W1425" s="134" t="n"/>
      <c r="X1425" s="134" t="n"/>
    </row>
    <row r="1426" ht="15.75" customHeight="1" s="303">
      <c r="B1426" s="75" t="n">
        <v>45693</v>
      </c>
      <c r="C1426" s="120" t="n">
        <v>0</v>
      </c>
      <c r="D1426" s="120">
        <f>600+395</f>
        <v/>
      </c>
      <c r="E1426" s="120" t="n">
        <v>168</v>
      </c>
      <c r="F1426" s="120" t="n">
        <v>0</v>
      </c>
      <c r="G1426" s="120" t="n">
        <v>0</v>
      </c>
      <c r="H1426" s="120" t="n">
        <v>109</v>
      </c>
      <c r="I1426" s="120" t="n">
        <v>1119</v>
      </c>
      <c r="J1426" s="120" t="n">
        <v>0</v>
      </c>
      <c r="K1426" s="120" t="n">
        <v>0</v>
      </c>
      <c r="L1426" s="120" t="n">
        <v>0</v>
      </c>
      <c r="M1426" s="120" t="n">
        <v>0</v>
      </c>
      <c r="N1426" s="88">
        <f>N1425+C1426+D1426+F1426+G1426+H1426-I1426-J1426-K1426-L1426-M1426/15</f>
        <v/>
      </c>
      <c r="O1426" s="88" t="n">
        <v>402</v>
      </c>
      <c r="P1426" s="88" t="n"/>
      <c r="Q1426" s="88" t="n"/>
      <c r="R1426" s="134" t="n"/>
      <c r="S1426" s="134" t="n"/>
      <c r="T1426" s="134" t="n"/>
      <c r="U1426" s="134" t="n"/>
      <c r="V1426" s="134" t="n"/>
      <c r="W1426" s="134" t="n"/>
      <c r="X1426" s="134" t="n"/>
    </row>
    <row r="1427" ht="15.75" customHeight="1" s="303">
      <c r="B1427" s="75" t="n">
        <v>45694</v>
      </c>
      <c r="C1427" s="120" t="n">
        <v>0</v>
      </c>
      <c r="D1427" s="120" t="n">
        <v>215</v>
      </c>
      <c r="E1427" s="120" t="n">
        <v>39</v>
      </c>
      <c r="F1427" s="120" t="n">
        <v>0</v>
      </c>
      <c r="G1427" s="120" t="n">
        <v>0</v>
      </c>
      <c r="H1427" s="120" t="n">
        <v>204</v>
      </c>
      <c r="I1427" s="120" t="n">
        <v>1224</v>
      </c>
      <c r="J1427" s="120" t="n">
        <v>0</v>
      </c>
      <c r="K1427" s="120" t="n">
        <v>0</v>
      </c>
      <c r="L1427" s="120" t="n">
        <v>0</v>
      </c>
      <c r="M1427" s="120" t="n">
        <v>0</v>
      </c>
      <c r="N1427" s="88">
        <f>N1426+C1427+D1427+F1427+G1427+H1427-I1427-J1427-K1427-L1427-M1427/15</f>
        <v/>
      </c>
      <c r="O1427" s="88" t="n">
        <v>234</v>
      </c>
      <c r="P1427" s="88" t="n"/>
      <c r="Q1427" s="88" t="n"/>
      <c r="R1427" s="134" t="n"/>
      <c r="S1427" s="134" t="n"/>
      <c r="T1427" s="134" t="n"/>
      <c r="U1427" s="134" t="n"/>
      <c r="V1427" s="134" t="n"/>
      <c r="W1427" s="134" t="n"/>
      <c r="X1427" s="134" t="n"/>
    </row>
    <row r="1428" ht="15.75" customHeight="1" s="303">
      <c r="B1428" s="75" t="n">
        <v>45695</v>
      </c>
      <c r="C1428" s="120" t="n">
        <v>0</v>
      </c>
      <c r="D1428" s="120">
        <f>600+500</f>
        <v/>
      </c>
      <c r="E1428" s="120" t="n">
        <v>126</v>
      </c>
      <c r="F1428" s="120" t="n">
        <v>0</v>
      </c>
      <c r="G1428" s="120" t="n">
        <v>0</v>
      </c>
      <c r="H1428" s="120" t="n">
        <v>75</v>
      </c>
      <c r="I1428" s="120" t="n">
        <v>1027</v>
      </c>
      <c r="J1428" s="120" t="n">
        <v>0</v>
      </c>
      <c r="K1428" s="120" t="n">
        <v>600</v>
      </c>
      <c r="L1428" s="120" t="n">
        <v>0</v>
      </c>
      <c r="M1428" s="120" t="n">
        <v>0</v>
      </c>
      <c r="N1428" s="88">
        <f>N1427+C1428+D1428+F1428+G1428+H1428-I1428-J1428-K1428-L1428-M1428/15</f>
        <v/>
      </c>
      <c r="O1428" s="88" t="n">
        <v>853</v>
      </c>
      <c r="P1428" s="88" t="n"/>
      <c r="Q1428" s="88" t="n"/>
      <c r="R1428" s="134" t="n"/>
      <c r="S1428" s="134" t="n"/>
      <c r="T1428" s="134" t="n"/>
      <c r="U1428" s="134" t="n"/>
      <c r="V1428" s="134" t="n"/>
      <c r="W1428" s="134" t="n"/>
      <c r="X1428" s="134" t="n"/>
    </row>
    <row r="1429" ht="15.75" customHeight="1" s="303">
      <c r="B1429" s="75" t="n">
        <v>45696</v>
      </c>
      <c r="C1429" s="120" t="n">
        <v>0</v>
      </c>
      <c r="D1429" s="120" t="n">
        <v>400</v>
      </c>
      <c r="E1429" s="120" t="n">
        <v>92</v>
      </c>
      <c r="F1429" s="120" t="n">
        <v>0</v>
      </c>
      <c r="G1429" s="120" t="n">
        <v>0</v>
      </c>
      <c r="H1429" s="120" t="n">
        <v>370</v>
      </c>
      <c r="I1429" s="120" t="n">
        <v>490</v>
      </c>
      <c r="J1429" s="120" t="n">
        <v>0</v>
      </c>
      <c r="K1429" s="120" t="n">
        <v>0</v>
      </c>
      <c r="L1429" s="120" t="n">
        <v>0</v>
      </c>
      <c r="M1429" s="120" t="n">
        <v>0</v>
      </c>
      <c r="N1429" s="88">
        <f>N1428+C1429+D1429+F1429+G1429+H1429-I1429-J1429-K1429-L1429-M1429/15</f>
        <v/>
      </c>
      <c r="O1429" s="88" t="n">
        <v>996</v>
      </c>
      <c r="P1429" s="88" t="n"/>
      <c r="Q1429" s="88" t="n"/>
      <c r="R1429" s="134" t="n"/>
      <c r="S1429" s="134" t="n"/>
      <c r="T1429" s="134" t="n"/>
      <c r="U1429" s="134" t="n"/>
      <c r="V1429" s="134" t="n"/>
      <c r="W1429" s="134" t="n"/>
      <c r="X1429" s="134" t="n"/>
    </row>
    <row r="1430" ht="15.75" customHeight="1" s="303">
      <c r="B1430" s="75" t="n">
        <v>45697</v>
      </c>
      <c r="C1430" s="120" t="n">
        <v>0</v>
      </c>
      <c r="D1430" s="120" t="n">
        <v>400</v>
      </c>
      <c r="E1430" s="120" t="n">
        <v>141</v>
      </c>
      <c r="F1430" s="120" t="n">
        <v>0</v>
      </c>
      <c r="G1430" s="120" t="n">
        <v>0</v>
      </c>
      <c r="H1430" s="120" t="n">
        <v>769</v>
      </c>
      <c r="I1430" s="120" t="n">
        <v>571</v>
      </c>
      <c r="J1430" s="120" t="n">
        <v>0</v>
      </c>
      <c r="K1430" s="120" t="n">
        <v>0</v>
      </c>
      <c r="L1430" s="120" t="n">
        <v>0</v>
      </c>
      <c r="M1430" s="120" t="n">
        <v>0</v>
      </c>
      <c r="N1430" s="88">
        <f>N1429+C1430+D1430+F1430+G1430+H1430-I1430-J1430-K1430-L1430-M1430/15</f>
        <v/>
      </c>
      <c r="O1430" s="88" t="n">
        <v>1120</v>
      </c>
      <c r="P1430" s="88" t="n"/>
      <c r="Q1430" s="88" t="n"/>
      <c r="R1430" s="134" t="n"/>
      <c r="S1430" s="134" t="n"/>
      <c r="T1430" s="134" t="n"/>
      <c r="U1430" s="134" t="n"/>
      <c r="V1430" s="134" t="n"/>
      <c r="W1430" s="134" t="n"/>
      <c r="X1430" s="134" t="n"/>
    </row>
    <row r="1431" ht="15.75" customHeight="1" s="303">
      <c r="B1431" s="75" t="n">
        <v>45698</v>
      </c>
      <c r="C1431" s="120" t="n">
        <v>0</v>
      </c>
      <c r="D1431" s="120" t="n">
        <v>600</v>
      </c>
      <c r="E1431" s="120" t="n">
        <v>25</v>
      </c>
      <c r="F1431" s="120" t="n">
        <v>0</v>
      </c>
      <c r="G1431" s="120" t="n">
        <v>0</v>
      </c>
      <c r="H1431" s="120" t="n">
        <v>678</v>
      </c>
      <c r="I1431" s="120" t="n">
        <v>297</v>
      </c>
      <c r="J1431" s="120" t="n">
        <v>0</v>
      </c>
      <c r="K1431" s="120" t="n">
        <v>0</v>
      </c>
      <c r="L1431" s="120" t="n">
        <v>0</v>
      </c>
      <c r="M1431" s="120" t="n">
        <v>0</v>
      </c>
      <c r="N1431" s="88">
        <f>N1430+C1431+D1431+F1431+G1431+H1431-I1431-J1431-K1431-L1431-M1431/15</f>
        <v/>
      </c>
      <c r="O1431" s="88" t="n">
        <v>1601</v>
      </c>
      <c r="P1431" s="88" t="n"/>
      <c r="Q1431" s="88" t="n"/>
      <c r="R1431" s="134" t="n"/>
      <c r="S1431" s="134" t="n"/>
      <c r="T1431" s="134" t="n"/>
      <c r="U1431" s="134" t="n"/>
      <c r="V1431" s="134" t="n"/>
      <c r="W1431" s="134" t="n"/>
      <c r="X1431" s="134" t="n"/>
    </row>
    <row r="1432" ht="15.75" customHeight="1" s="303">
      <c r="B1432" s="75" t="n">
        <v>45699</v>
      </c>
      <c r="C1432" s="120" t="n">
        <v>0</v>
      </c>
      <c r="D1432" s="120">
        <f>260+300</f>
        <v/>
      </c>
      <c r="E1432" s="120">
        <f>78+83</f>
        <v/>
      </c>
      <c r="F1432" s="120" t="n">
        <v>0</v>
      </c>
      <c r="G1432" s="120" t="n">
        <v>0</v>
      </c>
      <c r="H1432" s="120" t="n">
        <v>540</v>
      </c>
      <c r="I1432" s="120" t="n">
        <v>398</v>
      </c>
      <c r="J1432" s="120" t="n">
        <v>0</v>
      </c>
      <c r="K1432" s="120" t="n">
        <v>0</v>
      </c>
      <c r="L1432" s="120" t="n">
        <v>0</v>
      </c>
      <c r="M1432" s="120" t="n">
        <v>0</v>
      </c>
      <c r="N1432" s="88">
        <f>N1431+C1432+D1432+F1432+G1432+H1432-I1432-J1432-K1432-L1432-M1432/15</f>
        <v/>
      </c>
      <c r="O1432" s="88" t="n">
        <v>1691</v>
      </c>
      <c r="P1432" s="88" t="n"/>
      <c r="Q1432" s="88" t="n"/>
      <c r="R1432" s="134" t="n"/>
      <c r="S1432" s="134" t="n"/>
      <c r="T1432" s="134" t="n"/>
      <c r="U1432" s="134" t="n"/>
      <c r="V1432" s="134" t="n"/>
      <c r="W1432" s="134" t="n"/>
      <c r="X1432" s="134" t="n"/>
    </row>
    <row r="1433" ht="15.75" customHeight="1" s="303">
      <c r="B1433" s="75" t="n">
        <v>45700</v>
      </c>
      <c r="C1433" s="120" t="n">
        <v>0</v>
      </c>
      <c r="D1433" s="120">
        <f>320+300+500</f>
        <v/>
      </c>
      <c r="E1433" s="120">
        <f>89+101+142</f>
        <v/>
      </c>
      <c r="F1433" s="120" t="n">
        <v>0</v>
      </c>
      <c r="G1433" s="120" t="n">
        <v>0</v>
      </c>
      <c r="H1433" s="120" t="n">
        <v>669</v>
      </c>
      <c r="I1433" s="120" t="n">
        <v>837</v>
      </c>
      <c r="J1433" s="120" t="n">
        <v>0</v>
      </c>
      <c r="K1433" s="120" t="n">
        <v>0</v>
      </c>
      <c r="L1433" s="120" t="n">
        <v>0</v>
      </c>
      <c r="M1433" s="120" t="n">
        <v>0</v>
      </c>
      <c r="N1433" s="88">
        <f>N1432+C1433+D1433+F1433+G1433+H1433-I1433-J1433-K1433-L1433-M1433/15</f>
        <v/>
      </c>
      <c r="O1433" s="88" t="n">
        <v>2221</v>
      </c>
      <c r="P1433" s="88" t="n"/>
      <c r="Q1433" s="88" t="n"/>
      <c r="R1433" s="134" t="n"/>
      <c r="S1433" s="134" t="n"/>
      <c r="T1433" s="134" t="n"/>
      <c r="U1433" s="134" t="n"/>
      <c r="V1433" s="134" t="n"/>
      <c r="W1433" s="134" t="n"/>
      <c r="X1433" s="134" t="n"/>
    </row>
    <row r="1434" ht="15.75" customHeight="1" s="303">
      <c r="B1434" s="75" t="n">
        <v>45701</v>
      </c>
      <c r="C1434" s="120" t="n">
        <v>0</v>
      </c>
      <c r="D1434" s="120" t="n">
        <v>300</v>
      </c>
      <c r="E1434" s="120" t="n">
        <v>69</v>
      </c>
      <c r="F1434" s="120" t="n">
        <v>0</v>
      </c>
      <c r="G1434" s="120" t="n">
        <v>0</v>
      </c>
      <c r="H1434" s="120" t="n">
        <v>874</v>
      </c>
      <c r="I1434" s="120" t="n">
        <v>490</v>
      </c>
      <c r="J1434" s="120" t="n">
        <v>0</v>
      </c>
      <c r="K1434" s="120" t="n">
        <v>0</v>
      </c>
      <c r="L1434" s="120" t="n">
        <v>0</v>
      </c>
      <c r="M1434" s="120" t="n">
        <v>0</v>
      </c>
      <c r="N1434" s="88">
        <f>N1433+C1434+D1434+F1434+G1434+H1434-I1434-J1434-K1434-L1434-M1434/15</f>
        <v/>
      </c>
      <c r="O1434" s="88" t="n">
        <v>2243</v>
      </c>
      <c r="P1434" s="88" t="n"/>
      <c r="Q1434" s="88" t="n"/>
      <c r="R1434" s="134" t="n"/>
      <c r="S1434" s="134" t="n"/>
      <c r="T1434" s="134" t="n"/>
      <c r="U1434" s="134" t="n"/>
      <c r="V1434" s="134" t="n"/>
      <c r="W1434" s="134" t="n"/>
      <c r="X1434" s="134" t="n"/>
    </row>
    <row r="1435" ht="15.75" customHeight="1" s="303">
      <c r="B1435" s="75" t="n">
        <v>45702</v>
      </c>
      <c r="C1435" s="120" t="n">
        <v>0</v>
      </c>
      <c r="D1435" s="120" t="n">
        <v>300</v>
      </c>
      <c r="E1435" s="120" t="n">
        <v>86</v>
      </c>
      <c r="F1435" s="120" t="n">
        <v>0</v>
      </c>
      <c r="G1435" s="120" t="n">
        <v>0</v>
      </c>
      <c r="H1435" s="120" t="n">
        <v>719</v>
      </c>
      <c r="I1435" s="120" t="n">
        <v>691</v>
      </c>
      <c r="J1435" s="120" t="n">
        <v>0</v>
      </c>
      <c r="K1435" s="120" t="n">
        <v>0</v>
      </c>
      <c r="L1435" s="120" t="n">
        <v>0</v>
      </c>
      <c r="M1435" s="120" t="n">
        <v>0</v>
      </c>
      <c r="N1435" s="88">
        <f>N1434+C1435+D1435+F1435+G1435+H1435-I1435-J1435-K1435-L1435-M1435/15</f>
        <v/>
      </c>
      <c r="O1435" s="88" t="n">
        <v>2250</v>
      </c>
      <c r="P1435" s="88" t="n"/>
      <c r="Q1435" s="88" t="n"/>
      <c r="R1435" s="134" t="n"/>
      <c r="S1435" s="134" t="n"/>
      <c r="T1435" s="134" t="n"/>
      <c r="U1435" s="134" t="n"/>
      <c r="V1435" s="134" t="n"/>
      <c r="W1435" s="134" t="n"/>
      <c r="X1435" s="134" t="n"/>
    </row>
    <row r="1436" ht="15.75" customHeight="1" s="303">
      <c r="B1436" s="75" t="n">
        <v>45703</v>
      </c>
      <c r="C1436" s="120" t="n">
        <v>0</v>
      </c>
      <c r="D1436" s="120" t="n">
        <v>0</v>
      </c>
      <c r="E1436" s="120" t="n">
        <v>0</v>
      </c>
      <c r="F1436" s="120" t="n">
        <v>0</v>
      </c>
      <c r="G1436" s="120" t="n">
        <v>0</v>
      </c>
      <c r="H1436" s="120" t="n">
        <v>667</v>
      </c>
      <c r="I1436" s="120" t="n">
        <v>486</v>
      </c>
      <c r="J1436" s="120" t="n">
        <v>0</v>
      </c>
      <c r="K1436" s="120" t="n">
        <v>0</v>
      </c>
      <c r="L1436" s="120" t="n">
        <v>0</v>
      </c>
      <c r="M1436" s="120" t="n">
        <v>0</v>
      </c>
      <c r="N1436" s="88">
        <f>N1435+C1436+D1436+F1436+G1436+H1436-I1436-J1436-K1436-L1436-M1436/15</f>
        <v/>
      </c>
      <c r="O1436" s="88" t="n">
        <v>1996</v>
      </c>
      <c r="P1436" s="88" t="n"/>
      <c r="Q1436" s="88" t="n"/>
      <c r="R1436" s="134" t="n"/>
      <c r="S1436" s="134" t="n"/>
      <c r="T1436" s="134" t="n"/>
      <c r="U1436" s="134" t="n"/>
      <c r="V1436" s="134" t="n"/>
      <c r="W1436" s="134" t="n"/>
      <c r="X1436" s="134" t="n"/>
    </row>
    <row r="1437" ht="15.75" customHeight="1" s="303">
      <c r="B1437" s="75" t="n">
        <v>45704</v>
      </c>
      <c r="C1437" s="120" t="n">
        <v>0</v>
      </c>
      <c r="D1437" s="120" t="n">
        <v>300</v>
      </c>
      <c r="E1437" s="120" t="n">
        <v>79</v>
      </c>
      <c r="F1437" s="120" t="n">
        <v>0</v>
      </c>
      <c r="G1437" s="120" t="n">
        <v>0</v>
      </c>
      <c r="H1437" s="120" t="n">
        <v>534</v>
      </c>
      <c r="I1437" s="120" t="n">
        <v>778</v>
      </c>
      <c r="J1437" s="120" t="n">
        <v>0</v>
      </c>
      <c r="K1437" s="120" t="n">
        <v>0</v>
      </c>
      <c r="L1437" s="120" t="n">
        <v>0</v>
      </c>
      <c r="M1437" s="120" t="n">
        <v>0</v>
      </c>
      <c r="N1437" s="88">
        <f>N1436+C1437+D1437+F1437+G1437+H1437-I1437-J1437-K1437-L1437-M1437/15</f>
        <v/>
      </c>
      <c r="O1437" s="88" t="n">
        <v>1957</v>
      </c>
      <c r="P1437" s="88" t="n"/>
      <c r="Q1437" s="88" t="n"/>
      <c r="R1437" s="134" t="n"/>
      <c r="S1437" s="134" t="n"/>
      <c r="T1437" s="134" t="n"/>
      <c r="U1437" s="134" t="n"/>
      <c r="V1437" s="134" t="n"/>
      <c r="W1437" s="134" t="n"/>
      <c r="X1437" s="134" t="n"/>
    </row>
    <row r="1438" ht="15.75" customHeight="1" s="303">
      <c r="B1438" s="75" t="n">
        <v>45705</v>
      </c>
      <c r="C1438" s="120" t="n">
        <v>0</v>
      </c>
      <c r="D1438" s="120" t="n">
        <v>500</v>
      </c>
      <c r="E1438" s="120" t="n">
        <v>131</v>
      </c>
      <c r="F1438" s="120" t="n">
        <v>0</v>
      </c>
      <c r="G1438" s="120" t="n">
        <v>0</v>
      </c>
      <c r="H1438" s="120" t="n">
        <v>866</v>
      </c>
      <c r="I1438" s="120" t="n">
        <v>381</v>
      </c>
      <c r="J1438" s="120" t="n">
        <v>0</v>
      </c>
      <c r="K1438" s="120" t="n">
        <v>0</v>
      </c>
      <c r="L1438" s="120" t="n">
        <v>0</v>
      </c>
      <c r="M1438" s="120" t="n">
        <v>0</v>
      </c>
      <c r="N1438" s="88">
        <f>N1437+C1438+D1438+F1438+G1438+H1438-I1438-J1438-K1438-L1438-M1438/15</f>
        <v/>
      </c>
      <c r="O1438" s="88" t="n">
        <v>2086</v>
      </c>
      <c r="P1438" s="88" t="n"/>
      <c r="Q1438" s="88" t="n"/>
      <c r="R1438" s="134" t="n"/>
      <c r="S1438" s="134" t="n"/>
      <c r="T1438" s="134" t="n"/>
      <c r="U1438" s="134" t="n"/>
      <c r="V1438" s="134" t="n"/>
      <c r="W1438" s="134" t="n"/>
      <c r="X1438" s="134" t="n"/>
    </row>
    <row r="1439" ht="15.75" customHeight="1" s="303">
      <c r="B1439" s="75" t="n">
        <v>45706</v>
      </c>
      <c r="C1439" s="120" t="n">
        <v>0</v>
      </c>
      <c r="D1439" s="120" t="n">
        <v>0</v>
      </c>
      <c r="E1439" s="120" t="n">
        <v>0</v>
      </c>
      <c r="F1439" s="120" t="n">
        <v>0</v>
      </c>
      <c r="G1439" s="120" t="n">
        <v>0</v>
      </c>
      <c r="H1439" s="120" t="n">
        <v>409</v>
      </c>
      <c r="I1439" s="120" t="n">
        <v>413</v>
      </c>
      <c r="J1439" s="120" t="n">
        <v>0</v>
      </c>
      <c r="K1439" s="120" t="n">
        <v>0</v>
      </c>
      <c r="L1439" s="120" t="n">
        <v>0</v>
      </c>
      <c r="M1439" s="120" t="n">
        <v>0</v>
      </c>
      <c r="N1439" s="88">
        <f>N1438+C1439+D1439+F1439+G1439+H1439-I1439-J1439-K1439-L1439-M1439/15</f>
        <v/>
      </c>
      <c r="O1439" s="88" t="n">
        <v>1836</v>
      </c>
      <c r="P1439" s="88" t="n"/>
      <c r="Q1439" s="88" t="n"/>
      <c r="R1439" s="134" t="n"/>
      <c r="S1439" s="134" t="n"/>
      <c r="T1439" s="134" t="n"/>
      <c r="U1439" s="134" t="n"/>
      <c r="V1439" s="134" t="n"/>
      <c r="W1439" s="134" t="n"/>
      <c r="X1439" s="134" t="n"/>
    </row>
    <row r="1440" ht="15.75" customHeight="1" s="303">
      <c r="B1440" s="75" t="n">
        <v>45707</v>
      </c>
      <c r="C1440" s="120" t="n">
        <v>0</v>
      </c>
      <c r="D1440" s="120" t="n">
        <v>44</v>
      </c>
      <c r="E1440" s="120" t="n">
        <v>3</v>
      </c>
      <c r="F1440" s="120" t="n">
        <v>0</v>
      </c>
      <c r="G1440" s="120" t="n">
        <v>0</v>
      </c>
      <c r="H1440" s="120" t="n">
        <v>155</v>
      </c>
      <c r="I1440" s="120" t="n">
        <v>812</v>
      </c>
      <c r="J1440" s="120" t="n">
        <v>0</v>
      </c>
      <c r="K1440" s="120" t="n">
        <v>600</v>
      </c>
      <c r="L1440" s="120" t="n">
        <v>0</v>
      </c>
      <c r="M1440" s="120" t="n">
        <v>0</v>
      </c>
      <c r="N1440" s="88">
        <f>N1439+C1440+D1440+F1440+G1440+H1440-I1440-J1440-K1440-L1440-M1440/15</f>
        <v/>
      </c>
      <c r="O1440" s="88" t="n">
        <v>1624</v>
      </c>
      <c r="P1440" s="88" t="n"/>
      <c r="Q1440" s="88" t="n"/>
      <c r="R1440" s="134" t="n"/>
      <c r="S1440" s="134" t="n"/>
      <c r="T1440" s="134" t="n"/>
      <c r="U1440" s="134" t="n"/>
      <c r="V1440" s="134" t="n"/>
      <c r="W1440" s="134" t="n"/>
      <c r="X1440" s="134" t="n"/>
    </row>
    <row r="1441" ht="15.75" customHeight="1" s="303">
      <c r="B1441" s="75" t="n">
        <v>45708</v>
      </c>
      <c r="C1441" s="120" t="n">
        <v>0</v>
      </c>
      <c r="D1441" s="120" t="n">
        <v>0</v>
      </c>
      <c r="E1441" s="120" t="n">
        <v>0</v>
      </c>
      <c r="F1441" s="120" t="n">
        <v>0</v>
      </c>
      <c r="G1441" s="120" t="n">
        <v>0</v>
      </c>
      <c r="H1441" s="120" t="n">
        <v>285</v>
      </c>
      <c r="I1441" s="120" t="n">
        <v>411</v>
      </c>
      <c r="J1441" s="120" t="n">
        <v>0</v>
      </c>
      <c r="K1441" s="120" t="n">
        <v>0</v>
      </c>
      <c r="L1441" s="120" t="n">
        <v>0</v>
      </c>
      <c r="M1441" s="120" t="n">
        <v>0</v>
      </c>
      <c r="N1441" s="88">
        <f>N1440+C1441+D1441+F1441+G1441+H1441-I1441-J1441-K1441-L1441-M1441/15</f>
        <v/>
      </c>
      <c r="O1441" s="88" t="n">
        <v>1374</v>
      </c>
      <c r="P1441" s="88" t="n"/>
      <c r="Q1441" s="88" t="n"/>
      <c r="R1441" s="134" t="n"/>
      <c r="S1441" s="134" t="n"/>
      <c r="T1441" s="134" t="n"/>
      <c r="U1441" s="134" t="n"/>
      <c r="V1441" s="134" t="n"/>
      <c r="W1441" s="134" t="n"/>
      <c r="X1441" s="134" t="n"/>
    </row>
    <row r="1442" ht="15.75" customHeight="1" s="303">
      <c r="B1442" s="75" t="n">
        <v>45709</v>
      </c>
      <c r="C1442" s="120" t="n">
        <v>0</v>
      </c>
      <c r="D1442" s="120" t="n">
        <v>0</v>
      </c>
      <c r="E1442" s="120" t="n">
        <v>0</v>
      </c>
      <c r="F1442" s="120" t="n">
        <v>0</v>
      </c>
      <c r="G1442" s="120" t="n">
        <v>0</v>
      </c>
      <c r="H1442" s="120" t="n">
        <v>182</v>
      </c>
      <c r="I1442" s="120" t="n">
        <v>765</v>
      </c>
      <c r="J1442" s="120" t="n">
        <v>0</v>
      </c>
      <c r="K1442" s="120" t="n">
        <v>0</v>
      </c>
      <c r="L1442" s="120" t="n">
        <v>0</v>
      </c>
      <c r="M1442" s="120" t="n">
        <v>0</v>
      </c>
      <c r="N1442" s="88">
        <f>N1441+C1442+D1442+F1442+G1442+H1442-I1442-J1442-K1442-L1442-M1442/15</f>
        <v/>
      </c>
      <c r="O1442" s="88" t="n">
        <v>1233</v>
      </c>
      <c r="P1442" s="88" t="n"/>
      <c r="Q1442" s="88" t="n"/>
      <c r="R1442" s="134" t="n"/>
      <c r="S1442" s="134" t="n"/>
      <c r="T1442" s="134" t="n"/>
      <c r="U1442" s="134" t="n"/>
      <c r="V1442" s="134" t="n"/>
      <c r="W1442" s="134" t="n"/>
      <c r="X1442" s="134" t="n"/>
    </row>
    <row r="1443" ht="15.75" customHeight="1" s="303">
      <c r="B1443" s="75" t="n">
        <v>45710</v>
      </c>
      <c r="C1443" s="120" t="n">
        <v>0</v>
      </c>
      <c r="D1443" s="120">
        <f>400+500</f>
        <v/>
      </c>
      <c r="E1443" s="120">
        <f>31+37</f>
        <v/>
      </c>
      <c r="F1443" s="120" t="n">
        <v>0</v>
      </c>
      <c r="G1443" s="120" t="n">
        <v>0</v>
      </c>
      <c r="H1443" s="120" t="n">
        <v>183</v>
      </c>
      <c r="I1443" s="120" t="n">
        <v>410</v>
      </c>
      <c r="J1443" s="120" t="n">
        <v>0</v>
      </c>
      <c r="K1443" s="120" t="n">
        <v>0</v>
      </c>
      <c r="L1443" s="120" t="n">
        <v>0</v>
      </c>
      <c r="M1443" s="120" t="n">
        <v>0</v>
      </c>
      <c r="N1443" s="88">
        <f>N1442+C1443+D1443+F1443+G1443+H1443-I1443-J1443-K1443-L1443-M1443/15</f>
        <v/>
      </c>
      <c r="O1443" s="88" t="n">
        <v>1807</v>
      </c>
      <c r="P1443" s="88" t="n"/>
      <c r="Q1443" s="88" t="n"/>
      <c r="R1443" s="134" t="n"/>
      <c r="S1443" s="134" t="n"/>
      <c r="T1443" s="134" t="n"/>
      <c r="U1443" s="134" t="n"/>
      <c r="V1443" s="134" t="n"/>
      <c r="W1443" s="134" t="n"/>
      <c r="X1443" s="134" t="n"/>
    </row>
    <row r="1444" ht="15.75" customHeight="1" s="303">
      <c r="B1444" s="75" t="n">
        <v>45711</v>
      </c>
      <c r="C1444" s="120" t="n">
        <v>0</v>
      </c>
      <c r="D1444" s="120" t="n">
        <v>0</v>
      </c>
      <c r="E1444" s="120" t="n">
        <v>0</v>
      </c>
      <c r="F1444" s="120" t="n">
        <v>0</v>
      </c>
      <c r="G1444" s="120" t="n">
        <v>0</v>
      </c>
      <c r="H1444" s="120" t="n">
        <v>707</v>
      </c>
      <c r="I1444" s="120" t="n">
        <v>791</v>
      </c>
      <c r="J1444" s="120" t="n">
        <v>0</v>
      </c>
      <c r="K1444" s="120" t="n">
        <v>0</v>
      </c>
      <c r="L1444" s="120" t="n">
        <v>0</v>
      </c>
      <c r="M1444" s="120" t="n">
        <v>0</v>
      </c>
      <c r="N1444" s="88">
        <f>N1443+C1444+D1444+F1444+G1444+H1444-I1444-J1444-K1444-L1444-M1444/15</f>
        <v/>
      </c>
      <c r="O1444" s="88" t="n">
        <v>1505</v>
      </c>
      <c r="P1444" s="88" t="n"/>
      <c r="Q1444" s="88" t="n"/>
      <c r="R1444" s="134" t="n"/>
      <c r="S1444" s="134" t="n"/>
      <c r="T1444" s="134" t="n"/>
      <c r="U1444" s="134" t="n"/>
      <c r="V1444" s="134" t="n"/>
      <c r="W1444" s="134" t="n"/>
      <c r="X1444" s="134" t="n"/>
    </row>
    <row r="1445" ht="15.75" customHeight="1" s="303">
      <c r="B1445" s="75" t="n">
        <v>45712</v>
      </c>
      <c r="C1445" s="120" t="n">
        <v>0</v>
      </c>
      <c r="D1445" s="120">
        <f>300+220</f>
        <v/>
      </c>
      <c r="E1445" s="120">
        <f>103+58</f>
        <v/>
      </c>
      <c r="F1445" s="120" t="n">
        <v>0</v>
      </c>
      <c r="G1445" s="120" t="n">
        <v>0</v>
      </c>
      <c r="H1445" s="120" t="n">
        <v>859</v>
      </c>
      <c r="I1445" s="120" t="n">
        <v>339</v>
      </c>
      <c r="J1445" s="120" t="n">
        <v>0</v>
      </c>
      <c r="K1445" s="120" t="n">
        <v>0</v>
      </c>
      <c r="L1445" s="120" t="n">
        <v>0</v>
      </c>
      <c r="M1445" s="120" t="n">
        <v>0</v>
      </c>
      <c r="N1445" s="88">
        <f>N1444+C1445+D1445+F1445+G1445+H1445-I1445-J1445-K1445-L1445-M1445/15</f>
        <v/>
      </c>
      <c r="O1445" s="88" t="n">
        <v>1665</v>
      </c>
      <c r="P1445" s="88" t="n"/>
      <c r="Q1445" s="88" t="n"/>
      <c r="R1445" s="134" t="n"/>
      <c r="S1445" s="134" t="n"/>
      <c r="T1445" s="134" t="n"/>
      <c r="U1445" s="134" t="n"/>
      <c r="V1445" s="134" t="n"/>
      <c r="W1445" s="134" t="n"/>
      <c r="X1445" s="134" t="n"/>
    </row>
    <row r="1446" ht="15.75" customHeight="1" s="303">
      <c r="B1446" s="75" t="n">
        <v>45713</v>
      </c>
      <c r="C1446" s="120" t="n">
        <v>0</v>
      </c>
      <c r="D1446" s="120" t="n">
        <v>0</v>
      </c>
      <c r="E1446" s="120" t="n">
        <v>0</v>
      </c>
      <c r="F1446" s="120" t="n">
        <v>0</v>
      </c>
      <c r="G1446" s="120" t="n">
        <v>0</v>
      </c>
      <c r="H1446" s="120" t="n">
        <v>440</v>
      </c>
      <c r="I1446" s="120" t="n">
        <v>407</v>
      </c>
      <c r="J1446" s="120" t="n">
        <v>0</v>
      </c>
      <c r="K1446" s="120" t="n">
        <v>0</v>
      </c>
      <c r="L1446" s="120" t="n">
        <v>0</v>
      </c>
      <c r="M1446" s="120" t="n">
        <v>0</v>
      </c>
      <c r="N1446" s="88">
        <f>N1445+C1446+D1446+F1446+G1446+H1446-I1446-J1446-K1446-L1446-M1446/15</f>
        <v/>
      </c>
      <c r="O1446" s="88" t="n">
        <v>1456</v>
      </c>
      <c r="P1446" s="88" t="n"/>
      <c r="Q1446" s="88" t="n"/>
      <c r="R1446" s="134" t="n"/>
      <c r="S1446" s="134" t="n"/>
      <c r="T1446" s="134" t="n"/>
      <c r="U1446" s="134" t="n"/>
      <c r="V1446" s="134" t="n"/>
      <c r="W1446" s="134" t="n"/>
      <c r="X1446" s="134" t="n"/>
    </row>
    <row r="1447" ht="15.75" customHeight="1" s="303">
      <c r="B1447" s="75" t="n">
        <v>45714</v>
      </c>
      <c r="C1447" s="120" t="n">
        <v>0</v>
      </c>
      <c r="D1447" s="120" t="n">
        <v>16</v>
      </c>
      <c r="E1447" s="120" t="n">
        <v>0</v>
      </c>
      <c r="F1447" s="120" t="n">
        <v>0</v>
      </c>
      <c r="G1447" s="120" t="n">
        <v>0</v>
      </c>
      <c r="H1447" s="120" t="n">
        <v>429</v>
      </c>
      <c r="I1447" s="120" t="n">
        <v>751</v>
      </c>
      <c r="J1447" s="120" t="n">
        <v>0</v>
      </c>
      <c r="K1447" s="120" t="n">
        <v>0</v>
      </c>
      <c r="L1447" s="120" t="n">
        <v>0</v>
      </c>
      <c r="M1447" s="120" t="n">
        <v>0</v>
      </c>
      <c r="N1447" s="88">
        <f>N1446+C1447+D1447+F1447+G1447+H1447-I1447-J1447-K1447-L1447-M1447/15</f>
        <v/>
      </c>
      <c r="O1447" s="88" t="n">
        <v>1191</v>
      </c>
      <c r="P1447" s="88" t="n"/>
      <c r="Q1447" s="88" t="n"/>
      <c r="R1447" s="134" t="n"/>
      <c r="S1447" s="134" t="n"/>
      <c r="T1447" s="134" t="n"/>
      <c r="U1447" s="134" t="n"/>
      <c r="V1447" s="134" t="n"/>
      <c r="W1447" s="134" t="n"/>
      <c r="X1447" s="134" t="n"/>
    </row>
    <row r="1448" ht="15.75" customHeight="1" s="303">
      <c r="B1448" s="75" t="n">
        <v>45715</v>
      </c>
      <c r="C1448" s="120" t="n">
        <v>0</v>
      </c>
      <c r="D1448" s="120" t="n">
        <v>500</v>
      </c>
      <c r="E1448" s="120" t="n">
        <v>101</v>
      </c>
      <c r="F1448" s="120" t="n">
        <v>0</v>
      </c>
      <c r="G1448" s="120" t="n">
        <v>0</v>
      </c>
      <c r="H1448" s="120" t="n">
        <v>1077</v>
      </c>
      <c r="I1448" s="120" t="n">
        <v>511</v>
      </c>
      <c r="J1448" s="120" t="n">
        <v>0</v>
      </c>
      <c r="K1448" s="120" t="n">
        <v>600</v>
      </c>
      <c r="L1448" s="120" t="n">
        <v>0</v>
      </c>
      <c r="M1448" s="120" t="n">
        <v>0</v>
      </c>
      <c r="N1448" s="88">
        <f>N1447+C1448+D1448+F1448+G1448+H1448-I1448-J1448-K1448-L1448-M1448/15</f>
        <v/>
      </c>
      <c r="O1448" s="88" t="n">
        <v>1345</v>
      </c>
      <c r="P1448" s="88" t="n"/>
      <c r="Q1448" s="88" t="n"/>
      <c r="R1448" s="134" t="n"/>
      <c r="S1448" s="134" t="n"/>
      <c r="T1448" s="134" t="n"/>
      <c r="U1448" s="134" t="n"/>
      <c r="V1448" s="134" t="n"/>
      <c r="W1448" s="134" t="n"/>
      <c r="X1448" s="134" t="n"/>
    </row>
    <row r="1449" ht="15.75" customHeight="1" s="303">
      <c r="B1449" s="75" t="n">
        <v>45716</v>
      </c>
      <c r="C1449" s="120" t="n">
        <v>0</v>
      </c>
      <c r="D1449" s="120" t="n">
        <v>0</v>
      </c>
      <c r="E1449" s="120" t="n">
        <v>0</v>
      </c>
      <c r="F1449" s="120" t="n">
        <v>0</v>
      </c>
      <c r="G1449" s="120" t="n">
        <v>0</v>
      </c>
      <c r="H1449" s="120" t="n">
        <v>826</v>
      </c>
      <c r="I1449" s="120" t="n">
        <v>776</v>
      </c>
      <c r="J1449" s="120" t="n">
        <v>0</v>
      </c>
      <c r="K1449" s="120" t="n">
        <v>0</v>
      </c>
      <c r="L1449" s="120" t="n">
        <v>0</v>
      </c>
      <c r="M1449" s="120" t="n">
        <v>0</v>
      </c>
      <c r="N1449" s="88">
        <f>N1448+C1449+D1449+F1449+G1449+H1449-I1449-J1449-K1449-L1449-M1449/15</f>
        <v/>
      </c>
      <c r="O1449" s="88" t="n">
        <v>1185</v>
      </c>
      <c r="P1449" s="88" t="n"/>
      <c r="Q1449" s="88" t="n"/>
      <c r="R1449" s="134" t="n"/>
      <c r="S1449" s="134" t="n"/>
      <c r="T1449" s="134" t="n"/>
      <c r="U1449" s="134" t="n"/>
      <c r="V1449" s="134" t="n"/>
      <c r="W1449" s="134" t="n"/>
      <c r="X1449" s="134" t="n"/>
    </row>
    <row r="1450" ht="15.75" customHeight="1" s="303">
      <c r="B1450" s="75" t="n">
        <v>45717</v>
      </c>
      <c r="C1450" s="120" t="n">
        <v>0</v>
      </c>
      <c r="D1450" s="120" t="n">
        <v>0</v>
      </c>
      <c r="E1450" s="120" t="n">
        <v>0</v>
      </c>
      <c r="F1450" s="120" t="n">
        <v>0</v>
      </c>
      <c r="G1450" s="120" t="n">
        <v>0</v>
      </c>
      <c r="H1450" s="120" t="n">
        <v>491</v>
      </c>
      <c r="I1450" s="120" t="n">
        <v>455</v>
      </c>
      <c r="J1450" s="120" t="n">
        <v>0</v>
      </c>
      <c r="K1450" s="120" t="n">
        <v>0</v>
      </c>
      <c r="L1450" s="120" t="n">
        <v>0</v>
      </c>
      <c r="M1450" s="120" t="n">
        <v>0</v>
      </c>
      <c r="N1450" s="88">
        <f>N1449+C1450+D1450+F1450+G1450+H1450-I1450-J1450-K1450-L1450-M1450/15</f>
        <v/>
      </c>
      <c r="O1450" s="88" t="n">
        <v>879</v>
      </c>
      <c r="P1450" s="88" t="n"/>
      <c r="Q1450" s="88" t="n"/>
      <c r="R1450" s="134" t="n"/>
      <c r="S1450" s="134" t="n"/>
      <c r="T1450" s="134" t="n"/>
      <c r="U1450" s="134" t="n"/>
      <c r="V1450" s="134" t="n"/>
      <c r="W1450" s="134" t="n"/>
      <c r="X1450" s="134" t="n"/>
    </row>
    <row r="1451" ht="15.75" customHeight="1" s="303">
      <c r="B1451" s="75" t="n">
        <v>45718</v>
      </c>
      <c r="C1451" s="120" t="n">
        <v>0</v>
      </c>
      <c r="D1451" s="120" t="n">
        <v>400</v>
      </c>
      <c r="E1451" s="120" t="n">
        <v>96</v>
      </c>
      <c r="F1451" s="120" t="n">
        <v>0</v>
      </c>
      <c r="G1451" s="120" t="n">
        <v>0</v>
      </c>
      <c r="H1451" s="120" t="n">
        <v>830</v>
      </c>
      <c r="I1451" s="120" t="n">
        <v>652</v>
      </c>
      <c r="J1451" s="120" t="n">
        <v>0</v>
      </c>
      <c r="K1451" s="120" t="n">
        <v>0</v>
      </c>
      <c r="L1451" s="120" t="n">
        <v>0</v>
      </c>
      <c r="M1451" s="120" t="n">
        <v>0</v>
      </c>
      <c r="N1451" s="88">
        <f>N1450+C1451+D1451+F1451+G1451+H1451-I1451-J1451-K1451-L1451-M1451/15</f>
        <v/>
      </c>
      <c r="O1451" s="88" t="n">
        <v>916</v>
      </c>
      <c r="P1451" s="88" t="n"/>
      <c r="Q1451" s="88" t="n"/>
      <c r="R1451" s="134" t="n"/>
      <c r="S1451" s="134" t="n"/>
      <c r="T1451" s="134" t="n"/>
      <c r="U1451" s="134" t="n"/>
      <c r="V1451" s="134" t="n"/>
      <c r="W1451" s="134" t="n"/>
      <c r="X1451" s="134" t="n"/>
    </row>
    <row r="1452" ht="15.75" customHeight="1" s="303">
      <c r="B1452" s="75" t="n">
        <v>45719</v>
      </c>
      <c r="C1452" s="120" t="n">
        <v>0</v>
      </c>
      <c r="D1452" s="120" t="n">
        <v>0</v>
      </c>
      <c r="E1452" s="120" t="n">
        <v>0</v>
      </c>
      <c r="F1452" s="120" t="n">
        <v>0</v>
      </c>
      <c r="G1452" s="120" t="n">
        <v>0</v>
      </c>
      <c r="H1452" s="120" t="n">
        <v>596</v>
      </c>
      <c r="I1452" s="120" t="n">
        <v>681</v>
      </c>
      <c r="J1452" s="120" t="n">
        <v>0</v>
      </c>
      <c r="K1452" s="120" t="n">
        <v>0</v>
      </c>
      <c r="L1452" s="120" t="n">
        <v>0</v>
      </c>
      <c r="M1452" s="120" t="n">
        <v>0</v>
      </c>
      <c r="N1452" s="88">
        <f>N1451+C1452+D1452+F1452+G1452+H1452-I1452-J1452-K1452-L1452-M1452/15</f>
        <v/>
      </c>
      <c r="O1452" s="88" t="n">
        <v>754</v>
      </c>
      <c r="P1452" s="88" t="n"/>
      <c r="Q1452" s="88" t="n"/>
      <c r="R1452" s="134" t="n"/>
      <c r="S1452" s="134" t="n"/>
      <c r="T1452" s="134" t="n"/>
      <c r="U1452" s="134" t="n"/>
      <c r="V1452" s="134" t="n"/>
      <c r="W1452" s="134" t="n"/>
      <c r="X1452" s="134" t="n"/>
    </row>
    <row r="1453" ht="15.75" customHeight="1" s="303">
      <c r="B1453" s="75" t="n">
        <v>45720</v>
      </c>
      <c r="C1453" s="120" t="n">
        <v>0</v>
      </c>
      <c r="D1453" s="120" t="n">
        <v>500</v>
      </c>
      <c r="E1453" s="120" t="n">
        <v>106</v>
      </c>
      <c r="F1453" s="120" t="n">
        <v>0</v>
      </c>
      <c r="G1453" s="120" t="n">
        <v>0</v>
      </c>
      <c r="H1453" s="120" t="n">
        <v>770</v>
      </c>
      <c r="I1453" s="120" t="n">
        <v>579</v>
      </c>
      <c r="J1453" s="120" t="n">
        <v>0</v>
      </c>
      <c r="K1453" s="120" t="n">
        <v>0</v>
      </c>
      <c r="L1453" s="120" t="n">
        <v>0</v>
      </c>
      <c r="M1453" s="120" t="n">
        <v>0</v>
      </c>
      <c r="N1453" s="88">
        <f>N1452+C1453+D1453+F1453+G1453+H1453-I1453-J1453-K1453-L1453-M1453/15</f>
        <v/>
      </c>
      <c r="O1453" s="88" t="n">
        <v>941</v>
      </c>
      <c r="P1453" s="88" t="n"/>
      <c r="Q1453" s="88" t="n"/>
      <c r="R1453" s="134" t="n"/>
      <c r="S1453" s="134" t="n"/>
      <c r="T1453" s="134" t="n"/>
      <c r="U1453" s="134" t="n"/>
      <c r="V1453" s="134" t="n"/>
      <c r="W1453" s="134" t="n"/>
      <c r="X1453" s="134" t="n"/>
    </row>
    <row r="1454" ht="15.75" customHeight="1" s="303">
      <c r="B1454" s="75" t="n">
        <v>45721</v>
      </c>
      <c r="C1454" s="120" t="n">
        <v>0</v>
      </c>
      <c r="D1454" s="120" t="n">
        <v>600</v>
      </c>
      <c r="E1454" s="120" t="n">
        <v>16</v>
      </c>
      <c r="F1454" s="120" t="n">
        <v>0</v>
      </c>
      <c r="G1454" s="120" t="n">
        <v>0</v>
      </c>
      <c r="H1454" s="120" t="n">
        <v>615</v>
      </c>
      <c r="I1454" s="120" t="n">
        <v>836</v>
      </c>
      <c r="J1454" s="120" t="n">
        <v>0</v>
      </c>
      <c r="K1454" s="120" t="n">
        <v>0</v>
      </c>
      <c r="L1454" s="120" t="n">
        <v>0</v>
      </c>
      <c r="M1454" s="120" t="n">
        <v>0</v>
      </c>
      <c r="N1454" s="88">
        <f>N1453+C1454+D1454+F1454+G1454+H1454-I1454-J1454-K1454-L1454-M1454/15</f>
        <v/>
      </c>
      <c r="O1454" s="88" t="n">
        <v>1248</v>
      </c>
      <c r="P1454" s="88" t="n"/>
      <c r="Q1454" s="88" t="n"/>
      <c r="R1454" s="134" t="n"/>
      <c r="S1454" s="134" t="n"/>
      <c r="T1454" s="134" t="n"/>
      <c r="U1454" s="134" t="n"/>
      <c r="V1454" s="134" t="n"/>
      <c r="W1454" s="134" t="n"/>
      <c r="X1454" s="134" t="n"/>
    </row>
    <row r="1455" ht="15.75" customHeight="1" s="303">
      <c r="B1455" s="75" t="n">
        <v>45722</v>
      </c>
      <c r="C1455" s="120" t="n">
        <v>0</v>
      </c>
      <c r="D1455" s="120" t="n">
        <v>0</v>
      </c>
      <c r="E1455" s="120" t="n">
        <v>0</v>
      </c>
      <c r="F1455" s="120" t="n">
        <v>0</v>
      </c>
      <c r="G1455" s="120" t="n">
        <v>1</v>
      </c>
      <c r="H1455" s="120" t="n">
        <v>676</v>
      </c>
      <c r="I1455" s="120" t="n">
        <v>539</v>
      </c>
      <c r="J1455" s="120" t="n">
        <v>0</v>
      </c>
      <c r="K1455" s="120" t="n">
        <v>0</v>
      </c>
      <c r="L1455" s="120" t="n">
        <v>0</v>
      </c>
      <c r="M1455" s="120" t="n">
        <v>0</v>
      </c>
      <c r="N1455" s="88">
        <f>N1454+C1455+D1455+F1455+G1455+H1455-I1455-J1455-K1455-L1455-M1455/15</f>
        <v/>
      </c>
      <c r="O1455" s="88" t="n">
        <v>943</v>
      </c>
      <c r="P1455" s="88" t="n"/>
      <c r="Q1455" s="88" t="n"/>
      <c r="R1455" s="134" t="n"/>
      <c r="S1455" s="134" t="n"/>
      <c r="T1455" s="134" t="n"/>
      <c r="U1455" s="134" t="n"/>
      <c r="V1455" s="134" t="n"/>
      <c r="W1455" s="134" t="n"/>
      <c r="X1455" s="134" t="n"/>
    </row>
    <row r="1456" ht="15.75" customHeight="1" s="303">
      <c r="B1456" s="75" t="n">
        <v>45723</v>
      </c>
      <c r="C1456" s="120" t="n">
        <v>0</v>
      </c>
      <c r="D1456" s="120" t="n">
        <v>360</v>
      </c>
      <c r="E1456" s="120" t="n">
        <v>73</v>
      </c>
      <c r="F1456" s="120" t="n">
        <v>0</v>
      </c>
      <c r="G1456" s="120" t="n">
        <v>0</v>
      </c>
      <c r="H1456" s="120" t="n">
        <v>563</v>
      </c>
      <c r="I1456" s="120" t="n">
        <v>827</v>
      </c>
      <c r="J1456" s="120" t="n">
        <v>0</v>
      </c>
      <c r="K1456" s="120" t="n">
        <v>0</v>
      </c>
      <c r="L1456" s="120" t="n">
        <v>0</v>
      </c>
      <c r="M1456" s="120" t="n">
        <v>0</v>
      </c>
      <c r="N1456" s="88">
        <f>N1455+C1456+D1456+F1456+G1456+H1456-I1456-J1456-K1456-L1456-M1456/15</f>
        <v/>
      </c>
      <c r="O1456" s="88" t="n">
        <v>933</v>
      </c>
      <c r="P1456" s="88" t="n"/>
      <c r="Q1456" s="88" t="n"/>
      <c r="R1456" s="134" t="n"/>
      <c r="S1456" s="134" t="n"/>
      <c r="T1456" s="134" t="n"/>
      <c r="U1456" s="134" t="n"/>
      <c r="V1456" s="134" t="n"/>
      <c r="W1456" s="134" t="n"/>
      <c r="X1456" s="134" t="n"/>
    </row>
    <row r="1457" ht="15.75" customHeight="1" s="303">
      <c r="B1457" s="75" t="n">
        <v>45724</v>
      </c>
      <c r="C1457" s="120" t="n">
        <v>0</v>
      </c>
      <c r="D1457" s="120" t="n">
        <v>340</v>
      </c>
      <c r="E1457" s="120" t="n">
        <v>66</v>
      </c>
      <c r="F1457" s="120" t="n">
        <v>0</v>
      </c>
      <c r="G1457" s="120" t="n">
        <v>0</v>
      </c>
      <c r="H1457" s="120" t="n">
        <v>220</v>
      </c>
      <c r="I1457" s="120" t="n">
        <v>611</v>
      </c>
      <c r="J1457" s="120" t="n">
        <v>0</v>
      </c>
      <c r="K1457" s="120" t="n">
        <v>0</v>
      </c>
      <c r="L1457" s="120" t="n">
        <v>0</v>
      </c>
      <c r="M1457" s="120" t="n">
        <v>0</v>
      </c>
      <c r="N1457" s="88">
        <f>N1456+C1457+D1457+F1457+G1457+H1457-I1457-J1457-K1457-L1457-M1457/15</f>
        <v/>
      </c>
      <c r="O1457" s="88" t="n">
        <v>966</v>
      </c>
      <c r="P1457" s="88" t="n"/>
      <c r="Q1457" s="88" t="n"/>
      <c r="R1457" s="134" t="n"/>
      <c r="S1457" s="134" t="n"/>
      <c r="T1457" s="134" t="n"/>
      <c r="U1457" s="134" t="n"/>
      <c r="V1457" s="134" t="n"/>
      <c r="W1457" s="134" t="n"/>
      <c r="X1457" s="134" t="n"/>
    </row>
    <row r="1458" ht="15.75" customHeight="1" s="303">
      <c r="B1458" s="75" t="n">
        <v>45725</v>
      </c>
      <c r="C1458" s="120" t="n">
        <v>0</v>
      </c>
      <c r="D1458" s="120">
        <f>300+500+400</f>
        <v/>
      </c>
      <c r="E1458" s="120">
        <f>59+112+88</f>
        <v/>
      </c>
      <c r="F1458" s="120" t="n">
        <v>0</v>
      </c>
      <c r="G1458" s="120" t="n">
        <v>0</v>
      </c>
      <c r="H1458" s="120" t="n">
        <v>306</v>
      </c>
      <c r="I1458" s="120" t="n">
        <v>1110</v>
      </c>
      <c r="J1458" s="120" t="n">
        <v>0</v>
      </c>
      <c r="K1458" s="120" t="n">
        <v>0</v>
      </c>
      <c r="L1458" s="120" t="n">
        <v>0</v>
      </c>
      <c r="M1458" s="120" t="n">
        <v>0</v>
      </c>
      <c r="N1458" s="88">
        <f>N1457+C1458+D1458+F1458+G1458+H1458-I1458-J1458-K1458-L1458-M1458/15</f>
        <v/>
      </c>
      <c r="O1458" s="88" t="n">
        <v>1504</v>
      </c>
      <c r="P1458" s="88" t="n"/>
      <c r="Q1458" s="88" t="n"/>
      <c r="R1458" s="134" t="n"/>
      <c r="S1458" s="134" t="n"/>
      <c r="T1458" s="134" t="n"/>
      <c r="U1458" s="134" t="n"/>
      <c r="V1458" s="134" t="n"/>
      <c r="W1458" s="134" t="n"/>
      <c r="X1458" s="134" t="n"/>
    </row>
    <row r="1459" ht="15.75" customHeight="1" s="303">
      <c r="B1459" s="75" t="n">
        <v>45726</v>
      </c>
      <c r="C1459" s="120" t="n">
        <v>0</v>
      </c>
      <c r="D1459" s="120" t="n">
        <v>0</v>
      </c>
      <c r="E1459" s="120" t="n">
        <v>0</v>
      </c>
      <c r="F1459" s="120" t="n">
        <v>0</v>
      </c>
      <c r="G1459" s="120" t="n">
        <v>0</v>
      </c>
      <c r="H1459" s="120" t="n">
        <v>510</v>
      </c>
      <c r="I1459" s="120" t="n">
        <v>546</v>
      </c>
      <c r="J1459" s="120" t="n">
        <v>0</v>
      </c>
      <c r="K1459" s="120" t="n">
        <v>0</v>
      </c>
      <c r="L1459" s="120" t="n">
        <v>26</v>
      </c>
      <c r="M1459" s="120" t="n">
        <v>4284</v>
      </c>
      <c r="N1459" s="88">
        <f>N1458+C1459+D1459+F1459+G1459+H1459-I1459-J1459-K1459-L1459-M1459/7</f>
        <v/>
      </c>
      <c r="O1459" s="88" t="n">
        <v>1142</v>
      </c>
      <c r="P1459" s="88" t="n"/>
      <c r="Q1459" s="88" t="n"/>
      <c r="R1459" s="134" t="n"/>
      <c r="S1459" s="134" t="n"/>
      <c r="T1459" s="134" t="n"/>
      <c r="U1459" s="134" t="n"/>
      <c r="V1459" s="134" t="n"/>
      <c r="W1459" s="134" t="n"/>
      <c r="X1459" s="134" t="n"/>
    </row>
    <row r="1460" ht="15.75" customHeight="1" s="303">
      <c r="B1460" s="75" t="n">
        <v>45727</v>
      </c>
      <c r="C1460" s="120" t="n">
        <v>0</v>
      </c>
      <c r="D1460" s="120" t="n">
        <v>300</v>
      </c>
      <c r="E1460" s="120" t="n">
        <v>79</v>
      </c>
      <c r="F1460" s="120" t="n">
        <v>0</v>
      </c>
      <c r="G1460" s="120" t="n">
        <v>0</v>
      </c>
      <c r="H1460" s="120" t="n">
        <v>350</v>
      </c>
      <c r="I1460" s="120" t="n">
        <v>555</v>
      </c>
      <c r="J1460" s="120" t="n">
        <v>0</v>
      </c>
      <c r="K1460" s="120" t="n">
        <v>600</v>
      </c>
      <c r="L1460" s="120" t="n">
        <v>0</v>
      </c>
      <c r="M1460" s="120" t="n">
        <v>0</v>
      </c>
      <c r="N1460" s="88">
        <f>N1459+C1460+D1460+F1460+G1460+H1460-I1460-J1460-K1460-L1460-M1460/15</f>
        <v/>
      </c>
      <c r="O1460" s="88" t="n">
        <v>994</v>
      </c>
      <c r="P1460" s="88" t="n"/>
      <c r="Q1460" s="88" t="n"/>
      <c r="R1460" s="134" t="n"/>
      <c r="S1460" s="134" t="n"/>
      <c r="T1460" s="134" t="n"/>
      <c r="U1460" s="134" t="n"/>
      <c r="V1460" s="134" t="n"/>
      <c r="W1460" s="134" t="n"/>
      <c r="X1460" s="134" t="n"/>
    </row>
    <row r="1461" ht="15.75" customHeight="1" s="303">
      <c r="B1461" s="75" t="n">
        <v>45728</v>
      </c>
      <c r="C1461" s="120" t="n">
        <v>0</v>
      </c>
      <c r="D1461" s="120">
        <f>300+400</f>
        <v/>
      </c>
      <c r="E1461" s="120">
        <f>84+102</f>
        <v/>
      </c>
      <c r="F1461" s="120" t="n">
        <v>0</v>
      </c>
      <c r="G1461" s="120" t="n">
        <v>0</v>
      </c>
      <c r="H1461" s="120" t="n">
        <v>277</v>
      </c>
      <c r="I1461" s="120" t="n">
        <v>647</v>
      </c>
      <c r="J1461" s="120" t="n">
        <v>0</v>
      </c>
      <c r="K1461" s="120" t="n">
        <v>0</v>
      </c>
      <c r="L1461" s="120" t="n">
        <v>0</v>
      </c>
      <c r="M1461" s="120" t="n">
        <v>0</v>
      </c>
      <c r="N1461" s="88">
        <f>N1460+C1461+D1461+F1461+G1461+H1461-I1461-J1461-K1461-L1461-M1461/15</f>
        <v/>
      </c>
      <c r="O1461" s="88" t="n">
        <v>1261</v>
      </c>
      <c r="P1461" s="88" t="n"/>
      <c r="Q1461" s="88" t="n"/>
      <c r="R1461" s="134" t="n"/>
      <c r="S1461" s="134" t="n"/>
      <c r="T1461" s="134" t="n"/>
      <c r="U1461" s="134" t="n"/>
      <c r="V1461" s="134" t="n"/>
      <c r="W1461" s="134" t="n"/>
      <c r="X1461" s="134" t="n"/>
    </row>
    <row r="1462" ht="15.75" customHeight="1" s="303">
      <c r="B1462" s="75" t="n">
        <v>45729</v>
      </c>
      <c r="C1462" s="120" t="n">
        <v>0</v>
      </c>
      <c r="D1462" s="120" t="n">
        <v>0</v>
      </c>
      <c r="E1462" s="120" t="n">
        <v>0</v>
      </c>
      <c r="F1462" s="120" t="n">
        <v>0</v>
      </c>
      <c r="G1462" s="120" t="n">
        <v>0</v>
      </c>
      <c r="H1462" s="120" t="n">
        <v>107</v>
      </c>
      <c r="I1462" s="120" t="n">
        <v>408</v>
      </c>
      <c r="J1462" s="120" t="n">
        <v>0</v>
      </c>
      <c r="K1462" s="120" t="n">
        <v>0</v>
      </c>
      <c r="L1462" s="120" t="n">
        <v>0</v>
      </c>
      <c r="M1462" s="120" t="n">
        <v>0</v>
      </c>
      <c r="N1462" s="88">
        <f>N1461+C1462+D1462+F1462+G1462+H1462-I1462-J1462-K1462-L1462-M1462/15</f>
        <v/>
      </c>
      <c r="O1462" s="88" t="n">
        <v>1083</v>
      </c>
      <c r="P1462" s="88" t="n"/>
      <c r="Q1462" s="88" t="n"/>
      <c r="R1462" s="134" t="n"/>
      <c r="S1462" s="134" t="n"/>
      <c r="T1462" s="134" t="n"/>
      <c r="U1462" s="134" t="n"/>
      <c r="V1462" s="134" t="n"/>
      <c r="W1462" s="134" t="n"/>
      <c r="X1462" s="134" t="n"/>
    </row>
    <row r="1463" ht="15.75" customHeight="1" s="303">
      <c r="B1463" s="75" t="n">
        <v>45730</v>
      </c>
      <c r="C1463" s="120" t="n">
        <v>0</v>
      </c>
      <c r="D1463" s="120" t="n">
        <v>500</v>
      </c>
      <c r="E1463" s="120" t="n">
        <v>123</v>
      </c>
      <c r="F1463" s="120" t="n">
        <v>0</v>
      </c>
      <c r="G1463" s="120" t="n">
        <v>0</v>
      </c>
      <c r="H1463" s="120" t="n">
        <v>177</v>
      </c>
      <c r="I1463" s="120" t="n">
        <v>612</v>
      </c>
      <c r="J1463" s="120" t="n">
        <v>0</v>
      </c>
      <c r="K1463" s="120" t="n">
        <v>0</v>
      </c>
      <c r="L1463" s="120" t="n">
        <v>0</v>
      </c>
      <c r="M1463" s="120" t="n">
        <v>0</v>
      </c>
      <c r="N1463" s="88">
        <f>N1462+C1463+D1463+F1463+G1463+H1463-I1463-J1463-K1463-L1463-M1463/15</f>
        <v/>
      </c>
      <c r="O1463" s="88" t="n">
        <v>1102</v>
      </c>
      <c r="P1463" s="88" t="n"/>
      <c r="Q1463" s="88" t="n"/>
      <c r="R1463" s="134" t="n"/>
      <c r="S1463" s="134" t="n"/>
      <c r="T1463" s="134" t="n"/>
      <c r="U1463" s="134" t="n"/>
      <c r="V1463" s="134" t="n"/>
      <c r="W1463" s="134" t="n"/>
      <c r="X1463" s="134" t="n"/>
    </row>
    <row r="1464" ht="15.75" customHeight="1" s="303">
      <c r="B1464" s="75" t="n">
        <v>45731</v>
      </c>
      <c r="C1464" s="120" t="n">
        <v>0</v>
      </c>
      <c r="D1464" s="120" t="n">
        <v>300</v>
      </c>
      <c r="E1464" s="120" t="n">
        <v>81</v>
      </c>
      <c r="F1464" s="120" t="n">
        <v>0</v>
      </c>
      <c r="G1464" s="120" t="n">
        <v>0</v>
      </c>
      <c r="H1464" s="120" t="n">
        <v>325</v>
      </c>
      <c r="I1464" s="120" t="n">
        <v>351</v>
      </c>
      <c r="J1464" s="120" t="n">
        <v>0</v>
      </c>
      <c r="K1464" s="120" t="n">
        <v>0</v>
      </c>
      <c r="L1464" s="120" t="n">
        <v>0</v>
      </c>
      <c r="M1464" s="120" t="n">
        <v>0</v>
      </c>
      <c r="N1464" s="88">
        <f>N1463+C1464+D1464+F1464+G1464+H1464-I1464-J1464-K1464-L1464-M1464/15</f>
        <v/>
      </c>
      <c r="O1464" s="88" t="n">
        <v>941</v>
      </c>
      <c r="P1464" s="88" t="n"/>
      <c r="Q1464" s="88" t="n"/>
      <c r="R1464" s="134" t="n"/>
      <c r="S1464" s="134" t="n"/>
      <c r="T1464" s="134" t="n"/>
      <c r="U1464" s="134" t="n"/>
      <c r="V1464" s="134" t="n"/>
      <c r="W1464" s="134" t="n"/>
      <c r="X1464" s="134" t="n"/>
    </row>
    <row r="1465" ht="15.75" customHeight="1" s="303">
      <c r="B1465" s="75" t="n">
        <v>45732</v>
      </c>
      <c r="C1465" s="120" t="n">
        <v>0</v>
      </c>
      <c r="D1465" s="120" t="n">
        <v>400</v>
      </c>
      <c r="E1465" s="120" t="n">
        <v>113</v>
      </c>
      <c r="F1465" s="120" t="n">
        <v>0</v>
      </c>
      <c r="G1465" s="120" t="n">
        <v>0</v>
      </c>
      <c r="H1465" s="120" t="n">
        <v>337</v>
      </c>
      <c r="I1465" s="120" t="n">
        <v>785</v>
      </c>
      <c r="J1465" s="120" t="n">
        <v>0</v>
      </c>
      <c r="K1465" s="120" t="n">
        <v>0</v>
      </c>
      <c r="L1465" s="120" t="n">
        <v>0</v>
      </c>
      <c r="M1465" s="120" t="n">
        <v>0</v>
      </c>
      <c r="N1465" s="88">
        <f>N1464+C1465+D1465+F1465+G1465+H1465-I1465-J1465-K1465-L1465-M1465/15</f>
        <v/>
      </c>
      <c r="O1465" s="88" t="n">
        <v>827</v>
      </c>
      <c r="P1465" s="88" t="n"/>
      <c r="Q1465" s="88" t="n"/>
      <c r="R1465" s="134" t="n"/>
      <c r="S1465" s="134" t="n"/>
      <c r="T1465" s="134" t="n"/>
      <c r="U1465" s="134" t="n"/>
      <c r="V1465" s="134" t="n"/>
      <c r="W1465" s="134" t="n"/>
      <c r="X1465" s="134" t="n"/>
    </row>
    <row r="1466" ht="15.75" customHeight="1" s="303">
      <c r="B1466" s="75" t="n">
        <v>45733</v>
      </c>
      <c r="C1466" s="120" t="n">
        <v>0</v>
      </c>
      <c r="D1466" s="120" t="n">
        <v>0</v>
      </c>
      <c r="E1466" s="120" t="n">
        <v>0</v>
      </c>
      <c r="F1466" s="120" t="n">
        <v>0</v>
      </c>
      <c r="G1466" s="120" t="n">
        <v>0</v>
      </c>
      <c r="H1466" s="120" t="n">
        <v>540</v>
      </c>
      <c r="I1466" s="120" t="n">
        <v>319</v>
      </c>
      <c r="J1466" s="120" t="n">
        <v>0</v>
      </c>
      <c r="K1466" s="120" t="n">
        <v>0</v>
      </c>
      <c r="L1466" s="120" t="n">
        <v>0</v>
      </c>
      <c r="M1466" s="120" t="n">
        <v>0</v>
      </c>
      <c r="N1466" s="88">
        <f>N1465+C1466+D1466+F1466+G1466+H1466-I1466-J1466-K1466-L1466-M1466/15</f>
        <v/>
      </c>
      <c r="O1466" s="88" t="n">
        <v>670</v>
      </c>
      <c r="P1466" s="88" t="n"/>
      <c r="Q1466" s="88" t="n"/>
      <c r="R1466" s="134" t="n"/>
      <c r="S1466" s="134" t="n"/>
      <c r="T1466" s="134" t="n"/>
      <c r="U1466" s="134" t="n"/>
      <c r="V1466" s="134" t="n"/>
      <c r="W1466" s="134" t="n"/>
      <c r="X1466" s="134" t="n"/>
    </row>
    <row r="1467" ht="15.75" customHeight="1" s="303">
      <c r="B1467" s="75" t="n">
        <v>45734</v>
      </c>
      <c r="C1467" s="120" t="n">
        <v>0</v>
      </c>
      <c r="D1467" s="120" t="n">
        <v>400</v>
      </c>
      <c r="E1467" s="120" t="n">
        <v>97</v>
      </c>
      <c r="F1467" s="120" t="n">
        <v>0</v>
      </c>
      <c r="G1467" s="120" t="n">
        <v>0</v>
      </c>
      <c r="H1467" s="120" t="n">
        <v>250</v>
      </c>
      <c r="I1467" s="120" t="n">
        <v>349</v>
      </c>
      <c r="J1467" s="120" t="n">
        <v>0</v>
      </c>
      <c r="K1467" s="120" t="n">
        <v>0</v>
      </c>
      <c r="L1467" s="120" t="n">
        <v>0</v>
      </c>
      <c r="M1467" s="120" t="n">
        <v>0</v>
      </c>
      <c r="N1467" s="88">
        <f>N1466+C1467+D1467+F1467+G1467+H1467-I1467-J1467-K1467-L1467-M1467/15</f>
        <v/>
      </c>
      <c r="O1467" s="88" t="n">
        <v>752</v>
      </c>
      <c r="P1467" s="88" t="n"/>
      <c r="Q1467" s="88" t="n"/>
      <c r="R1467" s="134" t="n"/>
      <c r="S1467" s="134" t="n"/>
      <c r="T1467" s="134" t="n"/>
      <c r="U1467" s="134" t="n"/>
      <c r="V1467" s="134" t="n"/>
      <c r="W1467" s="134" t="n"/>
      <c r="X1467" s="134" t="n"/>
    </row>
    <row r="1468" ht="15.75" customHeight="1" s="303">
      <c r="B1468" s="75" t="n">
        <v>45735</v>
      </c>
      <c r="C1468" s="120" t="n">
        <v>0</v>
      </c>
      <c r="D1468" s="120">
        <f>500+209</f>
        <v/>
      </c>
      <c r="E1468" s="120">
        <f>109+42</f>
        <v/>
      </c>
      <c r="F1468" s="120" t="n">
        <v>0</v>
      </c>
      <c r="G1468" s="120" t="n">
        <v>0</v>
      </c>
      <c r="H1468" s="120" t="n">
        <v>373</v>
      </c>
      <c r="I1468" s="120" t="n">
        <v>768</v>
      </c>
      <c r="J1468" s="120" t="n">
        <v>0</v>
      </c>
      <c r="K1468" s="120" t="n">
        <v>0</v>
      </c>
      <c r="L1468" s="120" t="n">
        <v>0</v>
      </c>
      <c r="M1468" s="120" t="n">
        <v>0</v>
      </c>
      <c r="N1468" s="88">
        <f>N1467+C1468+D1468+F1468+G1468+H1468-I1468-J1468-K1468-L1468-M1468/15</f>
        <v/>
      </c>
      <c r="O1468" s="88" t="n">
        <v>985</v>
      </c>
      <c r="P1468" s="88" t="n"/>
      <c r="Q1468" s="88" t="n"/>
      <c r="R1468" s="134" t="n"/>
      <c r="S1468" s="134" t="n"/>
      <c r="T1468" s="134" t="n"/>
      <c r="U1468" s="134" t="n"/>
      <c r="V1468" s="134" t="n"/>
      <c r="W1468" s="134" t="n"/>
      <c r="X1468" s="134" t="n"/>
    </row>
    <row r="1469" ht="15.75" customHeight="1" s="303">
      <c r="B1469" s="75" t="n">
        <v>45736</v>
      </c>
      <c r="C1469" s="120" t="n">
        <v>0</v>
      </c>
      <c r="D1469" s="120" t="n">
        <v>460</v>
      </c>
      <c r="E1469" s="120" t="n">
        <v>103</v>
      </c>
      <c r="F1469" s="120" t="n">
        <v>0</v>
      </c>
      <c r="G1469" s="120" t="n">
        <v>0</v>
      </c>
      <c r="H1469" s="120" t="n">
        <v>430</v>
      </c>
      <c r="I1469" s="120" t="n">
        <v>507</v>
      </c>
      <c r="J1469" s="120" t="n">
        <v>0</v>
      </c>
      <c r="K1469" s="120" t="n">
        <v>600</v>
      </c>
      <c r="L1469" s="120" t="n">
        <v>0</v>
      </c>
      <c r="M1469" s="120" t="n">
        <v>0</v>
      </c>
      <c r="N1469" s="88">
        <f>N1468+C1469+D1469+F1469+G1469+H1469-I1469-J1469-K1469-L1469-M1469/15</f>
        <v/>
      </c>
      <c r="O1469" s="88" t="n">
        <v>991</v>
      </c>
      <c r="P1469" s="88" t="n"/>
      <c r="Q1469" s="88" t="n"/>
      <c r="R1469" s="134" t="n"/>
      <c r="S1469" s="134" t="n"/>
      <c r="T1469" s="134" t="n"/>
      <c r="U1469" s="134" t="n"/>
      <c r="V1469" s="134" t="n"/>
      <c r="W1469" s="134" t="n"/>
      <c r="X1469" s="134" t="n"/>
    </row>
    <row r="1470" ht="15.75" customHeight="1" s="303">
      <c r="B1470" s="75" t="n">
        <v>45737</v>
      </c>
      <c r="C1470" s="120" t="n">
        <v>0</v>
      </c>
      <c r="D1470" s="120">
        <f>220+415</f>
        <v/>
      </c>
      <c r="E1470" s="120">
        <f>39+86</f>
        <v/>
      </c>
      <c r="F1470" s="120" t="n">
        <v>0</v>
      </c>
      <c r="G1470" s="120" t="n">
        <v>0</v>
      </c>
      <c r="H1470" s="120" t="n">
        <v>483</v>
      </c>
      <c r="I1470" s="120" t="n">
        <v>876</v>
      </c>
      <c r="J1470" s="120" t="n">
        <v>0</v>
      </c>
      <c r="K1470" s="120" t="n">
        <v>0</v>
      </c>
      <c r="L1470" s="120" t="n">
        <v>0</v>
      </c>
      <c r="M1470" s="120" t="n">
        <v>0</v>
      </c>
      <c r="N1470" s="88">
        <f>N1469+C1470+D1470+F1470+G1470+H1470-I1470-J1470-K1470-L1470-M1470/15</f>
        <v/>
      </c>
      <c r="O1470" s="88" t="n">
        <v>1112</v>
      </c>
      <c r="P1470" s="88" t="n"/>
      <c r="Q1470" s="88" t="n"/>
      <c r="R1470" s="134" t="n"/>
      <c r="S1470" s="134" t="n"/>
      <c r="T1470" s="134" t="n"/>
      <c r="U1470" s="134" t="n"/>
      <c r="V1470" s="134" t="n"/>
      <c r="W1470" s="134" t="n"/>
      <c r="X1470" s="134" t="n"/>
    </row>
    <row r="1471" ht="15.75" customHeight="1" s="303">
      <c r="B1471" s="75" t="n">
        <v>45738</v>
      </c>
      <c r="C1471" s="120" t="n">
        <v>0</v>
      </c>
      <c r="D1471" s="120" t="n">
        <v>0</v>
      </c>
      <c r="E1471" s="120" t="n">
        <v>0</v>
      </c>
      <c r="F1471" s="120" t="n">
        <v>0</v>
      </c>
      <c r="G1471" s="120" t="n">
        <v>0</v>
      </c>
      <c r="H1471" s="120" t="n">
        <v>225</v>
      </c>
      <c r="I1471" s="120" t="n">
        <v>521</v>
      </c>
      <c r="J1471" s="120" t="n">
        <v>0</v>
      </c>
      <c r="K1471" s="120" t="n">
        <v>0</v>
      </c>
      <c r="L1471" s="120" t="n">
        <v>0</v>
      </c>
      <c r="M1471" s="120" t="n">
        <v>0</v>
      </c>
      <c r="N1471" s="88">
        <f>N1470+C1471+D1471+F1471+G1471+H1471-I1471-J1471-K1471-L1471-M1471/15</f>
        <v/>
      </c>
      <c r="O1471" s="88" t="n">
        <v>703</v>
      </c>
      <c r="P1471" s="88" t="n"/>
      <c r="Q1471" s="88" t="n"/>
      <c r="R1471" s="134" t="n"/>
      <c r="S1471" s="134" t="n"/>
      <c r="T1471" s="134" t="n"/>
      <c r="U1471" s="134" t="n"/>
      <c r="V1471" s="134" t="n"/>
      <c r="W1471" s="134" t="n"/>
      <c r="X1471" s="134" t="n"/>
    </row>
    <row r="1472" ht="15.75" customHeight="1" s="303">
      <c r="B1472" s="75" t="n">
        <v>45739</v>
      </c>
      <c r="C1472" s="120" t="n">
        <v>0</v>
      </c>
      <c r="D1472" s="120" t="n">
        <v>0</v>
      </c>
      <c r="E1472" s="120" t="n">
        <v>0</v>
      </c>
      <c r="F1472" s="120" t="n">
        <v>0</v>
      </c>
      <c r="G1472" s="120" t="n">
        <v>0</v>
      </c>
      <c r="H1472" s="120" t="n">
        <v>496</v>
      </c>
      <c r="I1472" s="120" t="n">
        <v>825</v>
      </c>
      <c r="J1472" s="120" t="n">
        <v>0</v>
      </c>
      <c r="K1472" s="120" t="n">
        <v>0</v>
      </c>
      <c r="L1472" s="120" t="n">
        <v>0</v>
      </c>
      <c r="M1472" s="120" t="n">
        <v>0</v>
      </c>
      <c r="N1472" s="88">
        <f>N1471+C1472+D1472+F1472+G1472+H1472-I1472-J1472-K1472-L1472-M1472/15</f>
        <v/>
      </c>
      <c r="O1472" s="88" t="n">
        <v>345</v>
      </c>
      <c r="P1472" s="88" t="n"/>
      <c r="Q1472" s="88" t="n"/>
      <c r="R1472" s="134" t="n"/>
      <c r="S1472" s="134" t="n"/>
      <c r="T1472" s="134" t="n"/>
      <c r="U1472" s="134" t="n"/>
      <c r="V1472" s="134" t="n"/>
      <c r="W1472" s="134" t="n"/>
      <c r="X1472" s="134" t="n"/>
    </row>
    <row r="1473" ht="15.75" customHeight="1" s="303">
      <c r="B1473" s="75" t="n">
        <v>45740</v>
      </c>
      <c r="C1473" s="120" t="n">
        <v>0</v>
      </c>
      <c r="D1473" s="120" t="n">
        <v>500</v>
      </c>
      <c r="E1473" s="120" t="n">
        <v>142</v>
      </c>
      <c r="F1473" s="120" t="n">
        <v>0</v>
      </c>
      <c r="G1473" s="120" t="n">
        <v>0</v>
      </c>
      <c r="H1473" s="120" t="n">
        <v>474</v>
      </c>
      <c r="I1473" s="120" t="n">
        <v>509</v>
      </c>
      <c r="J1473" s="120" t="n">
        <v>0</v>
      </c>
      <c r="K1473" s="120" t="n">
        <v>0</v>
      </c>
      <c r="L1473" s="120" t="n">
        <v>0</v>
      </c>
      <c r="M1473" s="120" t="n">
        <v>0</v>
      </c>
      <c r="N1473" s="88">
        <f>N1472+C1473+D1473+F1473+G1473+H1473-I1473-J1473-K1473-L1473-M1473/15</f>
        <v/>
      </c>
      <c r="O1473" s="88" t="n">
        <v>382</v>
      </c>
      <c r="P1473" s="88" t="n"/>
      <c r="Q1473" s="88" t="n"/>
      <c r="R1473" s="134" t="n"/>
      <c r="S1473" s="134" t="n"/>
      <c r="T1473" s="134" t="n"/>
      <c r="U1473" s="134" t="n"/>
      <c r="V1473" s="134" t="n"/>
      <c r="W1473" s="134" t="n"/>
      <c r="X1473" s="134" t="n"/>
    </row>
    <row r="1474" ht="15.75" customHeight="1" s="303">
      <c r="B1474" s="75" t="n">
        <v>45741</v>
      </c>
      <c r="C1474" s="120" t="n">
        <v>0</v>
      </c>
      <c r="D1474" s="120" t="n">
        <v>0</v>
      </c>
      <c r="E1474" s="120" t="n">
        <v>0</v>
      </c>
      <c r="F1474" s="120" t="n">
        <v>0</v>
      </c>
      <c r="G1474" s="120" t="n">
        <v>0</v>
      </c>
      <c r="H1474" s="120" t="n">
        <v>311</v>
      </c>
      <c r="I1474" s="120" t="n">
        <v>400</v>
      </c>
      <c r="J1474" s="120" t="n">
        <v>0</v>
      </c>
      <c r="K1474" s="120" t="n">
        <v>0</v>
      </c>
      <c r="L1474" s="120" t="n">
        <v>0</v>
      </c>
      <c r="M1474" s="120" t="n">
        <v>0</v>
      </c>
      <c r="N1474" s="88">
        <f>N1473+C1474+D1474+F1474+G1474+H1474-I1474-J1474-K1474-L1474-M1474/15</f>
        <v/>
      </c>
      <c r="O1474" s="88" t="n">
        <v>171</v>
      </c>
      <c r="P1474" s="88" t="n"/>
      <c r="Q1474" s="88" t="n"/>
      <c r="R1474" s="134" t="n"/>
      <c r="S1474" s="134" t="n"/>
      <c r="T1474" s="134" t="n"/>
      <c r="U1474" s="134" t="n"/>
      <c r="V1474" s="134" t="n"/>
      <c r="W1474" s="134" t="n"/>
      <c r="X1474" s="134" t="n"/>
    </row>
    <row r="1475" ht="15.75" customHeight="1" s="303">
      <c r="B1475" s="75" t="n">
        <v>45742</v>
      </c>
      <c r="C1475" s="120" t="n">
        <v>0</v>
      </c>
      <c r="D1475" s="120" t="n">
        <v>600</v>
      </c>
      <c r="E1475" s="120" t="n">
        <v>34</v>
      </c>
      <c r="F1475" s="120" t="n">
        <v>0</v>
      </c>
      <c r="G1475" s="120" t="n">
        <v>0</v>
      </c>
      <c r="H1475" s="120" t="n">
        <v>469</v>
      </c>
      <c r="I1475" s="120" t="n">
        <v>733</v>
      </c>
      <c r="J1475" s="120" t="n">
        <v>0</v>
      </c>
      <c r="K1475" s="120" t="n">
        <v>0</v>
      </c>
      <c r="L1475" s="120" t="n">
        <v>0</v>
      </c>
      <c r="M1475" s="120" t="n">
        <v>0</v>
      </c>
      <c r="N1475" s="88">
        <f>N1474+C1475+D1475+F1475+G1475+H1475-I1475-J1475-K1475-L1475-M1475/15</f>
        <v/>
      </c>
      <c r="O1475" s="88" t="n">
        <v>597</v>
      </c>
      <c r="P1475" s="88" t="n"/>
      <c r="Q1475" s="88" t="n"/>
      <c r="R1475" s="134" t="n"/>
      <c r="S1475" s="134" t="n"/>
      <c r="T1475" s="134" t="n"/>
      <c r="U1475" s="134" t="n"/>
      <c r="V1475" s="134" t="n"/>
      <c r="W1475" s="134" t="n"/>
      <c r="X1475" s="134" t="n"/>
    </row>
    <row r="1476" ht="15.75" customHeight="1" s="303">
      <c r="B1476" s="75" t="n">
        <v>45743</v>
      </c>
      <c r="C1476" s="120" t="n">
        <v>0</v>
      </c>
      <c r="D1476" s="120" t="n">
        <v>0</v>
      </c>
      <c r="E1476" s="120" t="n">
        <v>0</v>
      </c>
      <c r="F1476" s="120" t="n">
        <v>0</v>
      </c>
      <c r="G1476" s="120" t="n">
        <v>0</v>
      </c>
      <c r="H1476" s="120" t="n">
        <v>512</v>
      </c>
      <c r="I1476" s="120" t="n">
        <v>116</v>
      </c>
      <c r="J1476" s="120" t="n">
        <v>0</v>
      </c>
      <c r="K1476" s="120" t="n">
        <v>0</v>
      </c>
      <c r="L1476" s="120" t="n">
        <v>0</v>
      </c>
      <c r="M1476" s="120" t="n">
        <v>0</v>
      </c>
      <c r="N1476" s="88">
        <f>N1475+C1476+D1476+F1476+G1476+H1476-I1476-J1476-K1476-L1476-M1476/15</f>
        <v/>
      </c>
      <c r="O1476" s="88" t="n">
        <v>436</v>
      </c>
      <c r="P1476" s="88" t="n"/>
      <c r="Q1476" s="88" t="n"/>
      <c r="R1476" s="134" t="n"/>
      <c r="S1476" s="134" t="n"/>
      <c r="T1476" s="134" t="n"/>
      <c r="U1476" s="134" t="n"/>
      <c r="V1476" s="134" t="n"/>
      <c r="W1476" s="134" t="n"/>
      <c r="X1476" s="134" t="n"/>
    </row>
    <row r="1477" ht="15.75" customHeight="1" s="303">
      <c r="B1477" s="75" t="n">
        <v>45744</v>
      </c>
      <c r="C1477" s="120" t="n">
        <v>0</v>
      </c>
      <c r="D1477" s="120" t="n">
        <v>0</v>
      </c>
      <c r="E1477" s="120" t="n">
        <v>0</v>
      </c>
      <c r="F1477" s="120" t="n">
        <v>0</v>
      </c>
      <c r="G1477" s="120" t="n">
        <v>0</v>
      </c>
      <c r="H1477" s="120" t="n">
        <v>344</v>
      </c>
      <c r="I1477" s="120" t="n">
        <v>622</v>
      </c>
      <c r="J1477" s="120" t="n">
        <v>0</v>
      </c>
      <c r="K1477" s="120" t="n">
        <v>0</v>
      </c>
      <c r="L1477" s="120" t="n">
        <v>0</v>
      </c>
      <c r="M1477" s="120" t="n">
        <v>0</v>
      </c>
      <c r="N1477" s="88">
        <f>N1476+C1477+D1477+F1477+G1477+H1477-I1477-J1477-K1477-L1477-M1477/15</f>
        <v/>
      </c>
      <c r="O1477" s="88" t="n">
        <v>177</v>
      </c>
      <c r="P1477" s="88" t="n"/>
      <c r="Q1477" s="88" t="n"/>
      <c r="R1477" s="134" t="n"/>
      <c r="S1477" s="134" t="n"/>
      <c r="T1477" s="134" t="n"/>
      <c r="U1477" s="134" t="n"/>
      <c r="V1477" s="134" t="n"/>
      <c r="W1477" s="134" t="n"/>
      <c r="X1477" s="134" t="n"/>
    </row>
    <row r="1478" ht="15.75" customHeight="1" s="303">
      <c r="B1478" s="75" t="n">
        <v>45745</v>
      </c>
      <c r="C1478" s="120" t="n">
        <v>0</v>
      </c>
      <c r="D1478" s="120" t="n">
        <v>500</v>
      </c>
      <c r="E1478" s="120" t="n">
        <v>137</v>
      </c>
      <c r="F1478" s="120" t="n">
        <v>0</v>
      </c>
      <c r="G1478" s="120" t="n">
        <v>0</v>
      </c>
      <c r="H1478" s="120" t="n">
        <v>246</v>
      </c>
      <c r="I1478" s="120" t="n">
        <v>667</v>
      </c>
      <c r="J1478" s="120" t="n">
        <v>0</v>
      </c>
      <c r="K1478" s="120" t="n">
        <v>0</v>
      </c>
      <c r="L1478" s="120" t="n">
        <v>0</v>
      </c>
      <c r="M1478" s="120" t="n">
        <v>0</v>
      </c>
      <c r="N1478" s="88">
        <f>N1477+C1478+D1478+F1478+G1478+H1478-I1478-J1478-K1478-L1478-M1478/15</f>
        <v/>
      </c>
      <c r="O1478" s="88" t="n">
        <v>413</v>
      </c>
      <c r="P1478" s="88" t="n"/>
      <c r="Q1478" s="88" t="n"/>
      <c r="R1478" s="134" t="n"/>
      <c r="S1478" s="134" t="n"/>
      <c r="T1478" s="134" t="n"/>
      <c r="U1478" s="134" t="n"/>
      <c r="V1478" s="134" t="n"/>
      <c r="W1478" s="134" t="n"/>
      <c r="X1478" s="134" t="n"/>
    </row>
    <row r="1479" ht="15.75" customHeight="1" s="303">
      <c r="B1479" s="75" t="n">
        <v>45746</v>
      </c>
      <c r="C1479" s="120" t="n">
        <v>0</v>
      </c>
      <c r="D1479" s="120">
        <f>400+300</f>
        <v/>
      </c>
      <c r="E1479" s="120">
        <f>92+77</f>
        <v/>
      </c>
      <c r="F1479" s="120" t="n">
        <v>0</v>
      </c>
      <c r="G1479" s="120" t="n">
        <v>0</v>
      </c>
      <c r="H1479" s="120" t="n">
        <v>380</v>
      </c>
      <c r="I1479" s="120" t="n">
        <v>541</v>
      </c>
      <c r="J1479" s="120" t="n">
        <v>0</v>
      </c>
      <c r="K1479" s="120" t="n">
        <v>600</v>
      </c>
      <c r="L1479" s="120" t="n">
        <v>0</v>
      </c>
      <c r="M1479" s="120" t="n">
        <v>0</v>
      </c>
      <c r="N1479" s="88">
        <f>N1478+C1479+D1479+F1479+G1479+H1479-I1479-J1479-K1479-L1479-M1479/15</f>
        <v/>
      </c>
      <c r="O1479" s="88" t="n">
        <v>692</v>
      </c>
      <c r="P1479" s="88" t="n"/>
      <c r="Q1479" s="88" t="n"/>
      <c r="R1479" s="134" t="n"/>
      <c r="S1479" s="134" t="n"/>
      <c r="T1479" s="134" t="n"/>
      <c r="U1479" s="134" t="n"/>
      <c r="V1479" s="134" t="n"/>
      <c r="W1479" s="134" t="n"/>
      <c r="X1479" s="134" t="n"/>
    </row>
    <row r="1480" ht="15.75" customHeight="1" s="303">
      <c r="B1480" s="75" t="n">
        <v>45747</v>
      </c>
      <c r="C1480" s="120" t="n">
        <v>0</v>
      </c>
      <c r="D1480" s="120" t="n">
        <v>416</v>
      </c>
      <c r="E1480" s="120" t="n">
        <v>96</v>
      </c>
      <c r="F1480" s="120" t="n">
        <v>0</v>
      </c>
      <c r="G1480" s="120" t="n">
        <v>0</v>
      </c>
      <c r="H1480" s="120" t="n">
        <v>452</v>
      </c>
      <c r="I1480" s="120" t="n">
        <v>606</v>
      </c>
      <c r="J1480" s="120" t="n">
        <v>0</v>
      </c>
      <c r="K1480" s="120" t="n">
        <v>0</v>
      </c>
      <c r="L1480" s="120" t="n">
        <v>0</v>
      </c>
      <c r="M1480" s="120" t="n">
        <v>0</v>
      </c>
      <c r="N1480" s="88">
        <f>N1479+C1480+D1480+F1480+G1480+H1480-I1480-J1480-K1480-L1480-M1480/15</f>
        <v/>
      </c>
      <c r="O1480" s="88" t="n">
        <v>736</v>
      </c>
      <c r="P1480" s="88" t="n"/>
      <c r="Q1480" s="88" t="n"/>
      <c r="R1480" s="134" t="n"/>
      <c r="S1480" s="134" t="n"/>
      <c r="T1480" s="134" t="n"/>
      <c r="U1480" s="134" t="n"/>
      <c r="V1480" s="134" t="n"/>
      <c r="W1480" s="134" t="n"/>
      <c r="X1480" s="134" t="n"/>
    </row>
    <row r="1481" ht="15.75" customHeight="1" s="303">
      <c r="B1481" s="75" t="n">
        <v>45748</v>
      </c>
      <c r="C1481" s="120" t="n">
        <v>0</v>
      </c>
      <c r="D1481" s="120" t="n">
        <v>0</v>
      </c>
      <c r="E1481" s="120" t="n">
        <v>0</v>
      </c>
      <c r="F1481" s="120" t="n">
        <v>0</v>
      </c>
      <c r="G1481" s="120" t="n">
        <v>0</v>
      </c>
      <c r="H1481" s="120" t="n">
        <v>454</v>
      </c>
      <c r="I1481" s="120" t="n">
        <v>616</v>
      </c>
      <c r="J1481" s="120" t="n">
        <v>0</v>
      </c>
      <c r="K1481" s="120" t="n">
        <v>0</v>
      </c>
      <c r="L1481" s="120" t="n">
        <v>0</v>
      </c>
      <c r="M1481" s="120" t="n">
        <v>0</v>
      </c>
      <c r="N1481" s="88">
        <f>N1480+C1481+D1481+F1481+G1481+H1481-I1481-J1481-K1481-L1481-M1481/15</f>
        <v/>
      </c>
      <c r="O1481" s="88" t="n">
        <v>445</v>
      </c>
      <c r="P1481" s="88" t="n"/>
      <c r="Q1481" s="88" t="n"/>
      <c r="R1481" s="134" t="n"/>
      <c r="S1481" s="134" t="n"/>
      <c r="T1481" s="134" t="n"/>
      <c r="U1481" s="134" t="n"/>
      <c r="V1481" s="134" t="n"/>
      <c r="W1481" s="134" t="n"/>
      <c r="X1481" s="134" t="n"/>
    </row>
    <row r="1482" ht="15.75" customHeight="1" s="303">
      <c r="B1482" s="75" t="n">
        <v>45749</v>
      </c>
      <c r="C1482" s="120" t="n">
        <v>0</v>
      </c>
      <c r="D1482" s="120">
        <f>490+440</f>
        <v/>
      </c>
      <c r="E1482" s="120" t="n">
        <v>101</v>
      </c>
      <c r="F1482" s="120" t="n">
        <v>0</v>
      </c>
      <c r="G1482" s="120" t="n">
        <v>0</v>
      </c>
      <c r="H1482" s="120" t="n">
        <v>449</v>
      </c>
      <c r="I1482" s="120" t="n">
        <v>1031</v>
      </c>
      <c r="J1482" s="120" t="n">
        <v>0</v>
      </c>
      <c r="K1482" s="120" t="n">
        <v>0</v>
      </c>
      <c r="L1482" s="120" t="n">
        <v>0</v>
      </c>
      <c r="M1482" s="120" t="n">
        <v>0</v>
      </c>
      <c r="N1482" s="88">
        <f>N1481+C1482+D1482+F1482+G1482+H1482-I1482-J1482-K1482-L1482-M1482/15</f>
        <v/>
      </c>
      <c r="O1482" s="88" t="n">
        <v>1112</v>
      </c>
      <c r="P1482" s="88" t="n"/>
      <c r="Q1482" s="88" t="n"/>
      <c r="R1482" s="134" t="n"/>
      <c r="S1482" s="134" t="n"/>
      <c r="T1482" s="134" t="n"/>
      <c r="U1482" s="134" t="n"/>
      <c r="V1482" s="134" t="n"/>
      <c r="W1482" s="134" t="n"/>
      <c r="X1482" s="134" t="n"/>
    </row>
    <row r="1483" ht="15.75" customHeight="1" s="303">
      <c r="B1483" s="75" t="n">
        <v>45750</v>
      </c>
      <c r="C1483" s="120" t="n">
        <v>0</v>
      </c>
      <c r="D1483" s="120">
        <f>360+500</f>
        <v/>
      </c>
      <c r="E1483" s="120">
        <f>83+109</f>
        <v/>
      </c>
      <c r="F1483" s="120" t="n">
        <v>0</v>
      </c>
      <c r="G1483" s="120" t="n">
        <v>0</v>
      </c>
      <c r="H1483" s="120" t="n">
        <v>881</v>
      </c>
      <c r="I1483" s="120" t="n">
        <v>458</v>
      </c>
      <c r="J1483" s="120" t="n">
        <v>0</v>
      </c>
      <c r="K1483" s="120" t="n">
        <v>0</v>
      </c>
      <c r="L1483" s="120" t="n">
        <v>0</v>
      </c>
      <c r="M1483" s="120" t="n">
        <v>0</v>
      </c>
      <c r="N1483" s="88">
        <f>N1482+C1483+D1483+F1483+G1483+H1483-I1483-J1483-K1483-L1483-M1483/15</f>
        <v/>
      </c>
      <c r="O1483" s="88" t="n">
        <v>1754</v>
      </c>
      <c r="P1483" s="88" t="n"/>
      <c r="Q1483" s="88" t="n"/>
      <c r="R1483" s="134" t="n"/>
      <c r="S1483" s="134" t="n"/>
      <c r="T1483" s="134" t="n"/>
      <c r="U1483" s="134" t="n"/>
      <c r="V1483" s="134" t="n"/>
      <c r="W1483" s="134" t="n"/>
      <c r="X1483" s="134" t="n"/>
    </row>
    <row r="1484" ht="15.75" customHeight="1" s="303">
      <c r="B1484" s="75" t="n">
        <v>45751</v>
      </c>
      <c r="C1484" s="120" t="n">
        <v>0</v>
      </c>
      <c r="D1484" s="120" t="n">
        <v>0</v>
      </c>
      <c r="E1484" s="120" t="n">
        <v>0</v>
      </c>
      <c r="F1484" s="120" t="n">
        <v>0</v>
      </c>
      <c r="G1484" s="120" t="n">
        <v>0</v>
      </c>
      <c r="H1484" s="120" t="n">
        <v>313</v>
      </c>
      <c r="I1484" s="120" t="n">
        <v>963</v>
      </c>
      <c r="J1484" s="120" t="n">
        <v>0</v>
      </c>
      <c r="K1484" s="120" t="n">
        <v>0</v>
      </c>
      <c r="L1484" s="120" t="n">
        <v>0</v>
      </c>
      <c r="M1484" s="120" t="n">
        <v>0</v>
      </c>
      <c r="N1484" s="88">
        <f>N1483+C1484+D1484+F1484+G1484+H1484-I1484-J1484-K1484-L1484-M1484/15</f>
        <v/>
      </c>
      <c r="O1484" s="88" t="n">
        <v>1469</v>
      </c>
      <c r="P1484" s="88" t="n"/>
      <c r="Q1484" s="88" t="n"/>
      <c r="R1484" s="134" t="n"/>
      <c r="S1484" s="134" t="n"/>
      <c r="T1484" s="134" t="n"/>
      <c r="U1484" s="134" t="n"/>
      <c r="V1484" s="134" t="n"/>
      <c r="W1484" s="134" t="n"/>
      <c r="X1484" s="134" t="n"/>
    </row>
    <row r="1485" ht="15.75" customHeight="1" s="303">
      <c r="B1485" s="75" t="n">
        <v>45752</v>
      </c>
      <c r="C1485" s="120" t="n">
        <v>0</v>
      </c>
      <c r="D1485" s="120" t="n">
        <v>300</v>
      </c>
      <c r="E1485" s="120" t="n">
        <v>69</v>
      </c>
      <c r="F1485" s="120" t="n">
        <v>0</v>
      </c>
      <c r="G1485" s="120" t="n">
        <v>0</v>
      </c>
      <c r="H1485" s="120" t="n">
        <v>582</v>
      </c>
      <c r="I1485" s="120" t="n">
        <v>539</v>
      </c>
      <c r="J1485" s="120" t="n">
        <v>0</v>
      </c>
      <c r="K1485" s="120" t="n">
        <v>0</v>
      </c>
      <c r="L1485" s="120" t="n">
        <v>0</v>
      </c>
      <c r="M1485" s="120" t="n">
        <v>0</v>
      </c>
      <c r="N1485" s="88">
        <f>N1484+C1485+D1485+F1485+G1485+H1485-I1485-J1485-K1485-L1485-M1485/15</f>
        <v/>
      </c>
      <c r="O1485" s="88" t="n">
        <v>1358</v>
      </c>
      <c r="P1485" s="88" t="n"/>
      <c r="Q1485" s="88" t="n"/>
      <c r="R1485" s="134" t="n"/>
      <c r="S1485" s="134" t="n"/>
      <c r="T1485" s="134" t="n"/>
      <c r="U1485" s="134" t="n"/>
      <c r="V1485" s="134" t="n"/>
      <c r="W1485" s="134" t="n"/>
      <c r="X1485" s="134" t="n"/>
    </row>
    <row r="1486" ht="15.75" customHeight="1" s="303">
      <c r="B1486" s="75" t="n">
        <v>45753</v>
      </c>
      <c r="C1486" s="120" t="n">
        <v>0</v>
      </c>
      <c r="D1486" s="120" t="n">
        <v>0</v>
      </c>
      <c r="E1486" s="120" t="n">
        <v>0</v>
      </c>
      <c r="F1486" s="120" t="n">
        <v>0</v>
      </c>
      <c r="G1486" s="120" t="n">
        <v>0</v>
      </c>
      <c r="H1486" s="120" t="n">
        <v>513</v>
      </c>
      <c r="I1486" s="120" t="n">
        <v>973</v>
      </c>
      <c r="J1486" s="120" t="n">
        <v>0</v>
      </c>
      <c r="K1486" s="120" t="n">
        <v>0</v>
      </c>
      <c r="L1486" s="120" t="n">
        <v>0</v>
      </c>
      <c r="M1486" s="120" t="n">
        <v>0</v>
      </c>
      <c r="N1486" s="88">
        <f>N1485+C1486+D1486+F1486+G1486+H1486-I1486-J1486-K1486-L1486-M1486/15</f>
        <v/>
      </c>
      <c r="O1486" s="88" t="n">
        <v>931</v>
      </c>
      <c r="P1486" s="88" t="n"/>
      <c r="Q1486" s="88" t="n"/>
      <c r="R1486" s="134" t="n"/>
      <c r="S1486" s="134" t="n"/>
      <c r="T1486" s="134" t="n"/>
      <c r="U1486" s="134" t="n"/>
      <c r="V1486" s="134" t="n"/>
      <c r="W1486" s="134" t="n"/>
      <c r="X1486" s="134" t="n"/>
    </row>
    <row r="1487" ht="15.75" customHeight="1" s="303">
      <c r="B1487" s="75" t="n">
        <v>45754</v>
      </c>
      <c r="C1487" s="120" t="n">
        <v>0</v>
      </c>
      <c r="D1487" s="120" t="n">
        <v>0</v>
      </c>
      <c r="E1487" s="120" t="n">
        <v>0</v>
      </c>
      <c r="F1487" s="120" t="n">
        <v>0</v>
      </c>
      <c r="G1487" s="120" t="n">
        <v>0</v>
      </c>
      <c r="H1487" s="120" t="n">
        <v>598</v>
      </c>
      <c r="I1487" s="120" t="n">
        <v>418</v>
      </c>
      <c r="J1487" s="120" t="n">
        <v>0</v>
      </c>
      <c r="K1487" s="120" t="n">
        <v>0</v>
      </c>
      <c r="L1487" s="120" t="n">
        <v>0</v>
      </c>
      <c r="M1487" s="120" t="n">
        <v>0</v>
      </c>
      <c r="N1487" s="88">
        <f>N1486+C1487+D1487+F1487+G1487+H1487-I1487-J1487-K1487-L1487-M1487/15</f>
        <v/>
      </c>
      <c r="O1487" s="88" t="n">
        <v>617</v>
      </c>
      <c r="P1487" s="88" t="n"/>
      <c r="Q1487" s="88" t="n"/>
      <c r="R1487" s="134" t="n"/>
      <c r="S1487" s="134" t="n"/>
      <c r="T1487" s="134" t="n"/>
      <c r="U1487" s="134" t="n"/>
      <c r="V1487" s="134" t="n"/>
      <c r="W1487" s="134" t="n"/>
      <c r="X1487" s="134" t="n"/>
    </row>
    <row r="1488" ht="15.75" customHeight="1" s="303">
      <c r="B1488" s="75" t="n">
        <v>45755</v>
      </c>
      <c r="C1488" s="120" t="n">
        <v>0</v>
      </c>
      <c r="D1488" s="120" t="n">
        <v>390</v>
      </c>
      <c r="E1488" s="120" t="n">
        <v>121</v>
      </c>
      <c r="F1488" s="120" t="n">
        <v>0</v>
      </c>
      <c r="G1488" s="120" t="n">
        <v>0</v>
      </c>
      <c r="H1488" s="120" t="n">
        <v>564</v>
      </c>
      <c r="I1488" s="120" t="n">
        <v>369</v>
      </c>
      <c r="J1488" s="120" t="n">
        <v>0</v>
      </c>
      <c r="K1488" s="120" t="n">
        <v>0</v>
      </c>
      <c r="L1488" s="120" t="n">
        <v>0</v>
      </c>
      <c r="M1488" s="120" t="n">
        <v>0</v>
      </c>
      <c r="N1488" s="88">
        <f>N1487+C1488+D1488+F1488+G1488+H1488-I1488-J1488-K1488-L1488-M1488/15</f>
        <v/>
      </c>
      <c r="O1488" s="88" t="n">
        <v>629</v>
      </c>
      <c r="P1488" s="88" t="n"/>
      <c r="Q1488" s="88" t="n"/>
      <c r="R1488" s="134" t="n"/>
      <c r="S1488" s="134" t="n"/>
      <c r="T1488" s="134" t="n"/>
      <c r="U1488" s="134" t="n"/>
      <c r="V1488" s="134" t="n"/>
      <c r="W1488" s="134" t="n"/>
      <c r="X1488" s="134" t="n"/>
    </row>
    <row r="1489" ht="15.75" customHeight="1" s="303">
      <c r="B1489" s="75" t="n">
        <v>45756</v>
      </c>
      <c r="C1489" s="120" t="n">
        <v>0</v>
      </c>
      <c r="D1489" s="120" t="n">
        <v>500</v>
      </c>
      <c r="E1489" s="120" t="n">
        <v>132</v>
      </c>
      <c r="F1489" s="120" t="n">
        <v>0</v>
      </c>
      <c r="G1489" s="120" t="n">
        <v>0</v>
      </c>
      <c r="H1489" s="120" t="n">
        <v>271</v>
      </c>
      <c r="I1489" s="120" t="n">
        <v>694</v>
      </c>
      <c r="J1489" s="120" t="n">
        <v>0</v>
      </c>
      <c r="K1489" s="120" t="n">
        <v>0</v>
      </c>
      <c r="L1489" s="120" t="n">
        <v>0</v>
      </c>
      <c r="M1489" s="120" t="n">
        <v>0</v>
      </c>
      <c r="N1489" s="88">
        <f>N1488+C1489+D1489+F1489+G1489+H1489-I1489-J1489-K1489-L1489-M1489/15</f>
        <v/>
      </c>
      <c r="O1489" s="88" t="n">
        <v>655</v>
      </c>
      <c r="P1489" s="88" t="n"/>
      <c r="Q1489" s="88" t="n"/>
      <c r="R1489" s="134" t="n"/>
      <c r="S1489" s="134" t="n"/>
      <c r="T1489" s="134" t="n"/>
      <c r="U1489" s="134" t="n"/>
      <c r="V1489" s="134" t="n"/>
      <c r="W1489" s="134" t="n"/>
      <c r="X1489" s="134" t="n"/>
    </row>
    <row r="1490" ht="15.75" customHeight="1" s="303">
      <c r="B1490" s="75" t="n">
        <v>45757</v>
      </c>
      <c r="C1490" s="120" t="n">
        <v>0</v>
      </c>
      <c r="D1490" s="120">
        <f>208+300</f>
        <v/>
      </c>
      <c r="E1490" s="120">
        <f>59+67</f>
        <v/>
      </c>
      <c r="F1490" s="120" t="n">
        <v>0</v>
      </c>
      <c r="G1490" s="120" t="n">
        <v>0</v>
      </c>
      <c r="H1490" s="120" t="n">
        <v>264</v>
      </c>
      <c r="I1490" s="120" t="n">
        <v>553</v>
      </c>
      <c r="J1490" s="120" t="n">
        <v>0</v>
      </c>
      <c r="K1490" s="120" t="n">
        <v>600</v>
      </c>
      <c r="L1490" s="120" t="n">
        <v>0</v>
      </c>
      <c r="M1490" s="120" t="n">
        <v>0</v>
      </c>
      <c r="N1490" s="88">
        <f>N1489+C1490+D1490+F1490+G1490+H1490-I1490-J1490-K1490-L1490-M1490/15</f>
        <v/>
      </c>
      <c r="O1490" s="88" t="n">
        <v>624</v>
      </c>
      <c r="P1490" s="88" t="n"/>
      <c r="Q1490" s="88" t="n"/>
      <c r="R1490" s="134" t="n"/>
      <c r="S1490" s="134" t="n"/>
      <c r="T1490" s="134" t="n"/>
      <c r="U1490" s="134" t="n"/>
      <c r="V1490" s="134" t="n"/>
      <c r="W1490" s="134" t="n"/>
      <c r="X1490" s="134" t="n"/>
    </row>
    <row r="1491" ht="15.75" customHeight="1" s="303">
      <c r="B1491" s="75" t="n">
        <v>45758</v>
      </c>
      <c r="C1491" s="120" t="n">
        <v>0</v>
      </c>
      <c r="D1491" s="120">
        <f>600+300</f>
        <v/>
      </c>
      <c r="E1491" s="120">
        <f>19+74</f>
        <v/>
      </c>
      <c r="F1491" s="120" t="n">
        <v>0</v>
      </c>
      <c r="G1491" s="120" t="n">
        <v>0</v>
      </c>
      <c r="H1491" s="120" t="n">
        <v>221</v>
      </c>
      <c r="I1491" s="120">
        <f>660+37</f>
        <v/>
      </c>
      <c r="J1491" s="120" t="n">
        <v>0</v>
      </c>
      <c r="K1491" s="120" t="n">
        <v>0</v>
      </c>
      <c r="L1491" s="120" t="n">
        <v>0</v>
      </c>
      <c r="M1491" s="120" t="n">
        <v>0</v>
      </c>
      <c r="N1491" s="88">
        <f>N1490+C1491+D1491+F1491+G1491+H1491-I1491-J1491-K1491-L1491-M1491/15</f>
        <v/>
      </c>
      <c r="O1491" s="88" t="n">
        <v>964</v>
      </c>
      <c r="P1491" s="88" t="n"/>
      <c r="Q1491" s="88" t="n"/>
      <c r="R1491" s="134" t="n"/>
      <c r="S1491" s="134" t="n"/>
      <c r="T1491" s="134" t="n"/>
      <c r="U1491" s="134" t="n"/>
      <c r="V1491" s="134" t="n"/>
      <c r="W1491" s="134" t="n"/>
      <c r="X1491" s="134" t="n"/>
    </row>
    <row r="1492" ht="15.75" customHeight="1" s="303">
      <c r="B1492" s="75" t="n">
        <v>45759</v>
      </c>
      <c r="C1492" s="120" t="n">
        <v>0</v>
      </c>
      <c r="D1492" s="120" t="n">
        <v>0</v>
      </c>
      <c r="E1492" s="120" t="n">
        <v>0</v>
      </c>
      <c r="F1492" s="120" t="n">
        <v>0</v>
      </c>
      <c r="G1492" s="120" t="n">
        <v>0</v>
      </c>
      <c r="H1492" s="120" t="n">
        <v>460</v>
      </c>
      <c r="I1492" s="120" t="n">
        <v>1016</v>
      </c>
      <c r="J1492" s="120" t="n">
        <v>0</v>
      </c>
      <c r="K1492" s="120" t="n">
        <v>0</v>
      </c>
      <c r="L1492" s="120" t="n">
        <v>0</v>
      </c>
      <c r="M1492" s="120" t="n">
        <v>0</v>
      </c>
      <c r="N1492" s="88">
        <f>N1491+C1492+D1492+F1492+G1492+H1492-I1492-J1492-K1492-L1492-M1492/15</f>
        <v/>
      </c>
      <c r="O1492" s="88" t="n">
        <v>478</v>
      </c>
      <c r="P1492" s="88" t="n"/>
      <c r="Q1492" s="88" t="n"/>
      <c r="R1492" s="134" t="n"/>
      <c r="S1492" s="134" t="n"/>
      <c r="T1492" s="134" t="n"/>
      <c r="U1492" s="134" t="n"/>
      <c r="V1492" s="134" t="n"/>
      <c r="W1492" s="134" t="n"/>
      <c r="X1492" s="134" t="n"/>
    </row>
    <row r="1493" ht="15.75" customHeight="1" s="303">
      <c r="B1493" s="75" t="n">
        <v>45760</v>
      </c>
      <c r="C1493" s="120" t="n">
        <v>0</v>
      </c>
      <c r="D1493" s="120" t="n">
        <v>0</v>
      </c>
      <c r="E1493" s="120" t="n">
        <v>0</v>
      </c>
      <c r="F1493" s="120" t="n">
        <v>0</v>
      </c>
      <c r="G1493" s="120" t="n">
        <v>0</v>
      </c>
      <c r="H1493" s="120" t="n">
        <v>687</v>
      </c>
      <c r="I1493" s="120" t="n">
        <v>929</v>
      </c>
      <c r="J1493" s="120" t="n">
        <v>0</v>
      </c>
      <c r="K1493" s="120" t="n">
        <v>0</v>
      </c>
      <c r="L1493" s="120" t="n">
        <v>0</v>
      </c>
      <c r="M1493" s="120" t="n">
        <v>0</v>
      </c>
      <c r="N1493" s="88">
        <f>N1492+C1493+D1493+F1493+G1493+H1493-I1493-J1493-K1493-L1493-M1493/15</f>
        <v/>
      </c>
      <c r="O1493" s="88" t="n">
        <v>181</v>
      </c>
      <c r="P1493" s="88" t="n"/>
      <c r="Q1493" s="88" t="n"/>
      <c r="R1493" s="134" t="n"/>
      <c r="S1493" s="134" t="n"/>
      <c r="T1493" s="134" t="n"/>
      <c r="U1493" s="134" t="n"/>
      <c r="V1493" s="134" t="n"/>
      <c r="W1493" s="134" t="n"/>
      <c r="X1493" s="134" t="n"/>
    </row>
    <row r="1494" ht="15.75" customHeight="1" s="303">
      <c r="B1494" s="75" t="n">
        <v>45761</v>
      </c>
      <c r="C1494" s="120" t="n">
        <v>0</v>
      </c>
      <c r="D1494" s="120" t="n">
        <v>500</v>
      </c>
      <c r="E1494" s="120" t="n">
        <v>113</v>
      </c>
      <c r="F1494" s="120" t="n">
        <v>0</v>
      </c>
      <c r="G1494" s="120" t="n">
        <v>0</v>
      </c>
      <c r="H1494" s="120" t="n">
        <v>237</v>
      </c>
      <c r="I1494" s="120" t="n">
        <v>713</v>
      </c>
      <c r="J1494" s="120" t="n">
        <v>0</v>
      </c>
      <c r="K1494" s="120" t="n">
        <v>0</v>
      </c>
      <c r="L1494" s="120" t="n">
        <v>0</v>
      </c>
      <c r="M1494" s="120" t="n">
        <v>0</v>
      </c>
      <c r="N1494" s="88">
        <f>N1493+C1494+D1494+F1494+G1494+H1494-I1494-J1494-K1494-L1494-M1494/15</f>
        <v/>
      </c>
      <c r="O1494" s="88" t="n">
        <v>563</v>
      </c>
      <c r="P1494" s="88" t="n"/>
      <c r="Q1494" s="88" t="n"/>
      <c r="R1494" s="134" t="n"/>
      <c r="S1494" s="134" t="n"/>
      <c r="T1494" s="134" t="n"/>
      <c r="U1494" s="134" t="n"/>
      <c r="V1494" s="134" t="n"/>
      <c r="W1494" s="134" t="n"/>
      <c r="X1494" s="134" t="n"/>
    </row>
    <row r="1495" ht="15.75" customHeight="1" s="303">
      <c r="B1495" s="75" t="n">
        <v>45762</v>
      </c>
      <c r="C1495" s="120" t="n">
        <v>0</v>
      </c>
      <c r="D1495" s="120" t="n">
        <v>0</v>
      </c>
      <c r="E1495" s="120" t="n">
        <v>0</v>
      </c>
      <c r="F1495" s="120" t="n">
        <v>0</v>
      </c>
      <c r="G1495" s="120" t="n">
        <v>0</v>
      </c>
      <c r="H1495" s="120" t="n">
        <v>0</v>
      </c>
      <c r="I1495" s="120" t="n">
        <v>0</v>
      </c>
      <c r="J1495" s="120" t="n">
        <v>0</v>
      </c>
      <c r="K1495" s="120" t="n">
        <v>0</v>
      </c>
      <c r="L1495" s="133" t="n">
        <v>0</v>
      </c>
      <c r="M1495" s="133" t="n">
        <v>0</v>
      </c>
      <c r="N1495" s="88">
        <f>N1494+C1495+D1495+F1495+G1495+H1495-I1495-J1495-K1495-L1495-M1495/15</f>
        <v/>
      </c>
      <c r="O1495" s="88" t="n">
        <v>563</v>
      </c>
      <c r="P1495" s="88" t="n"/>
      <c r="Q1495" s="88" t="n"/>
      <c r="R1495" s="134" t="n"/>
      <c r="S1495" s="134" t="n"/>
      <c r="T1495" s="134" t="n"/>
      <c r="U1495" s="134" t="n"/>
      <c r="V1495" s="134" t="n"/>
      <c r="W1495" s="134" t="n"/>
      <c r="X1495" s="134" t="n"/>
    </row>
    <row r="1496" ht="15.75" customHeight="1" s="303">
      <c r="B1496" s="75" t="n">
        <v>45763</v>
      </c>
      <c r="C1496" s="120" t="n">
        <v>0</v>
      </c>
      <c r="D1496" s="120" t="n">
        <v>1000</v>
      </c>
      <c r="E1496" s="120" t="n">
        <v>261</v>
      </c>
      <c r="F1496" s="120" t="n">
        <v>0</v>
      </c>
      <c r="G1496" s="120" t="n">
        <v>0</v>
      </c>
      <c r="H1496" s="120" t="n">
        <v>639</v>
      </c>
      <c r="I1496" s="120" t="n">
        <v>274</v>
      </c>
      <c r="J1496" s="120" t="n">
        <v>6</v>
      </c>
      <c r="K1496" s="120" t="n">
        <v>0</v>
      </c>
      <c r="L1496" s="120" t="n">
        <v>0</v>
      </c>
      <c r="M1496" s="120" t="n">
        <v>0</v>
      </c>
      <c r="N1496" s="88">
        <f>N1495+C1496+D1496+F1496+G1496+H1496-I1496-J1496-K1496-L1496-M1496/15</f>
        <v/>
      </c>
      <c r="O1496" s="88" t="n">
        <v>876</v>
      </c>
      <c r="P1496" s="88" t="n"/>
      <c r="Q1496" s="88" t="n"/>
      <c r="R1496" s="134" t="n"/>
      <c r="S1496" s="134" t="n"/>
      <c r="T1496" s="134" t="n"/>
      <c r="U1496" s="134" t="n"/>
      <c r="V1496" s="134" t="n"/>
      <c r="W1496" s="134" t="n"/>
      <c r="X1496" s="134" t="n"/>
    </row>
    <row r="1497" ht="15.75" customHeight="1" s="303">
      <c r="B1497" s="75" t="n">
        <v>45764</v>
      </c>
      <c r="C1497" s="120" t="n">
        <v>0</v>
      </c>
      <c r="D1497" s="120" t="n">
        <v>0</v>
      </c>
      <c r="E1497" s="120" t="n">
        <v>0</v>
      </c>
      <c r="F1497" s="120" t="n">
        <v>0</v>
      </c>
      <c r="G1497" s="120" t="n">
        <v>0</v>
      </c>
      <c r="H1497" s="120" t="n">
        <v>526</v>
      </c>
      <c r="I1497" s="120" t="n">
        <v>710</v>
      </c>
      <c r="J1497" s="120" t="n">
        <v>0</v>
      </c>
      <c r="K1497" s="120" t="n">
        <v>0</v>
      </c>
      <c r="L1497" s="120" t="n">
        <v>0</v>
      </c>
      <c r="M1497" s="120" t="n">
        <v>0</v>
      </c>
      <c r="N1497" s="88">
        <f>N1496+C1497+D1497+F1497+G1497+H1497-I1497-J1497-K1497-L1497-M1497/15</f>
        <v/>
      </c>
      <c r="O1497" s="88" t="n">
        <v>606</v>
      </c>
      <c r="P1497" s="88" t="n"/>
      <c r="Q1497" s="88" t="n"/>
      <c r="R1497" s="134" t="n"/>
      <c r="S1497" s="134" t="n"/>
      <c r="T1497" s="134" t="n"/>
      <c r="U1497" s="134" t="n"/>
      <c r="V1497" s="134" t="n"/>
      <c r="W1497" s="134" t="n"/>
      <c r="X1497" s="134" t="n"/>
    </row>
    <row r="1498" ht="15.75" customHeight="1" s="303">
      <c r="B1498" s="75" t="n">
        <v>45765</v>
      </c>
      <c r="C1498" s="120" t="n">
        <v>0</v>
      </c>
      <c r="D1498" s="120">
        <f>500+300</f>
        <v/>
      </c>
      <c r="E1498" s="120">
        <f>114+89</f>
        <v/>
      </c>
      <c r="F1498" s="120" t="n">
        <v>0</v>
      </c>
      <c r="G1498" s="120" t="n">
        <v>0</v>
      </c>
      <c r="H1498" s="120" t="n">
        <v>598</v>
      </c>
      <c r="I1498" s="120" t="n">
        <v>1102</v>
      </c>
      <c r="J1498" s="120" t="n">
        <v>0</v>
      </c>
      <c r="K1498" s="120" t="n">
        <v>0</v>
      </c>
      <c r="L1498" s="120" t="n">
        <v>0</v>
      </c>
      <c r="M1498" s="120" t="n">
        <v>0</v>
      </c>
      <c r="N1498" s="88">
        <f>N1497+C1498+D1498+F1498+G1498+H1498-I1498-J1498-K1498-L1498-M1498/15</f>
        <v/>
      </c>
      <c r="O1498" s="88" t="n">
        <v>773</v>
      </c>
      <c r="P1498" s="88" t="n"/>
      <c r="Q1498" s="88" t="n"/>
      <c r="R1498" s="134" t="n"/>
      <c r="S1498" s="134" t="n"/>
      <c r="T1498" s="134" t="n"/>
      <c r="U1498" s="134" t="n"/>
      <c r="V1498" s="134" t="n"/>
      <c r="W1498" s="134" t="n"/>
      <c r="X1498" s="134" t="n"/>
    </row>
    <row r="1499" ht="15.75" customHeight="1" s="303">
      <c r="B1499" s="75" t="n">
        <v>45766</v>
      </c>
      <c r="C1499" s="120" t="n">
        <v>0</v>
      </c>
      <c r="D1499" s="120" t="n">
        <v>0</v>
      </c>
      <c r="E1499" s="120" t="n">
        <v>0</v>
      </c>
      <c r="F1499" s="120" t="n">
        <v>0</v>
      </c>
      <c r="G1499" s="120" t="n">
        <v>0</v>
      </c>
      <c r="H1499" s="120" t="n">
        <v>568</v>
      </c>
      <c r="I1499" s="120" t="n">
        <v>450</v>
      </c>
      <c r="J1499" s="120" t="n">
        <v>0</v>
      </c>
      <c r="K1499" s="120" t="n">
        <v>0</v>
      </c>
      <c r="L1499" s="120" t="n">
        <v>0</v>
      </c>
      <c r="M1499" s="120" t="n">
        <v>0</v>
      </c>
      <c r="N1499" s="88">
        <f>N1498+C1499+D1499+F1499+G1499+H1499-I1499-J1499-K1499-L1499-M1499/15</f>
        <v/>
      </c>
      <c r="O1499" s="88" t="n">
        <v>427</v>
      </c>
      <c r="P1499" s="88" t="n"/>
      <c r="Q1499" s="88" t="n"/>
      <c r="R1499" s="134" t="n"/>
      <c r="S1499" s="134" t="n"/>
      <c r="T1499" s="134" t="n"/>
      <c r="U1499" s="134" t="n"/>
      <c r="V1499" s="134" t="n"/>
      <c r="W1499" s="134" t="n"/>
      <c r="X1499" s="134" t="n"/>
    </row>
    <row r="1500" ht="15.75" customHeight="1" s="303">
      <c r="B1500" s="75" t="n">
        <v>45767</v>
      </c>
      <c r="C1500" s="120" t="n">
        <v>0</v>
      </c>
      <c r="D1500" s="120">
        <f>300+400</f>
        <v/>
      </c>
      <c r="E1500" s="120">
        <f>67+82</f>
        <v/>
      </c>
      <c r="F1500" s="120" t="n">
        <v>0</v>
      </c>
      <c r="G1500" s="120" t="n">
        <v>0</v>
      </c>
      <c r="H1500" s="120" t="n">
        <v>309</v>
      </c>
      <c r="I1500" s="120" t="n">
        <v>1115</v>
      </c>
      <c r="J1500" s="120" t="n">
        <v>0</v>
      </c>
      <c r="K1500" s="120" t="n">
        <v>0</v>
      </c>
      <c r="L1500" s="120" t="n">
        <v>0</v>
      </c>
      <c r="M1500" s="120" t="n">
        <v>0</v>
      </c>
      <c r="N1500" s="88">
        <f>N1499+C1500+D1500+F1500+G1500+H1500-I1500-J1500-K1500-L1500-M1500/15</f>
        <v/>
      </c>
      <c r="O1500" s="88" t="n">
        <v>618</v>
      </c>
      <c r="P1500" s="88" t="n"/>
      <c r="Q1500" s="88" t="n"/>
      <c r="R1500" s="134" t="n"/>
      <c r="S1500" s="134" t="n"/>
      <c r="T1500" s="134" t="n"/>
      <c r="U1500" s="134" t="n"/>
      <c r="V1500" s="134" t="n"/>
      <c r="W1500" s="134" t="n"/>
      <c r="X1500" s="134" t="n"/>
    </row>
    <row r="1501" ht="15.75" customHeight="1" s="303">
      <c r="B1501" s="75" t="n">
        <v>45768</v>
      </c>
      <c r="C1501" s="120" t="n">
        <v>0</v>
      </c>
      <c r="D1501" s="120" t="n">
        <v>0</v>
      </c>
      <c r="E1501" s="120" t="n">
        <v>0</v>
      </c>
      <c r="F1501" s="120" t="n">
        <v>0</v>
      </c>
      <c r="G1501" s="120" t="n">
        <v>0</v>
      </c>
      <c r="H1501" s="120" t="n">
        <v>603</v>
      </c>
      <c r="I1501" s="120" t="n">
        <v>227</v>
      </c>
      <c r="J1501" s="120" t="n">
        <v>0</v>
      </c>
      <c r="K1501" s="120" t="n">
        <v>600</v>
      </c>
      <c r="L1501" s="120" t="n">
        <v>0</v>
      </c>
      <c r="M1501" s="120" t="n">
        <v>0</v>
      </c>
      <c r="N1501" s="88">
        <f>N1500+C1501+D1501+F1501+G1501+H1501-I1501-J1501-K1501-L1501-M1501/15</f>
        <v/>
      </c>
      <c r="O1501" s="88" t="n">
        <v>488</v>
      </c>
      <c r="P1501" s="88" t="n"/>
      <c r="Q1501" s="88" t="n"/>
      <c r="R1501" s="134" t="n"/>
      <c r="S1501" s="134" t="n"/>
      <c r="T1501" s="134" t="n"/>
      <c r="U1501" s="134" t="n"/>
      <c r="V1501" s="134" t="n"/>
      <c r="W1501" s="134" t="n"/>
      <c r="X1501" s="134" t="n"/>
    </row>
    <row r="1502" ht="15.75" customHeight="1" s="303">
      <c r="B1502" s="75" t="n">
        <v>45769</v>
      </c>
      <c r="C1502" s="120" t="n">
        <v>0</v>
      </c>
      <c r="D1502" s="120" t="n">
        <v>0</v>
      </c>
      <c r="E1502" s="120" t="n">
        <v>0</v>
      </c>
      <c r="F1502" s="120" t="n">
        <v>0</v>
      </c>
      <c r="G1502" s="120" t="n">
        <v>0</v>
      </c>
      <c r="H1502" s="120" t="n">
        <v>712</v>
      </c>
      <c r="I1502" s="120" t="n">
        <v>348</v>
      </c>
      <c r="J1502" s="120" t="n">
        <v>0</v>
      </c>
      <c r="K1502" s="120" t="n">
        <v>0</v>
      </c>
      <c r="L1502" s="120" t="n">
        <v>0</v>
      </c>
      <c r="M1502" s="120" t="n">
        <v>0</v>
      </c>
      <c r="N1502" s="88">
        <f>N1501+C1502+D1502+F1502+G1502+H1502-I1502-J1502-K1502-L1502-M1502/15</f>
        <v/>
      </c>
      <c r="O1502" s="88" t="n">
        <v>343</v>
      </c>
      <c r="P1502" s="88" t="n"/>
      <c r="Q1502" s="88" t="n"/>
      <c r="R1502" s="134" t="n"/>
      <c r="S1502" s="134" t="n"/>
      <c r="T1502" s="134" t="n"/>
      <c r="U1502" s="134" t="n"/>
      <c r="V1502" s="134" t="n"/>
      <c r="W1502" s="134" t="n"/>
      <c r="X1502" s="134" t="n"/>
    </row>
    <row r="1503" ht="15.75" customHeight="1" s="303">
      <c r="B1503" s="75" t="n">
        <v>45770</v>
      </c>
      <c r="C1503" s="120" t="n">
        <v>0</v>
      </c>
      <c r="D1503" s="120">
        <f>300+500+300</f>
        <v/>
      </c>
      <c r="E1503" s="120">
        <f>88+137+67</f>
        <v/>
      </c>
      <c r="F1503" s="120" t="n">
        <v>0</v>
      </c>
      <c r="G1503" s="120" t="n">
        <v>0</v>
      </c>
      <c r="H1503" s="120" t="n">
        <v>677</v>
      </c>
      <c r="I1503" s="120" t="n">
        <v>769</v>
      </c>
      <c r="J1503" s="120" t="n">
        <v>0</v>
      </c>
      <c r="K1503" s="120" t="n">
        <v>0</v>
      </c>
      <c r="L1503" s="120" t="n">
        <v>0</v>
      </c>
      <c r="M1503" s="120" t="n">
        <v>0</v>
      </c>
      <c r="N1503" s="88">
        <f>N1502+C1503+D1503+F1503+G1503+H1503-I1503-J1503-K1503-L1503-M1503/15</f>
        <v/>
      </c>
      <c r="O1503" s="88" t="n">
        <v>936</v>
      </c>
      <c r="P1503" s="88" t="n"/>
      <c r="Q1503" s="88" t="n"/>
      <c r="R1503" s="134" t="n"/>
      <c r="S1503" s="134" t="n"/>
      <c r="T1503" s="134" t="n"/>
      <c r="U1503" s="134" t="n"/>
      <c r="V1503" s="134" t="n"/>
      <c r="W1503" s="134" t="n"/>
      <c r="X1503" s="134" t="n"/>
    </row>
    <row r="1504" ht="15.75" customHeight="1" s="303">
      <c r="B1504" s="75" t="n">
        <v>45771</v>
      </c>
      <c r="C1504" s="120" t="n">
        <v>0</v>
      </c>
      <c r="D1504" s="120" t="n">
        <v>300</v>
      </c>
      <c r="E1504" s="120" t="n">
        <v>82</v>
      </c>
      <c r="F1504" s="120" t="n">
        <v>0</v>
      </c>
      <c r="G1504" s="120" t="n">
        <v>0</v>
      </c>
      <c r="H1504" s="120" t="n">
        <v>694</v>
      </c>
      <c r="I1504" s="120" t="n">
        <v>274</v>
      </c>
      <c r="J1504" s="120" t="n">
        <v>0</v>
      </c>
      <c r="K1504" s="120" t="n">
        <v>0</v>
      </c>
      <c r="L1504" s="120" t="n">
        <v>0</v>
      </c>
      <c r="M1504" s="120" t="n">
        <v>0</v>
      </c>
      <c r="N1504" s="88">
        <f>N1503+C1504+D1504+F1504+G1504+H1504-I1504-J1504-K1504-L1504-M1504/15</f>
        <v/>
      </c>
      <c r="O1504" s="88" t="n">
        <v>1105</v>
      </c>
      <c r="P1504" s="88" t="n"/>
      <c r="Q1504" s="88" t="n"/>
      <c r="R1504" s="134" t="n"/>
      <c r="S1504" s="134" t="n"/>
      <c r="T1504" s="134" t="n"/>
      <c r="U1504" s="134" t="n"/>
      <c r="V1504" s="134" t="n"/>
      <c r="W1504" s="134" t="n"/>
      <c r="X1504" s="134" t="n"/>
    </row>
    <row r="1505" ht="15.75" customHeight="1" s="303">
      <c r="B1505" s="75" t="n">
        <v>45772</v>
      </c>
      <c r="C1505" s="120" t="n">
        <v>0</v>
      </c>
      <c r="D1505" s="120" t="n">
        <v>0</v>
      </c>
      <c r="E1505" s="120" t="n">
        <v>0</v>
      </c>
      <c r="F1505" s="120" t="n">
        <v>0</v>
      </c>
      <c r="G1505" s="120" t="n">
        <v>0</v>
      </c>
      <c r="H1505" s="120" t="n">
        <v>860</v>
      </c>
      <c r="I1505" s="120" t="n">
        <v>535</v>
      </c>
      <c r="J1505" s="120" t="n">
        <v>0</v>
      </c>
      <c r="K1505" s="120" t="n">
        <v>0</v>
      </c>
      <c r="L1505" s="120" t="n">
        <v>0</v>
      </c>
      <c r="M1505" s="120" t="n">
        <v>0</v>
      </c>
      <c r="N1505" s="88">
        <f>N1504+C1505+D1505+F1505+G1505+H1505-I1505-J1505-K1505-L1505-M1505/15</f>
        <v/>
      </c>
      <c r="O1505" s="88" t="n">
        <v>798</v>
      </c>
      <c r="P1505" s="88" t="n"/>
      <c r="Q1505" s="88" t="n"/>
      <c r="R1505" s="134" t="n"/>
      <c r="S1505" s="134" t="n"/>
      <c r="T1505" s="134" t="n"/>
      <c r="U1505" s="134" t="n"/>
      <c r="V1505" s="134" t="n"/>
      <c r="W1505" s="134" t="n"/>
      <c r="X1505" s="134" t="n"/>
    </row>
    <row r="1506" ht="15.75" customHeight="1" s="303">
      <c r="B1506" s="75" t="n">
        <v>45773</v>
      </c>
      <c r="C1506" s="120" t="n">
        <v>0</v>
      </c>
      <c r="D1506" s="120" t="n">
        <v>400</v>
      </c>
      <c r="E1506" s="120" t="n">
        <v>102</v>
      </c>
      <c r="F1506" s="120" t="n">
        <v>0</v>
      </c>
      <c r="G1506" s="120" t="n">
        <v>0</v>
      </c>
      <c r="H1506" s="120" t="n">
        <v>624</v>
      </c>
      <c r="I1506" s="120" t="n">
        <v>544</v>
      </c>
      <c r="J1506" s="120" t="n">
        <v>0</v>
      </c>
      <c r="K1506" s="120" t="n">
        <v>0</v>
      </c>
      <c r="L1506" s="120" t="n">
        <v>0</v>
      </c>
      <c r="M1506" s="120" t="n">
        <v>0</v>
      </c>
      <c r="N1506" s="88">
        <f>N1505+C1506+D1506+F1506+G1506+H1506-I1506-J1506-K1506-L1506-M1506/15</f>
        <v/>
      </c>
      <c r="O1506" s="88" t="n">
        <v>794</v>
      </c>
      <c r="P1506" s="88" t="n"/>
      <c r="Q1506" s="88" t="n"/>
      <c r="R1506" s="134" t="n"/>
      <c r="S1506" s="134" t="n"/>
      <c r="T1506" s="134" t="n"/>
      <c r="U1506" s="134" t="n"/>
      <c r="V1506" s="134" t="n"/>
      <c r="W1506" s="134" t="n"/>
      <c r="X1506" s="134" t="n"/>
    </row>
    <row r="1507" ht="15.75" customHeight="1" s="303">
      <c r="B1507" s="75" t="n">
        <v>45774</v>
      </c>
      <c r="C1507" s="120" t="n">
        <v>0</v>
      </c>
      <c r="D1507" s="120" t="n">
        <v>300</v>
      </c>
      <c r="E1507" s="120" t="n">
        <v>77</v>
      </c>
      <c r="F1507" s="120" t="n">
        <v>0</v>
      </c>
      <c r="G1507" s="120" t="n">
        <v>0</v>
      </c>
      <c r="H1507" s="120" t="n">
        <v>613</v>
      </c>
      <c r="I1507" s="120" t="n">
        <v>647</v>
      </c>
      <c r="J1507" s="120" t="n">
        <v>0</v>
      </c>
      <c r="K1507" s="120" t="n">
        <v>0</v>
      </c>
      <c r="L1507" s="120" t="n">
        <v>0</v>
      </c>
      <c r="M1507" s="120" t="n">
        <v>0</v>
      </c>
      <c r="N1507" s="88">
        <f>N1506+C1507+D1507+F1507+G1507+H1507-I1507-J1507-K1507-L1507-M1507/15</f>
        <v/>
      </c>
      <c r="O1507" s="88" t="n">
        <v>814</v>
      </c>
      <c r="P1507" s="88" t="n"/>
      <c r="Q1507" s="88" t="n"/>
      <c r="R1507" s="134" t="n"/>
      <c r="S1507" s="134" t="n"/>
      <c r="T1507" s="134" t="n"/>
      <c r="U1507" s="134" t="n"/>
      <c r="V1507" s="134" t="n"/>
      <c r="W1507" s="134" t="n"/>
      <c r="X1507" s="134" t="n"/>
    </row>
    <row r="1508" ht="15.75" customHeight="1" s="303">
      <c r="B1508" s="75" t="n">
        <v>45775</v>
      </c>
      <c r="C1508" s="120" t="n">
        <v>0</v>
      </c>
      <c r="D1508" s="120" t="n">
        <v>300</v>
      </c>
      <c r="E1508" s="120" t="n">
        <v>69</v>
      </c>
      <c r="F1508" s="120" t="n">
        <v>0</v>
      </c>
      <c r="G1508" s="120" t="n">
        <v>0</v>
      </c>
      <c r="H1508" s="120" t="n">
        <v>509</v>
      </c>
      <c r="I1508" s="120" t="n">
        <v>147</v>
      </c>
      <c r="J1508" s="120" t="n">
        <v>0</v>
      </c>
      <c r="K1508" s="120" t="n">
        <v>0</v>
      </c>
      <c r="L1508" s="120" t="n">
        <v>0</v>
      </c>
      <c r="M1508" s="120" t="n">
        <v>0</v>
      </c>
      <c r="N1508" s="88">
        <f>N1507+C1508+D1508+F1508+G1508+H1508-I1508-J1508-K1508-L1508-M1508/15</f>
        <v/>
      </c>
      <c r="O1508" s="88" t="n">
        <v>884</v>
      </c>
      <c r="P1508" s="88" t="n"/>
      <c r="Q1508" s="88" t="n"/>
      <c r="R1508" s="134" t="n"/>
      <c r="S1508" s="134" t="n"/>
      <c r="T1508" s="134" t="n"/>
      <c r="U1508" s="134" t="n"/>
      <c r="V1508" s="134" t="n"/>
      <c r="W1508" s="134" t="n"/>
      <c r="X1508" s="134" t="n"/>
    </row>
    <row r="1509" ht="15.75" customHeight="1" s="303">
      <c r="B1509" s="75" t="n">
        <v>45776</v>
      </c>
      <c r="C1509" s="120" t="n">
        <v>0</v>
      </c>
      <c r="D1509" s="120">
        <f>500+100+360+600</f>
        <v/>
      </c>
      <c r="E1509" s="120">
        <f>114+24+74+17</f>
        <v/>
      </c>
      <c r="F1509" s="120" t="n">
        <v>0</v>
      </c>
      <c r="G1509" s="120" t="n">
        <v>0</v>
      </c>
      <c r="H1509" s="120" t="n">
        <v>423</v>
      </c>
      <c r="I1509" s="120" t="n">
        <v>610</v>
      </c>
      <c r="J1509" s="120" t="n">
        <v>4</v>
      </c>
      <c r="K1509" s="120" t="n">
        <v>0</v>
      </c>
      <c r="L1509" s="120" t="n">
        <v>0</v>
      </c>
      <c r="M1509" s="120" t="n">
        <v>0</v>
      </c>
      <c r="N1509" s="88">
        <f>N1508+C1509+D1509+F1509+G1509+H1509-I1509-J1509-K1509-L1509-M1509/15</f>
        <v/>
      </c>
      <c r="O1509" s="88" t="n">
        <v>2004</v>
      </c>
      <c r="P1509" s="88" t="n"/>
      <c r="Q1509" s="88" t="n"/>
      <c r="R1509" s="134" t="n"/>
      <c r="S1509" s="134" t="n"/>
      <c r="T1509" s="134" t="n"/>
      <c r="U1509" s="134" t="n"/>
      <c r="V1509" s="134" t="n"/>
      <c r="W1509" s="134" t="n"/>
      <c r="X1509" s="134" t="n"/>
    </row>
    <row r="1510" ht="15.75" customHeight="1" s="303">
      <c r="B1510" s="75" t="n">
        <v>45777</v>
      </c>
      <c r="C1510" s="120" t="n">
        <v>0</v>
      </c>
      <c r="D1510" s="120">
        <f>480+214</f>
        <v/>
      </c>
      <c r="E1510" s="120">
        <f>117+40</f>
        <v/>
      </c>
      <c r="F1510" s="120" t="n">
        <v>0</v>
      </c>
      <c r="G1510" s="120" t="n">
        <v>0</v>
      </c>
      <c r="H1510" s="120" t="n">
        <v>412</v>
      </c>
      <c r="I1510" s="120" t="n">
        <v>1101</v>
      </c>
      <c r="J1510" s="120" t="n">
        <v>0</v>
      </c>
      <c r="K1510" s="120" t="n">
        <v>0</v>
      </c>
      <c r="L1510" s="120" t="n">
        <v>0</v>
      </c>
      <c r="M1510" s="120" t="n">
        <v>0</v>
      </c>
      <c r="N1510" s="88">
        <f>N1509+C1510+D1510+F1510+G1510+H1510-I1510-J1510-K1510-L1510-M1510/15</f>
        <v/>
      </c>
      <c r="O1510" s="88" t="n">
        <v>2286</v>
      </c>
      <c r="P1510" s="88" t="n"/>
      <c r="Q1510" s="88" t="n"/>
      <c r="R1510" s="134" t="n"/>
      <c r="S1510" s="134" t="n"/>
      <c r="T1510" s="134" t="n"/>
      <c r="U1510" s="134" t="n"/>
      <c r="V1510" s="134" t="n"/>
      <c r="W1510" s="134" t="n"/>
      <c r="X1510" s="134" t="n"/>
    </row>
    <row r="1511" ht="15.75" customHeight="1" s="303">
      <c r="B1511" s="75" t="n">
        <v>45778</v>
      </c>
      <c r="C1511" s="120" t="n">
        <v>0</v>
      </c>
      <c r="D1511" s="120" t="n">
        <v>0</v>
      </c>
      <c r="E1511" s="120" t="n">
        <v>0</v>
      </c>
      <c r="F1511" s="120" t="n">
        <v>0</v>
      </c>
      <c r="G1511" s="120" t="n">
        <v>0</v>
      </c>
      <c r="H1511" s="120" t="n">
        <v>444</v>
      </c>
      <c r="I1511" s="120" t="n">
        <v>498</v>
      </c>
      <c r="J1511" s="120" t="n">
        <v>0</v>
      </c>
      <c r="K1511" s="120" t="n">
        <v>0</v>
      </c>
      <c r="L1511" s="120" t="n">
        <v>0</v>
      </c>
      <c r="M1511" s="120" t="n">
        <v>0</v>
      </c>
      <c r="N1511" s="88">
        <f>N1510+C1511+D1511+F1511+G1511+H1511-I1511-J1511-K1511-L1511-M1511/15</f>
        <v/>
      </c>
      <c r="O1511" s="88" t="n">
        <v>2113</v>
      </c>
      <c r="P1511" s="88" t="n"/>
      <c r="Q1511" s="88" t="n"/>
      <c r="R1511" s="134" t="n"/>
      <c r="S1511" s="134" t="n"/>
      <c r="T1511" s="134" t="n"/>
      <c r="U1511" s="134" t="n"/>
      <c r="V1511" s="134" t="n"/>
      <c r="W1511" s="134" t="n"/>
      <c r="X1511" s="134" t="n"/>
    </row>
    <row r="1512" ht="15.75" customHeight="1" s="303">
      <c r="B1512" s="75" t="n">
        <v>45779</v>
      </c>
      <c r="C1512" s="120" t="n">
        <v>0</v>
      </c>
      <c r="D1512" s="120" t="n">
        <v>0</v>
      </c>
      <c r="E1512" s="120" t="n">
        <v>0</v>
      </c>
      <c r="F1512" s="120" t="n">
        <v>0</v>
      </c>
      <c r="G1512" s="120" t="n">
        <v>0</v>
      </c>
      <c r="H1512" s="120" t="n">
        <v>500</v>
      </c>
      <c r="I1512" s="120">
        <f>567+50</f>
        <v/>
      </c>
      <c r="J1512" s="120" t="n">
        <v>0</v>
      </c>
      <c r="K1512" s="120" t="n">
        <v>0</v>
      </c>
      <c r="L1512" s="120" t="n">
        <v>0</v>
      </c>
      <c r="M1512" s="120" t="n">
        <v>0</v>
      </c>
      <c r="N1512" s="88">
        <f>N1511+C1512+D1512+F1512+G1512+H1512-I1512-J1512-K1512-L1512-M1512/15</f>
        <v/>
      </c>
      <c r="O1512" s="88" t="n">
        <v>1761</v>
      </c>
      <c r="P1512" s="88" t="n"/>
      <c r="Q1512" s="88" t="n"/>
      <c r="R1512" s="134" t="n"/>
      <c r="S1512" s="134" t="n"/>
      <c r="T1512" s="134" t="n"/>
      <c r="U1512" s="134" t="n"/>
      <c r="V1512" s="134" t="n"/>
      <c r="W1512" s="134" t="n"/>
      <c r="X1512" s="134" t="n"/>
    </row>
    <row r="1513" ht="15.75" customHeight="1" s="303">
      <c r="B1513" s="75" t="n">
        <v>45780</v>
      </c>
      <c r="C1513" s="120" t="n">
        <v>0</v>
      </c>
      <c r="D1513" s="120" t="n">
        <v>400</v>
      </c>
      <c r="E1513" s="120" t="n">
        <v>122</v>
      </c>
      <c r="F1513" s="120" t="n">
        <v>0</v>
      </c>
      <c r="G1513" s="120" t="n">
        <v>0</v>
      </c>
      <c r="H1513" s="120" t="n">
        <v>300</v>
      </c>
      <c r="I1513" s="120" t="n">
        <v>868</v>
      </c>
      <c r="J1513" s="120" t="n">
        <v>0</v>
      </c>
      <c r="K1513" s="120" t="n">
        <v>0</v>
      </c>
      <c r="L1513" s="120" t="n">
        <v>0</v>
      </c>
      <c r="M1513" s="120" t="n">
        <v>0</v>
      </c>
      <c r="N1513" s="88">
        <f>N1512+C1513+D1513+F1513+G1513+H1513-I1513-J1513-K1513-L1513-M1513/15</f>
        <v/>
      </c>
      <c r="O1513" s="88" t="n">
        <v>1627</v>
      </c>
      <c r="P1513" s="88" t="n"/>
      <c r="Q1513" s="88" t="n"/>
      <c r="R1513" s="134" t="n"/>
      <c r="S1513" s="134" t="n"/>
      <c r="T1513" s="134" t="n"/>
      <c r="U1513" s="134" t="n"/>
      <c r="V1513" s="134" t="n"/>
      <c r="W1513" s="134" t="n"/>
      <c r="X1513" s="134" t="n"/>
    </row>
    <row r="1514" ht="15.75" customHeight="1" s="303">
      <c r="B1514" s="75" t="n">
        <v>45781</v>
      </c>
      <c r="C1514" s="120" t="n">
        <v>0</v>
      </c>
      <c r="D1514" s="120" t="n">
        <v>0</v>
      </c>
      <c r="E1514" s="120" t="n">
        <v>0</v>
      </c>
      <c r="F1514" s="120" t="n">
        <v>0</v>
      </c>
      <c r="G1514" s="120" t="n">
        <v>13</v>
      </c>
      <c r="H1514" s="120" t="n">
        <v>264</v>
      </c>
      <c r="I1514" s="120" t="n">
        <v>1013</v>
      </c>
      <c r="J1514" s="120" t="n">
        <v>0</v>
      </c>
      <c r="K1514" s="120" t="n">
        <v>0</v>
      </c>
      <c r="L1514" s="120" t="n">
        <v>0</v>
      </c>
      <c r="M1514" s="120" t="n">
        <v>0</v>
      </c>
      <c r="N1514" s="88">
        <f>N1513+C1514+D1514+F1514+G1514+H1514-I1514-J1514-K1514-L1514-M1514/15</f>
        <v/>
      </c>
      <c r="O1514" s="88" t="n">
        <v>1455</v>
      </c>
      <c r="P1514" s="88" t="n"/>
      <c r="Q1514" s="88" t="n"/>
      <c r="R1514" s="134" t="n"/>
      <c r="S1514" s="134" t="n"/>
      <c r="T1514" s="134" t="n"/>
      <c r="U1514" s="134" t="n"/>
      <c r="V1514" s="134" t="n"/>
      <c r="W1514" s="134" t="n"/>
      <c r="X1514" s="134" t="n"/>
    </row>
    <row r="1515" ht="15.75" customHeight="1" s="303">
      <c r="B1515" s="75" t="n">
        <v>45782</v>
      </c>
      <c r="C1515" s="120" t="n">
        <v>0</v>
      </c>
      <c r="D1515" s="120" t="n">
        <v>0</v>
      </c>
      <c r="E1515" s="120" t="n">
        <v>0</v>
      </c>
      <c r="F1515" s="120" t="n">
        <v>0</v>
      </c>
      <c r="G1515" s="120" t="n">
        <v>0</v>
      </c>
      <c r="H1515" s="120" t="n">
        <v>309</v>
      </c>
      <c r="I1515" s="120" t="n">
        <v>279</v>
      </c>
      <c r="J1515" s="120" t="n">
        <v>0</v>
      </c>
      <c r="K1515" s="120" t="n">
        <v>0</v>
      </c>
      <c r="L1515" s="120" t="n">
        <v>0</v>
      </c>
      <c r="M1515" s="120" t="n">
        <v>0</v>
      </c>
      <c r="N1515" s="88">
        <f>N1514+C1515+D1515+F1515+G1515+H1515-I1515-J1515-K1515-L1515-M1515/15</f>
        <v/>
      </c>
      <c r="O1515" s="88" t="n">
        <v>1177</v>
      </c>
      <c r="P1515" s="88" t="n"/>
      <c r="Q1515" s="88" t="n"/>
      <c r="R1515" s="134" t="n"/>
      <c r="S1515" s="134" t="n"/>
      <c r="T1515" s="134" t="n"/>
      <c r="U1515" s="134" t="n"/>
      <c r="V1515" s="134" t="n"/>
      <c r="W1515" s="134" t="n"/>
      <c r="X1515" s="134" t="n"/>
    </row>
    <row r="1516" ht="15.75" customHeight="1" s="303">
      <c r="B1516" s="75" t="n">
        <v>45783</v>
      </c>
      <c r="C1516" s="120" t="n">
        <v>0</v>
      </c>
      <c r="D1516" s="120">
        <f>500+400</f>
        <v/>
      </c>
      <c r="E1516" s="120">
        <f>126+99</f>
        <v/>
      </c>
      <c r="F1516" s="120" t="n">
        <v>0</v>
      </c>
      <c r="G1516" s="120" t="n">
        <v>0</v>
      </c>
      <c r="H1516" s="120" t="n">
        <v>286</v>
      </c>
      <c r="I1516" s="120" t="n">
        <v>382</v>
      </c>
      <c r="J1516" s="120" t="n">
        <v>0</v>
      </c>
      <c r="K1516" s="120" t="n">
        <v>0</v>
      </c>
      <c r="L1516" s="120" t="n">
        <v>0</v>
      </c>
      <c r="M1516" s="120" t="n">
        <v>0</v>
      </c>
      <c r="N1516" s="88">
        <f>N1515+C1516+D1516+F1516+G1516+H1516-I1516-J1516-K1516-L1516-M1516/15</f>
        <v/>
      </c>
      <c r="O1516" s="88" t="n">
        <v>1726</v>
      </c>
      <c r="P1516" s="88" t="n"/>
      <c r="Q1516" s="88" t="n"/>
      <c r="R1516" s="134" t="n"/>
      <c r="S1516" s="134" t="n"/>
      <c r="T1516" s="134" t="n"/>
      <c r="U1516" s="134" t="n"/>
      <c r="V1516" s="134" t="n"/>
      <c r="W1516" s="134" t="n"/>
      <c r="X1516" s="134" t="n"/>
    </row>
    <row r="1517" ht="15.75" customHeight="1" s="303">
      <c r="B1517" s="75" t="n">
        <v>45784</v>
      </c>
      <c r="C1517" s="120" t="n">
        <v>0</v>
      </c>
      <c r="D1517" s="120" t="n">
        <v>400</v>
      </c>
      <c r="E1517" s="120" t="n">
        <v>112</v>
      </c>
      <c r="F1517" s="120" t="n">
        <v>0</v>
      </c>
      <c r="G1517" s="120" t="n">
        <v>2</v>
      </c>
      <c r="H1517" s="120" t="n">
        <v>376</v>
      </c>
      <c r="I1517" s="120">
        <f>871+52</f>
        <v/>
      </c>
      <c r="J1517" s="120" t="n">
        <v>0</v>
      </c>
      <c r="K1517" s="120" t="n">
        <v>0</v>
      </c>
      <c r="L1517" s="120" t="n">
        <v>0</v>
      </c>
      <c r="M1517" s="120" t="n">
        <v>0</v>
      </c>
      <c r="N1517" s="88">
        <f>N1516+C1517+D1517+F1517+G1517+H1517-I1517-J1517-K1517-L1517-M1517/15</f>
        <v/>
      </c>
      <c r="O1517" s="88" t="n">
        <v>1752</v>
      </c>
      <c r="P1517" s="88" t="n"/>
      <c r="Q1517" s="88" t="n"/>
      <c r="R1517" s="134" t="n"/>
      <c r="S1517" s="134" t="n"/>
      <c r="T1517" s="134" t="n"/>
      <c r="U1517" s="134" t="n"/>
      <c r="V1517" s="134" t="n"/>
      <c r="W1517" s="134" t="n"/>
      <c r="X1517" s="134" t="n"/>
    </row>
    <row r="1518" ht="15.75" customHeight="1" s="303">
      <c r="B1518" s="75" t="n">
        <v>45785</v>
      </c>
      <c r="C1518" s="120" t="n">
        <v>0</v>
      </c>
      <c r="D1518" s="120" t="n">
        <v>400</v>
      </c>
      <c r="E1518" s="120" t="n">
        <v>96</v>
      </c>
      <c r="F1518" s="120" t="n">
        <v>0</v>
      </c>
      <c r="G1518" s="120" t="n">
        <v>0</v>
      </c>
      <c r="H1518" s="120" t="n">
        <v>158</v>
      </c>
      <c r="I1518" s="120" t="n">
        <v>589</v>
      </c>
      <c r="J1518" s="120" t="n">
        <v>0</v>
      </c>
      <c r="K1518" s="120" t="n">
        <v>0</v>
      </c>
      <c r="L1518" s="120" t="n">
        <v>0</v>
      </c>
      <c r="M1518" s="120" t="n">
        <v>0</v>
      </c>
      <c r="N1518" s="88">
        <f>N1517+C1518+D1518+F1518+G1518+H1518-I1518-J1518-K1518-L1518-M1518/15</f>
        <v/>
      </c>
      <c r="O1518" s="88" t="n">
        <v>1815</v>
      </c>
      <c r="P1518" s="88" t="n"/>
      <c r="Q1518" s="88" t="n"/>
      <c r="R1518" s="134" t="n"/>
      <c r="S1518" s="134" t="n"/>
      <c r="T1518" s="134" t="n"/>
      <c r="U1518" s="134" t="n"/>
      <c r="V1518" s="134" t="n"/>
      <c r="W1518" s="134" t="n"/>
      <c r="X1518" s="134" t="n"/>
    </row>
    <row r="1519" ht="15.75" customHeight="1" s="303">
      <c r="B1519" s="75" t="n">
        <v>45786</v>
      </c>
      <c r="C1519" s="120" t="n">
        <v>0</v>
      </c>
      <c r="D1519" s="120">
        <f>350+400+350+350</f>
        <v/>
      </c>
      <c r="E1519" s="120">
        <f>88+121+94+101</f>
        <v/>
      </c>
      <c r="F1519" s="120" t="n">
        <v>0</v>
      </c>
      <c r="G1519" s="120" t="n">
        <v>0</v>
      </c>
      <c r="H1519" s="120" t="n">
        <v>131</v>
      </c>
      <c r="I1519" s="120" t="n">
        <v>905</v>
      </c>
      <c r="J1519" s="120" t="n">
        <v>0</v>
      </c>
      <c r="K1519" s="120" t="n">
        <v>0</v>
      </c>
      <c r="L1519" s="120" t="n">
        <v>0</v>
      </c>
      <c r="M1519" s="120" t="n">
        <v>0</v>
      </c>
      <c r="N1519" s="88">
        <f>N1518+C1519+D1519+F1519+G1519+H1519-I1519-J1519-K1519-L1519-M1519/15</f>
        <v/>
      </c>
      <c r="O1519" s="88" t="n">
        <v>2685</v>
      </c>
      <c r="P1519" s="88" t="n"/>
      <c r="Q1519" s="88" t="n"/>
      <c r="R1519" s="134" t="n"/>
      <c r="S1519" s="134" t="n"/>
      <c r="T1519" s="134" t="n"/>
      <c r="U1519" s="134" t="n"/>
      <c r="V1519" s="134" t="n"/>
      <c r="W1519" s="134" t="n"/>
      <c r="X1519" s="134" t="n"/>
    </row>
    <row r="1520" ht="15.75" customHeight="1" s="303">
      <c r="B1520" s="75" t="n">
        <v>45787</v>
      </c>
      <c r="C1520" s="120" t="n">
        <v>0</v>
      </c>
      <c r="D1520" s="120" t="n">
        <v>350</v>
      </c>
      <c r="E1520" s="120" t="n">
        <v>92</v>
      </c>
      <c r="F1520" s="120" t="n">
        <v>0</v>
      </c>
      <c r="G1520" s="120" t="n">
        <v>1</v>
      </c>
      <c r="H1520" s="120" t="n">
        <v>147</v>
      </c>
      <c r="I1520" s="120" t="n">
        <v>1243</v>
      </c>
      <c r="J1520" s="120" t="n">
        <v>0</v>
      </c>
      <c r="K1520" s="120" t="n">
        <v>600</v>
      </c>
      <c r="L1520" s="120" t="n">
        <v>0</v>
      </c>
      <c r="M1520" s="120" t="n">
        <v>0</v>
      </c>
      <c r="N1520" s="88">
        <f>N1519+C1520+D1520+F1520+G1520+H1520-I1520-J1520-K1520-L1520-M1520/15</f>
        <v/>
      </c>
      <c r="O1520" s="88" t="n">
        <v>2678</v>
      </c>
      <c r="P1520" s="88" t="n"/>
      <c r="Q1520" s="88" t="n"/>
      <c r="R1520" s="134" t="n"/>
      <c r="S1520" s="134" t="n"/>
      <c r="T1520" s="134" t="n"/>
      <c r="U1520" s="134" t="n"/>
      <c r="V1520" s="134" t="n"/>
      <c r="W1520" s="134" t="n"/>
      <c r="X1520" s="134" t="n"/>
    </row>
    <row r="1521" ht="15.75" customHeight="1" s="303">
      <c r="B1521" s="75" t="n">
        <v>45788</v>
      </c>
      <c r="C1521" s="120" t="n">
        <v>0</v>
      </c>
      <c r="D1521" s="120" t="n">
        <v>0</v>
      </c>
      <c r="E1521" s="120" t="n">
        <v>0</v>
      </c>
      <c r="F1521" s="120" t="n">
        <v>0</v>
      </c>
      <c r="G1521" s="120" t="n">
        <v>0</v>
      </c>
      <c r="H1521" s="120" t="n">
        <v>248</v>
      </c>
      <c r="I1521" s="120" t="n">
        <v>283</v>
      </c>
      <c r="J1521" s="120" t="n">
        <v>0</v>
      </c>
      <c r="K1521" s="120" t="n">
        <v>0</v>
      </c>
      <c r="L1521" s="120" t="n">
        <v>0</v>
      </c>
      <c r="M1521" s="120" t="n">
        <v>0</v>
      </c>
      <c r="N1521" s="88">
        <f>N1520+C1521+D1521+F1521+G1521+H1521-I1521-J1521-K1521-L1521-M1521/15</f>
        <v/>
      </c>
      <c r="O1521" s="88" t="n">
        <v>2405</v>
      </c>
      <c r="P1521" s="88" t="n"/>
      <c r="Q1521" s="88" t="n"/>
      <c r="R1521" s="134" t="n"/>
      <c r="S1521" s="134" t="n"/>
      <c r="T1521" s="134" t="n"/>
      <c r="U1521" s="134" t="n"/>
      <c r="V1521" s="134" t="n"/>
      <c r="W1521" s="134" t="n"/>
      <c r="X1521" s="134" t="n"/>
    </row>
    <row r="1522" ht="15.75" customHeight="1" s="303">
      <c r="B1522" s="75" t="n">
        <v>45789</v>
      </c>
      <c r="C1522" s="120" t="n">
        <v>0</v>
      </c>
      <c r="D1522" s="120" t="n">
        <v>220</v>
      </c>
      <c r="E1522" s="120" t="n">
        <v>43</v>
      </c>
      <c r="F1522" s="120" t="n">
        <v>0</v>
      </c>
      <c r="G1522" s="120" t="n">
        <v>0</v>
      </c>
      <c r="H1522" s="120" t="n">
        <v>267</v>
      </c>
      <c r="I1522" s="120" t="n">
        <v>277</v>
      </c>
      <c r="J1522" s="120" t="n">
        <v>0</v>
      </c>
      <c r="K1522" s="120" t="n">
        <v>0</v>
      </c>
      <c r="L1522" s="120" t="n">
        <v>0</v>
      </c>
      <c r="M1522" s="120" t="n">
        <v>0</v>
      </c>
      <c r="N1522" s="88">
        <f>N1521+C1522+D1522+F1522+G1522+H1522-I1522-J1522-K1522-L1522-M1522/15</f>
        <v/>
      </c>
      <c r="O1522" s="88" t="n">
        <v>2448</v>
      </c>
      <c r="P1522" s="88" t="n"/>
      <c r="Q1522" s="88" t="n"/>
      <c r="R1522" s="134" t="n"/>
      <c r="S1522" s="134" t="n"/>
      <c r="T1522" s="134" t="n"/>
      <c r="U1522" s="134" t="n"/>
      <c r="V1522" s="134" t="n"/>
      <c r="W1522" s="134" t="n"/>
      <c r="X1522" s="134" t="n"/>
    </row>
    <row r="1523" ht="15.75" customHeight="1" s="303">
      <c r="B1523" s="75" t="n">
        <v>45790</v>
      </c>
      <c r="C1523" s="120" t="n">
        <v>0</v>
      </c>
      <c r="D1523" s="120">
        <f>180+500</f>
        <v/>
      </c>
      <c r="E1523" s="120">
        <f>49+107</f>
        <v/>
      </c>
      <c r="F1523" s="120" t="n">
        <v>0</v>
      </c>
      <c r="G1523" s="120" t="n">
        <v>0</v>
      </c>
      <c r="H1523" s="120" t="n">
        <v>113</v>
      </c>
      <c r="I1523" s="120" t="n">
        <v>472</v>
      </c>
      <c r="J1523" s="120" t="n">
        <v>0</v>
      </c>
      <c r="K1523" s="120" t="n">
        <v>0</v>
      </c>
      <c r="L1523" s="120" t="n">
        <v>0</v>
      </c>
      <c r="M1523" s="120" t="n">
        <v>0</v>
      </c>
      <c r="N1523" s="88">
        <f>N1522+C1523+D1523+F1523+G1523+H1523-I1523-J1523-K1523-L1523-M1523/15</f>
        <v/>
      </c>
      <c r="O1523" s="88" t="n">
        <v>2641</v>
      </c>
      <c r="P1523" s="88" t="n"/>
      <c r="Q1523" s="88" t="n"/>
      <c r="R1523" s="134" t="n"/>
      <c r="S1523" s="134" t="n"/>
      <c r="T1523" s="134" t="n"/>
      <c r="U1523" s="134" t="n"/>
      <c r="V1523" s="134" t="n"/>
      <c r="W1523" s="134" t="n"/>
      <c r="X1523" s="134" t="n"/>
    </row>
    <row r="1524" ht="15.75" customHeight="1" s="303">
      <c r="B1524" s="75" t="n">
        <v>45791</v>
      </c>
      <c r="C1524" s="120" t="n">
        <v>0</v>
      </c>
      <c r="D1524" s="120" t="n">
        <v>0</v>
      </c>
      <c r="E1524" s="120" t="n">
        <v>0</v>
      </c>
      <c r="F1524" s="120" t="n">
        <v>0</v>
      </c>
      <c r="G1524" s="120" t="n">
        <v>0</v>
      </c>
      <c r="H1524" s="120" t="n">
        <v>125</v>
      </c>
      <c r="I1524" s="120" t="n">
        <v>493</v>
      </c>
      <c r="J1524" s="120" t="n">
        <v>0</v>
      </c>
      <c r="K1524" s="120" t="n">
        <v>0</v>
      </c>
      <c r="L1524" s="120" t="n">
        <v>0</v>
      </c>
      <c r="M1524" s="120" t="n">
        <v>0</v>
      </c>
      <c r="N1524" s="88">
        <f>N1523+C1524+D1524+F1524+G1524+H1524-I1524-J1524-K1524-L1524-M1524/15</f>
        <v/>
      </c>
      <c r="O1524" s="88" t="n">
        <v>2373</v>
      </c>
      <c r="P1524" s="88" t="n"/>
      <c r="Q1524" s="88" t="n"/>
      <c r="R1524" s="134" t="n"/>
      <c r="S1524" s="134" t="n"/>
      <c r="T1524" s="134" t="n"/>
      <c r="U1524" s="134" t="n"/>
      <c r="V1524" s="134" t="n"/>
      <c r="W1524" s="134" t="n"/>
      <c r="X1524" s="134" t="n"/>
    </row>
    <row r="1525" ht="15.75" customHeight="1" s="303">
      <c r="B1525" s="75" t="n">
        <v>45792</v>
      </c>
      <c r="C1525" s="120" t="n">
        <v>0</v>
      </c>
      <c r="D1525" s="120" t="n">
        <v>0</v>
      </c>
      <c r="E1525" s="120" t="n">
        <v>0</v>
      </c>
      <c r="F1525" s="120" t="n">
        <v>0</v>
      </c>
      <c r="G1525" s="120" t="n">
        <v>0</v>
      </c>
      <c r="H1525" s="120" t="n">
        <v>261</v>
      </c>
      <c r="I1525" s="120" t="n">
        <v>583</v>
      </c>
      <c r="J1525" s="120" t="n">
        <v>0</v>
      </c>
      <c r="K1525" s="120" t="n">
        <v>0</v>
      </c>
      <c r="L1525" s="120" t="n">
        <v>0</v>
      </c>
      <c r="M1525" s="120" t="n">
        <v>0</v>
      </c>
      <c r="N1525" s="88">
        <f>N1524+C1525+D1525+F1525+G1525+H1525-I1525-J1525-K1525-L1525-M1525/15</f>
        <v/>
      </c>
      <c r="O1525" s="88" t="n">
        <v>2044</v>
      </c>
      <c r="P1525" s="88" t="n">
        <v>26754</v>
      </c>
      <c r="Q1525" s="88">
        <f>N1525-P1525</f>
        <v/>
      </c>
      <c r="R1525" s="134" t="n"/>
      <c r="S1525" s="134" t="n"/>
      <c r="T1525" s="134" t="n"/>
      <c r="U1525" s="134" t="n"/>
      <c r="V1525" s="134" t="n"/>
      <c r="W1525" s="134" t="n"/>
      <c r="X1525" s="134" t="n"/>
    </row>
    <row r="1526" ht="15.75" customHeight="1" s="303">
      <c r="B1526" s="75" t="n">
        <v>45793</v>
      </c>
      <c r="C1526" s="120" t="n">
        <v>0</v>
      </c>
      <c r="D1526" s="120" t="n">
        <v>460</v>
      </c>
      <c r="E1526" s="120" t="n">
        <v>0</v>
      </c>
      <c r="F1526" s="120" t="n">
        <v>0</v>
      </c>
      <c r="G1526" s="120" t="n">
        <v>0</v>
      </c>
      <c r="H1526" s="120" t="n">
        <v>109</v>
      </c>
      <c r="I1526" s="120" t="n">
        <v>558</v>
      </c>
      <c r="J1526" s="120" t="n">
        <v>0</v>
      </c>
      <c r="K1526" s="120" t="n">
        <v>0</v>
      </c>
      <c r="L1526" s="120" t="n">
        <v>0</v>
      </c>
      <c r="M1526" s="120" t="n">
        <v>0</v>
      </c>
      <c r="N1526" s="88" t="n">
        <v>26754</v>
      </c>
      <c r="O1526" s="88" t="n">
        <v>2183</v>
      </c>
      <c r="P1526" s="88" t="n"/>
      <c r="Q1526" s="88" t="n"/>
      <c r="R1526" s="134" t="n"/>
      <c r="S1526" s="134" t="n"/>
      <c r="T1526" s="134" t="n"/>
      <c r="U1526" s="134" t="n"/>
      <c r="V1526" s="134" t="n"/>
      <c r="W1526" s="134" t="n"/>
      <c r="X1526" s="134" t="n"/>
    </row>
    <row r="1527" ht="15.75" customHeight="1" s="303">
      <c r="B1527" s="75" t="n">
        <v>45794</v>
      </c>
      <c r="C1527" s="120" t="n">
        <v>0</v>
      </c>
      <c r="D1527" s="120" t="n">
        <v>600</v>
      </c>
      <c r="E1527" s="120" t="n">
        <v>18</v>
      </c>
      <c r="F1527" s="120" t="n">
        <v>0</v>
      </c>
      <c r="G1527" s="120" t="n">
        <v>0</v>
      </c>
      <c r="H1527" s="120" t="n">
        <v>317</v>
      </c>
      <c r="I1527" s="120" t="n">
        <v>501</v>
      </c>
      <c r="J1527" s="120" t="n">
        <v>0</v>
      </c>
      <c r="K1527" s="120" t="n">
        <v>600</v>
      </c>
      <c r="L1527" s="133" t="n">
        <v>0</v>
      </c>
      <c r="M1527" s="133" t="n">
        <v>0</v>
      </c>
      <c r="N1527" s="88">
        <f>N1526+C1527+D1527+F1527+G1527+H1527-I1527-J1527-K1527-L1527-M1527/15</f>
        <v/>
      </c>
      <c r="O1527" s="88" t="n">
        <v>2403</v>
      </c>
      <c r="P1527" s="88" t="n"/>
      <c r="Q1527" s="88" t="n"/>
      <c r="R1527" s="134" t="n"/>
      <c r="S1527" s="134" t="n"/>
      <c r="T1527" s="134" t="n"/>
      <c r="U1527" s="134" t="n"/>
      <c r="V1527" s="134" t="n"/>
      <c r="W1527" s="134" t="n"/>
      <c r="X1527" s="134" t="n"/>
    </row>
    <row r="1528" ht="15.75" customHeight="1" s="303">
      <c r="B1528" s="75" t="n">
        <v>45795</v>
      </c>
      <c r="C1528" s="120" t="n">
        <v>0</v>
      </c>
      <c r="D1528" s="120" t="n">
        <v>0</v>
      </c>
      <c r="E1528" s="120" t="n">
        <v>0</v>
      </c>
      <c r="F1528" s="120" t="n">
        <v>0</v>
      </c>
      <c r="G1528" s="120" t="n">
        <v>0</v>
      </c>
      <c r="H1528" s="120" t="n">
        <v>671</v>
      </c>
      <c r="I1528" s="120" t="n">
        <v>744</v>
      </c>
      <c r="J1528" s="120" t="n">
        <v>0</v>
      </c>
      <c r="K1528" s="120" t="n">
        <v>0</v>
      </c>
      <c r="L1528" s="120" t="n">
        <v>0</v>
      </c>
      <c r="M1528" s="120" t="n">
        <v>0</v>
      </c>
      <c r="N1528" s="88">
        <f>N1527+C1528+D1528+F1528+G1528+H1528-I1528-J1528-K1528-L1528-M1528/15</f>
        <v/>
      </c>
      <c r="O1528" s="88" t="n">
        <v>2252</v>
      </c>
      <c r="P1528" s="88" t="n"/>
      <c r="Q1528" s="88" t="n"/>
      <c r="R1528" s="134" t="n"/>
      <c r="S1528" s="134" t="n"/>
      <c r="T1528" s="134" t="n"/>
      <c r="U1528" s="134" t="n"/>
      <c r="V1528" s="134" t="n"/>
      <c r="W1528" s="134" t="n"/>
      <c r="X1528" s="134" t="n"/>
    </row>
    <row r="1529" ht="15.75" customHeight="1" s="303">
      <c r="B1529" s="75" t="n">
        <v>45796</v>
      </c>
      <c r="C1529" s="120" t="n">
        <v>0</v>
      </c>
      <c r="D1529" s="120" t="n">
        <v>500</v>
      </c>
      <c r="E1529" s="120" t="n">
        <v>134</v>
      </c>
      <c r="F1529" s="120" t="n">
        <v>0</v>
      </c>
      <c r="G1529" s="120" t="n">
        <v>0</v>
      </c>
      <c r="H1529" s="120" t="n">
        <v>265</v>
      </c>
      <c r="I1529" s="120" t="n">
        <v>187</v>
      </c>
      <c r="J1529" s="120" t="n">
        <v>0</v>
      </c>
      <c r="K1529" s="120" t="n">
        <v>0</v>
      </c>
      <c r="L1529" s="120" t="n">
        <v>0</v>
      </c>
      <c r="M1529" s="120" t="n">
        <v>0</v>
      </c>
      <c r="N1529" s="88">
        <f>N1528+C1529+D1529+F1529+G1529+H1529-I1529-J1529-K1529-L1529-M1529/15</f>
        <v/>
      </c>
      <c r="O1529" s="88" t="n">
        <v>2471</v>
      </c>
      <c r="P1529" s="88" t="n"/>
      <c r="Q1529" s="88" t="n"/>
      <c r="R1529" s="134" t="n"/>
      <c r="S1529" s="134" t="n"/>
      <c r="T1529" s="134" t="n"/>
      <c r="U1529" s="134" t="n"/>
      <c r="V1529" s="134" t="n"/>
      <c r="W1529" s="134" t="n"/>
      <c r="X1529" s="134" t="n"/>
    </row>
    <row r="1530" ht="15.75" customHeight="1" s="303">
      <c r="B1530" s="75" t="n">
        <v>45797</v>
      </c>
      <c r="C1530" s="120" t="n">
        <v>0</v>
      </c>
      <c r="D1530" s="120" t="n">
        <v>0</v>
      </c>
      <c r="E1530" s="120" t="n">
        <v>0</v>
      </c>
      <c r="F1530" s="120" t="n">
        <v>0</v>
      </c>
      <c r="G1530" s="120" t="n">
        <v>0</v>
      </c>
      <c r="H1530" s="120" t="n">
        <v>320</v>
      </c>
      <c r="I1530" s="120" t="n">
        <v>318</v>
      </c>
      <c r="J1530" s="120" t="n">
        <v>0</v>
      </c>
      <c r="K1530" s="120" t="n">
        <v>0</v>
      </c>
      <c r="L1530" s="120" t="n">
        <v>0</v>
      </c>
      <c r="M1530" s="120" t="n">
        <v>0</v>
      </c>
      <c r="N1530" s="88">
        <f>N1529+C1530+D1530+F1530+G1530+H1530-I1530-J1530-K1530-L1530-M1530/15</f>
        <v/>
      </c>
      <c r="O1530" s="88" t="n">
        <v>2319</v>
      </c>
      <c r="P1530" s="88" t="n"/>
      <c r="Q1530" s="88" t="n"/>
      <c r="R1530" s="134" t="n"/>
      <c r="S1530" s="134" t="n"/>
      <c r="T1530" s="134" t="n"/>
      <c r="U1530" s="134" t="n"/>
      <c r="V1530" s="134" t="n"/>
      <c r="W1530" s="134" t="n"/>
      <c r="X1530" s="134" t="n"/>
    </row>
    <row r="1531" ht="15.75" customHeight="1" s="303">
      <c r="B1531" s="75" t="n">
        <v>45798</v>
      </c>
      <c r="C1531" s="120" t="n">
        <v>0</v>
      </c>
      <c r="D1531" s="120" t="n">
        <v>218</v>
      </c>
      <c r="E1531" s="120" t="n">
        <v>31</v>
      </c>
      <c r="F1531" s="120" t="n">
        <v>0</v>
      </c>
      <c r="G1531" s="120" t="n">
        <v>0</v>
      </c>
      <c r="H1531" s="120" t="n">
        <v>598</v>
      </c>
      <c r="I1531" s="120" t="n">
        <v>798</v>
      </c>
      <c r="J1531" s="120" t="n">
        <v>0</v>
      </c>
      <c r="K1531" s="120" t="n">
        <v>0</v>
      </c>
      <c r="L1531" s="120" t="n">
        <v>0</v>
      </c>
      <c r="M1531" s="120" t="n">
        <v>0</v>
      </c>
      <c r="N1531" s="88">
        <f>N1530+C1531+D1531+F1531+G1531+H1531-I1531-J1531-K1531-L1531-M1531/15</f>
        <v/>
      </c>
      <c r="O1531" s="88" t="n">
        <v>2248</v>
      </c>
      <c r="P1531" s="88" t="n"/>
      <c r="Q1531" s="88" t="n"/>
      <c r="R1531" s="134" t="n"/>
      <c r="S1531" s="134" t="n"/>
      <c r="T1531" s="134" t="n"/>
      <c r="U1531" s="134" t="n"/>
      <c r="V1531" s="134" t="n"/>
      <c r="W1531" s="134" t="n"/>
      <c r="X1531" s="134" t="n"/>
    </row>
    <row r="1532" ht="15.75" customHeight="1" s="303">
      <c r="B1532" s="75" t="n">
        <v>45799</v>
      </c>
      <c r="C1532" s="120" t="n">
        <v>0</v>
      </c>
      <c r="D1532" s="120" t="n">
        <v>0</v>
      </c>
      <c r="E1532" s="120" t="n">
        <v>0</v>
      </c>
      <c r="F1532" s="120" t="n">
        <v>0</v>
      </c>
      <c r="G1532" s="120" t="n">
        <v>0</v>
      </c>
      <c r="H1532" s="120" t="n">
        <v>566</v>
      </c>
      <c r="I1532" s="120" t="n">
        <v>350</v>
      </c>
      <c r="J1532" s="120" t="n">
        <v>0</v>
      </c>
      <c r="K1532" s="120" t="n">
        <v>600</v>
      </c>
      <c r="L1532" s="120" t="n">
        <v>0</v>
      </c>
      <c r="M1532" s="120" t="n">
        <v>0</v>
      </c>
      <c r="N1532" s="88">
        <f>N1531+C1532+D1532+F1532+G1532+H1532-I1532-J1532-K1532-L1532-M1532/15</f>
        <v/>
      </c>
      <c r="O1532" s="88" t="n">
        <v>2010</v>
      </c>
      <c r="P1532" s="88" t="n"/>
      <c r="Q1532" s="88" t="n"/>
      <c r="R1532" s="134" t="n"/>
      <c r="S1532" s="134" t="n"/>
      <c r="T1532" s="134" t="n"/>
      <c r="U1532" s="134" t="n"/>
      <c r="V1532" s="134" t="n"/>
      <c r="W1532" s="134" t="n"/>
      <c r="X1532" s="134" t="n"/>
    </row>
    <row r="1533" ht="15.75" customHeight="1" s="303">
      <c r="B1533" s="75" t="n">
        <v>45800</v>
      </c>
      <c r="C1533" s="120" t="n">
        <v>0</v>
      </c>
      <c r="D1533" s="120" t="n">
        <v>600</v>
      </c>
      <c r="E1533" s="120" t="n">
        <v>66</v>
      </c>
      <c r="F1533" s="120" t="n">
        <v>0</v>
      </c>
      <c r="G1533" s="120" t="n">
        <v>0</v>
      </c>
      <c r="H1533" s="120" t="n">
        <v>441</v>
      </c>
      <c r="I1533" s="120" t="n">
        <v>597</v>
      </c>
      <c r="J1533" s="120" t="n">
        <v>0</v>
      </c>
      <c r="K1533" s="120" t="n">
        <v>0</v>
      </c>
      <c r="L1533" s="120" t="n">
        <v>0</v>
      </c>
      <c r="M1533" s="120" t="n">
        <v>0</v>
      </c>
      <c r="N1533" s="88">
        <f>N1532+C1533+D1533+F1533+G1533+H1533-I1533-J1533-K1533-L1533-M1533/15</f>
        <v/>
      </c>
      <c r="O1533" s="88" t="n">
        <v>1965</v>
      </c>
      <c r="P1533" s="88" t="n"/>
      <c r="Q1533" s="88" t="n"/>
      <c r="R1533" s="134" t="n"/>
      <c r="S1533" s="134" t="n"/>
      <c r="T1533" s="134" t="n"/>
      <c r="U1533" s="134" t="n"/>
      <c r="V1533" s="134" t="n"/>
      <c r="W1533" s="134" t="n"/>
      <c r="X1533" s="134" t="n"/>
    </row>
    <row r="1534" ht="15.75" customHeight="1" s="303">
      <c r="B1534" s="75" t="n">
        <v>45801</v>
      </c>
      <c r="C1534" s="120" t="n">
        <v>0</v>
      </c>
      <c r="D1534" s="120" t="n">
        <v>300</v>
      </c>
      <c r="E1534" s="120" t="n">
        <v>82</v>
      </c>
      <c r="F1534" s="120" t="n">
        <v>0</v>
      </c>
      <c r="G1534" s="120" t="n">
        <v>0</v>
      </c>
      <c r="H1534" s="120" t="n">
        <v>502</v>
      </c>
      <c r="I1534" s="120" t="n">
        <v>726</v>
      </c>
      <c r="J1534" s="120" t="n">
        <v>0</v>
      </c>
      <c r="K1534" s="120" t="n">
        <v>0</v>
      </c>
      <c r="L1534" s="120" t="n">
        <v>0</v>
      </c>
      <c r="M1534" s="120" t="n">
        <v>0</v>
      </c>
      <c r="N1534" s="88">
        <f>N1533+C1534+D1534+F1534+G1534+H1534-I1534-J1534-K1534-L1534-M1534/15</f>
        <v/>
      </c>
      <c r="O1534" s="88" t="n">
        <v>1868</v>
      </c>
      <c r="P1534" s="88" t="n"/>
      <c r="Q1534" s="88" t="n"/>
      <c r="R1534" s="134" t="n"/>
      <c r="S1534" s="134" t="n"/>
      <c r="T1534" s="134" t="n"/>
      <c r="U1534" s="134" t="n"/>
      <c r="V1534" s="134" t="n"/>
      <c r="W1534" s="134" t="n"/>
      <c r="X1534" s="134" t="n"/>
    </row>
    <row r="1535" ht="15.75" customHeight="1" s="303">
      <c r="B1535" s="75" t="n">
        <v>45802</v>
      </c>
      <c r="C1535" s="120" t="n">
        <v>0</v>
      </c>
      <c r="D1535" s="120" t="n">
        <v>500</v>
      </c>
      <c r="E1535" s="120" t="n">
        <v>136</v>
      </c>
      <c r="F1535" s="120" t="n">
        <v>0</v>
      </c>
      <c r="G1535" s="120" t="n">
        <v>0</v>
      </c>
      <c r="H1535" s="120" t="n">
        <v>658</v>
      </c>
      <c r="I1535" s="120" t="n">
        <v>863</v>
      </c>
      <c r="J1535" s="120" t="n">
        <v>0</v>
      </c>
      <c r="K1535" s="120" t="n">
        <v>0</v>
      </c>
      <c r="L1535" s="120" t="n">
        <v>0</v>
      </c>
      <c r="M1535" s="120" t="n">
        <v>0</v>
      </c>
      <c r="N1535" s="88">
        <f>N1534+C1535+D1535+F1535+G1535+H1535-I1535-J1535-K1535-L1535-M1535/15</f>
        <v/>
      </c>
      <c r="O1535" s="88" t="n">
        <v>2017</v>
      </c>
      <c r="P1535" s="88" t="n"/>
      <c r="Q1535" s="88" t="n"/>
      <c r="R1535" s="134" t="n"/>
      <c r="S1535" s="134" t="n"/>
      <c r="T1535" s="134" t="n"/>
      <c r="U1535" s="134" t="n"/>
      <c r="V1535" s="134" t="n"/>
      <c r="W1535" s="134" t="n"/>
      <c r="X1535" s="134" t="n"/>
    </row>
    <row r="1536" ht="15.75" customHeight="1" s="303">
      <c r="B1536" s="75" t="n">
        <v>45803</v>
      </c>
      <c r="C1536" s="120" t="n">
        <v>0</v>
      </c>
      <c r="D1536" s="120" t="n">
        <v>0</v>
      </c>
      <c r="E1536" s="120" t="n">
        <v>0</v>
      </c>
      <c r="F1536" s="120" t="n">
        <v>0</v>
      </c>
      <c r="G1536" s="120" t="n">
        <v>0</v>
      </c>
      <c r="H1536" s="120" t="n">
        <v>542</v>
      </c>
      <c r="I1536" s="120" t="n">
        <v>244</v>
      </c>
      <c r="J1536" s="120" t="n">
        <v>0</v>
      </c>
      <c r="K1536" s="120" t="n">
        <v>0</v>
      </c>
      <c r="L1536" s="120" t="n">
        <v>0</v>
      </c>
      <c r="M1536" s="120" t="n">
        <v>0</v>
      </c>
      <c r="N1536" s="88">
        <f>N1535+C1536+D1536+F1536+G1536+H1536-I1536-J1536-K1536-L1536-M1536/15</f>
        <v/>
      </c>
      <c r="O1536" s="88" t="n">
        <v>1804</v>
      </c>
      <c r="P1536" s="88" t="n"/>
      <c r="Q1536" s="88" t="n"/>
      <c r="R1536" s="134" t="n"/>
      <c r="S1536" s="134" t="n"/>
      <c r="T1536" s="134" t="n"/>
      <c r="U1536" s="134" t="n"/>
      <c r="V1536" s="134" t="n"/>
      <c r="W1536" s="134" t="n"/>
      <c r="X1536" s="134" t="n"/>
    </row>
    <row r="1537" ht="15.75" customHeight="1" s="303">
      <c r="B1537" s="75" t="n">
        <v>45804</v>
      </c>
      <c r="C1537" s="120" t="n">
        <v>0</v>
      </c>
      <c r="D1537" s="120" t="n">
        <v>86</v>
      </c>
      <c r="E1537" s="120" t="n">
        <v>1</v>
      </c>
      <c r="F1537" s="120" t="n">
        <v>0</v>
      </c>
      <c r="G1537" s="120" t="n">
        <v>0</v>
      </c>
      <c r="H1537" s="120" t="n">
        <v>448</v>
      </c>
      <c r="I1537" s="120" t="n">
        <v>335</v>
      </c>
      <c r="J1537" s="120" t="n">
        <v>0</v>
      </c>
      <c r="K1537" s="120" t="n">
        <v>0</v>
      </c>
      <c r="L1537" s="133" t="n">
        <v>305</v>
      </c>
      <c r="M1537" s="133" t="n">
        <v>1650</v>
      </c>
      <c r="N1537" s="88">
        <f>N1536+C1537+D1537+F1537+G1537+H1537-I1537-J1537-K1537-L1537-M1537/7</f>
        <v/>
      </c>
      <c r="O1537" s="88" t="n">
        <v>1643</v>
      </c>
      <c r="P1537" s="88" t="n"/>
      <c r="Q1537" s="88" t="n"/>
      <c r="R1537" s="134" t="n"/>
      <c r="S1537" s="134" t="n"/>
      <c r="T1537" s="134" t="n"/>
      <c r="U1537" s="134" t="n"/>
      <c r="V1537" s="134" t="n"/>
      <c r="W1537" s="134" t="n"/>
      <c r="X1537" s="134" t="n"/>
    </row>
    <row r="1538" ht="15.75" customHeight="1" s="303">
      <c r="B1538" s="75" t="n">
        <v>45805</v>
      </c>
      <c r="C1538" s="120" t="n">
        <v>0</v>
      </c>
      <c r="D1538" s="120" t="n">
        <v>0</v>
      </c>
      <c r="E1538" s="120" t="n">
        <v>0</v>
      </c>
      <c r="F1538" s="120" t="n">
        <v>0</v>
      </c>
      <c r="G1538" s="120" t="n">
        <v>0</v>
      </c>
      <c r="H1538" s="120" t="n">
        <v>720</v>
      </c>
      <c r="I1538" s="120" t="n">
        <v>628</v>
      </c>
      <c r="J1538" s="120" t="n">
        <v>0</v>
      </c>
      <c r="K1538" s="120" t="n">
        <v>0</v>
      </c>
      <c r="L1538" s="120" t="n">
        <v>0</v>
      </c>
      <c r="M1538" s="120" t="n">
        <v>0</v>
      </c>
      <c r="N1538" s="88">
        <f>N1537+C1538+D1538+F1538+G1538+H1538-I1538-J1538-K1538-L1538-M1538/7</f>
        <v/>
      </c>
      <c r="O1538" s="88" t="n">
        <v>1506</v>
      </c>
      <c r="P1538" s="88" t="n"/>
      <c r="Q1538" s="88" t="n"/>
      <c r="R1538" s="134" t="n"/>
      <c r="S1538" s="134" t="n"/>
      <c r="T1538" s="134" t="n"/>
      <c r="U1538" s="134" t="n"/>
      <c r="V1538" s="134" t="n"/>
      <c r="W1538" s="134" t="n"/>
      <c r="X1538" s="134" t="n"/>
    </row>
    <row r="1539" ht="15.75" customHeight="1" s="303">
      <c r="B1539" s="75" t="n">
        <v>45806</v>
      </c>
      <c r="C1539" s="120" t="n">
        <v>0</v>
      </c>
      <c r="D1539" s="120" t="n">
        <v>0</v>
      </c>
      <c r="E1539" s="120" t="n">
        <v>0</v>
      </c>
      <c r="F1539" s="120" t="n">
        <v>0</v>
      </c>
      <c r="G1539" s="120" t="n">
        <v>0</v>
      </c>
      <c r="H1539" s="120" t="n">
        <v>450</v>
      </c>
      <c r="I1539" s="120" t="n">
        <v>378</v>
      </c>
      <c r="J1539" s="120" t="n">
        <v>0</v>
      </c>
      <c r="K1539" s="120" t="n">
        <v>0</v>
      </c>
      <c r="L1539" s="120" t="n">
        <v>0</v>
      </c>
      <c r="M1539" s="120" t="n">
        <v>0</v>
      </c>
      <c r="N1539" s="88">
        <f>N1538+C1539+D1539+F1539+G1539+H1539-I1539-J1539-K1539-L1539-M1539/7</f>
        <v/>
      </c>
      <c r="O1539" s="88" t="n">
        <v>1320</v>
      </c>
      <c r="P1539" s="88" t="n"/>
      <c r="Q1539" s="88" t="n"/>
      <c r="R1539" s="134" t="n"/>
      <c r="S1539" s="134" t="n"/>
      <c r="T1539" s="134" t="n"/>
      <c r="U1539" s="134" t="n"/>
      <c r="V1539" s="134" t="n"/>
      <c r="W1539" s="134" t="n"/>
      <c r="X1539" s="134" t="n"/>
    </row>
    <row r="1540" ht="15.75" customHeight="1" s="303">
      <c r="B1540" s="75" t="n">
        <v>45807</v>
      </c>
      <c r="C1540" s="120" t="n">
        <v>0</v>
      </c>
      <c r="D1540" s="120" t="n">
        <v>0</v>
      </c>
      <c r="E1540" s="120" t="n">
        <v>0</v>
      </c>
      <c r="F1540" s="120" t="n">
        <v>0</v>
      </c>
      <c r="G1540" s="120" t="n">
        <v>0</v>
      </c>
      <c r="H1540" s="120" t="n">
        <v>581</v>
      </c>
      <c r="I1540" s="120" t="n">
        <v>662</v>
      </c>
      <c r="J1540" s="120" t="n">
        <v>0</v>
      </c>
      <c r="K1540" s="120" t="n">
        <v>600</v>
      </c>
      <c r="L1540" s="120" t="n">
        <v>0</v>
      </c>
      <c r="M1540" s="120" t="n">
        <v>0</v>
      </c>
      <c r="N1540" s="88">
        <f>N1539+C1540+D1540+F1540+G1540+H1540-I1540-J1540-K1540-L1540-M1540/7</f>
        <v/>
      </c>
      <c r="O1540" s="88" t="n">
        <v>1104</v>
      </c>
      <c r="P1540" s="88" t="n"/>
      <c r="Q1540" s="88" t="n"/>
      <c r="R1540" s="134" t="n"/>
      <c r="S1540" s="134" t="n"/>
      <c r="T1540" s="134" t="n"/>
      <c r="U1540" s="134" t="n"/>
      <c r="V1540" s="134" t="n"/>
      <c r="W1540" s="134" t="n"/>
      <c r="X1540" s="134" t="n"/>
    </row>
    <row r="1541" ht="15.75" customHeight="1" s="303">
      <c r="B1541" s="75" t="n">
        <v>45808</v>
      </c>
      <c r="C1541" s="120" t="n">
        <v>0</v>
      </c>
      <c r="D1541" s="120" t="n">
        <v>500</v>
      </c>
      <c r="E1541" s="120" t="n">
        <v>115</v>
      </c>
      <c r="F1541" s="120" t="n">
        <v>0</v>
      </c>
      <c r="G1541" s="120" t="n">
        <v>0</v>
      </c>
      <c r="H1541" s="120" t="n">
        <v>376</v>
      </c>
      <c r="I1541" s="120" t="n">
        <v>1466</v>
      </c>
      <c r="J1541" s="120" t="n">
        <v>0</v>
      </c>
      <c r="K1541" s="120" t="n">
        <v>0</v>
      </c>
      <c r="L1541" s="133" t="n">
        <v>0</v>
      </c>
      <c r="M1541" s="133" t="n">
        <v>0</v>
      </c>
      <c r="N1541" s="88">
        <f>N1540+C1541+D1541+F1541+G1541+H1541-I1541-J1541-K1541-L1541-M1541/7</f>
        <v/>
      </c>
      <c r="O1541" s="88" t="n">
        <v>848</v>
      </c>
      <c r="P1541" s="88" t="n"/>
      <c r="Q1541" s="88" t="n"/>
      <c r="R1541" s="134" t="n"/>
      <c r="S1541" s="134" t="n"/>
      <c r="T1541" s="134" t="n"/>
      <c r="U1541" s="134" t="n"/>
      <c r="V1541" s="134" t="n"/>
      <c r="W1541" s="134" t="n"/>
      <c r="X1541" s="134" t="n"/>
    </row>
    <row r="1542" ht="15.75" customHeight="1" s="303">
      <c r="B1542" s="75" t="n">
        <v>45809</v>
      </c>
      <c r="C1542" s="120" t="n">
        <v>0</v>
      </c>
      <c r="D1542" s="120" t="n">
        <v>138</v>
      </c>
      <c r="E1542" s="120" t="n">
        <v>0</v>
      </c>
      <c r="F1542" s="120" t="n">
        <v>0</v>
      </c>
      <c r="G1542" s="120" t="n">
        <v>0</v>
      </c>
      <c r="H1542" s="120" t="n">
        <v>459</v>
      </c>
      <c r="I1542" s="120" t="n">
        <v>300</v>
      </c>
      <c r="J1542" s="120" t="n">
        <v>0</v>
      </c>
      <c r="K1542" s="120" t="n">
        <v>0</v>
      </c>
      <c r="L1542" s="133" t="n">
        <v>0</v>
      </c>
      <c r="M1542" s="133" t="n">
        <v>0</v>
      </c>
      <c r="N1542" s="88">
        <f>N1541+C1542+D1542+F1542+G1542+H1542-I1542-J1542-K1542-L1542-M1542/7</f>
        <v/>
      </c>
      <c r="O1542" s="88" t="n">
        <v>783</v>
      </c>
      <c r="P1542" s="88" t="n"/>
      <c r="Q1542" s="88" t="n"/>
      <c r="R1542" s="134" t="n"/>
      <c r="S1542" s="134" t="n"/>
      <c r="T1542" s="134" t="n"/>
      <c r="U1542" s="134" t="n"/>
      <c r="V1542" s="134" t="n"/>
      <c r="W1542" s="134" t="n"/>
      <c r="X1542" s="134" t="n"/>
    </row>
    <row r="1543" ht="15.75" customHeight="1" s="303">
      <c r="B1543" s="75" t="n">
        <v>45810</v>
      </c>
      <c r="C1543" s="120" t="n">
        <v>0</v>
      </c>
      <c r="D1543" s="120" t="n">
        <v>400</v>
      </c>
      <c r="E1543" s="120" t="n">
        <v>132</v>
      </c>
      <c r="F1543" s="120" t="n">
        <v>0</v>
      </c>
      <c r="G1543" s="120" t="n">
        <v>0</v>
      </c>
      <c r="H1543" s="120" t="n">
        <v>562</v>
      </c>
      <c r="I1543" s="120" t="n">
        <v>281</v>
      </c>
      <c r="J1543" s="120" t="n">
        <v>0</v>
      </c>
      <c r="K1543" s="120" t="n">
        <v>0</v>
      </c>
      <c r="L1543" s="133" t="n">
        <v>0</v>
      </c>
      <c r="M1543" s="133" t="n">
        <v>0</v>
      </c>
      <c r="N1543" s="88">
        <f>N1542+C1543+D1543+F1543+G1543+H1543-I1543-J1543-K1543-L1543-M1543/7</f>
        <v/>
      </c>
      <c r="O1543" s="88" t="n">
        <v>962</v>
      </c>
      <c r="P1543" s="88" t="n"/>
      <c r="Q1543" s="88" t="n"/>
      <c r="R1543" s="134" t="n"/>
      <c r="S1543" s="134" t="n"/>
      <c r="T1543" s="134" t="n"/>
      <c r="U1543" s="134" t="n"/>
      <c r="V1543" s="134" t="n"/>
      <c r="W1543" s="134" t="n"/>
      <c r="X1543" s="134" t="n"/>
    </row>
    <row r="1544" ht="15.75" customHeight="1" s="303">
      <c r="B1544" s="75" t="n">
        <v>45811</v>
      </c>
      <c r="C1544" s="120" t="n">
        <v>0</v>
      </c>
      <c r="D1544" s="120" t="n">
        <v>600</v>
      </c>
      <c r="E1544" s="120" t="n">
        <v>132</v>
      </c>
      <c r="F1544" s="120" t="n">
        <v>0</v>
      </c>
      <c r="G1544" s="120" t="n">
        <v>0</v>
      </c>
      <c r="H1544" s="120" t="n">
        <v>501</v>
      </c>
      <c r="I1544" s="120" t="n">
        <v>469</v>
      </c>
      <c r="J1544" s="120" t="n">
        <v>0</v>
      </c>
      <c r="K1544" s="120" t="n">
        <v>0</v>
      </c>
      <c r="L1544" s="120" t="n">
        <v>0</v>
      </c>
      <c r="M1544" s="120" t="n">
        <v>0</v>
      </c>
      <c r="N1544" s="88">
        <f>N1543+C1544+D1544+F1544+G1544+H1544-I1544-J1544-K1544-L1544-M1544/7</f>
        <v/>
      </c>
      <c r="O1544" s="88" t="n">
        <v>1343</v>
      </c>
      <c r="P1544" s="88" t="n"/>
      <c r="Q1544" s="88" t="n"/>
      <c r="R1544" s="134" t="n"/>
      <c r="S1544" s="134" t="n"/>
      <c r="T1544" s="134" t="n"/>
      <c r="U1544" s="134" t="n"/>
      <c r="V1544" s="134" t="n"/>
      <c r="W1544" s="134" t="n"/>
      <c r="X1544" s="134" t="n"/>
    </row>
    <row r="1545" ht="15.75" customHeight="1" s="303">
      <c r="B1545" s="75" t="n">
        <v>45812</v>
      </c>
      <c r="C1545" s="120" t="n">
        <v>0</v>
      </c>
      <c r="D1545" s="120">
        <f>500+300</f>
        <v/>
      </c>
      <c r="E1545" s="120">
        <f>146+79</f>
        <v/>
      </c>
      <c r="F1545" s="120" t="n">
        <v>0</v>
      </c>
      <c r="G1545" s="120" t="n">
        <v>0</v>
      </c>
      <c r="H1545" s="120" t="n">
        <v>443</v>
      </c>
      <c r="I1545" s="120" t="n">
        <v>546</v>
      </c>
      <c r="J1545" s="120" t="n">
        <v>0</v>
      </c>
      <c r="K1545" s="120" t="n">
        <v>0</v>
      </c>
      <c r="L1545" s="120" t="n">
        <v>0</v>
      </c>
      <c r="M1545" s="120" t="n">
        <v>0</v>
      </c>
      <c r="N1545" s="88">
        <f>N1544+C1545+D1545+F1545+G1545+H1545-I1545-J1545-K1545-L1545-M1545/7</f>
        <v/>
      </c>
      <c r="O1545" s="88" t="n">
        <v>1729</v>
      </c>
      <c r="P1545" s="88" t="n"/>
      <c r="Q1545" s="88" t="n"/>
      <c r="R1545" s="134" t="n"/>
      <c r="S1545" s="134" t="n"/>
      <c r="T1545" s="134" t="n"/>
      <c r="U1545" s="134" t="n"/>
      <c r="V1545" s="134" t="n"/>
      <c r="W1545" s="134" t="n"/>
      <c r="X1545" s="134" t="n"/>
    </row>
    <row r="1546" ht="15.75" customHeight="1" s="303">
      <c r="B1546" s="75" t="n">
        <v>45813</v>
      </c>
      <c r="C1546" s="120" t="n">
        <v>0</v>
      </c>
      <c r="D1546" s="120" t="n">
        <v>480</v>
      </c>
      <c r="E1546" s="120" t="n">
        <v>0</v>
      </c>
      <c r="F1546" s="120" t="n">
        <v>0</v>
      </c>
      <c r="G1546" s="120" t="n">
        <v>0</v>
      </c>
      <c r="H1546" s="120" t="n">
        <v>410</v>
      </c>
      <c r="I1546" s="120" t="n">
        <v>271</v>
      </c>
      <c r="J1546" s="120" t="n">
        <v>0</v>
      </c>
      <c r="K1546" s="120" t="n">
        <v>0</v>
      </c>
      <c r="L1546" s="120" t="n">
        <v>0</v>
      </c>
      <c r="M1546" s="120" t="n">
        <v>0</v>
      </c>
      <c r="N1546" s="88">
        <f>N1545+C1546+D1546+F1546+G1546+H1546-I1546-J1546-K1546-L1546-M1546/7</f>
        <v/>
      </c>
      <c r="O1546" s="88" t="n">
        <v>1920</v>
      </c>
      <c r="P1546" s="88" t="n"/>
      <c r="Q1546" s="88" t="n"/>
      <c r="R1546" s="134" t="n"/>
      <c r="S1546" s="134" t="n"/>
      <c r="T1546" s="134" t="n"/>
      <c r="U1546" s="134" t="n"/>
      <c r="V1546" s="134" t="n"/>
      <c r="W1546" s="134" t="n"/>
      <c r="X1546" s="134" t="n"/>
    </row>
    <row r="1547" ht="15.75" customHeight="1" s="303">
      <c r="B1547" s="75" t="n">
        <v>45814</v>
      </c>
      <c r="C1547" s="120" t="n">
        <v>0</v>
      </c>
      <c r="D1547" s="120">
        <f>300+420</f>
        <v/>
      </c>
      <c r="E1547" s="120">
        <f>82+136</f>
        <v/>
      </c>
      <c r="F1547" s="120" t="n">
        <v>0</v>
      </c>
      <c r="G1547" s="120" t="n">
        <v>0</v>
      </c>
      <c r="H1547" s="120" t="n">
        <v>449</v>
      </c>
      <c r="I1547" s="120" t="n">
        <v>875</v>
      </c>
      <c r="J1547" s="120" t="n">
        <v>0</v>
      </c>
      <c r="K1547" s="120" t="n">
        <v>0</v>
      </c>
      <c r="L1547" s="120" t="n">
        <v>0</v>
      </c>
      <c r="M1547" s="120" t="n">
        <v>0</v>
      </c>
      <c r="N1547" s="88">
        <f>N1546+C1547+D1547+F1547+G1547+H1547-I1547-J1547-K1547-L1547-M1547/7</f>
        <v/>
      </c>
      <c r="O1547" s="88" t="n">
        <v>2039</v>
      </c>
      <c r="P1547" s="88" t="n"/>
      <c r="Q1547" s="88" t="n"/>
      <c r="R1547" s="134" t="n"/>
      <c r="S1547" s="134" t="n"/>
      <c r="T1547" s="134" t="n"/>
      <c r="U1547" s="134" t="n"/>
      <c r="V1547" s="134" t="n"/>
      <c r="W1547" s="134" t="n"/>
      <c r="X1547" s="134" t="n"/>
    </row>
    <row r="1548" ht="15.75" customHeight="1" s="303">
      <c r="B1548" s="75" t="n">
        <v>45815</v>
      </c>
      <c r="C1548" s="120" t="n">
        <v>0</v>
      </c>
      <c r="D1548" s="120">
        <f>370+122</f>
        <v/>
      </c>
      <c r="E1548" s="120">
        <f>94+5</f>
        <v/>
      </c>
      <c r="F1548" s="120" t="n">
        <v>0</v>
      </c>
      <c r="G1548" s="120" t="n">
        <v>0</v>
      </c>
      <c r="H1548" s="120" t="n">
        <v>304</v>
      </c>
      <c r="I1548" s="120" t="n">
        <v>535</v>
      </c>
      <c r="J1548" s="120" t="n">
        <v>0</v>
      </c>
      <c r="K1548" s="120" t="n">
        <v>0</v>
      </c>
      <c r="L1548" s="120" t="n">
        <v>0</v>
      </c>
      <c r="M1548" s="120" t="n">
        <v>0</v>
      </c>
      <c r="N1548" s="88">
        <f>N1547+C1548+D1548+F1548+G1548+H1548-I1548-J1548-K1548-L1548-M1548/7</f>
        <v/>
      </c>
      <c r="O1548" s="88" t="n">
        <v>2112</v>
      </c>
      <c r="P1548" s="88" t="n"/>
      <c r="Q1548" s="88" t="n"/>
      <c r="R1548" s="134" t="n"/>
      <c r="S1548" s="134" t="n"/>
      <c r="T1548" s="134" t="n"/>
      <c r="U1548" s="134" t="n"/>
      <c r="V1548" s="134" t="n"/>
      <c r="W1548" s="134" t="n"/>
      <c r="X1548" s="134" t="n"/>
    </row>
    <row r="1549" ht="15.75" customHeight="1" s="303">
      <c r="B1549" s="75" t="n">
        <v>45816</v>
      </c>
      <c r="C1549" s="120" t="n">
        <v>0</v>
      </c>
      <c r="D1549" s="120" t="n">
        <v>0</v>
      </c>
      <c r="E1549" s="120" t="n">
        <v>0</v>
      </c>
      <c r="F1549" s="120" t="n">
        <v>0</v>
      </c>
      <c r="G1549" s="120" t="n">
        <v>0</v>
      </c>
      <c r="H1549" s="120" t="n">
        <v>435</v>
      </c>
      <c r="I1549" s="120" t="n">
        <v>634</v>
      </c>
      <c r="J1549" s="120" t="n">
        <v>0</v>
      </c>
      <c r="K1549" s="120" t="n">
        <v>0</v>
      </c>
      <c r="L1549" s="120" t="n">
        <v>0</v>
      </c>
      <c r="M1549" s="120" t="n">
        <v>0</v>
      </c>
      <c r="N1549" s="88">
        <f>N1548+C1549+D1549+F1549+G1549+H1549-I1549-J1549-K1549-L1549-M1549/7</f>
        <v/>
      </c>
      <c r="O1549" s="88" t="n">
        <v>1864</v>
      </c>
      <c r="P1549" s="88" t="n"/>
      <c r="Q1549" s="88" t="n"/>
      <c r="R1549" s="134" t="n"/>
      <c r="S1549" s="134" t="n"/>
      <c r="T1549" s="134" t="n"/>
      <c r="U1549" s="134" t="n"/>
      <c r="V1549" s="134" t="n"/>
      <c r="W1549" s="134" t="n"/>
      <c r="X1549" s="134" t="n"/>
    </row>
    <row r="1550" ht="15.75" customHeight="1" s="303">
      <c r="B1550" s="75" t="n">
        <v>45817</v>
      </c>
      <c r="C1550" s="120" t="n">
        <v>0</v>
      </c>
      <c r="D1550" s="120">
        <f>400+300+440</f>
        <v/>
      </c>
      <c r="E1550" s="120">
        <f>91+73+102</f>
        <v/>
      </c>
      <c r="F1550" s="120" t="n">
        <v>0</v>
      </c>
      <c r="G1550" s="120" t="n">
        <v>0</v>
      </c>
      <c r="H1550" s="120" t="n">
        <v>257</v>
      </c>
      <c r="I1550" s="120" t="n">
        <v>281</v>
      </c>
      <c r="J1550" s="120" t="n">
        <v>0</v>
      </c>
      <c r="K1550" s="120" t="n">
        <v>600</v>
      </c>
      <c r="L1550" s="120" t="n">
        <v>0</v>
      </c>
      <c r="M1550" s="120" t="n">
        <v>0</v>
      </c>
      <c r="N1550" s="88">
        <f>N1549+C1550+D1550+F1550+G1550+H1550-I1550-J1550-K1550-L1550-M1550/7</f>
        <v/>
      </c>
      <c r="O1550" s="88" t="n">
        <v>2577</v>
      </c>
      <c r="P1550" s="88" t="n"/>
      <c r="Q1550" s="88" t="n"/>
      <c r="R1550" s="134" t="n"/>
      <c r="S1550" s="134" t="n"/>
      <c r="T1550" s="134" t="n"/>
      <c r="U1550" s="134" t="n"/>
      <c r="V1550" s="134" t="n"/>
      <c r="W1550" s="134" t="n"/>
      <c r="X1550" s="134" t="n"/>
    </row>
    <row r="1551" ht="15.75" customHeight="1" s="303">
      <c r="B1551" s="75" t="n">
        <v>45818</v>
      </c>
      <c r="C1551" s="120" t="n">
        <v>0</v>
      </c>
      <c r="D1551" s="120">
        <f>300+400</f>
        <v/>
      </c>
      <c r="E1551" s="120">
        <f>68+81</f>
        <v/>
      </c>
      <c r="F1551" s="120" t="n">
        <v>0</v>
      </c>
      <c r="G1551" s="120" t="n">
        <v>0</v>
      </c>
      <c r="H1551" s="120" t="n">
        <v>221</v>
      </c>
      <c r="I1551" s="120" t="n">
        <v>436</v>
      </c>
      <c r="J1551" s="120" t="n">
        <v>0</v>
      </c>
      <c r="K1551" s="120" t="n">
        <v>0</v>
      </c>
      <c r="L1551" s="120" t="n">
        <v>0</v>
      </c>
      <c r="M1551" s="120" t="n">
        <v>0</v>
      </c>
      <c r="N1551" s="88">
        <f>N1550+C1551+D1551+F1551+G1551+H1551-I1551-J1551-K1551-L1551-M1551/7</f>
        <v/>
      </c>
      <c r="O1551" s="88" t="n">
        <v>2907</v>
      </c>
      <c r="P1551" s="88" t="n"/>
      <c r="Q1551" s="88" t="n"/>
      <c r="R1551" s="134" t="n"/>
      <c r="S1551" s="134" t="n"/>
      <c r="T1551" s="134" t="n"/>
      <c r="U1551" s="134" t="n"/>
      <c r="V1551" s="134" t="n"/>
      <c r="W1551" s="134" t="n"/>
      <c r="X1551" s="134" t="n"/>
    </row>
    <row r="1552" ht="15.75" customHeight="1" s="303">
      <c r="B1552" s="75" t="n">
        <v>45819</v>
      </c>
      <c r="C1552" s="120" t="n">
        <v>0</v>
      </c>
      <c r="D1552" s="120" t="n">
        <v>171</v>
      </c>
      <c r="E1552" s="120" t="n">
        <v>27</v>
      </c>
      <c r="F1552" s="120" t="n">
        <v>0</v>
      </c>
      <c r="G1552" s="120" t="n">
        <v>0</v>
      </c>
      <c r="H1552" s="120" t="n">
        <v>250</v>
      </c>
      <c r="I1552" s="120" t="n">
        <v>493</v>
      </c>
      <c r="J1552" s="120" t="n">
        <v>0</v>
      </c>
      <c r="K1552" s="120" t="n">
        <v>0</v>
      </c>
      <c r="L1552" s="120" t="n">
        <v>0</v>
      </c>
      <c r="M1552" s="120" t="n">
        <v>0</v>
      </c>
      <c r="N1552" s="88">
        <f>N1551+C1552+D1552+F1552+G1552+H1552-I1552-J1552-K1552-L1552-M1552/7</f>
        <v/>
      </c>
      <c r="O1552" s="88" t="n">
        <v>2899</v>
      </c>
      <c r="P1552" s="88" t="n"/>
      <c r="Q1552" s="88" t="n"/>
      <c r="R1552" s="134" t="n"/>
      <c r="S1552" s="134" t="n"/>
      <c r="T1552" s="134" t="n"/>
      <c r="U1552" s="134" t="n"/>
      <c r="V1552" s="134" t="n"/>
      <c r="W1552" s="134" t="n"/>
      <c r="X1552" s="134" t="n"/>
    </row>
    <row r="1553" ht="15.75" customHeight="1" s="303">
      <c r="B1553" s="75" t="n">
        <v>45820</v>
      </c>
      <c r="C1553" s="120" t="n">
        <v>0</v>
      </c>
      <c r="D1553" s="120" t="n">
        <v>300</v>
      </c>
      <c r="E1553" s="120" t="n">
        <v>73</v>
      </c>
      <c r="F1553" s="120" t="n">
        <v>0</v>
      </c>
      <c r="G1553" s="120" t="n">
        <v>0</v>
      </c>
      <c r="H1553" s="120" t="n">
        <v>317</v>
      </c>
      <c r="I1553" s="120" t="n">
        <v>254</v>
      </c>
      <c r="J1553" s="120" t="n">
        <v>0</v>
      </c>
      <c r="K1553" s="120" t="n">
        <v>0</v>
      </c>
      <c r="L1553" s="120" t="n">
        <v>0</v>
      </c>
      <c r="M1553" s="120" t="n">
        <v>0</v>
      </c>
      <c r="N1553" s="88">
        <f>N1552+C1553+D1553+F1553+G1553+H1553-I1553-J1553-K1553-L1553-M1553/7</f>
        <v/>
      </c>
      <c r="O1553" s="88" t="n">
        <v>3064</v>
      </c>
      <c r="P1553" s="88" t="n"/>
      <c r="Q1553" s="88" t="n"/>
      <c r="R1553" s="134" t="n"/>
      <c r="S1553" s="134" t="n"/>
      <c r="T1553" s="134" t="n"/>
      <c r="U1553" s="134" t="n"/>
      <c r="V1553" s="134" t="n"/>
      <c r="W1553" s="134" t="n"/>
      <c r="X1553" s="134" t="n"/>
    </row>
    <row r="1554" ht="15.75" customHeight="1" s="303">
      <c r="B1554" s="75" t="n">
        <v>45821</v>
      </c>
      <c r="C1554" s="120" t="n">
        <v>0</v>
      </c>
      <c r="D1554" s="120" t="n">
        <v>400</v>
      </c>
      <c r="E1554" s="120" t="n">
        <v>85</v>
      </c>
      <c r="F1554" s="120" t="n">
        <v>0</v>
      </c>
      <c r="G1554" s="120" t="n">
        <v>0</v>
      </c>
      <c r="H1554" s="120" t="n">
        <v>270</v>
      </c>
      <c r="I1554" s="120" t="n">
        <v>660</v>
      </c>
      <c r="J1554" s="120" t="n">
        <v>0</v>
      </c>
      <c r="K1554" s="120" t="n">
        <v>0</v>
      </c>
      <c r="L1554" s="120" t="n">
        <v>0</v>
      </c>
      <c r="M1554" s="120" t="n">
        <v>0</v>
      </c>
      <c r="N1554" s="88">
        <f>N1553+C1554+D1554+F1554+G1554+H1554-I1554-J1554-K1554-L1554-M1554/7</f>
        <v/>
      </c>
      <c r="O1554" s="88" t="n">
        <v>3076</v>
      </c>
      <c r="P1554" s="88" t="n"/>
      <c r="Q1554" s="88" t="n"/>
      <c r="R1554" s="134" t="n"/>
      <c r="S1554" s="134" t="n"/>
      <c r="T1554" s="134" t="n"/>
      <c r="U1554" s="134" t="n"/>
      <c r="V1554" s="134" t="n"/>
      <c r="W1554" s="134" t="n"/>
      <c r="X1554" s="134" t="n"/>
    </row>
    <row r="1555" ht="15.75" customHeight="1" s="303">
      <c r="B1555" s="75" t="n">
        <v>45822</v>
      </c>
      <c r="C1555" s="120" t="n">
        <v>0</v>
      </c>
      <c r="D1555" s="120">
        <f>400+420</f>
        <v/>
      </c>
      <c r="E1555" s="120">
        <f>80+89</f>
        <v/>
      </c>
      <c r="F1555" s="120" t="n">
        <v>0</v>
      </c>
      <c r="G1555" s="120" t="n">
        <v>0</v>
      </c>
      <c r="H1555" s="120" t="n">
        <v>79</v>
      </c>
      <c r="I1555" s="120" t="n">
        <v>605</v>
      </c>
      <c r="J1555" s="120" t="n">
        <v>0</v>
      </c>
      <c r="K1555" s="120" t="n">
        <v>0</v>
      </c>
      <c r="L1555" s="120" t="n">
        <v>0</v>
      </c>
      <c r="M1555" s="120" t="n">
        <v>0</v>
      </c>
      <c r="N1555" s="88">
        <f>N1554+C1555+D1555+F1555+G1555+H1555-I1555-J1555-K1555-L1555-M1555/7</f>
        <v/>
      </c>
      <c r="O1555" s="88" t="n">
        <v>3466</v>
      </c>
      <c r="P1555" s="88" t="n"/>
      <c r="Q1555" s="88" t="n"/>
      <c r="R1555" s="134" t="n"/>
      <c r="S1555" s="134" t="n"/>
      <c r="T1555" s="134" t="n"/>
      <c r="U1555" s="134" t="n"/>
      <c r="V1555" s="134" t="n"/>
      <c r="W1555" s="134" t="n"/>
      <c r="X1555" s="134" t="n"/>
    </row>
    <row r="1556" ht="15.75" customHeight="1" s="303">
      <c r="B1556" s="75" t="n">
        <v>45823</v>
      </c>
      <c r="C1556" s="120" t="n">
        <v>0</v>
      </c>
      <c r="D1556" s="120" t="n">
        <v>0</v>
      </c>
      <c r="E1556" s="120" t="n">
        <v>0</v>
      </c>
      <c r="F1556" s="120" t="n">
        <v>0</v>
      </c>
      <c r="G1556" s="120" t="n">
        <v>0</v>
      </c>
      <c r="H1556" s="120" t="n">
        <v>136</v>
      </c>
      <c r="I1556" s="120" t="n">
        <v>704</v>
      </c>
      <c r="J1556" s="120" t="n">
        <v>0</v>
      </c>
      <c r="K1556" s="120" t="n">
        <v>0</v>
      </c>
      <c r="L1556" s="120" t="n">
        <v>0</v>
      </c>
      <c r="M1556" s="120" t="n">
        <v>0</v>
      </c>
      <c r="N1556" s="88">
        <f>N1555+C1556+D1556+F1556+G1556+H1556-I1556-J1556-K1556-L1556-M1556/7</f>
        <v/>
      </c>
      <c r="O1556" s="88" t="n">
        <v>3208</v>
      </c>
      <c r="P1556" s="88" t="n"/>
      <c r="Q1556" s="88" t="n"/>
      <c r="R1556" s="134" t="n"/>
      <c r="S1556" s="134" t="n"/>
      <c r="T1556" s="134" t="n"/>
      <c r="U1556" s="134" t="n"/>
      <c r="V1556" s="134" t="n"/>
      <c r="W1556" s="134" t="n"/>
      <c r="X1556" s="134" t="n"/>
    </row>
    <row r="1557" ht="15.75" customHeight="1" s="303">
      <c r="B1557" s="75" t="n">
        <v>45824</v>
      </c>
      <c r="C1557" s="120" t="n">
        <v>0</v>
      </c>
      <c r="D1557" s="120" t="n">
        <v>0</v>
      </c>
      <c r="E1557" s="120" t="n">
        <v>0</v>
      </c>
      <c r="F1557" s="120" t="n">
        <v>0</v>
      </c>
      <c r="G1557" s="120" t="n">
        <v>0</v>
      </c>
      <c r="H1557" s="120" t="n">
        <v>169</v>
      </c>
      <c r="I1557" s="120" t="n">
        <v>273</v>
      </c>
      <c r="J1557" s="120" t="n">
        <v>0</v>
      </c>
      <c r="K1557" s="120" t="n">
        <v>0</v>
      </c>
      <c r="L1557" s="120" t="n">
        <v>0</v>
      </c>
      <c r="M1557" s="120" t="n">
        <v>0</v>
      </c>
      <c r="N1557" s="88">
        <f>N1556+C1557+D1557+F1557+G1557+H1557-I1557-J1557-K1557-L1557-M1557/7</f>
        <v/>
      </c>
      <c r="O1557" s="88" t="n">
        <v>2879</v>
      </c>
      <c r="P1557" s="88" t="n"/>
      <c r="Q1557" s="88" t="n"/>
      <c r="R1557" s="134" t="n"/>
      <c r="S1557" s="134" t="n"/>
      <c r="T1557" s="134" t="n"/>
      <c r="U1557" s="134" t="n"/>
      <c r="V1557" s="134" t="n"/>
      <c r="W1557" s="134" t="n"/>
      <c r="X1557" s="134" t="n"/>
    </row>
    <row r="1558" ht="15.75" customHeight="1" s="303">
      <c r="B1558" s="75" t="n">
        <v>45825</v>
      </c>
      <c r="C1558" s="120" t="n">
        <v>0</v>
      </c>
      <c r="D1558" s="120" t="n">
        <v>0</v>
      </c>
      <c r="E1558" s="120" t="n">
        <v>0</v>
      </c>
      <c r="F1558" s="120" t="n">
        <v>0</v>
      </c>
      <c r="G1558" s="120" t="n">
        <v>0</v>
      </c>
      <c r="H1558" s="120" t="n">
        <v>227</v>
      </c>
      <c r="I1558" s="120" t="n">
        <v>357</v>
      </c>
      <c r="J1558" s="120" t="n">
        <v>0</v>
      </c>
      <c r="K1558" s="120" t="n">
        <v>0</v>
      </c>
      <c r="L1558" s="120" t="n">
        <v>0</v>
      </c>
      <c r="M1558" s="120" t="n">
        <v>0</v>
      </c>
      <c r="N1558" s="88">
        <f>N1557+C1558+D1558+F1558+G1558+H1558-I1558-J1558-K1558-L1558-M1558/7</f>
        <v/>
      </c>
      <c r="O1558" s="88" t="n">
        <v>2776</v>
      </c>
      <c r="P1558" s="88" t="n"/>
      <c r="Q1558" s="88" t="n"/>
      <c r="R1558" s="134" t="n"/>
      <c r="S1558" s="134" t="n"/>
      <c r="T1558" s="134" t="n"/>
      <c r="U1558" s="134" t="n"/>
      <c r="V1558" s="134" t="n"/>
      <c r="W1558" s="134" t="n"/>
      <c r="X1558" s="134" t="n"/>
    </row>
    <row r="1559" ht="15.75" customHeight="1" s="303">
      <c r="B1559" s="75" t="n">
        <v>45826</v>
      </c>
      <c r="C1559" s="120" t="n">
        <v>0</v>
      </c>
      <c r="D1559" s="120" t="n">
        <v>0</v>
      </c>
      <c r="E1559" s="120" t="n">
        <v>0</v>
      </c>
      <c r="F1559" s="120" t="n">
        <v>0</v>
      </c>
      <c r="G1559" s="120" t="n">
        <v>0</v>
      </c>
      <c r="H1559" s="120" t="n">
        <v>96</v>
      </c>
      <c r="I1559" s="120" t="n">
        <v>572</v>
      </c>
      <c r="J1559" s="120" t="n">
        <v>0</v>
      </c>
      <c r="K1559" s="120" t="n">
        <v>0</v>
      </c>
      <c r="L1559" s="120" t="n">
        <v>0</v>
      </c>
      <c r="M1559" s="120" t="n">
        <v>0</v>
      </c>
      <c r="N1559" s="88">
        <f>N1558+C1559+D1559+F1559+G1559+H1559-I1559-J1559-K1559-L1559-M1559/7</f>
        <v/>
      </c>
      <c r="O1559" s="88" t="n">
        <v>2425</v>
      </c>
      <c r="P1559" s="88" t="n"/>
      <c r="Q1559" s="88" t="n"/>
      <c r="R1559" s="134" t="n"/>
      <c r="S1559" s="134" t="n"/>
      <c r="T1559" s="134" t="n"/>
      <c r="U1559" s="134" t="n"/>
      <c r="V1559" s="134" t="n"/>
      <c r="W1559" s="134" t="n"/>
      <c r="X1559" s="134" t="n"/>
    </row>
    <row r="1560" ht="15.75" customHeight="1" s="303">
      <c r="B1560" s="75" t="n">
        <v>45827</v>
      </c>
      <c r="C1560" s="120" t="n">
        <v>0</v>
      </c>
      <c r="D1560" s="120">
        <f>360+529+460</f>
        <v/>
      </c>
      <c r="E1560" s="120">
        <f>96+167+143</f>
        <v/>
      </c>
      <c r="F1560" s="120" t="n">
        <v>0</v>
      </c>
      <c r="G1560" s="120" t="n">
        <v>0</v>
      </c>
      <c r="H1560" s="120" t="n">
        <v>201</v>
      </c>
      <c r="I1560" s="120" t="n">
        <v>282</v>
      </c>
      <c r="J1560" s="120" t="n">
        <v>0</v>
      </c>
      <c r="K1560" s="120" t="n">
        <v>0</v>
      </c>
      <c r="L1560" s="120" t="n">
        <v>0</v>
      </c>
      <c r="M1560" s="120" t="n">
        <v>0</v>
      </c>
      <c r="N1560" s="88">
        <f>N1559+C1560+D1560+F1560+G1560+H1560-I1560-J1560-K1560-L1560-M1560/7</f>
        <v/>
      </c>
      <c r="O1560" s="88" t="n">
        <v>3118</v>
      </c>
      <c r="P1560" s="88" t="n"/>
      <c r="Q1560" s="88" t="n"/>
      <c r="R1560" s="134" t="n"/>
      <c r="S1560" s="134" t="n"/>
      <c r="T1560" s="134" t="n"/>
      <c r="U1560" s="134" t="n"/>
      <c r="V1560" s="134" t="n"/>
      <c r="W1560" s="134" t="n"/>
      <c r="X1560" s="134" t="n"/>
    </row>
    <row r="1561" ht="15.75" customHeight="1" s="303">
      <c r="B1561" s="75" t="n">
        <v>45828</v>
      </c>
      <c r="C1561" s="120" t="n">
        <v>0</v>
      </c>
      <c r="D1561" s="120" t="n">
        <v>300</v>
      </c>
      <c r="E1561" s="120" t="n">
        <v>89</v>
      </c>
      <c r="F1561" s="120" t="n">
        <v>0</v>
      </c>
      <c r="G1561" s="120" t="n">
        <v>0</v>
      </c>
      <c r="H1561" s="120" t="n">
        <v>80</v>
      </c>
      <c r="I1561" s="120" t="n">
        <v>654</v>
      </c>
      <c r="J1561" s="120" t="n">
        <v>0</v>
      </c>
      <c r="K1561" s="120" t="n">
        <v>0</v>
      </c>
      <c r="L1561" s="120" t="n">
        <v>0</v>
      </c>
      <c r="M1561" s="120" t="n">
        <v>0</v>
      </c>
      <c r="N1561" s="88">
        <f>N1560+C1561+D1561+F1561+G1561+H1561-I1561-J1561-K1561-L1561-M1561/7</f>
        <v/>
      </c>
      <c r="O1561" s="88" t="n">
        <v>2947</v>
      </c>
      <c r="P1561" s="88" t="n"/>
      <c r="Q1561" s="88" t="n"/>
      <c r="R1561" s="134" t="n"/>
      <c r="S1561" s="134" t="n"/>
      <c r="T1561" s="134" t="n"/>
      <c r="U1561" s="134" t="n"/>
      <c r="V1561" s="134" t="n"/>
      <c r="W1561" s="134" t="n"/>
      <c r="X1561" s="134" t="n"/>
    </row>
    <row r="1562" ht="15.75" customHeight="1" s="303">
      <c r="B1562" s="75" t="n">
        <v>45829</v>
      </c>
      <c r="C1562" s="120" t="n">
        <v>0</v>
      </c>
      <c r="D1562" s="120" t="n">
        <v>400</v>
      </c>
      <c r="E1562" s="120" t="n">
        <v>101</v>
      </c>
      <c r="F1562" s="120" t="n">
        <v>0</v>
      </c>
      <c r="G1562" s="120" t="n">
        <v>0</v>
      </c>
      <c r="H1562" s="120" t="n">
        <v>162</v>
      </c>
      <c r="I1562" s="120">
        <f>1343-600</f>
        <v/>
      </c>
      <c r="J1562" s="120" t="n">
        <v>0</v>
      </c>
      <c r="K1562" s="120" t="n">
        <v>600</v>
      </c>
      <c r="L1562" s="120" t="n">
        <v>0</v>
      </c>
      <c r="M1562" s="120" t="n">
        <v>0</v>
      </c>
      <c r="N1562" s="88">
        <f>N1561+C1562+D1562+F1562+G1562+H1562-I1562-J1562-K1562-L1562-M1562/7</f>
        <v/>
      </c>
      <c r="O1562" s="88" t="n">
        <v>2944</v>
      </c>
      <c r="P1562" s="88" t="n"/>
      <c r="Q1562" s="88" t="n"/>
      <c r="R1562" s="134" t="n"/>
      <c r="S1562" s="134" t="n"/>
      <c r="T1562" s="134" t="n"/>
      <c r="U1562" s="134" t="n"/>
      <c r="V1562" s="134" t="n"/>
      <c r="W1562" s="134" t="n"/>
      <c r="X1562" s="134" t="n"/>
    </row>
    <row r="1563" ht="15.75" customHeight="1" s="303">
      <c r="B1563" s="75" t="n">
        <v>45830</v>
      </c>
      <c r="C1563" s="120" t="n">
        <v>0</v>
      </c>
      <c r="D1563" s="120" t="n">
        <v>0</v>
      </c>
      <c r="E1563" s="120" t="n">
        <v>0</v>
      </c>
      <c r="F1563" s="120" t="n">
        <v>0</v>
      </c>
      <c r="G1563" s="120" t="n">
        <v>0</v>
      </c>
      <c r="H1563" s="120" t="n">
        <v>420</v>
      </c>
      <c r="I1563" s="120" t="n">
        <v>452</v>
      </c>
      <c r="J1563" s="120" t="n">
        <v>0</v>
      </c>
      <c r="K1563" s="120" t="n">
        <v>0</v>
      </c>
      <c r="L1563" s="120" t="n">
        <v>0</v>
      </c>
      <c r="M1563" s="120" t="n">
        <v>0</v>
      </c>
      <c r="N1563" s="88">
        <f>N1562+C1563+D1563+F1563+G1563+H1563-I1563-J1563-K1563-L1563-M1563/7</f>
        <v/>
      </c>
      <c r="O1563" s="88" t="n">
        <v>2743</v>
      </c>
      <c r="P1563" s="88" t="n"/>
      <c r="Q1563" s="88" t="n"/>
      <c r="R1563" s="134" t="n"/>
      <c r="S1563" s="134" t="n"/>
      <c r="T1563" s="134" t="n"/>
      <c r="U1563" s="134" t="n"/>
      <c r="V1563" s="134" t="n"/>
      <c r="W1563" s="134" t="n"/>
      <c r="X1563" s="134" t="n"/>
    </row>
    <row r="1564" ht="15.75" customHeight="1" s="303">
      <c r="B1564" s="75" t="n">
        <v>45831</v>
      </c>
      <c r="C1564" s="120" t="n">
        <v>0</v>
      </c>
      <c r="D1564" s="120" t="n">
        <v>600</v>
      </c>
      <c r="E1564" s="120" t="n">
        <v>12</v>
      </c>
      <c r="F1564" s="120" t="n">
        <v>0</v>
      </c>
      <c r="G1564" s="120" t="n">
        <v>0</v>
      </c>
      <c r="H1564" s="120" t="n">
        <v>305</v>
      </c>
      <c r="I1564" s="120" t="n">
        <v>238</v>
      </c>
      <c r="J1564" s="120" t="n">
        <v>0</v>
      </c>
      <c r="K1564" s="120" t="n">
        <v>0</v>
      </c>
      <c r="L1564" s="120" t="n">
        <v>0</v>
      </c>
      <c r="M1564" s="120" t="n">
        <v>0</v>
      </c>
      <c r="N1564" s="88">
        <f>N1563+C1564+D1564+F1564+G1564+H1564-I1564-J1564-K1564-L1564-M1564/7</f>
        <v/>
      </c>
      <c r="O1564" s="88" t="n">
        <v>3123</v>
      </c>
      <c r="P1564" s="88" t="n"/>
      <c r="Q1564" s="88" t="n"/>
      <c r="R1564" s="134" t="n"/>
      <c r="S1564" s="134" t="n"/>
      <c r="T1564" s="134" t="n"/>
      <c r="U1564" s="134" t="n"/>
      <c r="V1564" s="134" t="n"/>
      <c r="W1564" s="134" t="n"/>
      <c r="X1564" s="134" t="n"/>
    </row>
    <row r="1565" ht="15.75" customHeight="1" s="303">
      <c r="B1565" s="75" t="n">
        <v>45832</v>
      </c>
      <c r="C1565" s="120" t="n">
        <v>0</v>
      </c>
      <c r="D1565" s="120" t="n">
        <v>420</v>
      </c>
      <c r="E1565" s="120" t="n">
        <v>118</v>
      </c>
      <c r="F1565" s="120" t="n">
        <v>0</v>
      </c>
      <c r="G1565" s="120" t="n">
        <v>0</v>
      </c>
      <c r="H1565" s="120" t="n">
        <v>819</v>
      </c>
      <c r="I1565" s="120" t="n">
        <v>433</v>
      </c>
      <c r="J1565" s="120" t="n">
        <v>0</v>
      </c>
      <c r="K1565" s="120" t="n">
        <v>0</v>
      </c>
      <c r="L1565" s="120" t="n">
        <v>0</v>
      </c>
      <c r="M1565" s="120" t="n">
        <v>0</v>
      </c>
      <c r="N1565" s="88">
        <f>N1564+C1565+D1565+F1565+G1565+H1565-I1565-J1565-K1565-L1565-M1565/7</f>
        <v/>
      </c>
      <c r="O1565" s="88" t="n">
        <v>3352</v>
      </c>
      <c r="P1565" s="88" t="n"/>
      <c r="Q1565" s="88" t="n"/>
      <c r="R1565" s="134" t="n"/>
      <c r="S1565" s="134" t="n"/>
      <c r="T1565" s="134" t="n"/>
      <c r="U1565" s="134" t="n"/>
      <c r="V1565" s="134" t="n"/>
      <c r="W1565" s="134" t="n"/>
      <c r="X1565" s="134" t="n"/>
    </row>
    <row r="1566" ht="15.75" customHeight="1" s="303">
      <c r="B1566" s="75" t="n">
        <v>45833</v>
      </c>
      <c r="C1566" s="120" t="n">
        <v>0</v>
      </c>
      <c r="D1566" s="120">
        <f>420+300</f>
        <v/>
      </c>
      <c r="E1566" s="120">
        <f>133+117</f>
        <v/>
      </c>
      <c r="F1566" s="120" t="n">
        <v>0</v>
      </c>
      <c r="G1566" s="120" t="n">
        <v>0</v>
      </c>
      <c r="H1566" s="120" t="n">
        <v>359</v>
      </c>
      <c r="I1566" s="120" t="n">
        <v>321</v>
      </c>
      <c r="J1566" s="120" t="n">
        <v>0</v>
      </c>
      <c r="K1566" s="120" t="n">
        <v>0</v>
      </c>
      <c r="L1566" s="120" t="n">
        <v>350</v>
      </c>
      <c r="M1566" s="120" t="n">
        <v>1340</v>
      </c>
      <c r="N1566" s="88">
        <f>N1565+C1566+D1566+F1566+G1566+H1566-I1566-J1566-K1566-L1566-M1566/7</f>
        <v/>
      </c>
      <c r="O1566" s="88" t="n">
        <v>3729</v>
      </c>
      <c r="P1566" s="88" t="n"/>
      <c r="Q1566" s="88" t="n"/>
      <c r="R1566" s="134" t="n"/>
      <c r="S1566" s="134" t="n"/>
      <c r="T1566" s="134" t="n"/>
      <c r="U1566" s="134" t="n"/>
      <c r="V1566" s="134" t="n"/>
      <c r="W1566" s="134" t="n"/>
      <c r="X1566" s="134" t="n"/>
    </row>
    <row r="1567" ht="15.75" customHeight="1" s="303">
      <c r="B1567" s="75" t="n">
        <v>45834</v>
      </c>
      <c r="C1567" s="120" t="n">
        <v>0</v>
      </c>
      <c r="D1567" s="120" t="n">
        <v>300</v>
      </c>
      <c r="E1567" s="120" t="n">
        <v>115</v>
      </c>
      <c r="F1567" s="120" t="n">
        <v>0</v>
      </c>
      <c r="G1567" s="120" t="n">
        <v>0</v>
      </c>
      <c r="H1567" s="120" t="n">
        <v>522</v>
      </c>
      <c r="I1567" s="120" t="n">
        <v>534</v>
      </c>
      <c r="J1567" s="120" t="n">
        <v>0</v>
      </c>
      <c r="K1567" s="120" t="n">
        <v>0</v>
      </c>
      <c r="L1567" s="120" t="n">
        <v>0</v>
      </c>
      <c r="M1567" s="120" t="n">
        <v>0</v>
      </c>
      <c r="N1567" s="88">
        <f>N1566+C1567+D1567+F1567+G1567+H1567-I1567-J1567-K1567-L1567-M1567/7</f>
        <v/>
      </c>
      <c r="O1567" s="88" t="n">
        <v>3513</v>
      </c>
      <c r="P1567" s="88" t="n"/>
      <c r="Q1567" s="88" t="n"/>
      <c r="R1567" s="134" t="n"/>
      <c r="S1567" s="134" t="n"/>
      <c r="T1567" s="134" t="n"/>
      <c r="U1567" s="134" t="n"/>
      <c r="V1567" s="134" t="n"/>
      <c r="W1567" s="134" t="n"/>
      <c r="X1567" s="134" t="n"/>
    </row>
    <row r="1568" ht="15.75" customHeight="1" s="303">
      <c r="B1568" s="75" t="n">
        <v>45835</v>
      </c>
      <c r="C1568" s="120" t="n">
        <v>0</v>
      </c>
      <c r="D1568" s="120" t="n">
        <v>0</v>
      </c>
      <c r="E1568" s="120" t="n">
        <v>0</v>
      </c>
      <c r="F1568" s="120" t="n">
        <v>0</v>
      </c>
      <c r="G1568" s="120" t="n">
        <v>0</v>
      </c>
      <c r="H1568" s="120" t="n">
        <v>357</v>
      </c>
      <c r="I1568" s="120" t="n">
        <v>845</v>
      </c>
      <c r="J1568" s="120" t="n">
        <v>0</v>
      </c>
      <c r="K1568" s="120" t="n">
        <v>0</v>
      </c>
      <c r="L1568" s="120" t="n">
        <v>0</v>
      </c>
      <c r="M1568" s="120" t="n">
        <v>0</v>
      </c>
      <c r="N1568" s="88">
        <f>N1567+C1568+D1568+F1568+G1568+H1568-I1568-J1568-K1568-L1568-M1568/7</f>
        <v/>
      </c>
      <c r="O1568" s="88" t="n">
        <v>3041</v>
      </c>
      <c r="P1568" s="88" t="n"/>
      <c r="Q1568" s="88" t="n"/>
      <c r="R1568" s="134" t="n"/>
      <c r="S1568" s="134" t="n"/>
      <c r="T1568" s="134" t="n"/>
      <c r="U1568" s="134" t="n"/>
      <c r="V1568" s="134" t="n"/>
      <c r="W1568" s="134" t="n"/>
      <c r="X1568" s="134" t="n"/>
    </row>
    <row r="1569" ht="15.75" customHeight="1" s="303">
      <c r="B1569" s="75" t="n">
        <v>45836</v>
      </c>
      <c r="C1569" s="120" t="n">
        <v>0</v>
      </c>
      <c r="D1569" s="120" t="n">
        <v>0</v>
      </c>
      <c r="E1569" s="120" t="n">
        <v>0</v>
      </c>
      <c r="F1569" s="120" t="n">
        <v>0</v>
      </c>
      <c r="G1569" s="120" t="n">
        <v>0</v>
      </c>
      <c r="H1569" s="120" t="n">
        <v>584</v>
      </c>
      <c r="I1569" s="120" t="n">
        <v>668</v>
      </c>
      <c r="J1569" s="120" t="n">
        <v>0</v>
      </c>
      <c r="K1569" s="120" t="n">
        <v>0</v>
      </c>
      <c r="L1569" s="120" t="n">
        <v>0</v>
      </c>
      <c r="M1569" s="120" t="n">
        <v>0</v>
      </c>
      <c r="N1569" s="88">
        <f>N1568+C1569+D1569+F1569+G1569+H1569-I1569-J1569-K1569-L1569-M1569/7</f>
        <v/>
      </c>
      <c r="O1569" s="88" t="n">
        <v>2509</v>
      </c>
      <c r="P1569" s="88" t="n"/>
      <c r="Q1569" s="88" t="n"/>
      <c r="R1569" s="134" t="n"/>
      <c r="S1569" s="134" t="n"/>
      <c r="T1569" s="134" t="n"/>
      <c r="U1569" s="134" t="n"/>
      <c r="V1569" s="134" t="n"/>
      <c r="W1569" s="134" t="n"/>
      <c r="X1569" s="134" t="n"/>
    </row>
    <row r="1570" ht="15.75" customHeight="1" s="303">
      <c r="B1570" s="75" t="n">
        <v>45837</v>
      </c>
      <c r="C1570" s="120" t="n">
        <v>0</v>
      </c>
      <c r="D1570" s="120" t="n">
        <v>300</v>
      </c>
      <c r="E1570" s="120" t="n">
        <v>121</v>
      </c>
      <c r="F1570" s="120" t="n">
        <v>0</v>
      </c>
      <c r="G1570" s="120" t="n">
        <v>0</v>
      </c>
      <c r="H1570" s="120" t="n">
        <v>375</v>
      </c>
      <c r="I1570" s="120" t="n">
        <v>663</v>
      </c>
      <c r="J1570" s="120" t="n">
        <v>0</v>
      </c>
      <c r="K1570" s="120" t="n">
        <v>0</v>
      </c>
      <c r="L1570" s="120" t="n">
        <v>0</v>
      </c>
      <c r="M1570" s="120" t="n">
        <v>0</v>
      </c>
      <c r="N1570" s="88">
        <f>N1569+C1570+D1570+F1570+G1570+H1570-I1570-J1570-K1570-L1570-M1570/7</f>
        <v/>
      </c>
      <c r="O1570" s="88" t="n">
        <v>2236</v>
      </c>
      <c r="P1570" s="88" t="n"/>
      <c r="Q1570" s="88" t="n"/>
      <c r="R1570" s="134" t="n"/>
      <c r="S1570" s="134" t="n"/>
      <c r="T1570" s="134" t="n"/>
      <c r="U1570" s="134" t="n"/>
      <c r="V1570" s="134" t="n"/>
      <c r="W1570" s="134" t="n"/>
      <c r="X1570" s="134" t="n"/>
    </row>
    <row r="1571" ht="15.75" customHeight="1" s="303">
      <c r="B1571" s="75" t="n">
        <v>45838</v>
      </c>
      <c r="C1571" s="120" t="n">
        <v>0</v>
      </c>
      <c r="D1571" s="120" t="n">
        <v>0</v>
      </c>
      <c r="E1571" s="120" t="n">
        <v>0</v>
      </c>
      <c r="F1571" s="120" t="n">
        <v>0</v>
      </c>
      <c r="G1571" s="120" t="n">
        <v>0</v>
      </c>
      <c r="H1571" s="120" t="n">
        <v>474</v>
      </c>
      <c r="I1571" s="120" t="n">
        <v>663</v>
      </c>
      <c r="J1571" s="120" t="n">
        <v>0</v>
      </c>
      <c r="K1571" s="120" t="n">
        <v>600</v>
      </c>
      <c r="L1571" s="120" t="n">
        <v>0</v>
      </c>
      <c r="M1571" s="120" t="n">
        <v>0</v>
      </c>
      <c r="N1571" s="88">
        <f>N1570+C1571+D1571+F1571+G1571+H1571-I1571-J1571-K1571-L1571-M1571/7</f>
        <v/>
      </c>
      <c r="O1571" s="88" t="n">
        <v>1864</v>
      </c>
      <c r="P1571" s="88" t="n"/>
      <c r="Q1571" s="88" t="n"/>
      <c r="R1571" s="134" t="n"/>
      <c r="S1571" s="134" t="n"/>
      <c r="T1571" s="134" t="n"/>
      <c r="U1571" s="134" t="n"/>
      <c r="V1571" s="134" t="n"/>
      <c r="W1571" s="134" t="n"/>
      <c r="X1571" s="134" t="n"/>
    </row>
    <row r="1572" ht="15.75" customHeight="1" s="303">
      <c r="B1572" s="75" t="n">
        <v>45839</v>
      </c>
      <c r="C1572" s="120" t="n">
        <v>0</v>
      </c>
      <c r="D1572" s="120" t="n">
        <v>500</v>
      </c>
      <c r="E1572" s="120" t="n">
        <v>133</v>
      </c>
      <c r="F1572" s="120" t="n">
        <v>0</v>
      </c>
      <c r="G1572" s="120" t="n">
        <v>0</v>
      </c>
      <c r="H1572" s="120" t="n">
        <v>418</v>
      </c>
      <c r="I1572" s="120" t="n">
        <v>261</v>
      </c>
      <c r="J1572" s="120" t="n">
        <v>0</v>
      </c>
      <c r="K1572" s="120" t="n">
        <v>0</v>
      </c>
      <c r="L1572" s="120" t="n">
        <v>0</v>
      </c>
      <c r="M1572" s="120" t="n">
        <v>0</v>
      </c>
      <c r="N1572" s="88">
        <f>N1571+C1572+D1572+F1572+G1572+H1572-I1572-J1572-K1572-L1572-M1572/7</f>
        <v/>
      </c>
      <c r="O1572" s="88" t="n">
        <v>2069</v>
      </c>
      <c r="P1572" s="88" t="n"/>
      <c r="Q1572" s="88" t="n"/>
      <c r="R1572" s="134" t="n"/>
      <c r="S1572" s="134" t="n"/>
      <c r="T1572" s="134" t="n"/>
      <c r="U1572" s="134" t="n"/>
      <c r="V1572" s="134" t="n"/>
      <c r="W1572" s="134" t="n"/>
      <c r="X1572" s="134" t="n"/>
    </row>
    <row r="1573" ht="15.75" customHeight="1" s="303">
      <c r="B1573" s="75" t="n">
        <v>45840</v>
      </c>
      <c r="C1573" s="120" t="n">
        <v>0</v>
      </c>
      <c r="D1573" s="120">
        <f>280+300+146</f>
        <v/>
      </c>
      <c r="E1573" s="120">
        <f>62+78+37</f>
        <v/>
      </c>
      <c r="F1573" s="120" t="n">
        <v>0</v>
      </c>
      <c r="G1573" s="120" t="n">
        <v>0</v>
      </c>
      <c r="H1573" s="120" t="n">
        <v>269</v>
      </c>
      <c r="I1573" s="120" t="n">
        <v>339</v>
      </c>
      <c r="J1573" s="120" t="n">
        <v>0</v>
      </c>
      <c r="K1573" s="120" t="n">
        <v>0</v>
      </c>
      <c r="L1573" s="120" t="n">
        <v>0</v>
      </c>
      <c r="M1573" s="120" t="n">
        <v>0</v>
      </c>
      <c r="N1573" s="88">
        <f>N1572+C1573+D1573+F1573+G1573+H1573-I1573-J1573-K1573-L1573-M1573/7</f>
        <v/>
      </c>
      <c r="O1573" s="88" t="n">
        <v>2310</v>
      </c>
      <c r="P1573" s="88" t="n"/>
      <c r="Q1573" s="88" t="n"/>
      <c r="R1573" s="134" t="n"/>
      <c r="S1573" s="134" t="n"/>
      <c r="T1573" s="134" t="n"/>
      <c r="U1573" s="134" t="n"/>
      <c r="V1573" s="134" t="n"/>
      <c r="W1573" s="134" t="n"/>
      <c r="X1573" s="134" t="n"/>
    </row>
    <row r="1574" ht="15.75" customHeight="1" s="303">
      <c r="B1574" s="75" t="n">
        <v>45841</v>
      </c>
      <c r="C1574" s="120" t="n">
        <v>0</v>
      </c>
      <c r="D1574" s="120">
        <f>300+300</f>
        <v/>
      </c>
      <c r="E1574" s="120">
        <f>83+74</f>
        <v/>
      </c>
      <c r="F1574" s="120" t="n">
        <v>0</v>
      </c>
      <c r="G1574" s="120" t="n">
        <v>0</v>
      </c>
      <c r="H1574" s="120" t="n">
        <v>459</v>
      </c>
      <c r="I1574" s="120" t="n">
        <v>469</v>
      </c>
      <c r="J1574" s="120" t="n">
        <v>0</v>
      </c>
      <c r="K1574" s="120" t="n">
        <v>0</v>
      </c>
      <c r="L1574" s="120" t="n">
        <v>0</v>
      </c>
      <c r="M1574" s="120" t="n">
        <v>0</v>
      </c>
      <c r="N1574" s="88">
        <f>N1573+C1574+D1574+F1574+G1574+H1574-I1574-J1574-K1574-L1574-M1574/7</f>
        <v/>
      </c>
      <c r="O1574" s="88" t="n">
        <v>2520</v>
      </c>
      <c r="P1574" s="88" t="n"/>
      <c r="Q1574" s="88" t="n"/>
      <c r="R1574" s="134" t="n"/>
      <c r="S1574" s="134" t="n"/>
      <c r="T1574" s="134" t="n"/>
      <c r="U1574" s="134" t="n"/>
      <c r="V1574" s="134" t="n"/>
      <c r="W1574" s="134" t="n"/>
      <c r="X1574" s="134" t="n"/>
    </row>
    <row r="1575" ht="15.75" customHeight="1" s="303">
      <c r="B1575" s="75" t="n">
        <v>45842</v>
      </c>
      <c r="C1575" s="120" t="n">
        <v>0</v>
      </c>
      <c r="D1575" s="120" t="n">
        <v>0</v>
      </c>
      <c r="E1575" s="120" t="n">
        <v>0</v>
      </c>
      <c r="F1575" s="120" t="n">
        <v>0</v>
      </c>
      <c r="G1575" s="120" t="n">
        <v>0</v>
      </c>
      <c r="H1575" s="120" t="n">
        <v>478</v>
      </c>
      <c r="I1575" s="120" t="n">
        <v>911</v>
      </c>
      <c r="J1575" s="120" t="n">
        <v>0</v>
      </c>
      <c r="K1575" s="120" t="n">
        <v>0</v>
      </c>
      <c r="L1575" s="120" t="n">
        <v>0</v>
      </c>
      <c r="M1575" s="120" t="n">
        <v>0</v>
      </c>
      <c r="N1575" s="88">
        <f>N1574+C1575+D1575+F1575+G1575+H1575-I1575-J1575-K1575-L1575-M1575/7</f>
        <v/>
      </c>
      <c r="O1575" s="88" t="n">
        <v>2243</v>
      </c>
      <c r="P1575" s="88" t="n"/>
      <c r="Q1575" s="88" t="n"/>
      <c r="R1575" s="134" t="n"/>
      <c r="S1575" s="134" t="n"/>
      <c r="T1575" s="134" t="n"/>
      <c r="U1575" s="134" t="n"/>
      <c r="V1575" s="134" t="n"/>
      <c r="W1575" s="134" t="n"/>
      <c r="X1575" s="134" t="n"/>
    </row>
    <row r="1576" ht="15.75" customHeight="1" s="303">
      <c r="B1576" s="75" t="n">
        <v>45843</v>
      </c>
      <c r="C1576" s="120" t="n">
        <v>0</v>
      </c>
      <c r="D1576" s="120">
        <f>300+400</f>
        <v/>
      </c>
      <c r="E1576" s="120">
        <f>77+102</f>
        <v/>
      </c>
      <c r="F1576" s="120" t="n">
        <v>0</v>
      </c>
      <c r="G1576" s="120" t="n">
        <v>0</v>
      </c>
      <c r="H1576" s="120" t="n">
        <v>376</v>
      </c>
      <c r="I1576" s="120" t="n">
        <v>875</v>
      </c>
      <c r="J1576" s="120" t="n">
        <v>0</v>
      </c>
      <c r="K1576" s="120" t="n">
        <v>0</v>
      </c>
      <c r="L1576" s="120" t="n">
        <v>0</v>
      </c>
      <c r="M1576" s="120" t="n">
        <v>0</v>
      </c>
      <c r="N1576" s="88">
        <f>N1575+C1576+D1576+F1576+G1576+H1576-I1576-J1576-K1576-L1576-M1576/7</f>
        <v/>
      </c>
      <c r="O1576" s="88" t="n">
        <v>2438</v>
      </c>
      <c r="P1576" s="88" t="n"/>
      <c r="Q1576" s="88" t="n"/>
      <c r="R1576" s="134" t="n"/>
      <c r="S1576" s="134" t="n"/>
      <c r="T1576" s="134" t="n"/>
      <c r="U1576" s="134" t="n"/>
      <c r="V1576" s="134" t="n"/>
      <c r="W1576" s="134" t="n"/>
      <c r="X1576" s="134" t="n"/>
    </row>
    <row r="1577" ht="15.75" customHeight="1" s="303">
      <c r="B1577" s="75" t="n">
        <v>45844</v>
      </c>
      <c r="C1577" s="120" t="n">
        <v>0</v>
      </c>
      <c r="D1577" s="120" t="n">
        <v>330</v>
      </c>
      <c r="E1577" s="120" t="n">
        <v>99</v>
      </c>
      <c r="F1577" s="120" t="n">
        <v>0</v>
      </c>
      <c r="G1577" s="120" t="n">
        <v>0</v>
      </c>
      <c r="H1577" s="120" t="n">
        <v>525</v>
      </c>
      <c r="I1577" s="120" t="n">
        <v>725</v>
      </c>
      <c r="J1577" s="120" t="n">
        <v>0</v>
      </c>
      <c r="K1577" s="120" t="n">
        <v>0</v>
      </c>
      <c r="L1577" s="120" t="n">
        <v>0</v>
      </c>
      <c r="M1577" s="120" t="n">
        <v>0</v>
      </c>
      <c r="N1577" s="88">
        <f>N1576+C1577+D1577+F1577+G1577+H1577-I1577-J1577-K1577-L1577-M1577/7</f>
        <v/>
      </c>
      <c r="O1577" s="88" t="n">
        <v>2485</v>
      </c>
      <c r="P1577" s="88" t="n"/>
      <c r="Q1577" s="88" t="n"/>
      <c r="R1577" s="134" t="n"/>
      <c r="S1577" s="134" t="n"/>
      <c r="T1577" s="134" t="n"/>
      <c r="U1577" s="134" t="n"/>
      <c r="V1577" s="134" t="n"/>
      <c r="W1577" s="134" t="n"/>
      <c r="X1577" s="134" t="n"/>
    </row>
    <row r="1578" ht="15.75" customHeight="1" s="303">
      <c r="B1578" s="75" t="n">
        <v>45845</v>
      </c>
      <c r="C1578" s="120" t="n">
        <v>0</v>
      </c>
      <c r="D1578" s="120" t="n">
        <v>300</v>
      </c>
      <c r="E1578" s="120" t="n">
        <v>91</v>
      </c>
      <c r="F1578" s="120" t="n">
        <v>0</v>
      </c>
      <c r="G1578" s="120" t="n">
        <v>0</v>
      </c>
      <c r="H1578" s="120" t="n">
        <v>468</v>
      </c>
      <c r="I1578" s="120" t="n">
        <v>396</v>
      </c>
      <c r="J1578" s="120" t="n">
        <v>0</v>
      </c>
      <c r="K1578" s="120" t="n">
        <v>0</v>
      </c>
      <c r="L1578" s="120" t="n">
        <v>0</v>
      </c>
      <c r="M1578" s="120" t="n">
        <v>0</v>
      </c>
      <c r="N1578" s="88">
        <f>N1577+C1578+D1578+F1578+G1578+H1578-I1578-J1578-K1578-L1578-M1578/7</f>
        <v/>
      </c>
      <c r="O1578" s="88" t="n">
        <v>2382</v>
      </c>
      <c r="P1578" s="88" t="n"/>
      <c r="Q1578" s="88" t="n"/>
      <c r="R1578" s="134" t="n"/>
      <c r="S1578" s="134" t="n"/>
      <c r="T1578" s="134" t="n"/>
      <c r="U1578" s="134" t="n"/>
      <c r="V1578" s="134" t="n"/>
      <c r="W1578" s="134" t="n"/>
      <c r="X1578" s="134" t="n"/>
    </row>
    <row r="1579" ht="15.75" customHeight="1" s="303">
      <c r="B1579" s="75" t="n">
        <v>45846</v>
      </c>
      <c r="C1579" s="120" t="n">
        <v>0</v>
      </c>
      <c r="D1579" s="120" t="n">
        <v>500</v>
      </c>
      <c r="E1579" s="120" t="n">
        <v>142</v>
      </c>
      <c r="F1579" s="120" t="n">
        <v>0</v>
      </c>
      <c r="G1579" s="120" t="n">
        <v>0</v>
      </c>
      <c r="H1579" s="120" t="n">
        <v>542</v>
      </c>
      <c r="I1579" s="120" t="n">
        <v>485</v>
      </c>
      <c r="J1579" s="120" t="n">
        <v>0</v>
      </c>
      <c r="K1579" s="120" t="n">
        <v>0</v>
      </c>
      <c r="L1579" s="120" t="n">
        <v>0</v>
      </c>
      <c r="M1579" s="120" t="n">
        <v>0</v>
      </c>
      <c r="N1579" s="88">
        <f>N1578+C1579+D1579+F1579+G1579+H1579-I1579-J1579-K1579-L1579-M1579/7</f>
        <v/>
      </c>
      <c r="O1579" s="88" t="n">
        <v>2404</v>
      </c>
      <c r="P1579" s="88" t="n"/>
      <c r="Q1579" s="88" t="n"/>
      <c r="R1579" s="134" t="n"/>
      <c r="S1579" s="134" t="n"/>
      <c r="T1579" s="134" t="n"/>
      <c r="U1579" s="134" t="n"/>
      <c r="V1579" s="134" t="n"/>
      <c r="W1579" s="134" t="n"/>
      <c r="X1579" s="134" t="n"/>
    </row>
    <row r="1580" ht="15.75" customHeight="1" s="303">
      <c r="B1580" s="75" t="n">
        <v>45847</v>
      </c>
      <c r="C1580" s="120" t="n">
        <v>0</v>
      </c>
      <c r="D1580" s="120" t="n">
        <v>0</v>
      </c>
      <c r="E1580" s="120" t="n">
        <v>0</v>
      </c>
      <c r="F1580" s="120" t="n">
        <v>0</v>
      </c>
      <c r="G1580" s="120" t="n">
        <v>0</v>
      </c>
      <c r="H1580" s="120" t="n">
        <v>562</v>
      </c>
      <c r="I1580" s="120" t="n">
        <v>727</v>
      </c>
      <c r="J1580" s="120" t="n">
        <v>0</v>
      </c>
      <c r="K1580" s="120" t="n">
        <v>0</v>
      </c>
      <c r="L1580" s="133">
        <f>346+12</f>
        <v/>
      </c>
      <c r="M1580" s="133">
        <f>4*150+7*51</f>
        <v/>
      </c>
      <c r="N1580" s="88">
        <f>N1579+C1580+D1580+F1580+G1580+H1580-I1580-J1580-K1580-L1580-M1580/7</f>
        <v/>
      </c>
      <c r="O1580" s="88" t="n">
        <v>1923</v>
      </c>
      <c r="P1580" s="88" t="n"/>
      <c r="Q1580" s="88" t="n"/>
      <c r="R1580" s="134" t="n"/>
      <c r="S1580" s="134" t="n"/>
      <c r="T1580" s="134" t="n"/>
      <c r="U1580" s="134" t="n"/>
      <c r="V1580" s="134" t="n"/>
      <c r="W1580" s="134" t="n"/>
      <c r="X1580" s="134" t="n"/>
    </row>
    <row r="1581" ht="15.75" customHeight="1" s="303">
      <c r="B1581" s="75" t="n">
        <v>45848</v>
      </c>
      <c r="C1581" s="120" t="n">
        <v>0</v>
      </c>
      <c r="D1581" s="120">
        <f>344+400+600</f>
        <v/>
      </c>
      <c r="E1581" s="120">
        <f>113+142+17</f>
        <v/>
      </c>
      <c r="F1581" s="120" t="n">
        <v>0</v>
      </c>
      <c r="G1581" s="120" t="n">
        <v>0</v>
      </c>
      <c r="H1581" s="120" t="n">
        <v>665</v>
      </c>
      <c r="I1581" s="120" t="n">
        <v>303</v>
      </c>
      <c r="J1581" s="120" t="n">
        <v>0</v>
      </c>
      <c r="K1581" s="120" t="n">
        <v>0</v>
      </c>
      <c r="L1581" s="120" t="n">
        <v>0</v>
      </c>
      <c r="M1581" s="120" t="n">
        <v>0</v>
      </c>
      <c r="N1581" s="88">
        <f>N1580+C1581+D1581+F1581+G1581+H1581-I1581-J1581-K1581-L1581-M1581/7</f>
        <v/>
      </c>
      <c r="O1581" s="88" t="n">
        <v>2764</v>
      </c>
      <c r="P1581" s="88" t="n"/>
      <c r="Q1581" s="88" t="n"/>
      <c r="R1581" s="134" t="n"/>
      <c r="S1581" s="134" t="n"/>
      <c r="T1581" s="134" t="n"/>
      <c r="U1581" s="134" t="n"/>
      <c r="V1581" s="134" t="n"/>
      <c r="W1581" s="134" t="n"/>
      <c r="X1581" s="134" t="n"/>
    </row>
    <row r="1582" ht="15.75" customHeight="1" s="303">
      <c r="B1582" s="75" t="n">
        <v>45849</v>
      </c>
      <c r="C1582" s="120" t="n">
        <v>0</v>
      </c>
      <c r="D1582" s="120" t="n">
        <v>370</v>
      </c>
      <c r="E1582" s="120" t="n">
        <v>0</v>
      </c>
      <c r="F1582" s="120" t="n">
        <v>0</v>
      </c>
      <c r="G1582" s="120" t="n">
        <v>0</v>
      </c>
      <c r="H1582" s="120" t="n">
        <v>738</v>
      </c>
      <c r="I1582" s="120" t="n">
        <v>1055</v>
      </c>
      <c r="J1582" s="120" t="n">
        <v>0</v>
      </c>
      <c r="K1582" s="120" t="n">
        <v>600</v>
      </c>
      <c r="L1582" s="120" t="n">
        <v>0</v>
      </c>
      <c r="M1582" s="120" t="n">
        <v>0</v>
      </c>
      <c r="N1582" s="88">
        <f>N1581+C1582+D1582+F1582+G1582+H1582-I1582-J1582-K1582-L1582-M1582/7</f>
        <v/>
      </c>
      <c r="O1582" s="88" t="n">
        <v>2759</v>
      </c>
      <c r="P1582" s="88" t="n"/>
      <c r="Q1582" s="88" t="n"/>
      <c r="R1582" s="134" t="n"/>
      <c r="S1582" s="134" t="n"/>
      <c r="T1582" s="134" t="n"/>
      <c r="U1582" s="134" t="n"/>
      <c r="V1582" s="134" t="n"/>
      <c r="W1582" s="134" t="n"/>
      <c r="X1582" s="134" t="n"/>
    </row>
    <row r="1583" ht="15.75" customHeight="1" s="303">
      <c r="B1583" s="75" t="n">
        <v>45850</v>
      </c>
      <c r="C1583" s="120" t="n">
        <v>0</v>
      </c>
      <c r="D1583" s="120">
        <f>300+20+29</f>
        <v/>
      </c>
      <c r="E1583" s="120" t="n">
        <v>82</v>
      </c>
      <c r="F1583" s="120" t="n">
        <v>0</v>
      </c>
      <c r="G1583" s="120" t="n">
        <v>0</v>
      </c>
      <c r="H1583" s="120" t="n">
        <v>561</v>
      </c>
      <c r="I1583" s="120" t="n">
        <v>981</v>
      </c>
      <c r="J1583" s="120" t="n">
        <v>0</v>
      </c>
      <c r="K1583" s="120" t="n">
        <v>0</v>
      </c>
      <c r="L1583" s="120" t="n">
        <v>0</v>
      </c>
      <c r="M1583" s="120" t="n">
        <v>0</v>
      </c>
      <c r="N1583" s="88">
        <f>N1582+C1583+D1583+F1583+G1583+H1583-I1583-J1583-K1583-L1583-M1583/7</f>
        <v/>
      </c>
      <c r="O1583" s="88" t="n">
        <v>2539</v>
      </c>
      <c r="P1583" s="88" t="n"/>
      <c r="Q1583" s="88" t="n"/>
      <c r="R1583" s="134" t="n"/>
      <c r="S1583" s="134" t="n"/>
      <c r="T1583" s="134" t="n"/>
      <c r="U1583" s="134" t="n"/>
      <c r="V1583" s="134" t="n"/>
      <c r="W1583" s="134" t="n"/>
      <c r="X1583" s="134" t="n"/>
    </row>
    <row r="1584" ht="15.75" customHeight="1" s="303">
      <c r="B1584" s="75" t="n">
        <v>45851</v>
      </c>
      <c r="C1584" s="120" t="n">
        <v>0</v>
      </c>
      <c r="D1584" s="120" t="n">
        <v>0</v>
      </c>
      <c r="E1584" s="120" t="n">
        <v>0</v>
      </c>
      <c r="F1584" s="120" t="n">
        <v>0</v>
      </c>
      <c r="G1584" s="120" t="n">
        <v>0</v>
      </c>
      <c r="H1584" s="120" t="n">
        <v>754</v>
      </c>
      <c r="I1584" s="120" t="n">
        <v>832</v>
      </c>
      <c r="J1584" s="120" t="n">
        <v>0</v>
      </c>
      <c r="K1584" s="120" t="n">
        <v>0</v>
      </c>
      <c r="L1584" s="120" t="n">
        <v>0</v>
      </c>
      <c r="M1584" s="120" t="n">
        <v>0</v>
      </c>
      <c r="N1584" s="88">
        <f>N1583+C1584+D1584+F1584+G1584+H1584-I1584-J1584-K1584-L1584-M1584/7</f>
        <v/>
      </c>
      <c r="O1584" s="88" t="n">
        <v>2231</v>
      </c>
      <c r="P1584" s="88" t="n"/>
      <c r="Q1584" s="88" t="n"/>
      <c r="R1584" s="134" t="n"/>
      <c r="S1584" s="134" t="n"/>
      <c r="T1584" s="134" t="n"/>
      <c r="U1584" s="134" t="n"/>
      <c r="V1584" s="134" t="n"/>
      <c r="W1584" s="134" t="n"/>
      <c r="X1584" s="134" t="n"/>
    </row>
    <row r="1585" ht="15.75" customHeight="1" s="303">
      <c r="B1585" s="75" t="n">
        <v>45852</v>
      </c>
      <c r="C1585" s="120" t="n">
        <v>0</v>
      </c>
      <c r="D1585" s="120">
        <f>400+500</f>
        <v/>
      </c>
      <c r="E1585" s="120">
        <f>101+139</f>
        <v/>
      </c>
      <c r="F1585" s="120" t="n">
        <v>0</v>
      </c>
      <c r="G1585" s="120" t="n">
        <v>0</v>
      </c>
      <c r="H1585" s="120" t="n">
        <v>772</v>
      </c>
      <c r="I1585" s="120" t="n">
        <v>468</v>
      </c>
      <c r="J1585" s="120" t="n">
        <v>0</v>
      </c>
      <c r="K1585" s="120" t="n">
        <v>0</v>
      </c>
      <c r="L1585" s="120" t="n">
        <v>0</v>
      </c>
      <c r="M1585" s="120" t="n">
        <v>0</v>
      </c>
      <c r="N1585" s="88">
        <f>N1584+C1585+D1585+F1585+G1585+H1585-I1585-J1585-K1585-L1585-M1585/7</f>
        <v/>
      </c>
      <c r="O1585" s="88" t="n">
        <v>2494</v>
      </c>
      <c r="P1585" s="88" t="n"/>
      <c r="Q1585" s="88" t="n"/>
      <c r="R1585" s="134" t="n"/>
      <c r="S1585" s="134" t="n"/>
      <c r="T1585" s="134" t="n"/>
      <c r="U1585" s="134" t="n"/>
      <c r="V1585" s="134" t="n"/>
      <c r="W1585" s="134" t="n"/>
      <c r="X1585" s="134" t="n"/>
    </row>
    <row r="1586" ht="15.75" customHeight="1" s="303">
      <c r="B1586" s="75" t="n">
        <v>45853</v>
      </c>
      <c r="C1586" s="120" t="n">
        <v>0</v>
      </c>
      <c r="D1586" s="120">
        <f>200+380+108</f>
        <v/>
      </c>
      <c r="E1586" s="120">
        <f>64+119</f>
        <v/>
      </c>
      <c r="F1586" s="120" t="n">
        <v>0</v>
      </c>
      <c r="G1586" s="120" t="n">
        <v>0</v>
      </c>
      <c r="H1586" s="120" t="n">
        <v>535</v>
      </c>
      <c r="I1586" s="120" t="n">
        <v>495</v>
      </c>
      <c r="J1586" s="120" t="n">
        <v>0</v>
      </c>
      <c r="K1586" s="120" t="n">
        <v>0</v>
      </c>
      <c r="L1586" s="120" t="n">
        <v>0</v>
      </c>
      <c r="M1586" s="120" t="n">
        <v>0</v>
      </c>
      <c r="N1586" s="88">
        <f>N1585+C1586+D1586+F1586+G1586+H1586-I1586-J1586-K1586-L1586-M1586/7</f>
        <v/>
      </c>
      <c r="O1586" s="88" t="n">
        <v>2912</v>
      </c>
      <c r="P1586" s="88" t="n"/>
      <c r="Q1586" s="88" t="n"/>
      <c r="R1586" s="134" t="n"/>
      <c r="S1586" s="134" t="n"/>
      <c r="T1586" s="134" t="n"/>
      <c r="U1586" s="134" t="n"/>
      <c r="V1586" s="134" t="n"/>
      <c r="W1586" s="134" t="n"/>
      <c r="X1586" s="134" t="n"/>
    </row>
    <row r="1587" ht="15.75" customHeight="1" s="303">
      <c r="B1587" s="75" t="n">
        <v>45854</v>
      </c>
      <c r="C1587" s="120" t="n">
        <v>0</v>
      </c>
      <c r="D1587" s="120" t="n">
        <v>0</v>
      </c>
      <c r="E1587" s="120" t="n">
        <v>0</v>
      </c>
      <c r="F1587" s="120" t="n">
        <v>0</v>
      </c>
      <c r="G1587" s="120" t="n">
        <v>0</v>
      </c>
      <c r="H1587" s="120" t="n">
        <v>382</v>
      </c>
      <c r="I1587" s="120" t="n">
        <v>503</v>
      </c>
      <c r="J1587" s="120" t="n">
        <v>0</v>
      </c>
      <c r="K1587" s="120" t="n">
        <v>0</v>
      </c>
      <c r="L1587" s="120" t="n">
        <v>0</v>
      </c>
      <c r="M1587" s="120" t="n">
        <v>0</v>
      </c>
      <c r="N1587" s="88">
        <f>N1586+C1587+D1587+F1587+G1587+H1587-I1587-J1587-K1587-L1587-M1587/7</f>
        <v/>
      </c>
      <c r="O1587" s="88" t="n">
        <v>2662</v>
      </c>
      <c r="P1587" s="88" t="n"/>
      <c r="Q1587" s="88" t="n"/>
      <c r="R1587" s="134" t="n"/>
      <c r="S1587" s="134" t="n"/>
      <c r="T1587" s="134" t="n"/>
      <c r="U1587" s="134" t="n"/>
      <c r="V1587" s="134" t="n"/>
      <c r="W1587" s="134" t="n"/>
      <c r="X1587" s="134" t="n"/>
    </row>
    <row r="1588" ht="15.75" customHeight="1" s="303">
      <c r="B1588" s="75" t="n">
        <v>45855</v>
      </c>
      <c r="C1588" s="120" t="n">
        <v>0</v>
      </c>
      <c r="D1588" s="120" t="n">
        <v>300</v>
      </c>
      <c r="E1588" s="120" t="n">
        <v>88</v>
      </c>
      <c r="F1588" s="120" t="n">
        <v>0</v>
      </c>
      <c r="G1588" s="120" t="n">
        <v>0</v>
      </c>
      <c r="H1588" s="120" t="n">
        <v>481</v>
      </c>
      <c r="I1588" s="120" t="n">
        <v>385</v>
      </c>
      <c r="J1588" s="120" t="n">
        <v>0</v>
      </c>
      <c r="K1588" s="120" t="n">
        <v>0</v>
      </c>
      <c r="L1588" s="120" t="n">
        <v>0</v>
      </c>
      <c r="M1588" s="120" t="n">
        <v>0</v>
      </c>
      <c r="N1588" s="88">
        <f>N1587+C1588+D1588+F1588+G1588+H1588-I1588-J1588-K1588-L1588-M1588/7</f>
        <v/>
      </c>
      <c r="O1588" s="88" t="n">
        <v>2570</v>
      </c>
      <c r="P1588" s="88" t="n"/>
      <c r="Q1588" s="88" t="n"/>
      <c r="R1588" s="134" t="n"/>
      <c r="S1588" s="134" t="n"/>
      <c r="T1588" s="134" t="n"/>
      <c r="U1588" s="134" t="n"/>
      <c r="V1588" s="134" t="n"/>
      <c r="W1588" s="134" t="n"/>
      <c r="X1588" s="134" t="n"/>
    </row>
    <row r="1589" ht="15.75" customHeight="1" s="303">
      <c r="B1589" s="75" t="n">
        <v>45856</v>
      </c>
      <c r="C1589" s="120" t="n">
        <v>0</v>
      </c>
      <c r="D1589" s="120" t="n">
        <v>0</v>
      </c>
      <c r="E1589" s="120" t="n">
        <v>0</v>
      </c>
      <c r="F1589" s="120" t="n">
        <v>0</v>
      </c>
      <c r="G1589" s="120" t="n">
        <v>0</v>
      </c>
      <c r="H1589" s="120" t="n">
        <v>510</v>
      </c>
      <c r="I1589" s="120" t="n">
        <v>549</v>
      </c>
      <c r="J1589" s="120" t="n">
        <v>0</v>
      </c>
      <c r="K1589" s="120" t="n">
        <v>600</v>
      </c>
      <c r="L1589" s="120" t="n">
        <v>0</v>
      </c>
      <c r="M1589" s="120" t="n">
        <v>0</v>
      </c>
      <c r="N1589" s="88">
        <f>N1588+C1589+D1589+F1589+G1589+H1589-I1589-J1589-K1589-L1589-M1589/7</f>
        <v/>
      </c>
      <c r="O1589" s="88" t="n">
        <v>2280</v>
      </c>
      <c r="P1589" s="88" t="n"/>
      <c r="Q1589" s="88" t="n"/>
      <c r="R1589" s="134" t="n"/>
      <c r="S1589" s="134" t="n"/>
      <c r="T1589" s="134" t="n"/>
      <c r="U1589" s="134" t="n"/>
      <c r="V1589" s="134" t="n"/>
      <c r="W1589" s="134" t="n"/>
      <c r="X1589" s="134" t="n"/>
    </row>
    <row r="1590" ht="15.75" customHeight="1" s="303">
      <c r="B1590" s="75" t="n">
        <v>45857</v>
      </c>
      <c r="C1590" s="120" t="n">
        <v>0</v>
      </c>
      <c r="D1590" s="120">
        <f>51+395</f>
        <v/>
      </c>
      <c r="E1590" s="120" t="n">
        <v>116</v>
      </c>
      <c r="F1590" s="120" t="n">
        <v>0</v>
      </c>
      <c r="G1590" s="120" t="n">
        <v>0</v>
      </c>
      <c r="H1590" s="120" t="n">
        <v>492</v>
      </c>
      <c r="I1590" s="120" t="n">
        <v>475</v>
      </c>
      <c r="J1590" s="120" t="n">
        <v>0</v>
      </c>
      <c r="K1590" s="120" t="n">
        <v>0</v>
      </c>
      <c r="L1590" s="120" t="n">
        <v>0</v>
      </c>
      <c r="M1590" s="120" t="n">
        <v>0</v>
      </c>
      <c r="N1590" s="88">
        <f>N1589+C1590+D1590+F1590+G1590+H1590-I1590-J1590-K1590-L1590-M1590/7</f>
        <v/>
      </c>
      <c r="O1590" s="88" t="n">
        <v>2330</v>
      </c>
      <c r="P1590" s="88" t="n"/>
      <c r="Q1590" s="88" t="n"/>
      <c r="R1590" s="134" t="n"/>
      <c r="S1590" s="134" t="n"/>
      <c r="T1590" s="134" t="n"/>
      <c r="U1590" s="134" t="n"/>
      <c r="V1590" s="134" t="n"/>
      <c r="W1590" s="134" t="n"/>
      <c r="X1590" s="134" t="n"/>
    </row>
    <row r="1591" ht="15.75" customHeight="1" s="303">
      <c r="B1591" s="75" t="n">
        <v>45858</v>
      </c>
      <c r="C1591" s="120" t="n">
        <v>0</v>
      </c>
      <c r="D1591" s="120" t="n">
        <v>0</v>
      </c>
      <c r="E1591" s="120" t="n">
        <v>0</v>
      </c>
      <c r="F1591" s="120" t="n">
        <v>0</v>
      </c>
      <c r="G1591" s="120" t="n">
        <v>0</v>
      </c>
      <c r="H1591" s="120" t="n">
        <v>181</v>
      </c>
      <c r="I1591" s="120" t="n">
        <v>696</v>
      </c>
      <c r="J1591" s="120" t="n">
        <v>0</v>
      </c>
      <c r="K1591" s="120" t="n">
        <v>0</v>
      </c>
      <c r="L1591" s="120" t="n">
        <v>0</v>
      </c>
      <c r="M1591" s="120" t="n">
        <v>0</v>
      </c>
      <c r="N1591" s="88">
        <f>N1590+C1591+D1591+F1591+G1591+H1591-I1591-J1591-K1591-L1591-M1591/7</f>
        <v/>
      </c>
      <c r="O1591" s="88" t="n">
        <v>2224</v>
      </c>
      <c r="P1591" s="88" t="n"/>
      <c r="Q1591" s="88" t="n"/>
      <c r="R1591" s="134" t="n"/>
      <c r="S1591" s="134" t="n"/>
      <c r="T1591" s="134" t="n"/>
      <c r="U1591" s="134" t="n"/>
      <c r="V1591" s="134" t="n"/>
      <c r="W1591" s="134" t="n"/>
      <c r="X1591" s="134" t="n"/>
    </row>
    <row r="1592" ht="15.75" customHeight="1" s="303">
      <c r="B1592" s="75" t="n">
        <v>45859</v>
      </c>
      <c r="C1592" s="120" t="n">
        <v>0</v>
      </c>
      <c r="D1592" s="120" t="n">
        <v>500</v>
      </c>
      <c r="E1592" s="120" t="n">
        <v>144</v>
      </c>
      <c r="F1592" s="120" t="n">
        <v>0</v>
      </c>
      <c r="G1592" s="120" t="n">
        <v>0</v>
      </c>
      <c r="H1592" s="120" t="n">
        <v>268</v>
      </c>
      <c r="I1592" s="120" t="n">
        <v>375</v>
      </c>
      <c r="J1592" s="120" t="n">
        <v>0</v>
      </c>
      <c r="K1592" s="120" t="n">
        <v>0</v>
      </c>
      <c r="L1592" s="120" t="n">
        <v>0</v>
      </c>
      <c r="M1592" s="120" t="n">
        <v>0</v>
      </c>
      <c r="N1592" s="88">
        <f>N1591+C1592+D1592+F1592+G1592+H1592-I1592-J1592-K1592-L1592-M1592/7</f>
        <v/>
      </c>
      <c r="O1592" s="88" t="n">
        <v>2213</v>
      </c>
      <c r="P1592" s="88" t="n"/>
      <c r="Q1592" s="88" t="n"/>
      <c r="R1592" s="134" t="n"/>
      <c r="S1592" s="134" t="n"/>
      <c r="T1592" s="134" t="n"/>
      <c r="U1592" s="134" t="n"/>
      <c r="V1592" s="134" t="n"/>
      <c r="W1592" s="134" t="n"/>
      <c r="X1592" s="134" t="n"/>
    </row>
    <row r="1593" ht="15.75" customHeight="1" s="303">
      <c r="B1593" s="75" t="n">
        <v>45860</v>
      </c>
      <c r="C1593" s="120" t="n">
        <v>0</v>
      </c>
      <c r="D1593" s="120" t="n">
        <v>600</v>
      </c>
      <c r="E1593" s="120" t="n">
        <v>13</v>
      </c>
      <c r="F1593" s="120" t="n">
        <v>0</v>
      </c>
      <c r="G1593" s="120" t="n">
        <v>0</v>
      </c>
      <c r="H1593" s="120" t="n">
        <v>111</v>
      </c>
      <c r="I1593" s="120" t="n">
        <v>461</v>
      </c>
      <c r="J1593" s="120" t="n">
        <v>0</v>
      </c>
      <c r="K1593" s="120" t="n">
        <v>0</v>
      </c>
      <c r="L1593" s="133" t="n">
        <v>536</v>
      </c>
      <c r="M1593" s="133">
        <f>250+41*7</f>
        <v/>
      </c>
      <c r="N1593" s="88">
        <f>N1592+C1593+D1593+F1593+G1593+H1593-I1593-J1593-K1593-L1593-M1593/7</f>
        <v/>
      </c>
      <c r="O1593" s="88" t="n">
        <v>2637</v>
      </c>
      <c r="P1593" s="88" t="n"/>
      <c r="Q1593" s="88" t="n"/>
      <c r="R1593" s="134" t="n"/>
      <c r="S1593" s="134" t="n"/>
      <c r="T1593" s="134" t="n"/>
      <c r="U1593" s="134" t="n"/>
      <c r="V1593" s="134" t="n"/>
      <c r="W1593" s="134" t="n"/>
      <c r="X1593" s="134" t="n"/>
    </row>
    <row r="1594" ht="15.75" customHeight="1" s="303">
      <c r="B1594" s="75" t="n">
        <v>45861</v>
      </c>
      <c r="C1594" s="120" t="n">
        <v>0</v>
      </c>
      <c r="D1594" s="120" t="n">
        <v>0</v>
      </c>
      <c r="E1594" s="120" t="n">
        <v>0</v>
      </c>
      <c r="F1594" s="120" t="n">
        <v>0</v>
      </c>
      <c r="G1594" s="120" t="n">
        <v>0</v>
      </c>
      <c r="H1594" s="120" t="n">
        <v>224</v>
      </c>
      <c r="I1594" s="120" t="n">
        <v>346</v>
      </c>
      <c r="J1594" s="120" t="n">
        <v>0</v>
      </c>
      <c r="K1594" s="120" t="n">
        <v>0</v>
      </c>
      <c r="L1594" s="120" t="n">
        <v>0</v>
      </c>
      <c r="M1594" s="120" t="n">
        <v>0</v>
      </c>
      <c r="N1594" s="88">
        <f>N1593+C1594+D1594+F1594+G1594+H1594-I1594-J1594-K1594-L1594-M1594/7</f>
        <v/>
      </c>
      <c r="O1594" s="88" t="n">
        <v>2450</v>
      </c>
      <c r="P1594" s="88" t="n"/>
      <c r="Q1594" s="88" t="n"/>
      <c r="R1594" s="134" t="n"/>
      <c r="S1594" s="134" t="n"/>
      <c r="T1594" s="134" t="n"/>
      <c r="U1594" s="134" t="n"/>
      <c r="V1594" s="134" t="n"/>
      <c r="W1594" s="134" t="n"/>
      <c r="X1594" s="134" t="n"/>
    </row>
    <row r="1595" ht="15.75" customHeight="1" s="303">
      <c r="B1595" s="75" t="n">
        <v>45862</v>
      </c>
      <c r="C1595" s="120" t="n">
        <v>0</v>
      </c>
      <c r="D1595" s="120" t="n">
        <v>247</v>
      </c>
      <c r="E1595" s="120" t="n">
        <v>79</v>
      </c>
      <c r="F1595" s="120" t="n">
        <v>0</v>
      </c>
      <c r="G1595" s="120" t="n">
        <v>0</v>
      </c>
      <c r="H1595" s="120" t="n">
        <v>122</v>
      </c>
      <c r="I1595" s="120" t="n">
        <v>460</v>
      </c>
      <c r="J1595" s="120" t="n">
        <v>0</v>
      </c>
      <c r="K1595" s="120" t="n">
        <v>0</v>
      </c>
      <c r="L1595" s="120" t="n">
        <v>0</v>
      </c>
      <c r="M1595" s="120" t="n">
        <v>0</v>
      </c>
      <c r="N1595" s="88">
        <f>N1594+C1595+D1595+F1595+G1595+H1595-I1595-J1595-K1595-L1595-M1595/7</f>
        <v/>
      </c>
      <c r="O1595" s="88" t="n">
        <v>2421</v>
      </c>
      <c r="P1595" s="88" t="n"/>
      <c r="Q1595" s="88" t="n"/>
      <c r="R1595" s="134" t="n"/>
      <c r="S1595" s="134" t="n"/>
      <c r="T1595" s="134" t="n"/>
      <c r="U1595" s="134" t="n"/>
      <c r="V1595" s="134" t="n"/>
      <c r="W1595" s="134" t="n"/>
      <c r="X1595" s="134" t="n"/>
    </row>
    <row r="1596" ht="15.75" customHeight="1" s="303">
      <c r="B1596" s="75" t="n">
        <v>45863</v>
      </c>
      <c r="C1596" s="120" t="n">
        <v>0</v>
      </c>
      <c r="D1596" s="120" t="n">
        <v>0</v>
      </c>
      <c r="E1596" s="120" t="n">
        <v>0</v>
      </c>
      <c r="F1596" s="120" t="n">
        <v>0</v>
      </c>
      <c r="G1596" s="120" t="n">
        <v>0</v>
      </c>
      <c r="H1596" s="120" t="n">
        <v>194</v>
      </c>
      <c r="I1596" s="120" t="n">
        <v>749</v>
      </c>
      <c r="J1596" s="120" t="n">
        <v>0</v>
      </c>
      <c r="K1596" s="120" t="n">
        <v>0</v>
      </c>
      <c r="L1596" s="120" t="n">
        <v>0</v>
      </c>
      <c r="M1596" s="120" t="n">
        <v>0</v>
      </c>
      <c r="N1596" s="88">
        <f>N1595+C1596+D1596+F1596+G1596+H1596-I1596-J1596-K1596-L1596-M1596/7</f>
        <v/>
      </c>
      <c r="O1596" s="88" t="n">
        <v>2137</v>
      </c>
      <c r="P1596" s="88" t="n"/>
      <c r="Q1596" s="88" t="n"/>
      <c r="R1596" s="134" t="n"/>
      <c r="S1596" s="134" t="n"/>
      <c r="T1596" s="134" t="n"/>
      <c r="U1596" s="134" t="n"/>
      <c r="V1596" s="134" t="n"/>
      <c r="W1596" s="134" t="n"/>
      <c r="X1596" s="134" t="n"/>
    </row>
    <row r="1597" ht="15.75" customHeight="1" s="303">
      <c r="B1597" s="75" t="n">
        <v>45864</v>
      </c>
      <c r="C1597" s="120" t="n">
        <v>0</v>
      </c>
      <c r="D1597" s="289" t="n"/>
      <c r="E1597" s="289" t="n"/>
      <c r="F1597" s="120" t="n">
        <v>0</v>
      </c>
      <c r="G1597" s="120" t="n">
        <v>0</v>
      </c>
      <c r="H1597" s="120" t="n">
        <v>33</v>
      </c>
      <c r="I1597" s="120" t="n">
        <v>564</v>
      </c>
      <c r="J1597" s="120" t="n">
        <v>0</v>
      </c>
      <c r="K1597" s="120" t="n">
        <v>0</v>
      </c>
      <c r="L1597" s="120" t="n">
        <v>0</v>
      </c>
      <c r="M1597" s="120" t="n">
        <v>0</v>
      </c>
      <c r="N1597" s="88">
        <f>N1596+C1597+D1597+F1597+G1597+H1597-I1597-J1597-K1597-L1597-M1597/7</f>
        <v/>
      </c>
      <c r="O1597" s="88" t="n">
        <v>1847</v>
      </c>
      <c r="P1597" s="88" t="n"/>
      <c r="Q1597" s="88" t="n"/>
      <c r="R1597" s="134" t="n"/>
      <c r="S1597" s="134" t="n"/>
      <c r="T1597" s="134" t="n"/>
      <c r="U1597" s="134" t="n"/>
      <c r="V1597" s="134" t="n"/>
      <c r="W1597" s="134" t="n"/>
      <c r="X1597" s="134" t="n"/>
    </row>
    <row r="1598" ht="15.75" customHeight="1" s="303">
      <c r="B1598" s="75" t="n">
        <v>45865</v>
      </c>
      <c r="C1598" s="120" t="n">
        <v>0</v>
      </c>
      <c r="D1598" s="120" t="n">
        <v>500</v>
      </c>
      <c r="E1598" s="120" t="n">
        <v>159</v>
      </c>
      <c r="F1598" s="120" t="n">
        <v>0</v>
      </c>
      <c r="G1598" s="120" t="n">
        <v>0</v>
      </c>
      <c r="H1598" s="120" t="n">
        <v>98</v>
      </c>
      <c r="I1598" s="120" t="n">
        <v>605</v>
      </c>
      <c r="J1598" s="120" t="n">
        <v>0</v>
      </c>
      <c r="K1598" s="120" t="n">
        <v>0</v>
      </c>
      <c r="L1598" s="120" t="n">
        <v>0</v>
      </c>
      <c r="M1598" s="120" t="n">
        <v>0</v>
      </c>
      <c r="N1598" s="88">
        <f>N1597+C1598+D1598+F1598+G1598+H1598-I1598-J1598-K1598-L1598-M1598/7</f>
        <v/>
      </c>
      <c r="O1598" s="88" t="n">
        <v>1790</v>
      </c>
      <c r="P1598" s="88" t="n"/>
      <c r="Q1598" s="88" t="n"/>
      <c r="R1598" s="134" t="n"/>
      <c r="S1598" s="134" t="n"/>
      <c r="T1598" s="134" t="n"/>
      <c r="U1598" s="134" t="n"/>
      <c r="V1598" s="134" t="n"/>
      <c r="W1598" s="134" t="n"/>
      <c r="X1598" s="134" t="n"/>
    </row>
    <row r="1599" ht="15.75" customHeight="1" s="303">
      <c r="B1599" s="75" t="n">
        <v>45866</v>
      </c>
      <c r="C1599" s="120" t="n">
        <v>0</v>
      </c>
      <c r="D1599" s="120" t="n">
        <v>0</v>
      </c>
      <c r="E1599" s="120" t="n">
        <v>0</v>
      </c>
      <c r="F1599" s="120" t="n">
        <v>0</v>
      </c>
      <c r="G1599" s="120" t="n">
        <v>0</v>
      </c>
      <c r="H1599" s="120" t="n">
        <v>277</v>
      </c>
      <c r="I1599" s="120" t="n">
        <v>271</v>
      </c>
      <c r="J1599" s="120" t="n">
        <v>0</v>
      </c>
      <c r="K1599" s="120" t="n">
        <v>0</v>
      </c>
      <c r="L1599" s="120" t="n">
        <v>0</v>
      </c>
      <c r="M1599" s="120" t="n">
        <v>0</v>
      </c>
      <c r="N1599" s="88">
        <f>N1598+C1599+D1599+F1599+G1599+H1599-I1599-J1599-K1599-L1599-M1599/7</f>
        <v/>
      </c>
      <c r="O1599" s="88" t="n">
        <v>1645</v>
      </c>
      <c r="P1599" s="88" t="n"/>
      <c r="Q1599" s="88" t="n"/>
      <c r="R1599" s="134" t="n"/>
      <c r="S1599" s="134" t="n"/>
      <c r="T1599" s="134" t="n"/>
      <c r="U1599" s="134" t="n"/>
      <c r="V1599" s="134" t="n"/>
      <c r="W1599" s="134" t="n"/>
      <c r="X1599" s="134" t="n"/>
    </row>
    <row r="1600" ht="15.75" customHeight="1" s="303">
      <c r="B1600" s="75" t="n">
        <v>45867</v>
      </c>
      <c r="C1600" s="120" t="n">
        <v>0</v>
      </c>
      <c r="D1600" s="120" t="n">
        <v>0</v>
      </c>
      <c r="E1600" s="120" t="n">
        <v>0</v>
      </c>
      <c r="F1600" s="120" t="n">
        <v>0</v>
      </c>
      <c r="G1600" s="120" t="n">
        <v>0</v>
      </c>
      <c r="H1600" s="120" t="n">
        <v>35</v>
      </c>
      <c r="I1600" s="120" t="n">
        <v>361</v>
      </c>
      <c r="J1600" s="120" t="n">
        <v>0</v>
      </c>
      <c r="K1600" s="120" t="n">
        <v>0</v>
      </c>
      <c r="L1600" s="120" t="n">
        <v>0</v>
      </c>
      <c r="M1600" s="120" t="n">
        <v>0</v>
      </c>
      <c r="N1600" s="88">
        <f>N1599+C1600+D1600+F1600+G1600+H1600-I1600-J1600-K1600-L1600-M1600/7</f>
        <v/>
      </c>
      <c r="O1600" s="88" t="n">
        <v>1468</v>
      </c>
      <c r="P1600" s="88" t="n"/>
      <c r="Q1600" s="88" t="n"/>
      <c r="R1600" s="134" t="n"/>
      <c r="S1600" s="134" t="n"/>
      <c r="T1600" s="134" t="n"/>
      <c r="U1600" s="134" t="n"/>
      <c r="V1600" s="134" t="n"/>
      <c r="W1600" s="134" t="n"/>
      <c r="X1600" s="134" t="n"/>
    </row>
    <row r="1601" ht="15.75" customHeight="1" s="303">
      <c r="B1601" s="75" t="n">
        <v>45868</v>
      </c>
      <c r="C1601" s="120" t="n">
        <v>0</v>
      </c>
      <c r="D1601" s="120" t="n">
        <v>529</v>
      </c>
      <c r="E1601" s="120" t="n">
        <v>142</v>
      </c>
      <c r="F1601" s="120" t="n">
        <v>0</v>
      </c>
      <c r="G1601" s="120" t="n">
        <v>0</v>
      </c>
      <c r="H1601" s="120" t="n">
        <v>80</v>
      </c>
      <c r="I1601" s="120" t="n">
        <v>333</v>
      </c>
      <c r="J1601" s="120" t="n">
        <v>0</v>
      </c>
      <c r="K1601" s="120" t="n">
        <v>600</v>
      </c>
      <c r="L1601" s="120" t="n">
        <v>0</v>
      </c>
      <c r="M1601" s="120" t="n">
        <v>0</v>
      </c>
      <c r="N1601" s="88">
        <f>N1600+C1601+D1601+F1601+G1601+H1601-I1601-J1601-K1601-L1601-M1601/7</f>
        <v/>
      </c>
      <c r="O1601" s="88" t="n">
        <v>1493</v>
      </c>
      <c r="P1601" s="88" t="n"/>
      <c r="Q1601" s="88" t="n"/>
      <c r="R1601" s="134" t="n"/>
      <c r="S1601" s="134" t="n"/>
      <c r="T1601" s="134" t="n"/>
      <c r="U1601" s="134" t="n"/>
      <c r="V1601" s="134" t="n"/>
      <c r="W1601" s="134" t="n"/>
      <c r="X1601" s="134" t="n"/>
    </row>
    <row r="1602" ht="15.75" customHeight="1" s="303">
      <c r="B1602" s="75" t="n">
        <v>45869</v>
      </c>
      <c r="C1602" s="120" t="n">
        <v>0</v>
      </c>
      <c r="D1602" s="120" t="n">
        <v>0</v>
      </c>
      <c r="E1602" s="120" t="n">
        <v>0</v>
      </c>
      <c r="F1602" s="120" t="n">
        <v>0</v>
      </c>
      <c r="G1602" s="120" t="n">
        <v>0</v>
      </c>
      <c r="H1602" s="120" t="n">
        <v>100</v>
      </c>
      <c r="I1602" s="120" t="n">
        <v>805</v>
      </c>
      <c r="J1602" s="120" t="n">
        <v>0</v>
      </c>
      <c r="K1602" s="120" t="n">
        <v>0</v>
      </c>
      <c r="L1602" s="120" t="n">
        <v>0</v>
      </c>
      <c r="M1602" s="120" t="n">
        <v>0</v>
      </c>
      <c r="N1602" s="88">
        <f>N1601+C1602+D1602+F1602+G1602+H1602-I1602-J1602-K1602-L1602-M1602/7</f>
        <v/>
      </c>
      <c r="O1602" s="88" t="n">
        <v>1091</v>
      </c>
      <c r="P1602" s="88" t="n"/>
      <c r="Q1602" s="88" t="n"/>
      <c r="R1602" s="134" t="n"/>
      <c r="S1602" s="134" t="n"/>
      <c r="T1602" s="134" t="n"/>
      <c r="U1602" s="134" t="n"/>
      <c r="V1602" s="134" t="n"/>
      <c r="W1602" s="134" t="n"/>
      <c r="X1602" s="134" t="n"/>
    </row>
    <row r="1603" ht="15.75" customHeight="1" s="303">
      <c r="B1603" s="75" t="n">
        <v>45870</v>
      </c>
      <c r="C1603" s="120" t="n">
        <v>0</v>
      </c>
      <c r="D1603" s="120" t="n">
        <v>0</v>
      </c>
      <c r="E1603" s="120" t="n">
        <v>0</v>
      </c>
      <c r="F1603" s="120" t="n">
        <v>0</v>
      </c>
      <c r="G1603" s="120" t="n">
        <v>0</v>
      </c>
      <c r="H1603" s="120" t="n">
        <v>126</v>
      </c>
      <c r="I1603" s="120" t="n">
        <v>724</v>
      </c>
      <c r="J1603" s="120" t="n">
        <v>0</v>
      </c>
      <c r="K1603" s="120" t="n">
        <v>0</v>
      </c>
      <c r="L1603" s="120" t="n">
        <v>0</v>
      </c>
      <c r="M1603" s="120" t="n">
        <v>0</v>
      </c>
      <c r="N1603" s="88">
        <f>N1602+C1603+D1603+F1603+G1603+H1603-I1603-J1603-K1603-L1603-M1603/7</f>
        <v/>
      </c>
      <c r="O1603" s="88" t="n">
        <v>802</v>
      </c>
      <c r="P1603" s="88" t="n"/>
      <c r="Q1603" s="88" t="n"/>
      <c r="R1603" s="134" t="n"/>
      <c r="S1603" s="134" t="n"/>
      <c r="T1603" s="134" t="n"/>
      <c r="U1603" s="134" t="n"/>
      <c r="V1603" s="134" t="n"/>
      <c r="W1603" s="134" t="n"/>
      <c r="X1603" s="134" t="n"/>
    </row>
    <row r="1604" ht="15.75" customHeight="1" s="303">
      <c r="B1604" s="75" t="n">
        <v>45871</v>
      </c>
      <c r="C1604" s="120" t="n">
        <v>0</v>
      </c>
      <c r="D1604" s="120" t="n">
        <v>0</v>
      </c>
      <c r="E1604" s="120" t="n">
        <v>0</v>
      </c>
      <c r="F1604" s="120" t="n">
        <v>0</v>
      </c>
      <c r="G1604" s="120" t="n">
        <v>0</v>
      </c>
      <c r="H1604" s="120" t="n">
        <v>282</v>
      </c>
      <c r="I1604" s="120" t="n">
        <v>550</v>
      </c>
      <c r="J1604" s="120" t="n">
        <v>0</v>
      </c>
      <c r="K1604" s="120" t="n">
        <v>0</v>
      </c>
      <c r="L1604" s="120" t="n">
        <v>0</v>
      </c>
      <c r="M1604" s="120" t="n">
        <v>0</v>
      </c>
      <c r="N1604" s="88">
        <f>N1603+C1604+D1604+F1604+G1604+H1604-I1604-J1604-K1604-L1604-M1604/7</f>
        <v/>
      </c>
      <c r="O1604" s="88" t="n">
        <v>494</v>
      </c>
      <c r="P1604" s="88" t="n"/>
      <c r="Q1604" s="88" t="n"/>
      <c r="R1604" s="134" t="n"/>
      <c r="S1604" s="134" t="n"/>
      <c r="T1604" s="134" t="n"/>
      <c r="U1604" s="134" t="n"/>
      <c r="V1604" s="134" t="n"/>
      <c r="W1604" s="134" t="n"/>
      <c r="X1604" s="134" t="n"/>
    </row>
    <row r="1605" ht="15.75" customHeight="1" s="303">
      <c r="B1605" s="75" t="n">
        <v>45872</v>
      </c>
      <c r="C1605" s="120" t="n">
        <v>0</v>
      </c>
      <c r="D1605" s="120" t="n">
        <v>0</v>
      </c>
      <c r="E1605" s="120" t="n">
        <v>0</v>
      </c>
      <c r="F1605" s="120" t="n">
        <v>0</v>
      </c>
      <c r="G1605" s="120" t="n">
        <v>0</v>
      </c>
      <c r="H1605" s="120" t="n">
        <v>198</v>
      </c>
      <c r="I1605" s="120" t="n">
        <v>888</v>
      </c>
      <c r="J1605" s="120" t="n">
        <v>0</v>
      </c>
      <c r="K1605" s="120" t="n">
        <v>0</v>
      </c>
      <c r="L1605" s="120" t="n">
        <v>0</v>
      </c>
      <c r="M1605" s="120" t="n">
        <v>0</v>
      </c>
      <c r="N1605" s="88">
        <f>N1604+C1605+D1605+F1605+G1605+H1605-I1605-J1605-K1605-L1605-M1605/7</f>
        <v/>
      </c>
      <c r="O1605" s="88" t="n">
        <v>329</v>
      </c>
      <c r="P1605" s="88" t="n"/>
      <c r="Q1605" s="88" t="n"/>
      <c r="R1605" s="134" t="n"/>
      <c r="S1605" s="134" t="n"/>
      <c r="T1605" s="134" t="n"/>
      <c r="U1605" s="134" t="n"/>
      <c r="V1605" s="134" t="n"/>
      <c r="W1605" s="134" t="n"/>
      <c r="X1605" s="134" t="n"/>
    </row>
    <row r="1606" ht="15.75" customHeight="1" s="303">
      <c r="B1606" s="75" t="n">
        <v>45873</v>
      </c>
      <c r="C1606" s="120" t="n">
        <v>0</v>
      </c>
      <c r="D1606" s="120" t="n">
        <v>0</v>
      </c>
      <c r="E1606" s="120" t="n">
        <v>0</v>
      </c>
      <c r="F1606" s="120" t="n">
        <v>0</v>
      </c>
      <c r="G1606" s="120" t="n">
        <v>0</v>
      </c>
      <c r="H1606" s="120" t="n">
        <v>305</v>
      </c>
      <c r="I1606" s="120" t="n">
        <v>801</v>
      </c>
      <c r="J1606" s="120" t="n">
        <v>0</v>
      </c>
      <c r="K1606" s="120" t="n">
        <v>0</v>
      </c>
      <c r="L1606" s="120" t="n">
        <v>0</v>
      </c>
      <c r="M1606" s="120" t="n">
        <v>0</v>
      </c>
      <c r="N1606" s="88">
        <f>N1605+C1606+D1606+F1606+G1606+H1606-I1606-J1606-K1606-L1606-M1606/7</f>
        <v/>
      </c>
      <c r="O1606" s="88" t="inlineStr">
        <is>
          <t>Н/Д</t>
        </is>
      </c>
      <c r="P1606" s="88" t="n"/>
      <c r="Q1606" s="88" t="n"/>
      <c r="R1606" s="134" t="n"/>
      <c r="S1606" s="134" t="n"/>
      <c r="T1606" s="134" t="n"/>
      <c r="U1606" s="134" t="n"/>
      <c r="V1606" s="134" t="n"/>
      <c r="W1606" s="134" t="n"/>
      <c r="X1606" s="134" t="n"/>
    </row>
    <row r="1607" ht="15.75" customHeight="1" s="303">
      <c r="B1607" s="75" t="n">
        <v>45874</v>
      </c>
      <c r="C1607" s="120" t="n">
        <v>0</v>
      </c>
      <c r="D1607" s="120" t="n">
        <v>0</v>
      </c>
      <c r="E1607" s="120" t="n">
        <v>0</v>
      </c>
      <c r="F1607" s="120" t="n">
        <v>0</v>
      </c>
      <c r="G1607" s="120" t="n">
        <v>0</v>
      </c>
      <c r="H1607" s="120" t="n">
        <v>0</v>
      </c>
      <c r="I1607" s="120" t="n">
        <v>0</v>
      </c>
      <c r="J1607" s="120" t="n">
        <v>0</v>
      </c>
      <c r="K1607" s="120" t="n">
        <v>0</v>
      </c>
      <c r="L1607" s="120" t="n">
        <v>0</v>
      </c>
      <c r="M1607" s="120" t="n">
        <v>0</v>
      </c>
      <c r="N1607" s="88">
        <f>N1606+C1607+D1607+F1607+G1607+H1607-I1607-J1607-K1607-L1607-M1607/7</f>
        <v/>
      </c>
      <c r="O1607" s="88" t="inlineStr">
        <is>
          <t>Н/Д</t>
        </is>
      </c>
      <c r="P1607" s="88" t="n"/>
      <c r="Q1607" s="88" t="n"/>
      <c r="R1607" s="134" t="n"/>
      <c r="S1607" s="134" t="n"/>
      <c r="T1607" s="134" t="n"/>
      <c r="U1607" s="134" t="n"/>
      <c r="V1607" s="134" t="n"/>
      <c r="W1607" s="134" t="n"/>
      <c r="X1607" s="134" t="n"/>
    </row>
    <row r="1608" ht="15.75" customHeight="1" s="303">
      <c r="B1608" s="75" t="n">
        <v>45875</v>
      </c>
      <c r="C1608" s="120" t="n">
        <v>0</v>
      </c>
      <c r="D1608" s="120">
        <f>500+235</f>
        <v/>
      </c>
      <c r="E1608" s="120">
        <f>161+67</f>
        <v/>
      </c>
      <c r="F1608" s="120" t="n">
        <v>0</v>
      </c>
      <c r="G1608" s="120" t="n">
        <v>0</v>
      </c>
      <c r="H1608" s="120" t="n">
        <v>326</v>
      </c>
      <c r="I1608" s="120" t="n">
        <v>485</v>
      </c>
      <c r="J1608" s="120" t="n">
        <v>0</v>
      </c>
      <c r="K1608" s="120" t="n">
        <v>600</v>
      </c>
      <c r="L1608" s="120" t="n">
        <v>0</v>
      </c>
      <c r="M1608" s="120" t="n">
        <v>0</v>
      </c>
      <c r="N1608" s="88">
        <f>N1607+C1608+D1608+F1608+G1608+H1608-I1608-J1608-K1608-L1608-M1608/7</f>
        <v/>
      </c>
      <c r="O1608" s="88" t="n">
        <v>544</v>
      </c>
      <c r="P1608" s="88" t="n"/>
      <c r="Q1608" s="88" t="n"/>
      <c r="R1608" s="134" t="n"/>
      <c r="S1608" s="134" t="n"/>
      <c r="T1608" s="134" t="n"/>
      <c r="U1608" s="134" t="n"/>
      <c r="V1608" s="134" t="n"/>
      <c r="W1608" s="134" t="n"/>
      <c r="X1608" s="134" t="n"/>
    </row>
    <row r="1609" ht="15.75" customHeight="1" s="303">
      <c r="B1609" s="75" t="n">
        <v>45876</v>
      </c>
      <c r="C1609" s="120" t="n">
        <v>0</v>
      </c>
      <c r="D1609" s="120" t="n">
        <v>0</v>
      </c>
      <c r="E1609" s="120" t="n">
        <v>0</v>
      </c>
      <c r="F1609" s="120" t="n">
        <v>0</v>
      </c>
      <c r="G1609" s="120" t="n">
        <v>0</v>
      </c>
      <c r="H1609" s="120" t="n">
        <v>499</v>
      </c>
      <c r="I1609" s="120" t="n">
        <v>1001</v>
      </c>
      <c r="J1609" s="120" t="n">
        <v>0</v>
      </c>
      <c r="K1609" s="120" t="n">
        <v>0</v>
      </c>
      <c r="L1609" s="120" t="n">
        <v>0</v>
      </c>
      <c r="M1609" s="120" t="n">
        <v>0</v>
      </c>
      <c r="N1609" s="88">
        <f>N1608+C1609+D1609+F1609+G1609+H1609-I1609-J1609-K1609-L1609-M1609/7</f>
        <v/>
      </c>
      <c r="O1609" s="88" t="n">
        <v>220</v>
      </c>
      <c r="P1609" s="88" t="n"/>
      <c r="Q1609" s="88" t="n"/>
      <c r="R1609" s="134" t="n"/>
      <c r="S1609" s="134" t="n"/>
      <c r="T1609" s="134" t="n"/>
      <c r="U1609" s="134" t="n"/>
      <c r="V1609" s="134" t="n"/>
      <c r="W1609" s="134" t="n"/>
      <c r="X1609" s="134" t="n"/>
    </row>
    <row r="1610" ht="15.75" customHeight="1" s="303">
      <c r="B1610" s="75" t="n">
        <v>45877</v>
      </c>
      <c r="C1610" s="120" t="n">
        <v>0</v>
      </c>
      <c r="D1610" s="120" t="n">
        <v>600</v>
      </c>
      <c r="E1610" s="120" t="n">
        <v>18</v>
      </c>
      <c r="F1610" s="120" t="n">
        <v>0</v>
      </c>
      <c r="G1610" s="120" t="n">
        <v>0</v>
      </c>
      <c r="H1610" s="120" t="n">
        <v>356</v>
      </c>
      <c r="I1610" s="120" t="n">
        <v>962</v>
      </c>
      <c r="J1610" s="120" t="n">
        <v>0</v>
      </c>
      <c r="K1610" s="120" t="n">
        <v>0</v>
      </c>
      <c r="L1610" s="120" t="n">
        <v>0</v>
      </c>
      <c r="M1610" s="120" t="n">
        <v>0</v>
      </c>
      <c r="N1610" s="88">
        <f>N1609+C1610+D1610+F1610+G1610+H1610-I1610-J1610-K1610-L1610-M1610/7</f>
        <v/>
      </c>
      <c r="O1610" s="88" t="n">
        <v>534</v>
      </c>
      <c r="P1610" s="88" t="n"/>
      <c r="Q1610" s="88" t="n"/>
      <c r="R1610" s="134" t="n"/>
      <c r="S1610" s="134" t="n"/>
      <c r="T1610" s="134" t="n"/>
      <c r="U1610" s="134" t="n"/>
      <c r="V1610" s="134" t="n"/>
      <c r="W1610" s="134" t="n"/>
      <c r="X1610" s="134" t="n"/>
    </row>
    <row r="1611" ht="15.75" customHeight="1" s="303">
      <c r="B1611" s="75" t="n">
        <v>45878</v>
      </c>
      <c r="C1611" s="120" t="n">
        <v>0</v>
      </c>
      <c r="D1611" s="120" t="n">
        <v>0</v>
      </c>
      <c r="E1611" s="120" t="n">
        <v>0</v>
      </c>
      <c r="F1611" s="120" t="n">
        <v>0</v>
      </c>
      <c r="G1611" s="120" t="n">
        <v>0</v>
      </c>
      <c r="H1611" s="120" t="n">
        <v>374</v>
      </c>
      <c r="I1611" s="120" t="n">
        <v>651</v>
      </c>
      <c r="J1611" s="120" t="n">
        <v>0</v>
      </c>
      <c r="K1611" s="120" t="n">
        <v>0</v>
      </c>
      <c r="L1611" s="120" t="n">
        <v>0</v>
      </c>
      <c r="M1611" s="120" t="n">
        <v>0</v>
      </c>
      <c r="N1611" s="88">
        <f>N1610+C1611+D1611+F1611+G1611+H1611-I1611-J1611-K1611-L1611-M1611/7</f>
        <v/>
      </c>
      <c r="O1611" s="88" t="n">
        <v>339</v>
      </c>
      <c r="P1611" s="88" t="n"/>
      <c r="Q1611" s="88" t="n"/>
      <c r="R1611" s="134" t="n"/>
      <c r="S1611" s="134" t="n"/>
      <c r="T1611" s="134" t="n"/>
      <c r="U1611" s="134" t="n"/>
      <c r="V1611" s="134" t="n"/>
      <c r="W1611" s="134" t="n"/>
      <c r="X1611" s="134" t="n"/>
    </row>
    <row r="1612" ht="15.75" customHeight="1" s="303">
      <c r="B1612" s="75" t="n">
        <v>45879</v>
      </c>
      <c r="C1612" s="120" t="n">
        <v>0</v>
      </c>
      <c r="D1612" s="120" t="n">
        <v>0</v>
      </c>
      <c r="E1612" s="120" t="n">
        <v>0</v>
      </c>
      <c r="F1612" s="120" t="n">
        <v>0</v>
      </c>
      <c r="G1612" s="120" t="n">
        <v>0</v>
      </c>
      <c r="H1612" s="120" t="n">
        <v>727</v>
      </c>
      <c r="I1612" s="120" t="n">
        <v>777</v>
      </c>
      <c r="J1612" s="120" t="n">
        <v>0</v>
      </c>
      <c r="K1612" s="120" t="n">
        <v>0</v>
      </c>
      <c r="L1612" s="120" t="n">
        <v>0</v>
      </c>
      <c r="M1612" s="120" t="n">
        <v>0</v>
      </c>
      <c r="N1612" s="88">
        <f>N1611+C1612+D1612+F1612+G1612+H1612-I1612-J1612-K1612-L1612-M1612/7</f>
        <v/>
      </c>
      <c r="O1612" s="88" t="n">
        <v>115</v>
      </c>
      <c r="P1612" s="88" t="n"/>
      <c r="Q1612" s="88" t="n"/>
      <c r="R1612" s="134" t="n"/>
      <c r="S1612" s="134" t="n"/>
      <c r="T1612" s="134" t="n"/>
      <c r="U1612" s="134" t="n"/>
      <c r="V1612" s="134" t="n"/>
      <c r="W1612" s="134" t="n"/>
      <c r="X1612" s="134" t="n"/>
    </row>
    <row r="1613" ht="15.75" customHeight="1" s="303">
      <c r="B1613" s="75" t="n">
        <v>45880</v>
      </c>
      <c r="C1613" s="120" t="n">
        <v>0</v>
      </c>
      <c r="D1613" s="120" t="n">
        <v>0</v>
      </c>
      <c r="E1613" s="120" t="n">
        <v>0</v>
      </c>
      <c r="F1613" s="120" t="n">
        <v>0</v>
      </c>
      <c r="G1613" s="120" t="n">
        <v>0</v>
      </c>
      <c r="H1613" s="120" t="n">
        <v>619</v>
      </c>
      <c r="I1613" s="120" t="n">
        <v>389</v>
      </c>
      <c r="J1613" s="120" t="n">
        <v>0</v>
      </c>
      <c r="K1613" s="120" t="n">
        <v>0</v>
      </c>
      <c r="L1613" s="120" t="n">
        <v>0</v>
      </c>
      <c r="M1613" s="120" t="n">
        <v>0</v>
      </c>
      <c r="N1613" s="88">
        <f>N1612+C1613+D1613+F1613+G1613+H1613-I1613-J1613-K1613-L1613-M1613/7</f>
        <v/>
      </c>
      <c r="O1613" s="88" t="n">
        <v>37</v>
      </c>
      <c r="P1613" s="88" t="n"/>
      <c r="Q1613" s="88" t="n"/>
      <c r="R1613" s="134" t="n"/>
      <c r="S1613" s="134" t="n"/>
      <c r="T1613" s="134" t="n"/>
      <c r="U1613" s="134" t="n"/>
      <c r="V1613" s="134" t="n"/>
      <c r="W1613" s="134" t="n"/>
      <c r="X1613" s="134" t="n"/>
    </row>
    <row r="1614" ht="15.75" customHeight="1" s="303">
      <c r="B1614" s="75" t="n">
        <v>45881</v>
      </c>
      <c r="C1614" s="120" t="n">
        <v>0</v>
      </c>
      <c r="D1614" s="120" t="n">
        <v>500</v>
      </c>
      <c r="E1614" s="120" t="n">
        <v>166</v>
      </c>
      <c r="F1614" s="120" t="n">
        <v>0</v>
      </c>
      <c r="G1614" s="120" t="n">
        <v>0</v>
      </c>
      <c r="H1614" s="120" t="n">
        <v>613</v>
      </c>
      <c r="I1614" s="120" t="n">
        <v>482</v>
      </c>
      <c r="J1614" s="120" t="n">
        <v>0</v>
      </c>
      <c r="K1614" s="120" t="n">
        <v>0</v>
      </c>
      <c r="L1614" s="120" t="n">
        <v>0</v>
      </c>
      <c r="M1614" s="120" t="n">
        <v>0</v>
      </c>
      <c r="N1614" s="88">
        <f>N1613+C1614+D1614+F1614+G1614+H1614-I1614-J1614-K1614-L1614-M1614/7</f>
        <v/>
      </c>
      <c r="O1614" s="88" t="n">
        <v>263</v>
      </c>
      <c r="P1614" s="88" t="n"/>
      <c r="Q1614" s="88" t="n"/>
      <c r="R1614" s="134" t="n"/>
      <c r="S1614" s="134" t="n"/>
      <c r="T1614" s="134" t="n"/>
      <c r="U1614" s="134" t="n"/>
      <c r="V1614" s="134" t="n"/>
      <c r="W1614" s="134" t="n"/>
      <c r="X1614" s="134" t="n"/>
    </row>
    <row r="1615" ht="15.75" customHeight="1" s="303">
      <c r="B1615" s="75" t="n">
        <v>45882</v>
      </c>
      <c r="C1615" s="120" t="n">
        <v>0</v>
      </c>
      <c r="D1615" s="120" t="n">
        <v>192</v>
      </c>
      <c r="E1615" s="120" t="n">
        <v>44</v>
      </c>
      <c r="F1615" s="120" t="n">
        <v>0</v>
      </c>
      <c r="G1615" s="120" t="n">
        <v>0</v>
      </c>
      <c r="H1615" s="120" t="n">
        <v>502</v>
      </c>
      <c r="I1615" s="120" t="n">
        <v>719</v>
      </c>
      <c r="J1615" s="120" t="n">
        <v>0</v>
      </c>
      <c r="K1615" s="120" t="n">
        <v>0</v>
      </c>
      <c r="L1615" s="120" t="n">
        <v>0</v>
      </c>
      <c r="M1615" s="120" t="n">
        <v>0</v>
      </c>
      <c r="N1615" s="88">
        <f>N1614+C1615+D1615+F1615+G1615+H1615-I1615-J1615-K1615-L1615-M1615/7</f>
        <v/>
      </c>
      <c r="O1615" s="88" t="n">
        <v>238</v>
      </c>
      <c r="P1615" s="88" t="n"/>
      <c r="Q1615" s="88" t="n"/>
      <c r="R1615" s="134" t="n"/>
      <c r="S1615" s="134" t="n"/>
      <c r="T1615" s="134" t="n"/>
      <c r="U1615" s="134" t="n"/>
      <c r="V1615" s="134" t="n"/>
      <c r="W1615" s="134" t="n"/>
      <c r="X1615" s="134" t="n"/>
    </row>
    <row r="1616" ht="15.75" customHeight="1" s="303">
      <c r="B1616" s="75" t="n">
        <v>45883</v>
      </c>
      <c r="C1616" s="120" t="n">
        <v>0</v>
      </c>
      <c r="D1616" s="120" t="n">
        <v>500</v>
      </c>
      <c r="E1616" s="120" t="n">
        <v>0</v>
      </c>
      <c r="F1616" s="120" t="n">
        <v>0</v>
      </c>
      <c r="G1616" s="120" t="n">
        <v>0</v>
      </c>
      <c r="H1616" s="120" t="n">
        <v>557</v>
      </c>
      <c r="I1616" s="120" t="n">
        <v>352</v>
      </c>
      <c r="J1616" s="120" t="n">
        <v>0</v>
      </c>
      <c r="K1616" s="120" t="n">
        <v>0</v>
      </c>
      <c r="L1616" s="133" t="n">
        <v>426</v>
      </c>
      <c r="M1616" s="133">
        <f>250+56*7</f>
        <v/>
      </c>
      <c r="N1616" s="88">
        <f>N1615+C1616+D1616+F1616+G1616+H1616-I1616-J1616-K1616-L1616-M1616/7</f>
        <v/>
      </c>
      <c r="O1616" s="88" t="n">
        <v>319</v>
      </c>
      <c r="P1616" s="88" t="n"/>
      <c r="Q1616" s="88" t="n"/>
      <c r="R1616" s="134" t="n"/>
      <c r="S1616" s="134" t="n"/>
      <c r="T1616" s="134" t="n"/>
      <c r="U1616" s="134" t="n"/>
      <c r="V1616" s="134" t="n"/>
      <c r="W1616" s="134" t="n"/>
      <c r="X1616" s="134" t="n"/>
    </row>
    <row r="1617" ht="15.75" customHeight="1" s="303">
      <c r="B1617" s="75" t="n">
        <v>45884</v>
      </c>
      <c r="C1617" s="120" t="n">
        <v>0</v>
      </c>
      <c r="D1617" s="120" t="n">
        <v>500</v>
      </c>
      <c r="E1617" s="120" t="n">
        <v>172</v>
      </c>
      <c r="F1617" s="120" t="n">
        <v>600</v>
      </c>
      <c r="G1617" s="120" t="n">
        <v>0</v>
      </c>
      <c r="H1617" s="120" t="n">
        <v>732</v>
      </c>
      <c r="I1617" s="120" t="n">
        <v>556</v>
      </c>
      <c r="J1617" s="120" t="n">
        <v>0</v>
      </c>
      <c r="K1617" s="120" t="n">
        <v>600</v>
      </c>
      <c r="L1617" s="120" t="n">
        <v>0</v>
      </c>
      <c r="M1617" s="120" t="n">
        <v>0</v>
      </c>
      <c r="N1617" s="88">
        <f>N1616+C1617+D1617+F1617+G1617+H1617-I1617-J1617-K1617-L1617-M1617/7</f>
        <v/>
      </c>
      <c r="O1617" s="88" t="n">
        <v>1180</v>
      </c>
      <c r="P1617" s="88" t="n"/>
      <c r="Q1617" s="88" t="n"/>
      <c r="R1617" s="134" t="n"/>
      <c r="S1617" s="134" t="n"/>
      <c r="T1617" s="134" t="n"/>
      <c r="U1617" s="134" t="n"/>
      <c r="V1617" s="134" t="n"/>
      <c r="W1617" s="134" t="n"/>
      <c r="X1617" s="134" t="n"/>
    </row>
    <row r="1618" ht="15.75" customHeight="1" s="303">
      <c r="B1618" s="75" t="n">
        <v>45885</v>
      </c>
      <c r="C1618" s="120" t="n">
        <v>0</v>
      </c>
      <c r="D1618" s="120" t="n">
        <v>500</v>
      </c>
      <c r="E1618" s="120" t="n">
        <v>128</v>
      </c>
      <c r="F1618" s="120" t="n">
        <v>0</v>
      </c>
      <c r="G1618" s="120" t="n">
        <v>0</v>
      </c>
      <c r="H1618" s="120" t="n">
        <v>452</v>
      </c>
      <c r="I1618" s="120" t="n">
        <v>399</v>
      </c>
      <c r="J1618" s="120" t="n">
        <v>0</v>
      </c>
      <c r="K1618" s="120" t="n">
        <v>0</v>
      </c>
      <c r="L1618" s="120" t="n">
        <v>0</v>
      </c>
      <c r="M1618" s="120" t="n">
        <v>0</v>
      </c>
      <c r="N1618" s="88">
        <f>N1617+C1618+D1618+F1618+G1618+H1618-I1618-J1618-K1618-L1618-M1618/7</f>
        <v/>
      </c>
      <c r="O1618" s="88" t="n">
        <v>1238</v>
      </c>
      <c r="P1618" s="88" t="n"/>
      <c r="Q1618" s="88" t="n"/>
      <c r="R1618" s="134" t="n"/>
      <c r="S1618" s="134" t="n"/>
      <c r="T1618" s="134" t="n"/>
      <c r="U1618" s="134" t="n"/>
      <c r="V1618" s="134" t="n"/>
      <c r="W1618" s="134" t="n"/>
      <c r="X1618" s="134" t="n"/>
    </row>
    <row r="1619" ht="15.75" customHeight="1" s="303">
      <c r="B1619" s="75" t="n">
        <v>45886</v>
      </c>
      <c r="C1619" s="120" t="n">
        <v>0</v>
      </c>
      <c r="D1619" s="120" t="n">
        <v>500</v>
      </c>
      <c r="E1619" s="120" t="n">
        <v>101</v>
      </c>
      <c r="F1619" s="120" t="n">
        <v>0</v>
      </c>
      <c r="G1619" s="120" t="n">
        <v>0</v>
      </c>
      <c r="H1619" s="120" t="n">
        <v>264</v>
      </c>
      <c r="I1619" s="120" t="n">
        <v>770</v>
      </c>
      <c r="J1619" s="120" t="n">
        <v>0</v>
      </c>
      <c r="K1619" s="120" t="n">
        <v>0</v>
      </c>
      <c r="L1619" s="120" t="n">
        <v>0</v>
      </c>
      <c r="M1619" s="120" t="n">
        <v>0</v>
      </c>
      <c r="N1619" s="88">
        <f>N1618+C1619+D1619+F1619+G1619+H1619-I1619-J1619-K1619-L1619-M1619/7</f>
        <v/>
      </c>
      <c r="O1619" s="88" t="n">
        <v>1362</v>
      </c>
      <c r="P1619" s="88" t="n"/>
      <c r="Q1619" s="88" t="n"/>
      <c r="R1619" s="134" t="n"/>
      <c r="S1619" s="134" t="n"/>
      <c r="T1619" s="134" t="n"/>
      <c r="U1619" s="134" t="n"/>
      <c r="V1619" s="134" t="n"/>
      <c r="W1619" s="134" t="n"/>
      <c r="X1619" s="134" t="n"/>
    </row>
    <row r="1620" ht="15.75" customHeight="1" s="303">
      <c r="B1620" s="75" t="n">
        <v>45887</v>
      </c>
      <c r="C1620" s="120" t="n">
        <v>0</v>
      </c>
      <c r="D1620" s="120">
        <f>300+500</f>
        <v/>
      </c>
      <c r="E1620" s="120">
        <f>84+112</f>
        <v/>
      </c>
      <c r="F1620" s="120" t="n">
        <v>0</v>
      </c>
      <c r="G1620" s="120" t="n">
        <v>0</v>
      </c>
      <c r="H1620" s="120" t="n">
        <v>613</v>
      </c>
      <c r="I1620" s="120" t="n">
        <v>492</v>
      </c>
      <c r="J1620" s="120" t="n">
        <v>0</v>
      </c>
      <c r="K1620" s="120" t="n">
        <v>0</v>
      </c>
      <c r="L1620" s="120" t="n">
        <v>0</v>
      </c>
      <c r="M1620" s="120" t="n">
        <v>0</v>
      </c>
      <c r="N1620" s="88">
        <f>N1619+C1620+D1620+F1620+G1620+H1620-I1620-J1620-K1620-L1620-M1620/7</f>
        <v/>
      </c>
      <c r="O1620" s="88" t="n">
        <v>1777</v>
      </c>
      <c r="P1620" s="88" t="n"/>
      <c r="Q1620" s="88" t="n"/>
      <c r="R1620" s="134" t="n"/>
      <c r="S1620" s="134" t="n"/>
      <c r="T1620" s="134" t="n"/>
      <c r="U1620" s="134" t="n"/>
      <c r="V1620" s="134" t="n"/>
      <c r="W1620" s="134" t="n"/>
      <c r="X1620" s="134" t="n"/>
    </row>
    <row r="1621" ht="15.75" customHeight="1" s="303">
      <c r="B1621" s="75" t="n">
        <v>45888</v>
      </c>
      <c r="C1621" s="120" t="n">
        <v>0</v>
      </c>
      <c r="D1621" s="120" t="n">
        <v>0</v>
      </c>
      <c r="E1621" s="120" t="n">
        <v>0</v>
      </c>
      <c r="F1621" s="120" t="n">
        <v>0</v>
      </c>
      <c r="G1621" s="120" t="n">
        <v>0</v>
      </c>
      <c r="H1621" s="120" t="n">
        <v>710</v>
      </c>
      <c r="I1621" s="120" t="n">
        <v>489</v>
      </c>
      <c r="J1621" s="120" t="n">
        <v>0</v>
      </c>
      <c r="K1621" s="120" t="n">
        <v>0</v>
      </c>
      <c r="L1621" s="120" t="n">
        <v>0</v>
      </c>
      <c r="M1621" s="120" t="n">
        <v>0</v>
      </c>
      <c r="N1621" s="88">
        <f>N1620+C1621+D1621+F1621+G1621+H1621-I1621-J1621-K1621-L1621-M1621/7</f>
        <v/>
      </c>
      <c r="O1621" s="88" t="n">
        <v>1556</v>
      </c>
      <c r="P1621" s="88" t="n"/>
      <c r="Q1621" s="88" t="n"/>
      <c r="R1621" s="134" t="n"/>
      <c r="S1621" s="134" t="n"/>
      <c r="T1621" s="134" t="n"/>
      <c r="U1621" s="134" t="n"/>
      <c r="V1621" s="134" t="n"/>
      <c r="W1621" s="134" t="n"/>
      <c r="X1621" s="134" t="n"/>
    </row>
    <row r="1622" ht="15.75" customHeight="1" s="303">
      <c r="B1622" s="75" t="n">
        <v>45889</v>
      </c>
      <c r="C1622" s="120" t="n">
        <v>0</v>
      </c>
      <c r="D1622" s="120" t="n">
        <v>0</v>
      </c>
      <c r="E1622" s="120" t="n">
        <v>0</v>
      </c>
      <c r="F1622" s="120" t="n">
        <v>0</v>
      </c>
      <c r="G1622" s="120" t="n">
        <v>0</v>
      </c>
      <c r="H1622" s="120" t="n">
        <v>535</v>
      </c>
      <c r="I1622" s="120" t="n">
        <v>443</v>
      </c>
      <c r="J1622" s="120" t="n">
        <v>0</v>
      </c>
      <c r="K1622" s="120" t="n">
        <v>0</v>
      </c>
      <c r="L1622" s="120" t="n">
        <v>0</v>
      </c>
      <c r="M1622" s="120" t="n">
        <v>0</v>
      </c>
      <c r="N1622" s="88">
        <f>N1621+C1622+D1622+F1622+G1622+H1622-I1622-J1622-K1622-L1622-M1622/7</f>
        <v/>
      </c>
      <c r="O1622" s="88" t="n">
        <v>1332</v>
      </c>
      <c r="P1622" s="88" t="n"/>
      <c r="Q1622" s="88" t="n"/>
      <c r="R1622" s="134" t="n"/>
      <c r="S1622" s="134" t="n"/>
      <c r="T1622" s="134" t="n"/>
      <c r="U1622" s="134" t="n"/>
      <c r="V1622" s="134" t="n"/>
      <c r="W1622" s="134" t="n"/>
      <c r="X1622" s="134" t="n"/>
    </row>
    <row r="1623" ht="15.75" customHeight="1" s="303">
      <c r="B1623" s="75" t="n">
        <v>45890</v>
      </c>
      <c r="C1623" s="120" t="n">
        <v>0</v>
      </c>
      <c r="D1623" s="120" t="n">
        <v>0</v>
      </c>
      <c r="E1623" s="120" t="n">
        <v>0</v>
      </c>
      <c r="F1623" s="120" t="n">
        <v>0</v>
      </c>
      <c r="G1623" s="120" t="n">
        <v>4</v>
      </c>
      <c r="H1623" s="120" t="n">
        <v>434</v>
      </c>
      <c r="I1623" s="120" t="n">
        <v>558</v>
      </c>
      <c r="J1623" s="120" t="n">
        <v>0</v>
      </c>
      <c r="K1623" s="120" t="n">
        <v>0</v>
      </c>
      <c r="L1623" s="133" t="n">
        <v>459</v>
      </c>
      <c r="M1623" s="133">
        <f>300+35*7</f>
        <v/>
      </c>
      <c r="N1623" s="88">
        <f>N1622+C1623+D1623+F1623+G1623+H1623-I1623-J1623-K1623-L1623-M1623/7</f>
        <v/>
      </c>
      <c r="O1623" s="88" t="n">
        <v>1083</v>
      </c>
      <c r="P1623" s="88" t="n"/>
      <c r="Q1623" s="88" t="n"/>
      <c r="R1623" s="134" t="n"/>
      <c r="S1623" s="134" t="n"/>
      <c r="T1623" s="134" t="n"/>
      <c r="U1623" s="134" t="n"/>
      <c r="V1623" s="134" t="n"/>
      <c r="W1623" s="134" t="n"/>
      <c r="X1623" s="134" t="n"/>
    </row>
    <row r="1624" ht="15.75" customHeight="1" s="303">
      <c r="B1624" s="75" t="n">
        <v>45891</v>
      </c>
      <c r="C1624" s="120" t="n">
        <v>0</v>
      </c>
      <c r="D1624" s="120" t="n">
        <v>465</v>
      </c>
      <c r="E1624" s="120" t="n">
        <v>103</v>
      </c>
      <c r="F1624" s="120" t="n">
        <v>0</v>
      </c>
      <c r="G1624" s="120" t="n">
        <v>0</v>
      </c>
      <c r="H1624" s="120" t="n">
        <v>775</v>
      </c>
      <c r="I1624" s="120" t="n">
        <v>801</v>
      </c>
      <c r="J1624" s="120" t="n">
        <v>0</v>
      </c>
      <c r="K1624" s="120" t="n">
        <v>0</v>
      </c>
      <c r="L1624" s="120" t="n">
        <v>0</v>
      </c>
      <c r="M1624" s="120" t="n">
        <v>0</v>
      </c>
      <c r="N1624" s="88">
        <f>N1623+C1624+D1624+F1624+G1624+H1624-I1624-J1624-K1624-L1624-M1624/7</f>
        <v/>
      </c>
      <c r="O1624" s="88" t="n">
        <v>1058</v>
      </c>
      <c r="P1624" s="88" t="n"/>
      <c r="Q1624" s="88" t="n"/>
      <c r="R1624" s="134" t="n"/>
      <c r="S1624" s="134" t="n"/>
      <c r="T1624" s="134" t="n"/>
      <c r="U1624" s="134" t="n"/>
      <c r="V1624" s="134" t="n"/>
      <c r="W1624" s="134" t="n"/>
      <c r="X1624" s="134" t="n"/>
    </row>
    <row r="1625" ht="15.75" customHeight="1" s="303">
      <c r="B1625" s="75" t="n">
        <v>45892</v>
      </c>
      <c r="C1625" s="120" t="n">
        <v>0</v>
      </c>
      <c r="D1625" s="120" t="n">
        <v>0</v>
      </c>
      <c r="E1625" s="120" t="n">
        <v>0</v>
      </c>
      <c r="F1625" s="120" t="n">
        <v>0</v>
      </c>
      <c r="G1625" s="120" t="n">
        <v>0</v>
      </c>
      <c r="H1625" s="120" t="n">
        <v>456</v>
      </c>
      <c r="I1625" s="120" t="n">
        <v>644</v>
      </c>
      <c r="J1625" s="120" t="n">
        <v>0</v>
      </c>
      <c r="K1625" s="120" t="n">
        <v>0</v>
      </c>
      <c r="L1625" s="120" t="n">
        <v>0</v>
      </c>
      <c r="M1625" s="120" t="n">
        <v>0</v>
      </c>
      <c r="N1625" s="88">
        <f>N1624+C1625+D1625+F1625+G1625+H1625-I1625-J1625-K1625-L1625-M1625/7</f>
        <v/>
      </c>
      <c r="O1625" s="88" t="n">
        <v>644</v>
      </c>
      <c r="P1625" s="88" t="n"/>
      <c r="Q1625" s="88" t="n"/>
      <c r="R1625" s="134" t="n"/>
      <c r="S1625" s="134" t="n"/>
      <c r="T1625" s="134" t="n"/>
      <c r="U1625" s="134" t="n"/>
      <c r="V1625" s="134" t="n"/>
      <c r="W1625" s="134" t="n"/>
      <c r="X1625" s="134" t="n"/>
    </row>
    <row r="1626" ht="15.75" customHeight="1" s="303">
      <c r="B1626" s="75" t="n">
        <v>45893</v>
      </c>
      <c r="C1626" s="120" t="n">
        <v>0</v>
      </c>
      <c r="D1626" s="120" t="n">
        <v>0</v>
      </c>
      <c r="E1626" s="120" t="n">
        <v>0</v>
      </c>
      <c r="F1626" s="120" t="n">
        <v>0</v>
      </c>
      <c r="G1626" s="120" t="n">
        <v>0</v>
      </c>
      <c r="H1626" s="120" t="n">
        <v>517</v>
      </c>
      <c r="I1626" s="120" t="n">
        <v>671</v>
      </c>
      <c r="J1626" s="120" t="n">
        <v>0</v>
      </c>
      <c r="K1626" s="120" t="n">
        <v>0</v>
      </c>
      <c r="L1626" s="120" t="n">
        <v>0</v>
      </c>
      <c r="M1626" s="120" t="n">
        <v>0</v>
      </c>
      <c r="N1626" s="88">
        <f>N1625+C1626+D1626+F1626+G1626+H1626-I1626-J1626-K1626-L1626-M1626/7</f>
        <v/>
      </c>
      <c r="O1626" s="88" t="n">
        <v>284</v>
      </c>
      <c r="P1626" s="88" t="n"/>
      <c r="Q1626" s="88" t="n"/>
      <c r="R1626" s="134" t="n"/>
      <c r="S1626" s="134" t="n"/>
      <c r="T1626" s="134" t="n"/>
      <c r="U1626" s="134" t="n"/>
      <c r="V1626" s="134" t="n"/>
      <c r="W1626" s="134" t="n"/>
      <c r="X1626" s="134" t="n"/>
    </row>
    <row r="1627" ht="15.75" customHeight="1" s="303">
      <c r="B1627" s="75" t="n">
        <v>45894</v>
      </c>
      <c r="C1627" s="120" t="n">
        <v>0</v>
      </c>
      <c r="D1627" s="120" t="n">
        <v>300</v>
      </c>
      <c r="E1627" s="120" t="n">
        <v>73</v>
      </c>
      <c r="F1627" s="120" t="n">
        <v>0</v>
      </c>
      <c r="G1627" s="120" t="n">
        <v>0</v>
      </c>
      <c r="H1627" s="120" t="n">
        <v>682</v>
      </c>
      <c r="I1627" s="120" t="n">
        <v>410</v>
      </c>
      <c r="J1627" s="120" t="n">
        <v>0</v>
      </c>
      <c r="K1627" s="120" t="n">
        <v>0</v>
      </c>
      <c r="L1627" s="133" t="n">
        <v>0</v>
      </c>
      <c r="M1627" s="133" t="n">
        <v>0</v>
      </c>
      <c r="N1627" s="88">
        <f>N1626+C1627+D1627+F1627+G1627+H1627-I1627-J1627-K1627-L1627-M1627/7</f>
        <v/>
      </c>
      <c r="O1627" s="88" t="n">
        <v>472</v>
      </c>
      <c r="P1627" s="88" t="n"/>
      <c r="Q1627" s="88" t="n"/>
      <c r="R1627" s="134" t="n"/>
      <c r="S1627" s="134" t="n"/>
      <c r="T1627" s="134" t="n"/>
      <c r="U1627" s="134" t="n"/>
      <c r="V1627" s="134" t="n"/>
      <c r="W1627" s="134" t="n"/>
      <c r="X1627" s="134" t="n"/>
    </row>
    <row r="1628" ht="15.75" customHeight="1" s="303">
      <c r="B1628" s="75" t="n">
        <v>45895</v>
      </c>
      <c r="C1628" s="120" t="n">
        <v>0</v>
      </c>
      <c r="D1628" s="120" t="n">
        <v>164</v>
      </c>
      <c r="E1628" s="120" t="n">
        <v>0</v>
      </c>
      <c r="F1628" s="120" t="n">
        <v>600</v>
      </c>
      <c r="G1628" s="120" t="n">
        <v>0</v>
      </c>
      <c r="H1628" s="120" t="n">
        <v>512</v>
      </c>
      <c r="I1628" s="120" t="n">
        <v>597</v>
      </c>
      <c r="J1628" s="120" t="n">
        <v>0</v>
      </c>
      <c r="K1628" s="120" t="n">
        <v>600</v>
      </c>
      <c r="L1628" s="120" t="n">
        <v>0</v>
      </c>
      <c r="M1628" s="120" t="n">
        <v>0</v>
      </c>
      <c r="N1628" s="88">
        <f>N1627+C1628+D1628+F1628+G1628+H1628-I1628-J1628-K1628-L1628-M1628/7</f>
        <v/>
      </c>
      <c r="O1628" s="88" t="n">
        <v>1046</v>
      </c>
      <c r="P1628" s="88" t="n"/>
      <c r="Q1628" s="88" t="n"/>
      <c r="R1628" s="134" t="n"/>
      <c r="S1628" s="134" t="n"/>
      <c r="T1628" s="134" t="n"/>
      <c r="U1628" s="134" t="n"/>
      <c r="V1628" s="134" t="n"/>
      <c r="W1628" s="134" t="n"/>
      <c r="X1628" s="134" t="n"/>
    </row>
    <row r="1629" ht="15.75" customHeight="1" s="303">
      <c r="B1629" s="75" t="n">
        <v>45896</v>
      </c>
      <c r="C1629" s="120" t="n">
        <v>0</v>
      </c>
      <c r="D1629" s="120">
        <f>600+500</f>
        <v/>
      </c>
      <c r="E1629" s="120" t="n">
        <v>147</v>
      </c>
      <c r="F1629" s="120" t="n">
        <v>0</v>
      </c>
      <c r="G1629" s="120" t="n">
        <v>0</v>
      </c>
      <c r="H1629" s="120" t="n">
        <v>263</v>
      </c>
      <c r="I1629" s="120" t="n">
        <v>390</v>
      </c>
      <c r="J1629" s="120" t="n">
        <v>0</v>
      </c>
      <c r="K1629" s="120" t="n">
        <v>0</v>
      </c>
      <c r="L1629" s="120" t="n">
        <v>0</v>
      </c>
      <c r="M1629" s="120" t="n">
        <v>0</v>
      </c>
      <c r="N1629" s="88">
        <f>N1628+C1629+D1629+F1629+G1629+H1629-I1629-J1629-K1629-L1629-M1629/7</f>
        <v/>
      </c>
      <c r="O1629" s="88" t="n">
        <v>1746</v>
      </c>
      <c r="P1629" s="88" t="n"/>
      <c r="Q1629" s="88" t="n"/>
      <c r="R1629" s="134" t="n"/>
      <c r="S1629" s="134" t="n"/>
      <c r="T1629" s="134" t="n"/>
      <c r="U1629" s="134" t="n"/>
      <c r="V1629" s="134" t="n"/>
      <c r="W1629" s="134" t="n"/>
      <c r="X1629" s="134" t="n"/>
    </row>
    <row r="1630" ht="15.75" customHeight="1" s="303">
      <c r="B1630" s="75" t="n">
        <v>45897</v>
      </c>
      <c r="C1630" s="120" t="n">
        <v>0</v>
      </c>
      <c r="D1630" s="120" t="n">
        <v>300</v>
      </c>
      <c r="E1630" s="120" t="n">
        <v>61</v>
      </c>
      <c r="F1630" s="120" t="n">
        <v>0</v>
      </c>
      <c r="G1630" s="120" t="n">
        <v>0</v>
      </c>
      <c r="H1630" s="120" t="n">
        <v>598</v>
      </c>
      <c r="I1630" s="120" t="n">
        <v>400</v>
      </c>
      <c r="J1630" s="120" t="n">
        <v>0</v>
      </c>
      <c r="K1630" s="120" t="n">
        <v>0</v>
      </c>
      <c r="L1630" s="120" t="n">
        <v>0</v>
      </c>
      <c r="M1630" s="120" t="n">
        <v>0</v>
      </c>
      <c r="N1630" s="88">
        <f>N1629+C1630+D1630+F1630+G1630+H1630-I1630-J1630-K1630-L1630-M1630/7</f>
        <v/>
      </c>
      <c r="O1630" s="88" t="n">
        <v>1759</v>
      </c>
      <c r="P1630" s="88" t="n"/>
      <c r="Q1630" s="88" t="n"/>
      <c r="R1630" s="134" t="n"/>
      <c r="S1630" s="134" t="n"/>
      <c r="T1630" s="134" t="n"/>
      <c r="U1630" s="134" t="n"/>
      <c r="V1630" s="134" t="n"/>
      <c r="W1630" s="134" t="n"/>
      <c r="X1630" s="134" t="n"/>
    </row>
    <row r="1631" ht="15.75" customHeight="1" s="303">
      <c r="B1631" s="75" t="n">
        <v>45898</v>
      </c>
      <c r="C1631" s="120" t="n">
        <v>0</v>
      </c>
      <c r="D1631" s="120" t="n">
        <v>0</v>
      </c>
      <c r="E1631" s="120" t="n">
        <v>0</v>
      </c>
      <c r="F1631" s="120" t="n">
        <v>0</v>
      </c>
      <c r="G1631" s="120" t="n">
        <v>2</v>
      </c>
      <c r="H1631" s="120" t="n">
        <v>406</v>
      </c>
      <c r="I1631" s="120" t="n">
        <v>503</v>
      </c>
      <c r="J1631" s="120" t="n">
        <v>0</v>
      </c>
      <c r="K1631" s="120" t="n">
        <v>0</v>
      </c>
      <c r="L1631" s="120" t="n">
        <v>0</v>
      </c>
      <c r="M1631" s="120" t="n">
        <v>0</v>
      </c>
      <c r="N1631" s="88">
        <f>N1630+C1631+D1631+F1631+G1631+H1631-I1631-J1631-K1631-L1631-M1631/7</f>
        <v/>
      </c>
      <c r="O1631" s="88" t="n">
        <v>1506</v>
      </c>
      <c r="P1631" s="88" t="n"/>
      <c r="Q1631" s="88" t="n"/>
      <c r="R1631" s="134" t="n"/>
      <c r="S1631" s="134" t="n"/>
      <c r="T1631" s="134" t="n"/>
      <c r="U1631" s="134" t="n"/>
      <c r="V1631" s="134" t="n"/>
      <c r="W1631" s="134" t="n"/>
      <c r="X1631" s="134" t="n"/>
    </row>
    <row r="1632" ht="15.75" customHeight="1" s="303">
      <c r="B1632" s="75" t="n">
        <v>45899</v>
      </c>
      <c r="C1632" s="120" t="n">
        <v>0</v>
      </c>
      <c r="D1632" s="120" t="n">
        <v>0</v>
      </c>
      <c r="E1632" s="120" t="n">
        <v>0</v>
      </c>
      <c r="F1632" s="120" t="n">
        <v>0</v>
      </c>
      <c r="G1632" s="120" t="n">
        <v>0</v>
      </c>
      <c r="H1632" s="120" t="n">
        <v>305</v>
      </c>
      <c r="I1632" s="120" t="n">
        <v>956</v>
      </c>
      <c r="J1632" s="120" t="n">
        <v>0</v>
      </c>
      <c r="K1632" s="120" t="n">
        <v>0</v>
      </c>
      <c r="L1632" s="120" t="n">
        <v>0</v>
      </c>
      <c r="M1632" s="120" t="n">
        <v>0</v>
      </c>
      <c r="N1632" s="88">
        <f>N1631+C1632+D1632+F1632+G1632+H1632-I1632-J1632-K1632-L1632-M1632/7</f>
        <v/>
      </c>
      <c r="O1632" s="88" t="n">
        <v>1095</v>
      </c>
      <c r="P1632" s="88" t="n"/>
      <c r="Q1632" s="88" t="n"/>
      <c r="R1632" s="134" t="n"/>
      <c r="S1632" s="134" t="n"/>
      <c r="T1632" s="134" t="n"/>
      <c r="U1632" s="134" t="n"/>
      <c r="V1632" s="134" t="n"/>
      <c r="W1632" s="134" t="n"/>
      <c r="X1632" s="134" t="n"/>
    </row>
    <row r="1633" ht="15.75" customHeight="1" s="303">
      <c r="B1633" s="75" t="n">
        <v>45900</v>
      </c>
      <c r="C1633" s="120" t="n">
        <v>0</v>
      </c>
      <c r="D1633" s="120" t="n">
        <v>0</v>
      </c>
      <c r="E1633" s="120" t="n">
        <v>0</v>
      </c>
      <c r="F1633" s="120" t="n">
        <v>0</v>
      </c>
      <c r="G1633" s="120" t="n">
        <v>0</v>
      </c>
      <c r="H1633" s="120" t="n">
        <v>310</v>
      </c>
      <c r="I1633" s="120" t="n">
        <v>376</v>
      </c>
      <c r="J1633" s="120" t="n">
        <v>0</v>
      </c>
      <c r="K1633" s="120" t="n">
        <v>0</v>
      </c>
      <c r="L1633" s="120" t="n">
        <v>0</v>
      </c>
      <c r="M1633" s="120" t="n">
        <v>0</v>
      </c>
      <c r="N1633" s="88">
        <f>N1632+C1633+D1633+F1633+G1633+H1633-I1633-J1633-K1633-L1633-M1633/7</f>
        <v/>
      </c>
      <c r="O1633" s="88" t="n">
        <v>728</v>
      </c>
      <c r="P1633" s="88" t="n"/>
      <c r="Q1633" s="88" t="n"/>
      <c r="R1633" s="134" t="n"/>
      <c r="S1633" s="134" t="n"/>
      <c r="T1633" s="134" t="n"/>
      <c r="U1633" s="134" t="n"/>
      <c r="V1633" s="134" t="n"/>
      <c r="W1633" s="134" t="n"/>
      <c r="X1633" s="134" t="n"/>
    </row>
    <row r="1634" ht="15.75" customHeight="1" s="303">
      <c r="B1634" s="75" t="n">
        <v>45901</v>
      </c>
      <c r="C1634" s="120" t="n">
        <v>0</v>
      </c>
      <c r="D1634" s="120" t="n">
        <v>500</v>
      </c>
      <c r="E1634" s="120" t="n">
        <v>154</v>
      </c>
      <c r="F1634" s="120" t="n">
        <v>0</v>
      </c>
      <c r="G1634" s="120" t="n">
        <v>0</v>
      </c>
      <c r="H1634" s="120" t="n">
        <v>270</v>
      </c>
      <c r="I1634" s="120" t="n">
        <v>570</v>
      </c>
      <c r="J1634" s="120" t="n">
        <v>0</v>
      </c>
      <c r="K1634" s="120" t="n">
        <v>0</v>
      </c>
      <c r="L1634" s="120" t="n">
        <v>0</v>
      </c>
      <c r="M1634" s="120" t="n">
        <v>0</v>
      </c>
      <c r="N1634" s="88">
        <f>N1633+C1634+D1634+F1634+G1634+H1634-I1634-J1634-K1634-L1634-M1634/7</f>
        <v/>
      </c>
      <c r="O1634" s="88" t="n">
        <v>830</v>
      </c>
      <c r="P1634" s="88" t="n"/>
      <c r="Q1634" s="88" t="n"/>
      <c r="R1634" s="134" t="n"/>
      <c r="S1634" s="134" t="n"/>
      <c r="T1634" s="134" t="n"/>
      <c r="U1634" s="134" t="n"/>
      <c r="V1634" s="134" t="n"/>
      <c r="W1634" s="134" t="n"/>
      <c r="X1634" s="134" t="n"/>
    </row>
    <row r="1635" ht="15.75" customHeight="1" s="303">
      <c r="B1635" s="75" t="n">
        <v>45902</v>
      </c>
      <c r="C1635" s="120" t="n">
        <v>0</v>
      </c>
      <c r="D1635" s="120" t="n">
        <v>300</v>
      </c>
      <c r="E1635" s="120" t="n">
        <v>72</v>
      </c>
      <c r="F1635" s="120" t="n">
        <v>0</v>
      </c>
      <c r="G1635" s="120" t="n">
        <v>0</v>
      </c>
      <c r="H1635" s="120" t="n">
        <v>257</v>
      </c>
      <c r="I1635" s="120" t="n">
        <v>836</v>
      </c>
      <c r="J1635" s="120" t="n">
        <v>0</v>
      </c>
      <c r="K1635" s="120" t="n">
        <v>600</v>
      </c>
      <c r="L1635" s="120" t="n">
        <v>0</v>
      </c>
      <c r="M1635" s="120" t="n">
        <v>0</v>
      </c>
      <c r="N1635" s="88">
        <f>N1634+C1635+D1635+F1635+G1635+H1635-I1635-J1635-K1635-L1635-M1635/7</f>
        <v/>
      </c>
      <c r="O1635" s="88" t="n">
        <v>861</v>
      </c>
      <c r="P1635" s="88" t="n"/>
      <c r="Q1635" s="88" t="n"/>
      <c r="R1635" s="134" t="n"/>
      <c r="S1635" s="134" t="n"/>
      <c r="T1635" s="134" t="n"/>
      <c r="U1635" s="134" t="n"/>
      <c r="V1635" s="134" t="n"/>
      <c r="W1635" s="134" t="n"/>
      <c r="X1635" s="134" t="n"/>
    </row>
    <row r="1636" ht="15.75" customHeight="1" s="303">
      <c r="B1636" s="75" t="n">
        <v>45903</v>
      </c>
      <c r="C1636" s="120" t="n">
        <v>0</v>
      </c>
      <c r="D1636" s="120">
        <f>24+220</f>
        <v/>
      </c>
      <c r="E1636" s="120" t="n">
        <v>41</v>
      </c>
      <c r="F1636" s="120" t="n">
        <v>0</v>
      </c>
      <c r="G1636" s="120" t="n">
        <v>0</v>
      </c>
      <c r="H1636" s="120" t="n">
        <v>413</v>
      </c>
      <c r="I1636" s="120" t="n">
        <v>755</v>
      </c>
      <c r="J1636" s="120" t="n">
        <v>0</v>
      </c>
      <c r="K1636" s="120" t="n">
        <v>0</v>
      </c>
      <c r="L1636" s="120" t="n">
        <v>0</v>
      </c>
      <c r="M1636" s="120" t="n">
        <v>0</v>
      </c>
      <c r="N1636" s="88">
        <f>N1635+C1636+D1636+F1636+G1636+H1636-I1636-J1636-K1636-L1636-M1636/7</f>
        <v/>
      </c>
      <c r="O1636" s="88" t="n">
        <v>757</v>
      </c>
      <c r="P1636" s="88" t="n"/>
      <c r="Q1636" s="88" t="n"/>
      <c r="R1636" s="134" t="n"/>
      <c r="S1636" s="134" t="n"/>
      <c r="T1636" s="134" t="n"/>
      <c r="U1636" s="134" t="n"/>
      <c r="V1636" s="134" t="n"/>
      <c r="W1636" s="134" t="n"/>
      <c r="X1636" s="134" t="n"/>
    </row>
    <row r="1637" ht="15.75" customHeight="1" s="303">
      <c r="B1637" s="75" t="n">
        <v>45904</v>
      </c>
      <c r="C1637" s="120" t="n">
        <v>0</v>
      </c>
      <c r="D1637" s="120" t="n">
        <v>66</v>
      </c>
      <c r="E1637" s="120" t="n">
        <v>0</v>
      </c>
      <c r="F1637" s="120" t="n">
        <v>0</v>
      </c>
      <c r="G1637" s="120" t="n">
        <v>0</v>
      </c>
      <c r="H1637" s="120" t="n">
        <v>456</v>
      </c>
      <c r="I1637" s="120" t="n">
        <v>826</v>
      </c>
      <c r="J1637" s="120" t="n">
        <v>0</v>
      </c>
      <c r="K1637" s="120" t="n">
        <v>0</v>
      </c>
      <c r="L1637" s="120" t="n">
        <v>0</v>
      </c>
      <c r="M1637" s="120" t="n">
        <v>0</v>
      </c>
      <c r="N1637" s="88">
        <f>N1636+C1637+D1637+F1637+G1637+H1637-I1637-J1637-K1637-L1637-M1637/7</f>
        <v/>
      </c>
      <c r="O1637" s="88" t="n">
        <v>513</v>
      </c>
      <c r="P1637" s="88" t="n"/>
      <c r="Q1637" s="88" t="n"/>
      <c r="R1637" s="134" t="n"/>
      <c r="S1637" s="134" t="n"/>
      <c r="T1637" s="134" t="n"/>
      <c r="U1637" s="134" t="n"/>
      <c r="V1637" s="134" t="n"/>
      <c r="W1637" s="134" t="n"/>
      <c r="X1637" s="134" t="n"/>
    </row>
    <row r="1638" ht="15.75" customHeight="1" s="303">
      <c r="B1638" s="75" t="n">
        <v>45905</v>
      </c>
      <c r="C1638" s="120" t="n">
        <v>0</v>
      </c>
      <c r="D1638" s="120" t="n">
        <v>0</v>
      </c>
      <c r="E1638" s="120" t="n">
        <v>0</v>
      </c>
      <c r="F1638" s="120" t="n">
        <v>0</v>
      </c>
      <c r="G1638" s="120" t="n">
        <v>1</v>
      </c>
      <c r="H1638" s="120" t="n">
        <v>533</v>
      </c>
      <c r="I1638" s="120" t="n">
        <v>1142</v>
      </c>
      <c r="J1638" s="120" t="n">
        <v>0</v>
      </c>
      <c r="K1638" s="120" t="n">
        <v>0</v>
      </c>
      <c r="L1638" s="120" t="n">
        <v>0</v>
      </c>
      <c r="M1638" s="120" t="n">
        <v>0</v>
      </c>
      <c r="N1638" s="88">
        <f>N1637+C1638+D1638+F1638+G1638+H1638-I1638-J1638-K1638-L1638-M1638/7</f>
        <v/>
      </c>
      <c r="O1638" s="88" t="n">
        <v>275</v>
      </c>
      <c r="P1638" s="88" t="n"/>
      <c r="Q1638" s="88" t="n"/>
      <c r="R1638" s="134" t="n"/>
      <c r="S1638" s="134" t="n"/>
      <c r="T1638" s="134" t="n"/>
      <c r="U1638" s="134" t="n"/>
      <c r="V1638" s="134" t="n"/>
      <c r="W1638" s="134" t="n"/>
      <c r="X1638" s="134" t="n"/>
    </row>
    <row r="1639" ht="15.75" customHeight="1" s="303">
      <c r="B1639" s="75" t="n">
        <v>45906</v>
      </c>
      <c r="C1639" s="120" t="n">
        <v>0</v>
      </c>
      <c r="D1639" s="120">
        <f>400+500+48</f>
        <v/>
      </c>
      <c r="E1639" s="120">
        <f>106+117+3</f>
        <v/>
      </c>
      <c r="F1639" s="120" t="n">
        <v>0</v>
      </c>
      <c r="G1639" s="120" t="n">
        <v>1</v>
      </c>
      <c r="H1639" s="120" t="n">
        <v>399</v>
      </c>
      <c r="I1639" s="120" t="n">
        <v>781</v>
      </c>
      <c r="J1639" s="120" t="n">
        <v>0</v>
      </c>
      <c r="K1639" s="120" t="n">
        <v>0</v>
      </c>
      <c r="L1639" s="120" t="n">
        <v>0</v>
      </c>
      <c r="M1639" s="120" t="n">
        <v>0</v>
      </c>
      <c r="N1639" s="88">
        <f>N1638+C1639+D1639+F1639+G1639+H1639-I1639-J1639-K1639-L1639-M1639/7</f>
        <v/>
      </c>
      <c r="O1639" s="88" t="n">
        <v>687</v>
      </c>
      <c r="P1639" s="88" t="n"/>
      <c r="Q1639" s="88" t="n"/>
      <c r="R1639" s="134" t="n"/>
      <c r="S1639" s="134" t="n"/>
      <c r="T1639" s="134" t="n"/>
      <c r="U1639" s="134" t="n"/>
      <c r="V1639" s="134" t="n"/>
      <c r="W1639" s="134" t="n"/>
      <c r="X1639" s="134" t="n"/>
    </row>
    <row r="1640" ht="15.75" customHeight="1" s="303">
      <c r="B1640" s="75" t="n">
        <v>45907</v>
      </c>
      <c r="C1640" s="120" t="n">
        <v>0</v>
      </c>
      <c r="D1640" s="120">
        <f>300+83</f>
        <v/>
      </c>
      <c r="E1640" s="120" t="n">
        <v>82</v>
      </c>
      <c r="F1640" s="120" t="n">
        <v>0</v>
      </c>
      <c r="G1640" s="120" t="n">
        <v>4</v>
      </c>
      <c r="H1640" s="120" t="n">
        <v>341</v>
      </c>
      <c r="I1640" s="120" t="n">
        <v>668</v>
      </c>
      <c r="J1640" s="120" t="n">
        <v>0</v>
      </c>
      <c r="K1640" s="120" t="n">
        <v>0</v>
      </c>
      <c r="L1640" s="120" t="n">
        <v>0</v>
      </c>
      <c r="M1640" s="120" t="n">
        <v>0</v>
      </c>
      <c r="N1640" s="88">
        <f>N1639+C1640+D1640+F1640+G1640+H1640-I1640-J1640-K1640-L1640-M1640/7</f>
        <v/>
      </c>
      <c r="O1640" s="88" t="n">
        <v>672</v>
      </c>
      <c r="P1640" s="88" t="n"/>
      <c r="Q1640" s="88" t="n"/>
      <c r="R1640" s="134" t="n"/>
      <c r="S1640" s="134" t="n"/>
      <c r="T1640" s="134" t="n"/>
      <c r="U1640" s="134" t="n"/>
      <c r="V1640" s="134" t="n"/>
      <c r="W1640" s="134" t="n"/>
      <c r="X1640" s="134" t="n"/>
    </row>
    <row r="1641" ht="15.75" customHeight="1" s="303">
      <c r="B1641" s="75" t="n">
        <v>45908</v>
      </c>
      <c r="C1641" s="120" t="n">
        <v>0</v>
      </c>
      <c r="D1641" s="120" t="n">
        <v>0</v>
      </c>
      <c r="E1641" s="120" t="n">
        <v>0</v>
      </c>
      <c r="F1641" s="120" t="n">
        <v>0</v>
      </c>
      <c r="G1641" s="120" t="n">
        <v>0</v>
      </c>
      <c r="H1641" s="120" t="n">
        <v>572</v>
      </c>
      <c r="I1641" s="120" t="n">
        <v>481</v>
      </c>
      <c r="J1641" s="120" t="n">
        <v>0</v>
      </c>
      <c r="K1641" s="120" t="n">
        <v>0</v>
      </c>
      <c r="L1641" s="120" t="n">
        <v>0</v>
      </c>
      <c r="M1641" s="120" t="n">
        <v>0</v>
      </c>
      <c r="N1641" s="88" t="n">
        <v>15000</v>
      </c>
      <c r="O1641" s="88" t="n">
        <v>438</v>
      </c>
      <c r="P1641" s="88" t="n"/>
      <c r="Q1641" s="88" t="n"/>
      <c r="R1641" s="134" t="n"/>
      <c r="S1641" s="134" t="n"/>
      <c r="T1641" s="134" t="n"/>
      <c r="U1641" s="134" t="n"/>
      <c r="V1641" s="134" t="n"/>
      <c r="W1641" s="134" t="n"/>
      <c r="X1641" s="134" t="n"/>
    </row>
    <row r="1642" ht="15.75" customHeight="1" s="303">
      <c r="B1642" s="75" t="n">
        <v>45909</v>
      </c>
      <c r="C1642" s="120" t="n">
        <v>0</v>
      </c>
      <c r="D1642" s="120">
        <f>300+69</f>
        <v/>
      </c>
      <c r="E1642" s="120" t="n">
        <v>89</v>
      </c>
      <c r="F1642" s="120" t="n">
        <v>0</v>
      </c>
      <c r="G1642" s="120" t="n">
        <v>2</v>
      </c>
      <c r="H1642" s="120" t="n">
        <v>337</v>
      </c>
      <c r="I1642" s="120">
        <f>1494-600</f>
        <v/>
      </c>
      <c r="J1642" s="120" t="n">
        <v>0</v>
      </c>
      <c r="K1642" s="120" t="n">
        <v>600</v>
      </c>
      <c r="L1642" s="120" t="n">
        <v>0</v>
      </c>
      <c r="M1642" s="120" t="n">
        <v>0</v>
      </c>
      <c r="N1642" s="88">
        <f>N1641+C1642+D1642+F1642+G1642+H1642-I1642-J1642-K1642-L1642-M1642/7</f>
        <v/>
      </c>
      <c r="O1642" s="88" t="n">
        <v>552</v>
      </c>
      <c r="P1642" s="88" t="n"/>
      <c r="Q1642" s="88" t="n"/>
      <c r="R1642" s="134" t="n"/>
      <c r="S1642" s="134" t="n"/>
      <c r="T1642" s="134" t="n"/>
      <c r="U1642" s="134" t="n"/>
      <c r="V1642" s="134" t="n"/>
      <c r="W1642" s="134" t="n"/>
      <c r="X1642" s="134" t="n"/>
    </row>
    <row r="1643" ht="15.75" customHeight="1" s="303">
      <c r="B1643" s="75" t="n">
        <v>45910</v>
      </c>
      <c r="C1643" s="120" t="n">
        <v>0</v>
      </c>
      <c r="D1643" s="120" t="n">
        <v>0</v>
      </c>
      <c r="E1643" s="120" t="n">
        <v>0</v>
      </c>
      <c r="F1643" s="120" t="n">
        <v>0</v>
      </c>
      <c r="G1643" s="120" t="n">
        <v>0</v>
      </c>
      <c r="H1643" s="120" t="n">
        <v>572</v>
      </c>
      <c r="I1643" s="120" t="n">
        <v>667</v>
      </c>
      <c r="J1643" s="120" t="n">
        <v>0</v>
      </c>
      <c r="K1643" s="120" t="n">
        <v>0</v>
      </c>
      <c r="L1643" s="120" t="n">
        <v>0</v>
      </c>
      <c r="M1643" s="120" t="n">
        <v>0</v>
      </c>
      <c r="N1643" s="88">
        <f>N1642+C1643+D1643+F1643+G1643+H1643-I1643-J1643-K1643-L1643-M1643/7</f>
        <v/>
      </c>
      <c r="O1643" s="88" t="n">
        <v>314</v>
      </c>
      <c r="P1643" s="88" t="n"/>
      <c r="Q1643" s="88" t="n"/>
      <c r="R1643" s="134" t="n"/>
      <c r="S1643" s="134" t="n"/>
      <c r="T1643" s="134" t="n"/>
      <c r="U1643" s="134" t="n"/>
      <c r="V1643" s="134" t="n"/>
      <c r="W1643" s="134" t="n"/>
      <c r="X1643" s="134" t="n"/>
    </row>
    <row r="1644" ht="15.75" customHeight="1" s="303">
      <c r="B1644" s="75" t="n">
        <v>45911</v>
      </c>
      <c r="C1644" s="120" t="n">
        <v>0</v>
      </c>
      <c r="D1644" s="120">
        <f>500+600</f>
        <v/>
      </c>
      <c r="E1644" s="120" t="n">
        <v>183</v>
      </c>
      <c r="F1644" s="120" t="n">
        <v>0</v>
      </c>
      <c r="G1644" s="120" t="n">
        <v>0</v>
      </c>
      <c r="H1644" s="120" t="n">
        <v>384</v>
      </c>
      <c r="I1644" s="120" t="n">
        <v>360</v>
      </c>
      <c r="J1644" s="120" t="n">
        <v>0</v>
      </c>
      <c r="K1644" s="120" t="n">
        <v>0</v>
      </c>
      <c r="L1644" s="120" t="n">
        <v>0</v>
      </c>
      <c r="M1644" s="120" t="n">
        <v>0</v>
      </c>
      <c r="N1644" s="88">
        <f>N1643+C1644+D1644+F1644+G1644+H1644-I1644-J1644-K1644-L1644-M1644/7</f>
        <v/>
      </c>
      <c r="O1644" s="88" t="n">
        <v>1013</v>
      </c>
      <c r="P1644" s="88" t="n"/>
      <c r="Q1644" s="88" t="n"/>
      <c r="R1644" s="134" t="n"/>
      <c r="S1644" s="134" t="n"/>
      <c r="T1644" s="134" t="n"/>
      <c r="U1644" s="134" t="n"/>
      <c r="V1644" s="134" t="n"/>
      <c r="W1644" s="134" t="n"/>
      <c r="X1644" s="134" t="n"/>
    </row>
    <row r="1645" ht="15.75" customHeight="1" s="303">
      <c r="B1645" s="75" t="n">
        <v>45912</v>
      </c>
      <c r="C1645" s="120" t="n">
        <v>0</v>
      </c>
      <c r="D1645" s="120" t="n">
        <v>0</v>
      </c>
      <c r="E1645" s="120" t="n">
        <v>0</v>
      </c>
      <c r="F1645" s="120" t="n">
        <v>0</v>
      </c>
      <c r="G1645" s="120" t="n">
        <v>0</v>
      </c>
      <c r="H1645" s="120" t="n">
        <v>400</v>
      </c>
      <c r="I1645" s="120" t="n">
        <v>1052</v>
      </c>
      <c r="J1645" s="120" t="n">
        <v>0</v>
      </c>
      <c r="K1645" s="120" t="n">
        <v>0</v>
      </c>
      <c r="L1645" s="120" t="n">
        <v>0</v>
      </c>
      <c r="M1645" s="120" t="n">
        <v>0</v>
      </c>
      <c r="N1645" s="88">
        <f>N1644+C1645+D1645+F1645+G1645+H1645-I1645-J1645-K1645-L1645-M1645/7</f>
        <v/>
      </c>
      <c r="O1645" s="88" t="n">
        <v>756</v>
      </c>
      <c r="P1645" s="88" t="n"/>
      <c r="Q1645" s="88" t="n"/>
      <c r="R1645" s="134" t="n"/>
      <c r="S1645" s="134" t="n"/>
      <c r="T1645" s="134" t="n"/>
      <c r="U1645" s="134" t="n"/>
      <c r="V1645" s="134" t="n"/>
      <c r="W1645" s="134" t="n"/>
      <c r="X1645" s="134" t="n"/>
    </row>
    <row r="1646" ht="15.75" customHeight="1" s="303">
      <c r="B1646" s="75" t="n">
        <v>45913</v>
      </c>
      <c r="C1646" s="120" t="n">
        <v>0</v>
      </c>
      <c r="D1646" s="120" t="n">
        <v>400</v>
      </c>
      <c r="E1646" s="120" t="n">
        <v>173</v>
      </c>
      <c r="F1646" s="120" t="n">
        <v>0</v>
      </c>
      <c r="G1646" s="120" t="n">
        <v>1</v>
      </c>
      <c r="H1646" s="120" t="n">
        <v>348</v>
      </c>
      <c r="I1646" s="120" t="n">
        <v>872</v>
      </c>
      <c r="J1646" s="120" t="n">
        <v>0</v>
      </c>
      <c r="K1646" s="120" t="n">
        <v>0</v>
      </c>
      <c r="L1646" s="120" t="n">
        <v>0</v>
      </c>
      <c r="M1646" s="120" t="n">
        <v>0</v>
      </c>
      <c r="N1646" s="88">
        <f>N1645+C1646+D1646+F1646+G1646+H1646-I1646-J1646-K1646-L1646-M1646/7</f>
        <v/>
      </c>
      <c r="O1646" s="88" t="n">
        <v>597</v>
      </c>
      <c r="P1646" s="88" t="n"/>
      <c r="Q1646" s="88" t="n"/>
      <c r="R1646" s="134" t="n"/>
      <c r="S1646" s="134" t="n"/>
      <c r="T1646" s="134" t="n"/>
      <c r="U1646" s="134" t="n"/>
      <c r="V1646" s="134" t="n"/>
      <c r="W1646" s="134" t="n"/>
      <c r="X1646" s="134" t="n"/>
    </row>
    <row r="1647" ht="15.75" customHeight="1" s="303">
      <c r="B1647" s="75" t="n">
        <v>45914</v>
      </c>
      <c r="C1647" s="120" t="n">
        <v>0</v>
      </c>
      <c r="D1647" s="120" t="n">
        <v>92</v>
      </c>
      <c r="E1647" s="120" t="n">
        <v>0</v>
      </c>
      <c r="F1647" s="120" t="n">
        <v>0</v>
      </c>
      <c r="G1647" s="120" t="n">
        <v>0</v>
      </c>
      <c r="H1647" s="120" t="n">
        <v>592</v>
      </c>
      <c r="I1647" s="120" t="n">
        <v>586</v>
      </c>
      <c r="J1647" s="120" t="n">
        <v>0</v>
      </c>
      <c r="K1647" s="120" t="n">
        <v>0</v>
      </c>
      <c r="L1647" s="120" t="n">
        <v>0</v>
      </c>
      <c r="M1647" s="120" t="n">
        <v>0</v>
      </c>
      <c r="N1647" s="88">
        <f>N1646+C1647+D1647+F1647+G1647+H1647-I1647-J1647-K1647-L1647-M1647/7</f>
        <v/>
      </c>
      <c r="O1647" s="88" t="n">
        <v>447</v>
      </c>
      <c r="P1647" s="88" t="n"/>
      <c r="Q1647" s="88" t="n"/>
      <c r="R1647" s="134" t="n"/>
      <c r="S1647" s="134" t="n"/>
      <c r="T1647" s="134" t="n"/>
      <c r="U1647" s="134" t="n"/>
      <c r="V1647" s="134" t="n"/>
      <c r="W1647" s="134" t="n"/>
      <c r="X1647" s="134" t="n"/>
    </row>
    <row r="1648" ht="15.75" customHeight="1" s="303">
      <c r="B1648" s="75" t="n">
        <v>45915</v>
      </c>
      <c r="C1648" s="120" t="n">
        <v>0</v>
      </c>
      <c r="D1648" s="120" t="n">
        <v>0</v>
      </c>
      <c r="E1648" s="120" t="n">
        <v>0</v>
      </c>
      <c r="F1648" s="120" t="n">
        <v>0</v>
      </c>
      <c r="G1648" s="120" t="n">
        <v>0</v>
      </c>
      <c r="H1648" s="120" t="n">
        <v>659</v>
      </c>
      <c r="I1648" s="120" t="n">
        <v>571</v>
      </c>
      <c r="J1648" s="120" t="n">
        <v>0</v>
      </c>
      <c r="K1648" s="120" t="n">
        <v>0</v>
      </c>
      <c r="L1648" s="120" t="n">
        <v>0</v>
      </c>
      <c r="M1648" s="120" t="n">
        <v>0</v>
      </c>
      <c r="N1648" s="88">
        <f>N1647+C1648+D1648+F1648+G1648+H1648-I1648-J1648-K1648-L1648-M1648/7</f>
        <v/>
      </c>
      <c r="O1648" s="88" t="n">
        <v>302</v>
      </c>
      <c r="P1648" s="88" t="n"/>
      <c r="Q1648" s="88" t="n"/>
      <c r="R1648" s="134" t="n"/>
      <c r="S1648" s="134" t="n"/>
      <c r="T1648" s="134" t="n"/>
      <c r="U1648" s="134" t="n"/>
      <c r="V1648" s="134" t="n"/>
      <c r="W1648" s="134" t="n"/>
      <c r="X1648" s="134" t="n"/>
    </row>
    <row r="1649" ht="15.75" customHeight="1" s="303">
      <c r="B1649" s="75" t="n">
        <v>45916</v>
      </c>
      <c r="C1649" s="120" t="n">
        <v>0</v>
      </c>
      <c r="D1649" s="120">
        <f>500+300</f>
        <v/>
      </c>
      <c r="E1649" s="120">
        <f>126+86</f>
        <v/>
      </c>
      <c r="F1649" s="120" t="n">
        <v>0</v>
      </c>
      <c r="G1649" s="120" t="n">
        <v>0</v>
      </c>
      <c r="H1649" s="120" t="n">
        <v>350</v>
      </c>
      <c r="I1649" s="120" t="n">
        <v>543</v>
      </c>
      <c r="J1649" s="120" t="n">
        <v>0</v>
      </c>
      <c r="K1649" s="120" t="n">
        <v>0</v>
      </c>
      <c r="L1649" s="120" t="n">
        <v>0</v>
      </c>
      <c r="M1649" s="120" t="n">
        <v>0</v>
      </c>
      <c r="N1649" s="88">
        <f>N1648+C1649+D1649+F1649+G1649+H1649-I1649-J1649-K1649-L1649-M1649/7</f>
        <v/>
      </c>
      <c r="O1649" s="88" t="n">
        <v>755</v>
      </c>
      <c r="P1649" s="88" t="n"/>
      <c r="Q1649" s="88" t="n"/>
      <c r="R1649" s="134" t="n"/>
      <c r="S1649" s="134" t="n"/>
      <c r="T1649" s="134" t="n"/>
      <c r="U1649" s="134" t="n"/>
      <c r="V1649" s="134" t="n"/>
      <c r="W1649" s="134" t="n"/>
      <c r="X1649" s="134" t="n"/>
    </row>
    <row r="1650" ht="15.75" customHeight="1" s="303">
      <c r="B1650" s="75" t="n">
        <v>45917</v>
      </c>
      <c r="C1650" s="120" t="n">
        <v>0</v>
      </c>
      <c r="D1650" s="120" t="n">
        <v>300</v>
      </c>
      <c r="E1650" s="120" t="n">
        <v>78</v>
      </c>
      <c r="F1650" s="120" t="n">
        <v>0</v>
      </c>
      <c r="G1650" s="120" t="n">
        <v>0</v>
      </c>
      <c r="H1650" s="120" t="n">
        <v>424</v>
      </c>
      <c r="I1650" s="120" t="n">
        <v>514</v>
      </c>
      <c r="J1650" s="120" t="n">
        <v>0</v>
      </c>
      <c r="K1650" s="120" t="n">
        <v>0</v>
      </c>
      <c r="L1650" s="120" t="n">
        <v>0</v>
      </c>
      <c r="M1650" s="120" t="n">
        <v>0</v>
      </c>
      <c r="N1650" s="88">
        <f>N1649+C1650+D1650+F1650+G1650+H1650-I1650-J1650-K1650-L1650-M1650/7</f>
        <v/>
      </c>
      <c r="O1650" s="88" t="n">
        <v>481</v>
      </c>
      <c r="P1650" s="88" t="n"/>
      <c r="Q1650" s="88" t="n"/>
      <c r="R1650" s="134" t="n"/>
      <c r="S1650" s="134" t="n"/>
      <c r="T1650" s="134" t="n"/>
      <c r="U1650" s="134" t="n"/>
      <c r="V1650" s="134" t="n"/>
      <c r="W1650" s="134" t="n"/>
      <c r="X1650" s="134" t="n"/>
    </row>
    <row r="1651" ht="15.75" customHeight="1" s="303">
      <c r="B1651" s="75" t="n">
        <v>45918</v>
      </c>
      <c r="C1651" s="120" t="n">
        <v>0</v>
      </c>
      <c r="D1651" s="120" t="n">
        <v>437</v>
      </c>
      <c r="E1651" s="120" t="n">
        <v>0</v>
      </c>
      <c r="F1651" s="120" t="n">
        <v>0</v>
      </c>
      <c r="G1651" s="120" t="n">
        <v>0</v>
      </c>
      <c r="H1651" s="120" t="n">
        <v>471</v>
      </c>
      <c r="I1651" s="120" t="n">
        <v>324</v>
      </c>
      <c r="J1651" s="120" t="n">
        <v>0</v>
      </c>
      <c r="K1651" s="120" t="n">
        <v>600</v>
      </c>
      <c r="L1651" s="120" t="n">
        <v>0</v>
      </c>
      <c r="M1651" s="120" t="n">
        <v>0</v>
      </c>
      <c r="N1651" s="88">
        <f>N1650+C1651+D1651+F1651+G1651+H1651-I1651-J1651-K1651-L1651-M1651/7</f>
        <v/>
      </c>
      <c r="O1651" s="88" t="n">
        <v>647</v>
      </c>
      <c r="P1651" s="88" t="n"/>
      <c r="Q1651" s="88" t="n"/>
      <c r="R1651" s="134" t="n"/>
      <c r="S1651" s="134" t="n"/>
      <c r="T1651" s="134" t="n"/>
      <c r="U1651" s="134" t="n"/>
      <c r="V1651" s="134" t="n"/>
      <c r="W1651" s="134" t="n"/>
      <c r="X1651" s="134" t="n"/>
    </row>
    <row r="1652" ht="15.75" customHeight="1" s="303">
      <c r="B1652" s="75" t="n">
        <v>45919</v>
      </c>
      <c r="C1652" s="120" t="n">
        <v>0</v>
      </c>
      <c r="D1652" s="120">
        <f>300+600</f>
        <v/>
      </c>
      <c r="E1652" s="120" t="n">
        <v>88</v>
      </c>
      <c r="F1652" s="120" t="n">
        <v>0</v>
      </c>
      <c r="G1652" s="120" t="n">
        <v>0</v>
      </c>
      <c r="H1652" s="120" t="n">
        <v>255</v>
      </c>
      <c r="I1652" s="120" t="n">
        <v>1023</v>
      </c>
      <c r="J1652" s="120" t="n">
        <v>0</v>
      </c>
      <c r="K1652" s="120" t="n">
        <v>0</v>
      </c>
      <c r="L1652" s="120" t="n">
        <v>0</v>
      </c>
      <c r="M1652" s="120" t="n">
        <v>0</v>
      </c>
      <c r="N1652" s="88">
        <f>N1651+C1652+D1652+F1652+G1652+H1652-I1652-J1652-K1652-L1652-M1652/7</f>
        <v/>
      </c>
      <c r="O1652" s="88" t="n">
        <v>1103</v>
      </c>
      <c r="P1652" s="88" t="n"/>
      <c r="Q1652" s="88" t="n"/>
      <c r="R1652" s="134" t="n"/>
      <c r="S1652" s="134" t="n"/>
      <c r="T1652" s="134" t="n"/>
      <c r="U1652" s="134" t="n"/>
      <c r="V1652" s="134" t="n"/>
      <c r="W1652" s="134" t="n"/>
      <c r="X1652" s="134" t="n"/>
    </row>
    <row r="1653" ht="15.75" customHeight="1" s="303">
      <c r="B1653" s="75" t="n">
        <v>45920</v>
      </c>
      <c r="C1653" s="120" t="n">
        <v>0</v>
      </c>
      <c r="D1653" s="120">
        <f>600+52</f>
        <v/>
      </c>
      <c r="E1653" s="120" t="n">
        <v>0</v>
      </c>
      <c r="F1653" s="120" t="n">
        <v>0</v>
      </c>
      <c r="G1653" s="120" t="n">
        <v>0</v>
      </c>
      <c r="H1653" s="120" t="n">
        <v>362</v>
      </c>
      <c r="I1653" s="120" t="n">
        <v>569</v>
      </c>
      <c r="J1653" s="120" t="n">
        <v>0</v>
      </c>
      <c r="K1653" s="120" t="n">
        <v>0</v>
      </c>
      <c r="L1653" s="120" t="n">
        <v>0</v>
      </c>
      <c r="M1653" s="120" t="n">
        <v>0</v>
      </c>
      <c r="N1653" s="88">
        <f>N1652+C1653+D1653+F1653+G1653+H1653-I1653-J1653-K1653-L1653-M1653/7</f>
        <v/>
      </c>
      <c r="O1653" s="88">
        <f>1272+176</f>
        <v/>
      </c>
      <c r="P1653" s="88" t="n"/>
      <c r="Q1653" s="88" t="n"/>
      <c r="R1653" s="134" t="n"/>
      <c r="S1653" s="134" t="n"/>
      <c r="T1653" s="134" t="n"/>
      <c r="U1653" s="134" t="n"/>
      <c r="V1653" s="134" t="n"/>
      <c r="W1653" s="134" t="n"/>
      <c r="X1653" s="134" t="n"/>
    </row>
    <row r="1654" ht="15.75" customHeight="1" s="303">
      <c r="B1654" s="75" t="n">
        <v>45921</v>
      </c>
      <c r="C1654" s="120" t="n">
        <v>0</v>
      </c>
      <c r="D1654" s="120">
        <f>500+27</f>
        <v/>
      </c>
      <c r="E1654" s="120" t="n">
        <v>167</v>
      </c>
      <c r="F1654" s="120" t="n">
        <v>0</v>
      </c>
      <c r="G1654" s="120" t="n">
        <v>1</v>
      </c>
      <c r="H1654" s="120" t="n">
        <v>617</v>
      </c>
      <c r="I1654" s="120" t="n">
        <v>918</v>
      </c>
      <c r="J1654" s="120" t="n">
        <v>0</v>
      </c>
      <c r="K1654" s="120" t="n">
        <v>0</v>
      </c>
      <c r="L1654" s="120" t="n">
        <v>0</v>
      </c>
      <c r="M1654" s="120" t="n">
        <v>0</v>
      </c>
      <c r="N1654" s="88">
        <f>N1653+C1654+D1654+F1654+G1654+H1654-I1654-J1654-K1654-L1654-M1654/7</f>
        <v/>
      </c>
      <c r="O1654" s="88">
        <f>1373+124</f>
        <v/>
      </c>
      <c r="P1654" s="88" t="n"/>
      <c r="Q1654" s="88" t="n"/>
      <c r="R1654" s="134" t="n"/>
      <c r="S1654" s="134" t="n"/>
      <c r="T1654" s="134" t="n"/>
      <c r="U1654" s="134" t="n"/>
      <c r="V1654" s="134" t="n"/>
      <c r="W1654" s="134" t="n"/>
      <c r="X1654" s="134" t="n"/>
    </row>
    <row r="1655" ht="15.75" customHeight="1" s="303">
      <c r="B1655" s="75" t="n">
        <v>45922</v>
      </c>
      <c r="C1655" s="120" t="n">
        <v>0</v>
      </c>
      <c r="D1655" s="120" t="n">
        <v>0</v>
      </c>
      <c r="E1655" s="120" t="n">
        <v>0</v>
      </c>
      <c r="F1655" s="120" t="n">
        <v>0</v>
      </c>
      <c r="G1655" s="120" t="n">
        <v>5</v>
      </c>
      <c r="H1655" s="120" t="n">
        <v>458</v>
      </c>
      <c r="I1655" s="120" t="n">
        <v>575</v>
      </c>
      <c r="J1655" s="120" t="n">
        <v>0</v>
      </c>
      <c r="K1655" s="120" t="n">
        <v>0</v>
      </c>
      <c r="L1655" s="120" t="n">
        <v>0</v>
      </c>
      <c r="M1655" s="120" t="n">
        <v>0</v>
      </c>
      <c r="N1655" s="88">
        <f>N1654+C1655+D1655+F1655+G1655+H1655-I1655-J1655-K1655-L1655-M1655/7</f>
        <v/>
      </c>
      <c r="O1655" s="88">
        <f>1183+102</f>
        <v/>
      </c>
      <c r="P1655" s="88" t="n"/>
      <c r="Q1655" s="88" t="n"/>
      <c r="R1655" s="134" t="n"/>
      <c r="S1655" s="134" t="n"/>
      <c r="T1655" s="134" t="n"/>
      <c r="U1655" s="134" t="n"/>
      <c r="V1655" s="134" t="n"/>
      <c r="W1655" s="134" t="n"/>
      <c r="X1655" s="134" t="n"/>
    </row>
    <row r="1656" ht="15.75" customHeight="1" s="303">
      <c r="B1656" s="75" t="n">
        <v>45923</v>
      </c>
      <c r="C1656" s="120" t="n">
        <v>0</v>
      </c>
      <c r="D1656" s="120" t="n">
        <v>66</v>
      </c>
      <c r="E1656" s="120" t="n">
        <v>0</v>
      </c>
      <c r="F1656" s="120" t="n">
        <v>0</v>
      </c>
      <c r="G1656" s="120" t="n">
        <v>0</v>
      </c>
      <c r="H1656" s="120" t="n">
        <v>770</v>
      </c>
      <c r="I1656" s="120" t="n">
        <v>432</v>
      </c>
      <c r="J1656" s="120" t="n">
        <v>0</v>
      </c>
      <c r="K1656" s="120" t="n">
        <v>0</v>
      </c>
      <c r="L1656" s="120" t="n">
        <v>0</v>
      </c>
      <c r="M1656" s="120" t="n">
        <v>0</v>
      </c>
      <c r="N1656" s="88">
        <f>N1655+C1656+D1656+F1656+G1656+H1656-I1656-J1656-K1656-L1656-M1656/7</f>
        <v/>
      </c>
      <c r="O1656" s="88">
        <f>1059+168</f>
        <v/>
      </c>
      <c r="P1656" s="88" t="n"/>
      <c r="Q1656" s="88" t="n"/>
      <c r="R1656" s="134" t="n"/>
      <c r="S1656" s="134" t="n"/>
      <c r="T1656" s="134" t="n"/>
      <c r="U1656" s="134" t="n"/>
      <c r="V1656" s="134" t="n"/>
      <c r="W1656" s="134" t="n"/>
      <c r="X1656" s="134" t="n"/>
    </row>
    <row r="1657" ht="15.75" customHeight="1" s="303">
      <c r="B1657" s="75" t="n">
        <v>45924</v>
      </c>
      <c r="C1657" s="120" t="n">
        <v>0</v>
      </c>
      <c r="D1657" s="120" t="n">
        <v>0</v>
      </c>
      <c r="E1657" s="120" t="n">
        <v>0</v>
      </c>
      <c r="F1657" s="120" t="n">
        <v>0</v>
      </c>
      <c r="G1657" s="120" t="n">
        <v>0</v>
      </c>
      <c r="H1657" s="120" t="n">
        <v>547</v>
      </c>
      <c r="I1657" s="120" t="n">
        <v>597</v>
      </c>
      <c r="J1657" s="120" t="n">
        <v>0</v>
      </c>
      <c r="K1657" s="120" t="n">
        <v>0</v>
      </c>
      <c r="L1657" s="120" t="n">
        <v>0</v>
      </c>
      <c r="M1657" s="120" t="n">
        <v>0</v>
      </c>
      <c r="N1657" s="88">
        <f>N1656+C1657+D1657+F1657+G1657+H1657-I1657-J1657-K1657-L1657-M1657/7</f>
        <v/>
      </c>
      <c r="O1657" s="88">
        <f>815+168</f>
        <v/>
      </c>
      <c r="P1657" s="88" t="n"/>
      <c r="Q1657" s="88" t="n"/>
      <c r="R1657" s="134" t="n"/>
      <c r="S1657" s="134" t="n"/>
      <c r="T1657" s="134" t="n"/>
      <c r="U1657" s="134" t="n"/>
      <c r="V1657" s="134" t="n"/>
      <c r="W1657" s="134" t="n"/>
      <c r="X1657" s="134" t="n"/>
    </row>
    <row r="1658" ht="15.75" customHeight="1" s="303">
      <c r="B1658" s="75" t="n">
        <v>45925</v>
      </c>
      <c r="C1658" s="120" t="n">
        <v>0</v>
      </c>
      <c r="D1658" s="120" t="n">
        <v>0</v>
      </c>
      <c r="E1658" s="120" t="n">
        <v>0</v>
      </c>
      <c r="F1658" s="120" t="n">
        <v>0</v>
      </c>
      <c r="G1658" s="120" t="n">
        <v>0</v>
      </c>
      <c r="H1658" s="120" t="n">
        <v>285</v>
      </c>
      <c r="I1658" s="120" t="n">
        <v>363</v>
      </c>
      <c r="J1658" s="120" t="n">
        <v>0</v>
      </c>
      <c r="K1658" s="120" t="n">
        <v>0</v>
      </c>
      <c r="L1658" s="120" t="n">
        <v>0</v>
      </c>
      <c r="M1658" s="120" t="n">
        <v>0</v>
      </c>
      <c r="N1658" s="88">
        <f>N1657+C1658+D1658+F1658+G1658+H1658-I1658-J1658-K1658-L1658-M1658/7</f>
        <v/>
      </c>
      <c r="O1658" s="88">
        <f>638+88</f>
        <v/>
      </c>
      <c r="P1658" s="88" t="n"/>
      <c r="Q1658" s="88" t="n"/>
      <c r="R1658" s="134" t="n"/>
      <c r="S1658" s="134" t="n"/>
      <c r="T1658" s="134" t="n"/>
      <c r="U1658" s="134" t="n"/>
      <c r="V1658" s="134" t="n"/>
      <c r="W1658" s="134" t="n"/>
      <c r="X1658" s="134" t="n"/>
    </row>
    <row r="1659" ht="15.75" customHeight="1" s="303">
      <c r="B1659" s="75" t="n">
        <v>45926</v>
      </c>
      <c r="C1659" s="120" t="n">
        <v>0</v>
      </c>
      <c r="D1659" s="120" t="n">
        <v>400</v>
      </c>
      <c r="E1659" s="120" t="n">
        <v>116</v>
      </c>
      <c r="F1659" s="120" t="n">
        <v>0</v>
      </c>
      <c r="G1659" s="120" t="n">
        <v>0</v>
      </c>
      <c r="H1659" s="120" t="n">
        <v>415</v>
      </c>
      <c r="I1659" s="120" t="n">
        <v>539</v>
      </c>
      <c r="J1659" s="120" t="n">
        <v>0</v>
      </c>
      <c r="K1659" s="120" t="n">
        <v>0</v>
      </c>
      <c r="L1659" s="120" t="n">
        <v>0</v>
      </c>
      <c r="M1659" s="120" t="n">
        <v>0</v>
      </c>
      <c r="N1659" s="88">
        <f>N1658+C1659+D1659+F1659+G1659+H1659-I1659-J1659-K1659-L1659-M1659/7</f>
        <v/>
      </c>
      <c r="O1659" s="88">
        <f>565+43</f>
        <v/>
      </c>
      <c r="P1659" s="88" t="n"/>
      <c r="Q1659" s="88" t="n"/>
      <c r="R1659" s="134" t="n"/>
      <c r="S1659" s="134" t="n"/>
      <c r="T1659" s="134" t="n"/>
      <c r="U1659" s="134" t="n"/>
      <c r="V1659" s="134" t="n"/>
      <c r="W1659" s="134" t="n"/>
      <c r="X1659" s="134" t="n"/>
    </row>
    <row r="1660" ht="15.75" customHeight="1" s="303">
      <c r="B1660" s="75" t="n">
        <v>45927</v>
      </c>
      <c r="C1660" s="120" t="n">
        <v>0</v>
      </c>
      <c r="D1660" s="120">
        <f>500+111</f>
        <v/>
      </c>
      <c r="E1660" s="120" t="n">
        <v>167</v>
      </c>
      <c r="F1660" s="120" t="n">
        <v>0</v>
      </c>
      <c r="G1660" s="120" t="n">
        <v>0</v>
      </c>
      <c r="H1660" s="120" t="n">
        <v>531</v>
      </c>
      <c r="I1660" s="120" t="n">
        <v>595</v>
      </c>
      <c r="J1660" s="120" t="n">
        <v>0</v>
      </c>
      <c r="K1660" s="120" t="n">
        <v>0</v>
      </c>
      <c r="L1660" s="120" t="n">
        <v>0</v>
      </c>
      <c r="M1660" s="120" t="n">
        <v>0</v>
      </c>
      <c r="N1660" s="88">
        <f>N1659+C1660+D1660+F1660+G1660+H1660-I1660-J1660-K1660-L1660-M1660/7</f>
        <v/>
      </c>
      <c r="O1660" s="88">
        <f>596+191</f>
        <v/>
      </c>
      <c r="P1660" s="88" t="n"/>
      <c r="Q1660" s="88" t="n"/>
      <c r="R1660" s="134" t="n"/>
      <c r="S1660" s="134" t="n"/>
      <c r="T1660" s="134" t="n"/>
      <c r="U1660" s="134" t="n"/>
      <c r="V1660" s="134" t="n"/>
      <c r="W1660" s="134" t="n"/>
      <c r="X1660" s="134" t="n"/>
    </row>
    <row r="1661" ht="15.75" customHeight="1" s="303">
      <c r="B1661" s="75" t="n">
        <v>45928</v>
      </c>
      <c r="C1661" s="120" t="n">
        <v>0</v>
      </c>
      <c r="D1661" s="120" t="n">
        <v>0</v>
      </c>
      <c r="E1661" s="120" t="n">
        <v>0</v>
      </c>
      <c r="F1661" s="120" t="n">
        <v>0</v>
      </c>
      <c r="G1661" s="120" t="n">
        <v>0</v>
      </c>
      <c r="H1661" s="120" t="n">
        <v>612</v>
      </c>
      <c r="I1661" s="120" t="n">
        <v>368</v>
      </c>
      <c r="J1661" s="120" t="n">
        <v>0</v>
      </c>
      <c r="K1661" s="120" t="n">
        <v>0</v>
      </c>
      <c r="L1661" s="120" t="n">
        <v>0</v>
      </c>
      <c r="M1661" s="120" t="n">
        <v>0</v>
      </c>
      <c r="N1661" s="88">
        <f>N1660+C1661+D1661+F1661+G1661+H1661-I1661-J1661-K1661-L1661-M1661/7</f>
        <v/>
      </c>
      <c r="O1661" s="88" t="n">
        <v>476</v>
      </c>
      <c r="P1661" s="88" t="n"/>
      <c r="Q1661" s="88" t="n"/>
      <c r="R1661" s="134" t="n"/>
      <c r="S1661" s="134" t="n"/>
      <c r="T1661" s="134" t="n"/>
      <c r="U1661" s="134" t="n"/>
      <c r="V1661" s="134" t="n"/>
      <c r="W1661" s="134" t="n"/>
      <c r="X1661" s="134" t="n"/>
    </row>
    <row r="1662" ht="15.75" customHeight="1" s="303">
      <c r="B1662" s="75" t="n">
        <v>45929</v>
      </c>
      <c r="C1662" s="120" t="n">
        <v>0</v>
      </c>
      <c r="D1662" s="120" t="n">
        <v>0</v>
      </c>
      <c r="E1662" s="120" t="n">
        <v>0</v>
      </c>
      <c r="F1662" s="120" t="n">
        <v>0</v>
      </c>
      <c r="G1662" s="120" t="n">
        <v>0</v>
      </c>
      <c r="H1662" s="120" t="n">
        <v>407</v>
      </c>
      <c r="I1662" s="120" t="n">
        <v>150</v>
      </c>
      <c r="J1662" s="120" t="n">
        <v>0</v>
      </c>
      <c r="K1662" s="120" t="n">
        <v>0</v>
      </c>
      <c r="L1662" s="120" t="n">
        <v>0</v>
      </c>
      <c r="M1662" s="120" t="n">
        <v>0</v>
      </c>
      <c r="N1662" s="88">
        <f>N1661+C1662+D1662+F1662+G1662+H1662-I1662-J1662-K1662-L1662-M1662/7</f>
        <v/>
      </c>
      <c r="O1662" s="88" t="n">
        <v>338</v>
      </c>
      <c r="P1662" s="88" t="n"/>
      <c r="Q1662" s="88" t="n"/>
      <c r="R1662" s="134" t="n"/>
      <c r="S1662" s="134" t="n"/>
      <c r="T1662" s="134" t="n"/>
      <c r="U1662" s="134" t="n"/>
      <c r="V1662" s="134" t="n"/>
      <c r="W1662" s="134" t="n"/>
      <c r="X1662" s="134" t="n"/>
    </row>
    <row r="1663" ht="15.75" customHeight="1" s="303">
      <c r="B1663" s="75" t="n">
        <v>45930</v>
      </c>
      <c r="C1663" s="120" t="n">
        <v>0</v>
      </c>
      <c r="D1663" s="120" t="n">
        <v>66</v>
      </c>
      <c r="E1663" s="120" t="n">
        <v>0</v>
      </c>
      <c r="F1663" s="120" t="n">
        <v>0</v>
      </c>
      <c r="G1663" s="120" t="n">
        <v>0</v>
      </c>
      <c r="H1663" s="120" t="n">
        <v>379</v>
      </c>
      <c r="I1663" s="120" t="n">
        <v>476</v>
      </c>
      <c r="J1663" s="120" t="n">
        <v>0</v>
      </c>
      <c r="K1663" s="120" t="n">
        <v>700</v>
      </c>
      <c r="L1663" s="120" t="n">
        <v>0</v>
      </c>
      <c r="M1663" s="120" t="n">
        <v>0</v>
      </c>
      <c r="N1663" s="88">
        <f>N1662+C1663+D1663+F1663+G1663+H1663-I1663-J1663-K1663-L1663-M1663/7</f>
        <v/>
      </c>
      <c r="O1663" s="88" t="n">
        <v>130</v>
      </c>
      <c r="P1663" s="88" t="n"/>
      <c r="Q1663" s="88" t="n"/>
      <c r="R1663" s="134" t="n"/>
      <c r="S1663" s="134" t="n"/>
      <c r="T1663" s="134" t="n"/>
      <c r="U1663" s="134" t="n"/>
      <c r="V1663" s="134" t="n"/>
      <c r="W1663" s="134" t="n"/>
      <c r="X1663" s="134" t="n"/>
    </row>
    <row r="1664" ht="15.75" customHeight="1" s="303">
      <c r="B1664" s="75" t="n">
        <v>45931</v>
      </c>
      <c r="C1664" s="120" t="n">
        <v>0</v>
      </c>
      <c r="D1664" s="120">
        <f>600+400+500</f>
        <v/>
      </c>
      <c r="E1664" s="120">
        <f>44+101+162</f>
        <v/>
      </c>
      <c r="F1664" s="120" t="n">
        <v>0</v>
      </c>
      <c r="G1664" s="120" t="n">
        <v>0</v>
      </c>
      <c r="H1664" s="120" t="n">
        <v>507</v>
      </c>
      <c r="I1664" s="120" t="n">
        <v>757</v>
      </c>
      <c r="J1664" s="120" t="n">
        <v>0</v>
      </c>
      <c r="K1664" s="120" t="n">
        <v>0</v>
      </c>
      <c r="L1664" s="120" t="n">
        <v>0</v>
      </c>
      <c r="M1664" s="120" t="n">
        <v>0</v>
      </c>
      <c r="N1664" s="88">
        <f>N1663+C1664+D1664+F1664+G1664+H1664-I1664-J1664-K1664-L1664-M1664/7</f>
        <v/>
      </c>
      <c r="O1664" s="88" t="n">
        <v>1017</v>
      </c>
      <c r="P1664" s="88" t="n"/>
      <c r="Q1664" s="88" t="n"/>
      <c r="R1664" s="134" t="n"/>
      <c r="S1664" s="134" t="n"/>
      <c r="T1664" s="134" t="n"/>
      <c r="U1664" s="134" t="n"/>
      <c r="V1664" s="134" t="n"/>
      <c r="W1664" s="134" t="n"/>
      <c r="X1664" s="134" t="n"/>
    </row>
    <row r="1665" ht="15.75" customHeight="1" s="303">
      <c r="B1665" s="75" t="n">
        <v>45932</v>
      </c>
      <c r="C1665" s="120" t="n">
        <v>0</v>
      </c>
      <c r="D1665" s="120" t="n">
        <v>311</v>
      </c>
      <c r="E1665" s="120" t="n">
        <v>63</v>
      </c>
      <c r="F1665" s="120" t="n">
        <v>0</v>
      </c>
      <c r="G1665" s="120" t="n">
        <v>0</v>
      </c>
      <c r="H1665" s="120" t="n">
        <v>321</v>
      </c>
      <c r="I1665" s="120" t="n">
        <v>734</v>
      </c>
      <c r="J1665" s="120" t="n">
        <v>0</v>
      </c>
      <c r="K1665" s="120" t="n">
        <v>0</v>
      </c>
      <c r="L1665" s="120" t="n">
        <v>0</v>
      </c>
      <c r="M1665" s="120" t="n">
        <v>0</v>
      </c>
      <c r="N1665" s="88">
        <f>N1664+C1665+D1665+F1665+G1665+H1665-I1665-J1665-K1665-L1665-M1665/7</f>
        <v/>
      </c>
      <c r="O1665" s="88" t="n">
        <v>952</v>
      </c>
      <c r="P1665" s="88" t="n"/>
      <c r="Q1665" s="88" t="n"/>
      <c r="R1665" s="134" t="n"/>
      <c r="S1665" s="134" t="n"/>
      <c r="T1665" s="134" t="n"/>
      <c r="U1665" s="134" t="n"/>
      <c r="V1665" s="134" t="n"/>
      <c r="W1665" s="134" t="n"/>
      <c r="X1665" s="134" t="n"/>
    </row>
    <row r="1666" ht="15.75" customHeight="1" s="303">
      <c r="B1666" s="75" t="n">
        <v>45933</v>
      </c>
      <c r="C1666" s="120" t="n">
        <v>0</v>
      </c>
      <c r="D1666" s="120" t="n">
        <v>0</v>
      </c>
      <c r="E1666" s="120" t="n">
        <v>0</v>
      </c>
      <c r="F1666" s="120" t="n">
        <v>0</v>
      </c>
      <c r="G1666" s="120" t="n">
        <v>0</v>
      </c>
      <c r="H1666" s="120" t="n">
        <v>309</v>
      </c>
      <c r="I1666" s="120" t="n">
        <v>1192</v>
      </c>
      <c r="J1666" s="120" t="n">
        <v>0</v>
      </c>
      <c r="K1666" s="120" t="n">
        <v>0</v>
      </c>
      <c r="L1666" s="120" t="n">
        <v>0</v>
      </c>
      <c r="M1666" s="120" t="n">
        <v>0</v>
      </c>
      <c r="N1666" s="88">
        <f>N1665+C1666+D1666+F1666+G1666+H1666-I1666-J1666-K1666-L1666-M1666/7</f>
        <v/>
      </c>
      <c r="O1666" s="88" t="n">
        <v>595</v>
      </c>
      <c r="P1666" s="88" t="n"/>
      <c r="Q1666" s="88" t="n"/>
      <c r="R1666" s="134" t="n"/>
      <c r="S1666" s="134" t="n"/>
      <c r="T1666" s="134" t="n"/>
      <c r="U1666" s="134" t="n"/>
      <c r="V1666" s="134" t="n"/>
      <c r="W1666" s="134" t="n"/>
      <c r="X1666" s="134" t="n"/>
    </row>
    <row r="1667" ht="15.75" customHeight="1" s="303">
      <c r="B1667" s="75" t="n">
        <v>45934</v>
      </c>
      <c r="C1667" s="120" t="n">
        <v>0</v>
      </c>
      <c r="D1667" s="120">
        <f>400+103</f>
        <v/>
      </c>
      <c r="E1667" s="120" t="n">
        <v>96</v>
      </c>
      <c r="F1667" s="120" t="n">
        <v>0</v>
      </c>
      <c r="G1667" s="120" t="n">
        <v>1</v>
      </c>
      <c r="H1667" s="120" t="n">
        <v>495</v>
      </c>
      <c r="I1667" s="120" t="n">
        <v>675</v>
      </c>
      <c r="J1667" s="120" t="n">
        <v>0</v>
      </c>
      <c r="K1667" s="120" t="n">
        <v>0</v>
      </c>
      <c r="L1667" s="120" t="n">
        <v>0</v>
      </c>
      <c r="M1667" s="120" t="n">
        <v>0</v>
      </c>
      <c r="N1667" s="88">
        <f>N1666+C1667+D1667+F1667+G1667+H1667-I1667-J1667-K1667-L1667-M1667/7</f>
        <v/>
      </c>
      <c r="O1667" s="88" t="n">
        <v>568</v>
      </c>
      <c r="P1667" s="88" t="n"/>
      <c r="Q1667" s="88" t="n"/>
      <c r="R1667" s="134" t="n"/>
      <c r="S1667" s="134" t="n"/>
      <c r="T1667" s="134" t="n"/>
      <c r="U1667" s="134" t="n"/>
      <c r="V1667" s="134" t="n"/>
      <c r="W1667" s="134" t="n"/>
      <c r="X1667" s="134" t="n"/>
    </row>
    <row r="1668" ht="15.75" customHeight="1" s="303">
      <c r="B1668" s="75" t="n">
        <v>45935</v>
      </c>
      <c r="C1668" s="120" t="n">
        <v>0</v>
      </c>
      <c r="D1668" s="120" t="n">
        <v>0</v>
      </c>
      <c r="E1668" s="120" t="n">
        <v>0</v>
      </c>
      <c r="F1668" s="120" t="n">
        <v>0</v>
      </c>
      <c r="G1668" s="120" t="n">
        <v>0</v>
      </c>
      <c r="H1668" s="120" t="n">
        <v>694</v>
      </c>
      <c r="I1668" s="120" t="n">
        <v>1009</v>
      </c>
      <c r="J1668" s="120" t="n">
        <v>0</v>
      </c>
      <c r="K1668" s="120" t="n">
        <v>0</v>
      </c>
      <c r="L1668" s="120" t="n">
        <v>0</v>
      </c>
      <c r="M1668" s="120" t="n">
        <v>0</v>
      </c>
      <c r="N1668" s="88">
        <f>N1667+C1668+D1668+F1668+G1668+H1668-I1668-J1668-K1668-L1668-M1668/7</f>
        <v/>
      </c>
      <c r="O1668" s="88" t="n">
        <v>304</v>
      </c>
      <c r="P1668" s="88" t="n"/>
      <c r="Q1668" s="88" t="n"/>
      <c r="R1668" s="134" t="n"/>
      <c r="S1668" s="134" t="n"/>
      <c r="T1668" s="134" t="n"/>
      <c r="U1668" s="134" t="n"/>
      <c r="V1668" s="134" t="n"/>
      <c r="W1668" s="134" t="n"/>
      <c r="X1668" s="134" t="n"/>
    </row>
    <row r="1669" ht="15.75" customHeight="1" s="303">
      <c r="B1669" s="75" t="n">
        <v>45936</v>
      </c>
      <c r="C1669" s="120" t="n"/>
      <c r="D1669" s="120" t="n"/>
      <c r="E1669" s="120" t="n"/>
      <c r="F1669" s="120" t="n"/>
      <c r="G1669" s="120" t="n"/>
      <c r="H1669" s="120" t="n"/>
      <c r="I1669" s="120" t="n"/>
      <c r="J1669" s="120" t="n"/>
      <c r="K1669" s="120" t="n"/>
      <c r="L1669" s="133" t="n"/>
      <c r="M1669" s="133" t="n"/>
      <c r="N1669" s="88">
        <f>N1668+C1669+D1669+F1669+G1669+H1669-I1669-J1669-K1669-L1669-M1669/7</f>
        <v/>
      </c>
      <c r="O1669" s="88" t="n"/>
      <c r="P1669" s="88" t="n"/>
      <c r="Q1669" s="88" t="n"/>
      <c r="R1669" s="134" t="n"/>
      <c r="S1669" s="134" t="n"/>
      <c r="T1669" s="134" t="n"/>
      <c r="U1669" s="134" t="n"/>
      <c r="V1669" s="134" t="n"/>
      <c r="W1669" s="134" t="n"/>
      <c r="X1669" s="134" t="n"/>
    </row>
    <row r="1670" ht="15.75" customHeight="1" s="303">
      <c r="B1670" s="75" t="n">
        <v>45937</v>
      </c>
      <c r="C1670" s="120" t="n"/>
      <c r="D1670" s="120" t="n"/>
      <c r="E1670" s="120" t="n"/>
      <c r="F1670" s="120" t="n"/>
      <c r="G1670" s="120" t="n"/>
      <c r="H1670" s="120" t="n"/>
      <c r="I1670" s="120" t="n"/>
      <c r="J1670" s="120" t="n"/>
      <c r="K1670" s="120" t="n"/>
      <c r="L1670" s="133" t="n"/>
      <c r="M1670" s="133" t="n"/>
      <c r="N1670" s="88">
        <f>N1669+C1670+D1670+F1670+G1670+H1670-I1670-J1670-K1670-L1670-M1670/7</f>
        <v/>
      </c>
      <c r="O1670" s="88" t="n"/>
      <c r="P1670" s="88" t="n"/>
      <c r="Q1670" s="88" t="n"/>
      <c r="R1670" s="134" t="n"/>
      <c r="S1670" s="134" t="n"/>
      <c r="T1670" s="134" t="n"/>
      <c r="U1670" s="134" t="n"/>
      <c r="V1670" s="134" t="n"/>
      <c r="W1670" s="134" t="n"/>
      <c r="X1670" s="134" t="n"/>
    </row>
    <row r="1671" ht="15.75" customHeight="1" s="303">
      <c r="B1671" s="75" t="n">
        <v>45938</v>
      </c>
      <c r="C1671" s="120" t="n"/>
      <c r="D1671" s="120" t="n"/>
      <c r="E1671" s="120" t="n"/>
      <c r="F1671" s="120" t="n"/>
      <c r="G1671" s="120" t="n"/>
      <c r="H1671" s="120" t="n"/>
      <c r="I1671" s="120" t="n"/>
      <c r="J1671" s="120" t="n"/>
      <c r="K1671" s="120" t="n"/>
      <c r="L1671" s="133" t="n"/>
      <c r="M1671" s="133" t="n"/>
      <c r="N1671" s="88">
        <f>N1670+C1671+D1671+F1671+G1671+H1671-I1671-J1671-K1671-L1671-M1671/7</f>
        <v/>
      </c>
      <c r="O1671" s="88" t="n"/>
      <c r="P1671" s="88" t="n"/>
      <c r="Q1671" s="88" t="n"/>
      <c r="R1671" s="134" t="n"/>
      <c r="S1671" s="134" t="n"/>
      <c r="T1671" s="134" t="n"/>
      <c r="U1671" s="134" t="n"/>
      <c r="V1671" s="134" t="n"/>
      <c r="W1671" s="134" t="n"/>
      <c r="X1671" s="134" t="n"/>
    </row>
    <row r="1672" ht="15.75" customHeight="1" s="303">
      <c r="B1672" s="75" t="n">
        <v>45939</v>
      </c>
      <c r="C1672" s="120" t="n"/>
      <c r="D1672" s="120" t="n"/>
      <c r="E1672" s="120" t="n"/>
      <c r="F1672" s="120" t="n"/>
      <c r="G1672" s="120" t="n"/>
      <c r="H1672" s="120" t="n"/>
      <c r="I1672" s="120" t="n"/>
      <c r="J1672" s="120" t="n"/>
      <c r="K1672" s="120" t="n"/>
      <c r="L1672" s="133" t="n"/>
      <c r="M1672" s="133" t="n"/>
      <c r="N1672" s="88">
        <f>N1671+C1672+D1672+F1672+G1672+H1672-I1672-J1672-K1672-L1672-M1672/7</f>
        <v/>
      </c>
      <c r="O1672" s="88" t="n"/>
      <c r="P1672" s="88" t="n"/>
      <c r="Q1672" s="88" t="n"/>
      <c r="R1672" s="134" t="n"/>
      <c r="S1672" s="134" t="n"/>
      <c r="T1672" s="134" t="n"/>
      <c r="U1672" s="134" t="n"/>
      <c r="V1672" s="134" t="n"/>
      <c r="W1672" s="134" t="n"/>
      <c r="X1672" s="134" t="n"/>
    </row>
    <row r="1673" ht="15.75" customHeight="1" s="303">
      <c r="B1673" s="75" t="n">
        <v>45940</v>
      </c>
      <c r="C1673" s="120" t="n"/>
      <c r="D1673" s="120" t="n"/>
      <c r="E1673" s="120" t="n"/>
      <c r="F1673" s="120" t="n"/>
      <c r="G1673" s="120" t="n"/>
      <c r="H1673" s="120" t="n"/>
      <c r="I1673" s="120" t="n"/>
      <c r="J1673" s="120" t="n"/>
      <c r="K1673" s="120" t="n"/>
      <c r="L1673" s="133" t="n"/>
      <c r="M1673" s="133" t="n"/>
      <c r="N1673" s="88">
        <f>N1672+C1673+D1673+F1673+G1673+H1673-I1673-J1673-K1673-L1673-M1673/7</f>
        <v/>
      </c>
      <c r="O1673" s="88" t="n"/>
      <c r="P1673" s="88" t="n"/>
      <c r="Q1673" s="88" t="n"/>
      <c r="R1673" s="134" t="n"/>
      <c r="S1673" s="134" t="n"/>
      <c r="T1673" s="134" t="n"/>
      <c r="U1673" s="134" t="n"/>
      <c r="V1673" s="134" t="n"/>
      <c r="W1673" s="134" t="n"/>
      <c r="X1673" s="134" t="n"/>
    </row>
    <row r="1674" ht="15.75" customHeight="1" s="303">
      <c r="B1674" s="75" t="n">
        <v>45941</v>
      </c>
      <c r="C1674" s="120" t="n"/>
      <c r="D1674" s="120" t="n"/>
      <c r="E1674" s="120" t="n"/>
      <c r="F1674" s="120" t="n"/>
      <c r="G1674" s="120" t="n"/>
      <c r="H1674" s="120" t="n"/>
      <c r="I1674" s="120" t="n"/>
      <c r="J1674" s="120" t="n"/>
      <c r="K1674" s="120" t="n"/>
      <c r="L1674" s="133" t="n"/>
      <c r="M1674" s="133" t="n"/>
      <c r="N1674" s="88">
        <f>N1673+C1674+D1674+F1674+G1674+H1674-I1674-J1674-K1674-L1674-M1674/7</f>
        <v/>
      </c>
      <c r="O1674" s="88" t="n"/>
      <c r="P1674" s="88" t="n"/>
      <c r="Q1674" s="88" t="n"/>
      <c r="R1674" s="134" t="n"/>
      <c r="S1674" s="134" t="n"/>
      <c r="T1674" s="134" t="n"/>
      <c r="U1674" s="134" t="n"/>
      <c r="V1674" s="134" t="n"/>
      <c r="W1674" s="134" t="n"/>
      <c r="X1674" s="134" t="n"/>
    </row>
    <row r="1675" ht="15.75" customHeight="1" s="303">
      <c r="B1675" s="75" t="n">
        <v>45942</v>
      </c>
      <c r="C1675" s="120" t="n"/>
      <c r="D1675" s="120" t="n"/>
      <c r="E1675" s="120" t="n"/>
      <c r="F1675" s="120" t="n"/>
      <c r="G1675" s="120" t="n"/>
      <c r="H1675" s="120" t="n"/>
      <c r="I1675" s="120" t="n"/>
      <c r="J1675" s="120" t="n"/>
      <c r="K1675" s="120" t="n"/>
      <c r="L1675" s="133" t="n"/>
      <c r="M1675" s="133" t="n"/>
      <c r="N1675" s="88">
        <f>N1674+C1675+D1675+F1675+G1675+H1675-I1675-J1675-K1675-L1675-M1675/7</f>
        <v/>
      </c>
      <c r="O1675" s="88" t="n"/>
      <c r="P1675" s="88" t="n"/>
      <c r="Q1675" s="88" t="n"/>
      <c r="R1675" s="134" t="n"/>
      <c r="S1675" s="134" t="n"/>
      <c r="T1675" s="134" t="n"/>
      <c r="U1675" s="134" t="n"/>
      <c r="V1675" s="134" t="n"/>
      <c r="W1675" s="134" t="n"/>
      <c r="X1675" s="134" t="n"/>
    </row>
    <row r="1676" ht="15.75" customHeight="1" s="303">
      <c r="B1676" s="75" t="n">
        <v>45943</v>
      </c>
      <c r="C1676" s="120" t="n"/>
      <c r="D1676" s="120" t="n"/>
      <c r="E1676" s="120" t="n"/>
      <c r="F1676" s="120" t="n"/>
      <c r="G1676" s="120" t="n"/>
      <c r="H1676" s="120" t="n"/>
      <c r="I1676" s="120" t="n"/>
      <c r="J1676" s="120" t="n"/>
      <c r="K1676" s="120" t="n"/>
      <c r="L1676" s="133" t="n"/>
      <c r="M1676" s="133" t="n"/>
      <c r="N1676" s="88">
        <f>N1675+C1676+D1676+F1676+G1676+H1676-I1676-J1676-K1676-L1676-M1676/7</f>
        <v/>
      </c>
      <c r="O1676" s="88" t="n"/>
      <c r="P1676" s="88" t="n"/>
      <c r="Q1676" s="88" t="n"/>
      <c r="R1676" s="134" t="n"/>
      <c r="S1676" s="134" t="n"/>
      <c r="T1676" s="134" t="n"/>
      <c r="U1676" s="134" t="n"/>
      <c r="V1676" s="134" t="n"/>
      <c r="W1676" s="134" t="n"/>
      <c r="X1676" s="134" t="n"/>
    </row>
    <row r="1677" ht="15.75" customHeight="1" s="303">
      <c r="B1677" s="75" t="n">
        <v>45944</v>
      </c>
      <c r="C1677" s="120" t="n"/>
      <c r="D1677" s="120" t="n"/>
      <c r="E1677" s="120" t="n"/>
      <c r="F1677" s="120" t="n"/>
      <c r="G1677" s="120" t="n"/>
      <c r="H1677" s="120" t="n"/>
      <c r="I1677" s="120" t="n"/>
      <c r="J1677" s="120" t="n"/>
      <c r="K1677" s="120" t="n"/>
      <c r="L1677" s="133" t="n"/>
      <c r="M1677" s="133" t="n"/>
      <c r="N1677" s="88">
        <f>N1676+C1677+D1677+F1677+G1677+H1677-I1677-J1677-K1677-L1677-M1677/7</f>
        <v/>
      </c>
      <c r="O1677" s="88" t="n"/>
      <c r="P1677" s="88" t="n"/>
      <c r="Q1677" s="88" t="n"/>
      <c r="R1677" s="134" t="n"/>
      <c r="S1677" s="134" t="n"/>
      <c r="T1677" s="134" t="n"/>
      <c r="U1677" s="134" t="n"/>
      <c r="V1677" s="134" t="n"/>
      <c r="W1677" s="134" t="n"/>
      <c r="X1677" s="134" t="n"/>
    </row>
    <row r="1678" ht="15.75" customHeight="1" s="303">
      <c r="B1678" s="75" t="n">
        <v>45945</v>
      </c>
      <c r="C1678" s="120" t="n"/>
      <c r="D1678" s="120" t="n"/>
      <c r="E1678" s="120" t="n"/>
      <c r="F1678" s="120" t="n"/>
      <c r="G1678" s="120" t="n"/>
      <c r="H1678" s="120" t="n"/>
      <c r="I1678" s="120" t="n"/>
      <c r="J1678" s="120" t="n"/>
      <c r="K1678" s="120" t="n"/>
      <c r="L1678" s="133" t="n"/>
      <c r="M1678" s="133" t="n"/>
      <c r="N1678" s="88">
        <f>N1677+C1678+D1678+F1678+G1678+H1678-I1678-J1678-K1678-L1678-M1678/7</f>
        <v/>
      </c>
      <c r="O1678" s="88" t="n"/>
      <c r="P1678" s="88" t="n"/>
      <c r="Q1678" s="88" t="n"/>
      <c r="R1678" s="134" t="n"/>
      <c r="S1678" s="134" t="n"/>
      <c r="T1678" s="134" t="n"/>
      <c r="U1678" s="134" t="n"/>
      <c r="V1678" s="134" t="n"/>
      <c r="W1678" s="134" t="n"/>
      <c r="X1678" s="134" t="n"/>
    </row>
    <row r="1679" ht="15.75" customHeight="1" s="303">
      <c r="B1679" s="75" t="n">
        <v>45946</v>
      </c>
      <c r="C1679" s="120" t="n"/>
      <c r="D1679" s="120" t="n"/>
      <c r="E1679" s="120" t="n"/>
      <c r="F1679" s="120" t="n"/>
      <c r="G1679" s="120" t="n"/>
      <c r="H1679" s="120" t="n"/>
      <c r="I1679" s="120" t="n"/>
      <c r="J1679" s="120" t="n"/>
      <c r="K1679" s="120" t="n"/>
      <c r="L1679" s="133" t="n"/>
      <c r="M1679" s="133" t="n"/>
      <c r="N1679" s="88">
        <f>N1678+C1679+D1679+F1679+G1679+H1679-I1679-J1679-K1679-L1679-M1679/7</f>
        <v/>
      </c>
      <c r="O1679" s="88" t="n"/>
      <c r="P1679" s="88" t="n"/>
      <c r="Q1679" s="88" t="n"/>
      <c r="R1679" s="134" t="n"/>
      <c r="S1679" s="134" t="n"/>
      <c r="T1679" s="134" t="n"/>
      <c r="U1679" s="134" t="n"/>
      <c r="V1679" s="134" t="n"/>
      <c r="W1679" s="134" t="n"/>
      <c r="X1679" s="134" t="n"/>
    </row>
    <row r="1680" ht="15.75" customHeight="1" s="303">
      <c r="B1680" s="75" t="n">
        <v>45947</v>
      </c>
      <c r="C1680" s="120" t="n"/>
      <c r="D1680" s="120" t="n"/>
      <c r="E1680" s="120" t="n"/>
      <c r="F1680" s="120" t="n"/>
      <c r="G1680" s="120" t="n"/>
      <c r="H1680" s="120" t="n"/>
      <c r="I1680" s="120" t="n"/>
      <c r="J1680" s="120" t="n"/>
      <c r="K1680" s="120" t="n"/>
      <c r="L1680" s="133" t="n"/>
      <c r="M1680" s="133" t="n"/>
      <c r="N1680" s="88">
        <f>N1679+C1680+D1680+F1680+G1680+H1680-I1680-J1680-K1680-L1680-M1680/7</f>
        <v/>
      </c>
      <c r="O1680" s="88" t="n"/>
      <c r="P1680" s="88" t="n"/>
      <c r="Q1680" s="88" t="n"/>
      <c r="R1680" s="134" t="n"/>
      <c r="S1680" s="134" t="n"/>
      <c r="T1680" s="134" t="n"/>
      <c r="U1680" s="134" t="n"/>
      <c r="V1680" s="134" t="n"/>
      <c r="W1680" s="134" t="n"/>
      <c r="X1680" s="134" t="n"/>
    </row>
    <row r="1681" ht="15.75" customHeight="1" s="303">
      <c r="B1681" s="75" t="n">
        <v>45948</v>
      </c>
      <c r="C1681" s="120" t="n"/>
      <c r="D1681" s="120" t="n"/>
      <c r="E1681" s="120" t="n"/>
      <c r="F1681" s="120" t="n"/>
      <c r="G1681" s="120" t="n"/>
      <c r="H1681" s="120" t="n"/>
      <c r="I1681" s="120" t="n"/>
      <c r="J1681" s="120" t="n"/>
      <c r="K1681" s="120" t="n"/>
      <c r="L1681" s="133" t="n"/>
      <c r="M1681" s="133" t="n"/>
      <c r="N1681" s="88">
        <f>N1680+C1681+D1681+F1681+G1681+H1681-I1681-J1681-K1681-L1681-M1681/7</f>
        <v/>
      </c>
      <c r="O1681" s="88" t="n"/>
      <c r="P1681" s="88" t="n"/>
      <c r="Q1681" s="88" t="n"/>
      <c r="R1681" s="134" t="n"/>
      <c r="S1681" s="134" t="n"/>
      <c r="T1681" s="134" t="n"/>
      <c r="U1681" s="134" t="n"/>
      <c r="V1681" s="134" t="n"/>
      <c r="W1681" s="134" t="n"/>
      <c r="X1681" s="134" t="n"/>
    </row>
    <row r="1682" ht="15.75" customHeight="1" s="303">
      <c r="B1682" s="75" t="n">
        <v>45949</v>
      </c>
      <c r="C1682" s="120" t="n"/>
      <c r="D1682" s="120" t="n"/>
      <c r="E1682" s="120" t="n"/>
      <c r="F1682" s="120" t="n"/>
      <c r="G1682" s="120" t="n"/>
      <c r="H1682" s="120" t="n"/>
      <c r="I1682" s="120" t="n"/>
      <c r="J1682" s="120" t="n"/>
      <c r="K1682" s="120" t="n"/>
      <c r="L1682" s="133" t="n"/>
      <c r="M1682" s="133" t="n"/>
      <c r="N1682" s="88">
        <f>N1681+C1682+D1682+F1682+G1682+H1682-I1682-J1682-K1682-L1682-M1682/7</f>
        <v/>
      </c>
      <c r="O1682" s="88" t="n"/>
      <c r="P1682" s="88" t="n"/>
      <c r="Q1682" s="88" t="n"/>
      <c r="R1682" s="134" t="n"/>
      <c r="S1682" s="134" t="n"/>
      <c r="T1682" s="134" t="n"/>
      <c r="U1682" s="134" t="n"/>
      <c r="V1682" s="134" t="n"/>
      <c r="W1682" s="134" t="n"/>
      <c r="X1682" s="134" t="n"/>
    </row>
    <row r="1683" ht="15.75" customHeight="1" s="303">
      <c r="B1683" s="75" t="n">
        <v>45950</v>
      </c>
      <c r="C1683" s="120" t="n"/>
      <c r="D1683" s="120" t="n"/>
      <c r="E1683" s="120" t="n"/>
      <c r="F1683" s="120" t="n"/>
      <c r="G1683" s="120" t="n"/>
      <c r="H1683" s="120" t="n"/>
      <c r="I1683" s="120" t="n"/>
      <c r="J1683" s="120" t="n"/>
      <c r="K1683" s="120" t="n"/>
      <c r="L1683" s="133" t="n"/>
      <c r="M1683" s="133" t="n"/>
      <c r="N1683" s="88">
        <f>N1682+C1683+D1683+F1683+G1683+H1683-I1683-J1683-K1683-L1683-M1683/7</f>
        <v/>
      </c>
      <c r="O1683" s="88" t="n"/>
      <c r="P1683" s="88" t="n"/>
      <c r="Q1683" s="88" t="n"/>
      <c r="R1683" s="134" t="n"/>
      <c r="S1683" s="134" t="n"/>
      <c r="T1683" s="134" t="n"/>
      <c r="U1683" s="134" t="n"/>
      <c r="V1683" s="134" t="n"/>
      <c r="W1683" s="134" t="n"/>
      <c r="X1683" s="134" t="n"/>
    </row>
    <row r="1684" ht="15.75" customHeight="1" s="303">
      <c r="B1684" s="75" t="n">
        <v>45951</v>
      </c>
      <c r="C1684" s="120" t="n"/>
      <c r="D1684" s="120" t="n"/>
      <c r="E1684" s="120" t="n"/>
      <c r="F1684" s="120" t="n"/>
      <c r="G1684" s="120" t="n"/>
      <c r="H1684" s="120" t="n"/>
      <c r="I1684" s="120" t="n"/>
      <c r="J1684" s="120" t="n"/>
      <c r="K1684" s="120" t="n"/>
      <c r="L1684" s="133" t="n"/>
      <c r="M1684" s="133" t="n"/>
      <c r="N1684" s="88">
        <f>N1683+C1684+D1684+F1684+G1684+H1684-I1684-J1684-K1684-L1684-M1684/7</f>
        <v/>
      </c>
      <c r="O1684" s="88" t="n"/>
      <c r="P1684" s="88" t="n"/>
      <c r="Q1684" s="88" t="n"/>
      <c r="R1684" s="134" t="n"/>
      <c r="S1684" s="134" t="n"/>
      <c r="T1684" s="134" t="n"/>
      <c r="U1684" s="134" t="n"/>
      <c r="V1684" s="134" t="n"/>
      <c r="W1684" s="134" t="n"/>
      <c r="X1684" s="134" t="n"/>
    </row>
    <row r="1685" ht="15.75" customHeight="1" s="303">
      <c r="B1685" s="75" t="n">
        <v>45952</v>
      </c>
      <c r="C1685" s="120" t="n"/>
      <c r="D1685" s="120" t="n"/>
      <c r="E1685" s="120" t="n"/>
      <c r="F1685" s="120" t="n"/>
      <c r="G1685" s="120" t="n"/>
      <c r="H1685" s="120" t="n"/>
      <c r="I1685" s="120" t="n"/>
      <c r="J1685" s="120" t="n"/>
      <c r="K1685" s="120" t="n"/>
      <c r="L1685" s="133" t="n"/>
      <c r="M1685" s="133" t="n"/>
      <c r="N1685" s="88">
        <f>N1684+C1685+D1685+F1685+G1685+H1685-I1685-J1685-K1685-L1685-M1685/7</f>
        <v/>
      </c>
      <c r="O1685" s="88" t="n"/>
      <c r="P1685" s="88" t="n"/>
      <c r="Q1685" s="88" t="n"/>
      <c r="R1685" s="134" t="n"/>
      <c r="S1685" s="134" t="n"/>
      <c r="T1685" s="134" t="n"/>
      <c r="U1685" s="134" t="n"/>
      <c r="V1685" s="134" t="n"/>
      <c r="W1685" s="134" t="n"/>
      <c r="X1685" s="134" t="n"/>
    </row>
    <row r="1686" ht="15.75" customHeight="1" s="303">
      <c r="B1686" s="75" t="n">
        <v>45953</v>
      </c>
      <c r="C1686" s="120" t="n"/>
      <c r="D1686" s="120" t="n"/>
      <c r="E1686" s="120" t="n"/>
      <c r="F1686" s="120" t="n"/>
      <c r="G1686" s="120" t="n"/>
      <c r="H1686" s="120" t="n"/>
      <c r="I1686" s="120" t="n"/>
      <c r="J1686" s="120" t="n"/>
      <c r="K1686" s="120" t="n"/>
      <c r="L1686" s="133" t="n"/>
      <c r="M1686" s="133" t="n"/>
      <c r="N1686" s="88">
        <f>N1685+C1686+D1686+F1686+G1686+H1686-I1686-J1686-K1686-L1686-M1686/7</f>
        <v/>
      </c>
      <c r="O1686" s="88" t="n"/>
      <c r="P1686" s="88" t="n"/>
      <c r="Q1686" s="88" t="n"/>
      <c r="R1686" s="134" t="n"/>
      <c r="S1686" s="134" t="n"/>
      <c r="T1686" s="134" t="n"/>
      <c r="U1686" s="134" t="n"/>
      <c r="V1686" s="134" t="n"/>
      <c r="W1686" s="134" t="n"/>
      <c r="X1686" s="134" t="n"/>
    </row>
    <row r="1687" ht="15.75" customHeight="1" s="303">
      <c r="B1687" s="75" t="n">
        <v>45954</v>
      </c>
      <c r="C1687" s="120" t="n"/>
      <c r="D1687" s="120" t="n"/>
      <c r="E1687" s="120" t="n"/>
      <c r="F1687" s="120" t="n"/>
      <c r="G1687" s="120" t="n"/>
      <c r="H1687" s="120" t="n"/>
      <c r="I1687" s="120" t="n"/>
      <c r="J1687" s="120" t="n"/>
      <c r="K1687" s="120" t="n"/>
      <c r="L1687" s="133" t="n"/>
      <c r="M1687" s="133" t="n"/>
      <c r="N1687" s="88">
        <f>N1686+C1687+D1687+F1687+G1687+H1687-I1687-J1687-K1687-L1687-M1687/7</f>
        <v/>
      </c>
      <c r="O1687" s="88" t="n"/>
      <c r="P1687" s="88" t="n"/>
      <c r="Q1687" s="88" t="n"/>
      <c r="R1687" s="134" t="n"/>
      <c r="S1687" s="134" t="n"/>
      <c r="T1687" s="134" t="n"/>
      <c r="U1687" s="134" t="n"/>
      <c r="V1687" s="134" t="n"/>
      <c r="W1687" s="134" t="n"/>
      <c r="X1687" s="134" t="n"/>
    </row>
    <row r="1688" ht="15.75" customHeight="1" s="303">
      <c r="B1688" s="75" t="n">
        <v>45955</v>
      </c>
      <c r="C1688" s="120" t="n"/>
      <c r="D1688" s="120" t="n"/>
      <c r="E1688" s="120" t="n"/>
      <c r="F1688" s="120" t="n"/>
      <c r="G1688" s="120" t="n"/>
      <c r="H1688" s="120" t="n"/>
      <c r="I1688" s="120" t="n"/>
      <c r="J1688" s="120" t="n"/>
      <c r="K1688" s="120" t="n"/>
      <c r="L1688" s="133" t="n"/>
      <c r="M1688" s="133" t="n"/>
      <c r="N1688" s="88">
        <f>N1687+C1688+D1688+F1688+G1688+H1688-I1688-J1688-K1688-L1688-M1688/7</f>
        <v/>
      </c>
      <c r="O1688" s="88" t="n"/>
      <c r="P1688" s="88" t="n"/>
      <c r="Q1688" s="88" t="n"/>
      <c r="R1688" s="134" t="n"/>
      <c r="S1688" s="134" t="n"/>
      <c r="T1688" s="134" t="n"/>
      <c r="U1688" s="134" t="n"/>
      <c r="V1688" s="134" t="n"/>
      <c r="W1688" s="134" t="n"/>
      <c r="X1688" s="134" t="n"/>
    </row>
    <row r="1689" ht="15.75" customHeight="1" s="303">
      <c r="B1689" s="75" t="n">
        <v>45956</v>
      </c>
      <c r="C1689" s="120" t="n"/>
      <c r="D1689" s="120" t="n"/>
      <c r="E1689" s="120" t="n"/>
      <c r="F1689" s="120" t="n"/>
      <c r="G1689" s="120" t="n"/>
      <c r="H1689" s="120" t="n"/>
      <c r="I1689" s="120" t="n"/>
      <c r="J1689" s="120" t="n"/>
      <c r="K1689" s="120" t="n"/>
      <c r="L1689" s="133" t="n"/>
      <c r="M1689" s="133" t="n"/>
      <c r="N1689" s="88">
        <f>N1688+C1689+D1689+F1689+G1689+H1689-I1689-J1689-K1689-L1689-M1689/7</f>
        <v/>
      </c>
      <c r="O1689" s="88" t="n"/>
      <c r="P1689" s="88" t="n"/>
      <c r="Q1689" s="88" t="n"/>
      <c r="R1689" s="134" t="n"/>
      <c r="S1689" s="134" t="n"/>
      <c r="T1689" s="134" t="n"/>
      <c r="U1689" s="134" t="n"/>
      <c r="V1689" s="134" t="n"/>
      <c r="W1689" s="134" t="n"/>
      <c r="X1689" s="134" t="n"/>
    </row>
    <row r="1690" ht="15.75" customHeight="1" s="303">
      <c r="B1690" s="75" t="n">
        <v>45957</v>
      </c>
      <c r="C1690" s="120" t="n"/>
      <c r="D1690" s="120" t="n"/>
      <c r="E1690" s="120" t="n"/>
      <c r="F1690" s="120" t="n"/>
      <c r="G1690" s="120" t="n"/>
      <c r="H1690" s="120" t="n"/>
      <c r="I1690" s="120" t="n"/>
      <c r="J1690" s="120" t="n"/>
      <c r="K1690" s="120" t="n"/>
      <c r="L1690" s="133" t="n"/>
      <c r="M1690" s="133" t="n"/>
      <c r="N1690" s="88">
        <f>N1689+C1690+D1690+F1690+G1690+H1690-I1690-J1690-K1690-L1690-M1690/7</f>
        <v/>
      </c>
      <c r="O1690" s="88" t="n"/>
      <c r="P1690" s="88" t="n"/>
      <c r="Q1690" s="88" t="n"/>
      <c r="R1690" s="134" t="n"/>
      <c r="S1690" s="134" t="n"/>
      <c r="T1690" s="134" t="n"/>
      <c r="U1690" s="134" t="n"/>
      <c r="V1690" s="134" t="n"/>
      <c r="W1690" s="134" t="n"/>
      <c r="X1690" s="134" t="n"/>
    </row>
    <row r="1691" ht="15.75" customHeight="1" s="303">
      <c r="B1691" s="75" t="n">
        <v>45958</v>
      </c>
      <c r="C1691" s="120" t="n"/>
      <c r="D1691" s="120" t="n"/>
      <c r="E1691" s="120" t="n"/>
      <c r="F1691" s="120" t="n"/>
      <c r="G1691" s="120" t="n"/>
      <c r="H1691" s="120" t="n"/>
      <c r="I1691" s="120" t="n"/>
      <c r="J1691" s="120" t="n"/>
      <c r="K1691" s="120" t="n"/>
      <c r="L1691" s="133" t="n"/>
      <c r="M1691" s="133" t="n"/>
      <c r="N1691" s="88">
        <f>N1690+C1691+D1691+F1691+G1691+H1691-I1691-J1691-K1691-L1691-M1691/7</f>
        <v/>
      </c>
      <c r="O1691" s="88" t="n"/>
      <c r="P1691" s="88" t="n"/>
      <c r="Q1691" s="88" t="n"/>
      <c r="R1691" s="134" t="n"/>
      <c r="S1691" s="134" t="n"/>
      <c r="T1691" s="134" t="n"/>
      <c r="U1691" s="134" t="n"/>
      <c r="V1691" s="134" t="n"/>
      <c r="W1691" s="134" t="n"/>
      <c r="X1691" s="134" t="n"/>
    </row>
    <row r="1692" ht="15.75" customHeight="1" s="303">
      <c r="B1692" s="75" t="n">
        <v>45959</v>
      </c>
      <c r="C1692" s="120" t="n"/>
      <c r="D1692" s="120" t="n"/>
      <c r="E1692" s="120" t="n"/>
      <c r="F1692" s="120" t="n"/>
      <c r="G1692" s="120" t="n"/>
      <c r="H1692" s="120" t="n"/>
      <c r="I1692" s="120" t="n"/>
      <c r="J1692" s="120" t="n"/>
      <c r="K1692" s="120" t="n"/>
      <c r="L1692" s="133" t="n"/>
      <c r="M1692" s="133" t="n"/>
      <c r="N1692" s="88">
        <f>N1691+C1692+D1692+F1692+G1692+H1692-I1692-J1692-K1692-L1692-M1692/7</f>
        <v/>
      </c>
      <c r="O1692" s="88" t="n"/>
      <c r="P1692" s="88" t="n"/>
      <c r="Q1692" s="88" t="n"/>
      <c r="R1692" s="134" t="n"/>
      <c r="S1692" s="134" t="n"/>
      <c r="T1692" s="134" t="n"/>
      <c r="U1692" s="134" t="n"/>
      <c r="V1692" s="134" t="n"/>
      <c r="W1692" s="134" t="n"/>
      <c r="X1692" s="134" t="n"/>
    </row>
    <row r="1693" ht="15.75" customHeight="1" s="303">
      <c r="B1693" s="75" t="n">
        <v>45960</v>
      </c>
      <c r="C1693" s="120" t="n"/>
      <c r="D1693" s="120" t="n"/>
      <c r="E1693" s="120" t="n"/>
      <c r="F1693" s="120" t="n"/>
      <c r="G1693" s="120" t="n"/>
      <c r="H1693" s="120" t="n"/>
      <c r="I1693" s="120" t="n"/>
      <c r="J1693" s="120" t="n"/>
      <c r="K1693" s="120" t="n"/>
      <c r="L1693" s="133" t="n"/>
      <c r="M1693" s="133" t="n"/>
      <c r="N1693" s="88">
        <f>N1692+C1693+D1693+F1693+G1693+H1693-I1693-J1693-K1693-L1693-M1693/7</f>
        <v/>
      </c>
      <c r="O1693" s="88" t="n"/>
      <c r="P1693" s="88" t="n"/>
      <c r="Q1693" s="88" t="n"/>
      <c r="R1693" s="134" t="n"/>
      <c r="S1693" s="134" t="n"/>
      <c r="T1693" s="134" t="n"/>
      <c r="U1693" s="134" t="n"/>
      <c r="V1693" s="134" t="n"/>
      <c r="W1693" s="134" t="n"/>
      <c r="X1693" s="134" t="n"/>
    </row>
    <row r="1694" ht="15.75" customHeight="1" s="303">
      <c r="B1694" s="75" t="n">
        <v>45961</v>
      </c>
      <c r="C1694" s="120" t="n"/>
      <c r="D1694" s="120" t="n"/>
      <c r="E1694" s="120" t="n"/>
      <c r="F1694" s="120" t="n"/>
      <c r="G1694" s="120" t="n"/>
      <c r="H1694" s="120" t="n"/>
      <c r="I1694" s="120" t="n"/>
      <c r="J1694" s="120" t="n"/>
      <c r="K1694" s="120" t="n"/>
      <c r="L1694" s="133" t="n"/>
      <c r="M1694" s="133" t="n"/>
      <c r="N1694" s="88">
        <f>N1693+C1694+D1694+F1694+G1694+H1694-I1694-J1694-K1694-L1694-M1694/7</f>
        <v/>
      </c>
      <c r="O1694" s="88" t="n"/>
      <c r="P1694" s="88" t="n"/>
      <c r="Q1694" s="88" t="n"/>
      <c r="R1694" s="134" t="n"/>
      <c r="S1694" s="134" t="n"/>
      <c r="T1694" s="134" t="n"/>
      <c r="U1694" s="134" t="n"/>
      <c r="V1694" s="134" t="n"/>
      <c r="W1694" s="134" t="n"/>
      <c r="X1694" s="134" t="n"/>
    </row>
    <row r="1695" ht="15.75" customHeight="1" s="303">
      <c r="B1695" s="75" t="n">
        <v>45962</v>
      </c>
      <c r="C1695" s="120" t="n"/>
      <c r="D1695" s="120" t="n"/>
      <c r="E1695" s="120" t="n"/>
      <c r="F1695" s="120" t="n"/>
      <c r="G1695" s="120" t="n"/>
      <c r="H1695" s="120" t="n"/>
      <c r="I1695" s="120" t="n"/>
      <c r="J1695" s="120" t="n"/>
      <c r="K1695" s="120" t="n"/>
      <c r="L1695" s="133" t="n"/>
      <c r="M1695" s="133" t="n"/>
      <c r="N1695" s="88">
        <f>N1694+C1695+D1695+F1695+G1695+H1695-I1695-J1695-K1695-L1695-M1695/7</f>
        <v/>
      </c>
      <c r="O1695" s="88" t="n"/>
      <c r="P1695" s="88" t="n"/>
      <c r="Q1695" s="88" t="n"/>
      <c r="R1695" s="134" t="n"/>
      <c r="S1695" s="134" t="n"/>
      <c r="T1695" s="134" t="n"/>
      <c r="U1695" s="134" t="n"/>
      <c r="V1695" s="134" t="n"/>
      <c r="W1695" s="134" t="n"/>
      <c r="X1695" s="134" t="n"/>
    </row>
    <row r="1696" ht="15.75" customHeight="1" s="303">
      <c r="B1696" s="75" t="n">
        <v>45963</v>
      </c>
      <c r="C1696" s="120" t="n"/>
      <c r="D1696" s="120" t="n"/>
      <c r="E1696" s="120" t="n"/>
      <c r="F1696" s="120" t="n"/>
      <c r="G1696" s="120" t="n"/>
      <c r="H1696" s="120" t="n"/>
      <c r="I1696" s="120" t="n"/>
      <c r="J1696" s="120" t="n"/>
      <c r="K1696" s="120" t="n"/>
      <c r="L1696" s="133" t="n"/>
      <c r="M1696" s="133" t="n"/>
      <c r="N1696" s="88">
        <f>N1695+C1696+D1696+F1696+G1696+H1696-I1696-J1696-K1696-L1696-M1696/7</f>
        <v/>
      </c>
      <c r="O1696" s="88" t="n"/>
      <c r="P1696" s="88" t="n"/>
      <c r="Q1696" s="88" t="n"/>
      <c r="R1696" s="134" t="n"/>
      <c r="S1696" s="134" t="n"/>
      <c r="T1696" s="134" t="n"/>
      <c r="U1696" s="134" t="n"/>
      <c r="V1696" s="134" t="n"/>
      <c r="W1696" s="134" t="n"/>
      <c r="X1696" s="134" t="n"/>
    </row>
    <row r="1697" ht="15.75" customHeight="1" s="303">
      <c r="B1697" s="75" t="n">
        <v>45964</v>
      </c>
      <c r="C1697" s="120" t="n"/>
      <c r="D1697" s="120" t="n"/>
      <c r="E1697" s="120" t="n"/>
      <c r="F1697" s="120" t="n"/>
      <c r="G1697" s="120" t="n"/>
      <c r="H1697" s="120" t="n"/>
      <c r="I1697" s="120" t="n"/>
      <c r="J1697" s="120" t="n"/>
      <c r="K1697" s="120" t="n"/>
      <c r="L1697" s="133" t="n"/>
      <c r="M1697" s="133" t="n"/>
      <c r="N1697" s="88">
        <f>N1696+C1697+D1697+F1697+G1697+H1697-I1697-J1697-K1697-L1697-M1697/7</f>
        <v/>
      </c>
      <c r="O1697" s="88" t="n"/>
      <c r="P1697" s="88" t="n"/>
      <c r="Q1697" s="88" t="n"/>
      <c r="R1697" s="134" t="n"/>
      <c r="S1697" s="134" t="n"/>
      <c r="T1697" s="134" t="n"/>
      <c r="U1697" s="134" t="n"/>
      <c r="V1697" s="134" t="n"/>
      <c r="W1697" s="134" t="n"/>
      <c r="X1697" s="134" t="n"/>
    </row>
    <row r="1698" ht="15.75" customHeight="1" s="303">
      <c r="B1698" s="75" t="n">
        <v>45965</v>
      </c>
      <c r="C1698" s="120" t="n"/>
      <c r="D1698" s="120" t="n"/>
      <c r="E1698" s="120" t="n"/>
      <c r="F1698" s="120" t="n"/>
      <c r="G1698" s="120" t="n"/>
      <c r="H1698" s="120" t="n"/>
      <c r="I1698" s="120" t="n"/>
      <c r="J1698" s="120" t="n"/>
      <c r="K1698" s="120" t="n"/>
      <c r="L1698" s="133" t="n"/>
      <c r="M1698" s="133" t="n"/>
      <c r="N1698" s="88">
        <f>N1697+C1698+D1698+F1698+G1698+H1698-I1698-J1698-K1698-L1698-M1698/7</f>
        <v/>
      </c>
      <c r="O1698" s="88" t="n"/>
      <c r="P1698" s="88" t="n"/>
      <c r="Q1698" s="88" t="n"/>
      <c r="R1698" s="134" t="n"/>
      <c r="S1698" s="134" t="n"/>
      <c r="T1698" s="134" t="n"/>
      <c r="U1698" s="134" t="n"/>
      <c r="V1698" s="134" t="n"/>
      <c r="W1698" s="134" t="n"/>
      <c r="X1698" s="134" t="n"/>
    </row>
    <row r="1699" ht="15.75" customHeight="1" s="303">
      <c r="B1699" s="75" t="n">
        <v>45966</v>
      </c>
      <c r="C1699" s="120" t="n"/>
      <c r="D1699" s="120" t="n"/>
      <c r="E1699" s="120" t="n"/>
      <c r="F1699" s="120" t="n"/>
      <c r="G1699" s="120" t="n"/>
      <c r="H1699" s="120" t="n"/>
      <c r="I1699" s="120" t="n"/>
      <c r="J1699" s="120" t="n"/>
      <c r="K1699" s="120" t="n"/>
      <c r="L1699" s="133" t="n"/>
      <c r="M1699" s="133" t="n"/>
      <c r="N1699" s="88">
        <f>N1698+C1699+D1699+F1699+G1699+H1699-I1699-J1699-K1699-L1699-M1699/7</f>
        <v/>
      </c>
      <c r="O1699" s="88" t="n"/>
      <c r="P1699" s="88" t="n"/>
      <c r="Q1699" s="88" t="n"/>
      <c r="R1699" s="134" t="n"/>
      <c r="S1699" s="134" t="n"/>
      <c r="T1699" s="134" t="n"/>
      <c r="U1699" s="134" t="n"/>
      <c r="V1699" s="134" t="n"/>
      <c r="W1699" s="134" t="n"/>
      <c r="X1699" s="134" t="n"/>
    </row>
    <row r="1700" ht="15.75" customHeight="1" s="303">
      <c r="B1700" s="75" t="n">
        <v>45967</v>
      </c>
      <c r="C1700" s="120" t="n"/>
      <c r="D1700" s="120" t="n"/>
      <c r="E1700" s="120" t="n"/>
      <c r="F1700" s="120" t="n"/>
      <c r="G1700" s="120" t="n"/>
      <c r="H1700" s="120" t="n"/>
      <c r="I1700" s="120" t="n"/>
      <c r="J1700" s="120" t="n"/>
      <c r="K1700" s="120" t="n"/>
      <c r="L1700" s="133" t="n"/>
      <c r="M1700" s="133" t="n"/>
      <c r="N1700" s="88">
        <f>N1699+C1700+D1700+F1700+G1700+H1700-I1700-J1700-K1700-L1700-M1700/7</f>
        <v/>
      </c>
      <c r="O1700" s="88" t="n"/>
      <c r="P1700" s="88" t="n"/>
      <c r="Q1700" s="88" t="n"/>
      <c r="R1700" s="134" t="n"/>
      <c r="S1700" s="134" t="n"/>
      <c r="T1700" s="134" t="n"/>
      <c r="U1700" s="134" t="n"/>
      <c r="V1700" s="134" t="n"/>
      <c r="W1700" s="134" t="n"/>
      <c r="X1700" s="134" t="n"/>
    </row>
    <row r="1701" ht="15.75" customHeight="1" s="303">
      <c r="B1701" s="75" t="n">
        <v>45968</v>
      </c>
      <c r="C1701" s="120" t="n"/>
      <c r="D1701" s="120" t="n"/>
      <c r="E1701" s="120" t="n"/>
      <c r="F1701" s="120" t="n"/>
      <c r="G1701" s="120" t="n"/>
      <c r="H1701" s="120" t="n"/>
      <c r="I1701" s="120" t="n"/>
      <c r="J1701" s="120" t="n"/>
      <c r="K1701" s="120" t="n"/>
      <c r="L1701" s="133" t="n"/>
      <c r="M1701" s="133" t="n"/>
      <c r="N1701" s="88">
        <f>N1700+C1701+D1701+F1701+G1701+H1701-I1701-J1701-K1701-L1701-M1701/7</f>
        <v/>
      </c>
      <c r="O1701" s="88" t="n"/>
      <c r="P1701" s="88" t="n"/>
      <c r="Q1701" s="88" t="n"/>
      <c r="R1701" s="134" t="n"/>
      <c r="S1701" s="134" t="n"/>
      <c r="T1701" s="134" t="n"/>
      <c r="U1701" s="134" t="n"/>
      <c r="V1701" s="134" t="n"/>
      <c r="W1701" s="134" t="n"/>
      <c r="X1701" s="134" t="n"/>
    </row>
    <row r="1702" ht="15.75" customHeight="1" s="303">
      <c r="B1702" s="75" t="n">
        <v>45969</v>
      </c>
      <c r="C1702" s="120" t="n"/>
      <c r="D1702" s="120" t="n"/>
      <c r="E1702" s="120" t="n"/>
      <c r="F1702" s="120" t="n"/>
      <c r="G1702" s="120" t="n"/>
      <c r="H1702" s="120" t="n"/>
      <c r="I1702" s="120" t="n"/>
      <c r="J1702" s="120" t="n"/>
      <c r="K1702" s="120" t="n"/>
      <c r="L1702" s="133" t="n"/>
      <c r="M1702" s="133" t="n"/>
      <c r="N1702" s="88">
        <f>N1701+C1702+D1702+F1702+G1702+H1702-I1702-J1702-K1702-L1702-M1702/7</f>
        <v/>
      </c>
      <c r="O1702" s="88" t="n"/>
      <c r="P1702" s="88" t="n"/>
      <c r="Q1702" s="88" t="n"/>
      <c r="R1702" s="134" t="n"/>
      <c r="S1702" s="134" t="n"/>
      <c r="T1702" s="134" t="n"/>
      <c r="U1702" s="134" t="n"/>
      <c r="V1702" s="134" t="n"/>
      <c r="W1702" s="134" t="n"/>
      <c r="X1702" s="134" t="n"/>
    </row>
    <row r="1703" ht="15.75" customHeight="1" s="303">
      <c r="B1703" s="75" t="n">
        <v>45970</v>
      </c>
      <c r="C1703" s="120" t="n"/>
      <c r="D1703" s="120" t="n"/>
      <c r="E1703" s="120" t="n"/>
      <c r="F1703" s="120" t="n"/>
      <c r="G1703" s="120" t="n"/>
      <c r="H1703" s="120" t="n"/>
      <c r="I1703" s="120" t="n"/>
      <c r="J1703" s="120" t="n"/>
      <c r="K1703" s="120" t="n"/>
      <c r="L1703" s="133" t="n"/>
      <c r="M1703" s="133" t="n"/>
      <c r="N1703" s="88">
        <f>N1702+C1703+D1703+F1703+G1703+H1703-I1703-J1703-K1703-L1703-M1703/7</f>
        <v/>
      </c>
      <c r="O1703" s="88" t="n"/>
      <c r="P1703" s="88" t="n"/>
      <c r="Q1703" s="88" t="n"/>
      <c r="R1703" s="134" t="n"/>
      <c r="S1703" s="134" t="n"/>
      <c r="T1703" s="134" t="n"/>
      <c r="U1703" s="134" t="n"/>
      <c r="V1703" s="134" t="n"/>
      <c r="W1703" s="134" t="n"/>
      <c r="X1703" s="134" t="n"/>
    </row>
    <row r="1704" ht="15.75" customHeight="1" s="303">
      <c r="B1704" s="75" t="n">
        <v>45971</v>
      </c>
      <c r="C1704" s="120" t="n"/>
      <c r="D1704" s="120" t="n"/>
      <c r="E1704" s="120" t="n"/>
      <c r="F1704" s="120" t="n"/>
      <c r="G1704" s="120" t="n"/>
      <c r="H1704" s="120" t="n"/>
      <c r="I1704" s="120" t="n"/>
      <c r="J1704" s="120" t="n"/>
      <c r="K1704" s="120" t="n"/>
      <c r="L1704" s="133" t="n"/>
      <c r="M1704" s="133" t="n"/>
      <c r="N1704" s="88">
        <f>N1703+C1704+D1704+F1704+G1704+H1704-I1704-J1704-K1704-L1704-M1704/7</f>
        <v/>
      </c>
      <c r="O1704" s="88" t="n"/>
      <c r="P1704" s="88" t="n"/>
      <c r="Q1704" s="88" t="n"/>
      <c r="R1704" s="134" t="n"/>
      <c r="S1704" s="134" t="n"/>
      <c r="T1704" s="134" t="n"/>
      <c r="U1704" s="134" t="n"/>
      <c r="V1704" s="134" t="n"/>
      <c r="W1704" s="134" t="n"/>
      <c r="X1704" s="134" t="n"/>
    </row>
    <row r="1705" ht="15.75" customHeight="1" s="303">
      <c r="B1705" s="75" t="n">
        <v>45972</v>
      </c>
      <c r="C1705" s="120" t="n"/>
      <c r="D1705" s="120" t="n"/>
      <c r="E1705" s="120" t="n"/>
      <c r="F1705" s="120" t="n"/>
      <c r="G1705" s="120" t="n"/>
      <c r="H1705" s="120" t="n"/>
      <c r="I1705" s="120" t="n"/>
      <c r="J1705" s="120" t="n"/>
      <c r="K1705" s="120" t="n"/>
      <c r="L1705" s="133" t="n"/>
      <c r="M1705" s="133" t="n"/>
      <c r="N1705" s="88">
        <f>N1704+C1705+D1705+F1705+G1705+H1705-I1705-J1705-K1705-L1705-M1705/7</f>
        <v/>
      </c>
      <c r="O1705" s="88" t="n"/>
      <c r="P1705" s="88" t="n"/>
      <c r="Q1705" s="88" t="n"/>
      <c r="R1705" s="134" t="n"/>
      <c r="S1705" s="134" t="n"/>
      <c r="T1705" s="134" t="n"/>
      <c r="U1705" s="134" t="n"/>
      <c r="V1705" s="134" t="n"/>
      <c r="W1705" s="134" t="n"/>
      <c r="X1705" s="134" t="n"/>
    </row>
    <row r="1706" ht="15.75" customHeight="1" s="303">
      <c r="B1706" s="75" t="n">
        <v>45973</v>
      </c>
      <c r="C1706" s="120" t="n"/>
      <c r="D1706" s="120" t="n"/>
      <c r="E1706" s="120" t="n"/>
      <c r="F1706" s="120" t="n"/>
      <c r="G1706" s="120" t="n"/>
      <c r="H1706" s="120" t="n"/>
      <c r="I1706" s="120" t="n"/>
      <c r="J1706" s="120" t="n"/>
      <c r="K1706" s="120" t="n"/>
      <c r="L1706" s="133" t="n"/>
      <c r="M1706" s="133" t="n"/>
      <c r="N1706" s="88">
        <f>N1705+C1706+D1706+F1706+G1706+H1706-I1706-J1706-K1706-L1706-M1706/7</f>
        <v/>
      </c>
      <c r="O1706" s="88" t="n"/>
      <c r="P1706" s="88" t="n"/>
      <c r="Q1706" s="88" t="n"/>
      <c r="R1706" s="134" t="n"/>
      <c r="S1706" s="134" t="n"/>
      <c r="T1706" s="134" t="n"/>
      <c r="U1706" s="134" t="n"/>
      <c r="V1706" s="134" t="n"/>
      <c r="W1706" s="134" t="n"/>
      <c r="X1706" s="134" t="n"/>
    </row>
    <row r="1707" ht="15.75" customHeight="1" s="303">
      <c r="B1707" s="75" t="n">
        <v>45974</v>
      </c>
      <c r="C1707" s="120" t="n"/>
      <c r="D1707" s="120" t="n"/>
      <c r="E1707" s="120" t="n"/>
      <c r="F1707" s="120" t="n"/>
      <c r="G1707" s="120" t="n"/>
      <c r="H1707" s="120" t="n"/>
      <c r="I1707" s="120" t="n"/>
      <c r="J1707" s="120" t="n"/>
      <c r="K1707" s="120" t="n"/>
      <c r="L1707" s="133" t="n"/>
      <c r="M1707" s="133" t="n"/>
      <c r="N1707" s="88">
        <f>N1706+C1707+D1707+F1707+G1707+H1707-I1707-J1707-K1707-L1707-M1707/7</f>
        <v/>
      </c>
      <c r="O1707" s="88" t="n"/>
      <c r="P1707" s="88" t="n"/>
      <c r="Q1707" s="88" t="n"/>
      <c r="R1707" s="134" t="n"/>
      <c r="S1707" s="134" t="n"/>
      <c r="T1707" s="134" t="n"/>
      <c r="U1707" s="134" t="n"/>
      <c r="V1707" s="134" t="n"/>
      <c r="W1707" s="134" t="n"/>
      <c r="X1707" s="134" t="n"/>
    </row>
    <row r="1708" ht="15.75" customHeight="1" s="303">
      <c r="B1708" s="75" t="n">
        <v>45975</v>
      </c>
      <c r="C1708" s="120" t="n"/>
      <c r="D1708" s="120" t="n"/>
      <c r="E1708" s="120" t="n"/>
      <c r="F1708" s="120" t="n"/>
      <c r="G1708" s="120" t="n"/>
      <c r="H1708" s="120" t="n"/>
      <c r="I1708" s="120" t="n"/>
      <c r="J1708" s="120" t="n"/>
      <c r="K1708" s="120" t="n"/>
      <c r="L1708" s="133" t="n"/>
      <c r="M1708" s="133" t="n"/>
      <c r="N1708" s="88">
        <f>N1707+C1708+D1708+F1708+G1708+H1708-I1708-J1708-K1708-L1708-M1708/7</f>
        <v/>
      </c>
      <c r="O1708" s="88" t="n"/>
      <c r="P1708" s="88" t="n"/>
      <c r="Q1708" s="88" t="n"/>
      <c r="R1708" s="134" t="n"/>
      <c r="S1708" s="134" t="n"/>
      <c r="T1708" s="134" t="n"/>
      <c r="U1708" s="134" t="n"/>
      <c r="V1708" s="134" t="n"/>
      <c r="W1708" s="134" t="n"/>
      <c r="X1708" s="134" t="n"/>
    </row>
    <row r="1709" ht="15.75" customHeight="1" s="303">
      <c r="B1709" s="75" t="n">
        <v>45976</v>
      </c>
      <c r="C1709" s="120" t="n"/>
      <c r="D1709" s="120" t="n"/>
      <c r="E1709" s="120" t="n"/>
      <c r="F1709" s="120" t="n"/>
      <c r="G1709" s="120" t="n"/>
      <c r="H1709" s="120" t="n"/>
      <c r="I1709" s="120" t="n"/>
      <c r="J1709" s="120" t="n"/>
      <c r="K1709" s="120" t="n"/>
      <c r="L1709" s="133" t="n"/>
      <c r="M1709" s="133" t="n"/>
      <c r="N1709" s="88">
        <f>N1708+C1709+D1709+F1709+G1709+H1709-I1709-J1709-K1709-L1709-M1709/7</f>
        <v/>
      </c>
      <c r="O1709" s="88" t="n"/>
      <c r="P1709" s="88" t="n"/>
      <c r="Q1709" s="88" t="n"/>
      <c r="R1709" s="134" t="n"/>
      <c r="S1709" s="134" t="n"/>
      <c r="T1709" s="134" t="n"/>
      <c r="U1709" s="134" t="n"/>
      <c r="V1709" s="134" t="n"/>
      <c r="W1709" s="134" t="n"/>
      <c r="X1709" s="134" t="n"/>
    </row>
    <row r="1710" ht="15.75" customHeight="1" s="303">
      <c r="B1710" s="75" t="n">
        <v>45977</v>
      </c>
      <c r="C1710" s="120" t="n"/>
      <c r="D1710" s="120" t="n"/>
      <c r="E1710" s="120" t="n"/>
      <c r="F1710" s="120" t="n"/>
      <c r="G1710" s="120" t="n"/>
      <c r="H1710" s="120" t="n"/>
      <c r="I1710" s="120" t="n"/>
      <c r="J1710" s="120" t="n"/>
      <c r="K1710" s="120" t="n"/>
      <c r="L1710" s="133" t="n"/>
      <c r="M1710" s="133" t="n"/>
      <c r="N1710" s="88">
        <f>N1709+C1710+D1710+F1710+G1710+H1710-I1710-J1710-K1710-L1710-M1710/7</f>
        <v/>
      </c>
      <c r="O1710" s="88" t="n"/>
      <c r="P1710" s="88" t="n"/>
      <c r="Q1710" s="88" t="n"/>
      <c r="R1710" s="134" t="n"/>
      <c r="S1710" s="134" t="n"/>
      <c r="T1710" s="134" t="n"/>
      <c r="U1710" s="134" t="n"/>
      <c r="V1710" s="134" t="n"/>
      <c r="W1710" s="134" t="n"/>
      <c r="X1710" s="134" t="n"/>
    </row>
    <row r="1711" ht="15.75" customHeight="1" s="303">
      <c r="B1711" s="75" t="n">
        <v>45978</v>
      </c>
      <c r="C1711" s="120" t="n"/>
      <c r="D1711" s="120" t="n"/>
      <c r="E1711" s="120" t="n"/>
      <c r="F1711" s="120" t="n"/>
      <c r="G1711" s="120" t="n"/>
      <c r="H1711" s="120" t="n"/>
      <c r="I1711" s="120" t="n"/>
      <c r="J1711" s="120" t="n"/>
      <c r="K1711" s="120" t="n"/>
      <c r="L1711" s="133" t="n"/>
      <c r="M1711" s="133" t="n"/>
      <c r="N1711" s="88">
        <f>N1710+C1711+D1711+F1711+G1711+H1711-I1711-J1711-K1711-L1711-M1711/7</f>
        <v/>
      </c>
      <c r="O1711" s="88" t="n"/>
      <c r="P1711" s="88" t="n"/>
      <c r="Q1711" s="88" t="n"/>
      <c r="R1711" s="134" t="n"/>
      <c r="S1711" s="134" t="n"/>
      <c r="T1711" s="134" t="n"/>
      <c r="U1711" s="134" t="n"/>
      <c r="V1711" s="134" t="n"/>
      <c r="W1711" s="134" t="n"/>
      <c r="X1711" s="134" t="n"/>
    </row>
    <row r="1712" ht="15.75" customHeight="1" s="303">
      <c r="B1712" s="75" t="n">
        <v>45979</v>
      </c>
      <c r="C1712" s="120" t="n"/>
      <c r="D1712" s="120" t="n"/>
      <c r="E1712" s="120" t="n"/>
      <c r="F1712" s="120" t="n"/>
      <c r="G1712" s="120" t="n"/>
      <c r="H1712" s="120" t="n"/>
      <c r="I1712" s="120" t="n"/>
      <c r="J1712" s="120" t="n"/>
      <c r="K1712" s="120" t="n"/>
      <c r="L1712" s="133" t="n"/>
      <c r="M1712" s="133" t="n"/>
      <c r="N1712" s="88">
        <f>N1711+C1712+D1712+F1712+G1712+H1712-I1712-J1712-K1712-L1712-M1712/7</f>
        <v/>
      </c>
      <c r="O1712" s="88" t="n"/>
      <c r="P1712" s="88" t="n"/>
      <c r="Q1712" s="88" t="n"/>
      <c r="R1712" s="134" t="n"/>
      <c r="S1712" s="134" t="n"/>
      <c r="T1712" s="134" t="n"/>
      <c r="U1712" s="134" t="n"/>
      <c r="V1712" s="134" t="n"/>
      <c r="W1712" s="134" t="n"/>
      <c r="X1712" s="134" t="n"/>
    </row>
    <row r="1713" ht="15.75" customHeight="1" s="303">
      <c r="B1713" s="75" t="n">
        <v>45980</v>
      </c>
      <c r="C1713" s="120" t="n"/>
      <c r="D1713" s="120" t="n"/>
      <c r="E1713" s="120" t="n"/>
      <c r="F1713" s="120" t="n"/>
      <c r="G1713" s="120" t="n"/>
      <c r="H1713" s="120" t="n"/>
      <c r="I1713" s="120" t="n"/>
      <c r="J1713" s="120" t="n"/>
      <c r="K1713" s="120" t="n"/>
      <c r="L1713" s="133" t="n"/>
      <c r="M1713" s="133" t="n"/>
      <c r="N1713" s="88">
        <f>N1712+C1713+D1713+F1713+G1713+H1713-I1713-J1713-K1713-L1713-M1713/7</f>
        <v/>
      </c>
      <c r="O1713" s="88" t="n"/>
      <c r="P1713" s="88" t="n"/>
      <c r="Q1713" s="88" t="n"/>
      <c r="R1713" s="134" t="n"/>
      <c r="S1713" s="134" t="n"/>
      <c r="T1713" s="134" t="n"/>
      <c r="U1713" s="134" t="n"/>
      <c r="V1713" s="134" t="n"/>
      <c r="W1713" s="134" t="n"/>
      <c r="X1713" s="134" t="n"/>
    </row>
    <row r="1714" ht="15.75" customHeight="1" s="303">
      <c r="B1714" s="75" t="n">
        <v>45981</v>
      </c>
      <c r="C1714" s="120" t="n"/>
      <c r="D1714" s="120" t="n"/>
      <c r="E1714" s="120" t="n"/>
      <c r="F1714" s="120" t="n"/>
      <c r="G1714" s="120" t="n"/>
      <c r="H1714" s="120" t="n"/>
      <c r="I1714" s="120" t="n"/>
      <c r="J1714" s="120" t="n"/>
      <c r="K1714" s="120" t="n"/>
      <c r="L1714" s="133" t="n"/>
      <c r="M1714" s="133" t="n"/>
      <c r="N1714" s="88">
        <f>N1713+C1714+D1714+F1714+G1714+H1714-I1714-J1714-K1714-L1714-M1714/7</f>
        <v/>
      </c>
      <c r="O1714" s="88" t="n"/>
      <c r="P1714" s="88" t="n"/>
      <c r="Q1714" s="88" t="n"/>
      <c r="R1714" s="134" t="n"/>
      <c r="S1714" s="134" t="n"/>
      <c r="T1714" s="134" t="n"/>
      <c r="U1714" s="134" t="n"/>
      <c r="V1714" s="134" t="n"/>
      <c r="W1714" s="134" t="n"/>
      <c r="X1714" s="134" t="n"/>
    </row>
    <row r="1715" ht="15.75" customHeight="1" s="303">
      <c r="B1715" s="75" t="n">
        <v>45982</v>
      </c>
      <c r="C1715" s="120" t="n"/>
      <c r="D1715" s="120" t="n"/>
      <c r="E1715" s="120" t="n"/>
      <c r="F1715" s="120" t="n"/>
      <c r="G1715" s="120" t="n"/>
      <c r="H1715" s="120" t="n"/>
      <c r="I1715" s="120" t="n"/>
      <c r="J1715" s="120" t="n"/>
      <c r="K1715" s="120" t="n"/>
      <c r="L1715" s="133" t="n"/>
      <c r="M1715" s="133" t="n"/>
      <c r="N1715" s="88">
        <f>N1714+C1715+D1715+F1715+G1715+H1715-I1715-J1715-K1715-L1715-M1715/7</f>
        <v/>
      </c>
      <c r="O1715" s="88" t="n"/>
      <c r="P1715" s="88" t="n"/>
      <c r="Q1715" s="88" t="n"/>
      <c r="R1715" s="134" t="n"/>
      <c r="S1715" s="134" t="n"/>
      <c r="T1715" s="134" t="n"/>
      <c r="U1715" s="134" t="n"/>
      <c r="V1715" s="134" t="n"/>
      <c r="W1715" s="134" t="n"/>
      <c r="X1715" s="134" t="n"/>
    </row>
    <row r="1716" ht="15.75" customHeight="1" s="303">
      <c r="B1716" s="75" t="n">
        <v>45983</v>
      </c>
      <c r="C1716" s="120" t="n"/>
      <c r="D1716" s="120" t="n"/>
      <c r="E1716" s="120" t="n"/>
      <c r="F1716" s="120" t="n"/>
      <c r="G1716" s="120" t="n"/>
      <c r="H1716" s="120" t="n"/>
      <c r="I1716" s="120" t="n"/>
      <c r="J1716" s="120" t="n"/>
      <c r="K1716" s="120" t="n"/>
      <c r="L1716" s="133" t="n"/>
      <c r="M1716" s="133" t="n"/>
      <c r="N1716" s="88">
        <f>N1715+C1716+D1716+F1716+G1716+H1716-I1716-J1716-K1716-L1716-M1716/7</f>
        <v/>
      </c>
      <c r="O1716" s="88" t="n"/>
      <c r="P1716" s="88" t="n"/>
      <c r="Q1716" s="88" t="n"/>
      <c r="R1716" s="134" t="n"/>
      <c r="S1716" s="134" t="n"/>
      <c r="T1716" s="134" t="n"/>
      <c r="U1716" s="134" t="n"/>
      <c r="V1716" s="134" t="n"/>
      <c r="W1716" s="134" t="n"/>
      <c r="X1716" s="134" t="n"/>
    </row>
    <row r="1717" ht="15.75" customHeight="1" s="303">
      <c r="B1717" s="75" t="n">
        <v>45984</v>
      </c>
      <c r="C1717" s="120" t="n"/>
      <c r="D1717" s="120" t="n"/>
      <c r="E1717" s="120" t="n"/>
      <c r="F1717" s="120" t="n"/>
      <c r="G1717" s="120" t="n"/>
      <c r="H1717" s="120" t="n"/>
      <c r="I1717" s="120" t="n"/>
      <c r="J1717" s="120" t="n"/>
      <c r="K1717" s="120" t="n"/>
      <c r="L1717" s="133" t="n"/>
      <c r="M1717" s="133" t="n"/>
      <c r="N1717" s="88">
        <f>N1716+C1717+D1717+F1717+G1717+H1717-I1717-J1717-K1717-L1717-M1717/7</f>
        <v/>
      </c>
      <c r="O1717" s="88" t="n"/>
      <c r="P1717" s="88" t="n"/>
      <c r="Q1717" s="88" t="n"/>
      <c r="R1717" s="134" t="n"/>
      <c r="S1717" s="134" t="n"/>
      <c r="T1717" s="134" t="n"/>
      <c r="U1717" s="134" t="n"/>
      <c r="V1717" s="134" t="n"/>
      <c r="W1717" s="134" t="n"/>
      <c r="X1717" s="134" t="n"/>
    </row>
    <row r="1718" ht="15.75" customHeight="1" s="303">
      <c r="B1718" s="75" t="n">
        <v>45985</v>
      </c>
      <c r="C1718" s="120" t="n"/>
      <c r="D1718" s="120" t="n"/>
      <c r="E1718" s="120" t="n"/>
      <c r="F1718" s="120" t="n"/>
      <c r="G1718" s="120" t="n"/>
      <c r="H1718" s="120" t="n"/>
      <c r="I1718" s="120" t="n"/>
      <c r="J1718" s="120" t="n"/>
      <c r="K1718" s="120" t="n"/>
      <c r="L1718" s="133" t="n"/>
      <c r="M1718" s="133" t="n"/>
      <c r="N1718" s="88">
        <f>N1717+C1718+D1718+F1718+G1718+H1718-I1718-J1718-K1718-L1718-M1718/7</f>
        <v/>
      </c>
      <c r="O1718" s="88" t="n"/>
      <c r="P1718" s="88" t="n"/>
      <c r="Q1718" s="88" t="n"/>
      <c r="R1718" s="134" t="n"/>
      <c r="S1718" s="134" t="n"/>
      <c r="T1718" s="134" t="n"/>
      <c r="U1718" s="134" t="n"/>
      <c r="V1718" s="134" t="n"/>
      <c r="W1718" s="134" t="n"/>
      <c r="X1718" s="134" t="n"/>
    </row>
    <row r="1719" ht="15.75" customHeight="1" s="303">
      <c r="B1719" s="75" t="n">
        <v>45986</v>
      </c>
      <c r="C1719" s="120" t="n"/>
      <c r="D1719" s="120" t="n"/>
      <c r="E1719" s="120" t="n"/>
      <c r="F1719" s="120" t="n"/>
      <c r="G1719" s="120" t="n"/>
      <c r="H1719" s="120" t="n"/>
      <c r="I1719" s="120" t="n"/>
      <c r="J1719" s="120" t="n"/>
      <c r="K1719" s="120" t="n"/>
      <c r="L1719" s="133" t="n"/>
      <c r="M1719" s="133" t="n"/>
      <c r="N1719" s="88">
        <f>N1718+C1719+D1719+F1719+G1719+H1719-I1719-J1719-K1719-L1719-M1719/7</f>
        <v/>
      </c>
      <c r="O1719" s="88" t="n"/>
      <c r="P1719" s="88" t="n"/>
      <c r="Q1719" s="88" t="n"/>
      <c r="R1719" s="134" t="n"/>
      <c r="S1719" s="134" t="n"/>
      <c r="T1719" s="134" t="n"/>
      <c r="U1719" s="134" t="n"/>
      <c r="V1719" s="134" t="n"/>
      <c r="W1719" s="134" t="n"/>
      <c r="X1719" s="134" t="n"/>
    </row>
    <row r="1720" ht="15.75" customHeight="1" s="303">
      <c r="B1720" s="75" t="n">
        <v>45987</v>
      </c>
      <c r="C1720" s="120" t="n"/>
      <c r="D1720" s="120" t="n"/>
      <c r="E1720" s="120" t="n"/>
      <c r="F1720" s="120" t="n"/>
      <c r="G1720" s="120" t="n"/>
      <c r="H1720" s="120" t="n"/>
      <c r="I1720" s="120" t="n"/>
      <c r="J1720" s="120" t="n"/>
      <c r="K1720" s="120" t="n"/>
      <c r="L1720" s="133" t="n"/>
      <c r="M1720" s="133" t="n"/>
      <c r="N1720" s="88">
        <f>N1719+C1720+D1720+F1720+G1720+H1720-I1720-J1720-K1720-L1720-M1720/7</f>
        <v/>
      </c>
      <c r="O1720" s="88" t="n"/>
      <c r="P1720" s="88" t="n"/>
      <c r="Q1720" s="88" t="n"/>
      <c r="R1720" s="134" t="n"/>
      <c r="S1720" s="134" t="n"/>
      <c r="T1720" s="134" t="n"/>
      <c r="U1720" s="134" t="n"/>
      <c r="V1720" s="134" t="n"/>
      <c r="W1720" s="134" t="n"/>
      <c r="X1720" s="134" t="n"/>
    </row>
    <row r="1721" ht="15.75" customHeight="1" s="303">
      <c r="B1721" s="75" t="n">
        <v>45988</v>
      </c>
      <c r="C1721" s="120" t="n"/>
      <c r="D1721" s="120" t="n"/>
      <c r="E1721" s="120" t="n"/>
      <c r="F1721" s="120" t="n"/>
      <c r="G1721" s="120" t="n"/>
      <c r="H1721" s="120" t="n"/>
      <c r="I1721" s="120" t="n"/>
      <c r="J1721" s="120" t="n"/>
      <c r="K1721" s="120" t="n"/>
      <c r="L1721" s="133" t="n"/>
      <c r="M1721" s="133" t="n"/>
      <c r="N1721" s="88">
        <f>N1720+C1721+D1721+F1721+G1721+H1721-I1721-J1721-K1721-L1721-M1721/7</f>
        <v/>
      </c>
      <c r="O1721" s="88" t="n"/>
      <c r="P1721" s="88" t="n"/>
      <c r="Q1721" s="88" t="n"/>
      <c r="R1721" s="134" t="n"/>
      <c r="S1721" s="134" t="n"/>
      <c r="T1721" s="134" t="n"/>
      <c r="U1721" s="134" t="n"/>
      <c r="V1721" s="134" t="n"/>
      <c r="W1721" s="134" t="n"/>
      <c r="X1721" s="134" t="n"/>
    </row>
    <row r="1722" ht="15.75" customHeight="1" s="303">
      <c r="B1722" s="75" t="n">
        <v>45989</v>
      </c>
      <c r="C1722" s="120" t="n"/>
      <c r="D1722" s="120" t="n"/>
      <c r="E1722" s="120" t="n"/>
      <c r="F1722" s="120" t="n"/>
      <c r="G1722" s="120" t="n"/>
      <c r="H1722" s="120" t="n"/>
      <c r="I1722" s="120" t="n"/>
      <c r="J1722" s="120" t="n"/>
      <c r="K1722" s="120" t="n"/>
      <c r="L1722" s="133" t="n"/>
      <c r="M1722" s="133" t="n"/>
      <c r="N1722" s="88">
        <f>N1721+C1722+D1722+F1722+G1722+H1722-I1722-J1722-K1722-L1722-M1722/7</f>
        <v/>
      </c>
      <c r="O1722" s="88" t="n"/>
      <c r="P1722" s="88" t="n"/>
      <c r="Q1722" s="88" t="n"/>
      <c r="R1722" s="134" t="n"/>
      <c r="S1722" s="134" t="n"/>
      <c r="T1722" s="134" t="n"/>
      <c r="U1722" s="134" t="n"/>
      <c r="V1722" s="134" t="n"/>
      <c r="W1722" s="134" t="n"/>
      <c r="X1722" s="134" t="n"/>
    </row>
    <row r="1723" ht="15.75" customHeight="1" s="303">
      <c r="B1723" s="75" t="n">
        <v>45990</v>
      </c>
      <c r="C1723" s="120" t="n"/>
      <c r="D1723" s="120" t="n"/>
      <c r="E1723" s="120" t="n"/>
      <c r="F1723" s="120" t="n"/>
      <c r="G1723" s="120" t="n"/>
      <c r="H1723" s="120" t="n"/>
      <c r="I1723" s="120" t="n"/>
      <c r="J1723" s="120" t="n"/>
      <c r="K1723" s="120" t="n"/>
      <c r="L1723" s="133" t="n"/>
      <c r="M1723" s="133" t="n"/>
      <c r="N1723" s="88">
        <f>N1722+C1723+D1723+F1723+G1723+H1723-I1723-J1723-K1723-L1723-M1723/7</f>
        <v/>
      </c>
      <c r="O1723" s="88" t="n"/>
      <c r="P1723" s="88" t="n"/>
      <c r="Q1723" s="88" t="n"/>
      <c r="R1723" s="134" t="n"/>
      <c r="S1723" s="134" t="n"/>
      <c r="T1723" s="134" t="n"/>
      <c r="U1723" s="134" t="n"/>
      <c r="V1723" s="134" t="n"/>
      <c r="W1723" s="134" t="n"/>
      <c r="X1723" s="134" t="n"/>
    </row>
    <row r="1724" ht="15.75" customHeight="1" s="303">
      <c r="B1724" s="75" t="n">
        <v>45991</v>
      </c>
      <c r="C1724" s="120" t="n"/>
      <c r="D1724" s="120" t="n"/>
      <c r="E1724" s="120" t="n"/>
      <c r="F1724" s="120" t="n"/>
      <c r="G1724" s="120" t="n"/>
      <c r="H1724" s="120" t="n"/>
      <c r="I1724" s="120" t="n"/>
      <c r="J1724" s="120" t="n"/>
      <c r="K1724" s="120" t="n"/>
      <c r="L1724" s="133" t="n"/>
      <c r="M1724" s="133" t="n"/>
      <c r="N1724" s="88">
        <f>N1723+C1724+D1724+F1724+G1724+H1724-I1724-J1724-K1724-L1724-M1724/7</f>
        <v/>
      </c>
      <c r="O1724" s="88" t="n"/>
      <c r="P1724" s="88" t="n"/>
      <c r="Q1724" s="88" t="n"/>
      <c r="R1724" s="134" t="n"/>
      <c r="S1724" s="134" t="n"/>
      <c r="T1724" s="134" t="n"/>
      <c r="U1724" s="134" t="n"/>
      <c r="V1724" s="134" t="n"/>
      <c r="W1724" s="134" t="n"/>
      <c r="X1724" s="134" t="n"/>
    </row>
    <row r="1725" ht="15.75" customHeight="1" s="303">
      <c r="B1725" s="75" t="n">
        <v>45992</v>
      </c>
      <c r="C1725" s="120" t="n"/>
      <c r="D1725" s="120" t="n"/>
      <c r="E1725" s="120" t="n"/>
      <c r="F1725" s="120" t="n"/>
      <c r="G1725" s="120" t="n"/>
      <c r="H1725" s="120" t="n"/>
      <c r="I1725" s="120" t="n"/>
      <c r="J1725" s="120" t="n"/>
      <c r="K1725" s="120" t="n"/>
      <c r="L1725" s="133" t="n"/>
      <c r="M1725" s="133" t="n"/>
      <c r="N1725" s="88">
        <f>N1724+C1725+D1725+F1725+G1725+H1725-I1725-J1725-K1725-L1725-M1725/7</f>
        <v/>
      </c>
      <c r="O1725" s="88" t="n"/>
      <c r="P1725" s="88" t="n"/>
      <c r="Q1725" s="88" t="n"/>
      <c r="R1725" s="134" t="n"/>
      <c r="S1725" s="134" t="n"/>
      <c r="T1725" s="134" t="n"/>
      <c r="U1725" s="134" t="n"/>
      <c r="V1725" s="134" t="n"/>
      <c r="W1725" s="134" t="n"/>
      <c r="X1725" s="134" t="n"/>
    </row>
    <row r="1726" ht="15.75" customHeight="1" s="303">
      <c r="B1726" s="75" t="n">
        <v>45993</v>
      </c>
      <c r="C1726" s="120" t="n"/>
      <c r="D1726" s="120" t="n"/>
      <c r="E1726" s="120" t="n"/>
      <c r="F1726" s="120" t="n"/>
      <c r="G1726" s="120" t="n"/>
      <c r="H1726" s="120" t="n"/>
      <c r="I1726" s="120" t="n"/>
      <c r="J1726" s="120" t="n"/>
      <c r="K1726" s="120" t="n"/>
      <c r="L1726" s="133" t="n"/>
      <c r="M1726" s="133" t="n"/>
      <c r="N1726" s="88">
        <f>N1725+C1726+D1726+F1726+G1726+H1726-I1726-J1726-K1726-L1726-M1726/7</f>
        <v/>
      </c>
      <c r="O1726" s="88" t="n"/>
      <c r="P1726" s="88" t="n"/>
      <c r="Q1726" s="88" t="n"/>
      <c r="R1726" s="134" t="n"/>
      <c r="S1726" s="134" t="n"/>
      <c r="T1726" s="134" t="n"/>
      <c r="U1726" s="134" t="n"/>
      <c r="V1726" s="134" t="n"/>
      <c r="W1726" s="134" t="n"/>
      <c r="X1726" s="134" t="n"/>
    </row>
    <row r="1727" ht="15.75" customHeight="1" s="303">
      <c r="B1727" s="75" t="n">
        <v>45994</v>
      </c>
      <c r="C1727" s="120" t="n"/>
      <c r="D1727" s="120" t="n"/>
      <c r="E1727" s="120" t="n"/>
      <c r="F1727" s="120" t="n"/>
      <c r="G1727" s="120" t="n"/>
      <c r="H1727" s="120" t="n"/>
      <c r="I1727" s="120" t="n"/>
      <c r="J1727" s="120" t="n"/>
      <c r="K1727" s="120" t="n"/>
      <c r="L1727" s="133" t="n"/>
      <c r="M1727" s="133" t="n"/>
      <c r="N1727" s="88">
        <f>N1726+C1727+D1727+F1727+G1727+H1727-I1727-J1727-K1727-L1727-M1727/7</f>
        <v/>
      </c>
      <c r="O1727" s="88" t="n"/>
      <c r="P1727" s="88" t="n"/>
      <c r="Q1727" s="88" t="n"/>
      <c r="R1727" s="134" t="n"/>
      <c r="S1727" s="134" t="n"/>
      <c r="T1727" s="134" t="n"/>
      <c r="U1727" s="134" t="n"/>
      <c r="V1727" s="134" t="n"/>
      <c r="W1727" s="134" t="n"/>
      <c r="X1727" s="134" t="n"/>
    </row>
    <row r="1728" ht="15.75" customHeight="1" s="303">
      <c r="B1728" s="75" t="n">
        <v>45995</v>
      </c>
      <c r="C1728" s="120" t="n"/>
      <c r="D1728" s="120" t="n"/>
      <c r="E1728" s="120" t="n"/>
      <c r="F1728" s="120" t="n"/>
      <c r="G1728" s="120" t="n"/>
      <c r="H1728" s="120" t="n"/>
      <c r="I1728" s="120" t="n"/>
      <c r="J1728" s="120" t="n"/>
      <c r="K1728" s="120" t="n"/>
      <c r="L1728" s="133" t="n"/>
      <c r="M1728" s="133" t="n"/>
      <c r="N1728" s="88">
        <f>N1727+C1728+D1728+F1728+G1728+H1728-I1728-J1728-K1728-L1728-M1728/7</f>
        <v/>
      </c>
      <c r="O1728" s="88" t="n"/>
      <c r="P1728" s="88" t="n"/>
      <c r="Q1728" s="88" t="n"/>
      <c r="R1728" s="134" t="n"/>
      <c r="S1728" s="134" t="n"/>
      <c r="T1728" s="134" t="n"/>
      <c r="U1728" s="134" t="n"/>
      <c r="V1728" s="134" t="n"/>
      <c r="W1728" s="134" t="n"/>
      <c r="X1728" s="134" t="n"/>
    </row>
    <row r="1729" ht="15.75" customHeight="1" s="303">
      <c r="B1729" s="75" t="n">
        <v>45996</v>
      </c>
      <c r="C1729" s="120" t="n"/>
      <c r="D1729" s="120" t="n"/>
      <c r="E1729" s="120" t="n"/>
      <c r="F1729" s="120" t="n"/>
      <c r="G1729" s="120" t="n"/>
      <c r="H1729" s="120" t="n"/>
      <c r="I1729" s="120" t="n"/>
      <c r="J1729" s="120" t="n"/>
      <c r="K1729" s="120" t="n"/>
      <c r="L1729" s="133" t="n"/>
      <c r="M1729" s="133" t="n"/>
      <c r="N1729" s="88">
        <f>N1728+C1729+D1729+F1729+G1729+H1729-I1729-J1729-K1729-L1729-M1729/7</f>
        <v/>
      </c>
      <c r="O1729" s="88" t="n"/>
      <c r="P1729" s="88" t="n"/>
      <c r="Q1729" s="88" t="n"/>
      <c r="R1729" s="134" t="n"/>
      <c r="S1729" s="134" t="n"/>
      <c r="T1729" s="134" t="n"/>
      <c r="U1729" s="134" t="n"/>
      <c r="V1729" s="134" t="n"/>
      <c r="W1729" s="134" t="n"/>
      <c r="X1729" s="134" t="n"/>
    </row>
    <row r="1730" ht="15.75" customHeight="1" s="303">
      <c r="B1730" s="75" t="n">
        <v>45997</v>
      </c>
      <c r="C1730" s="120" t="n"/>
      <c r="D1730" s="120" t="n"/>
      <c r="E1730" s="120" t="n"/>
      <c r="F1730" s="120" t="n"/>
      <c r="G1730" s="120" t="n"/>
      <c r="H1730" s="120" t="n"/>
      <c r="I1730" s="120" t="n"/>
      <c r="J1730" s="120" t="n"/>
      <c r="K1730" s="120" t="n"/>
      <c r="L1730" s="133" t="n"/>
      <c r="M1730" s="133" t="n"/>
      <c r="N1730" s="88">
        <f>N1729+C1730+D1730+F1730+G1730+H1730-I1730-J1730-K1730-L1730-M1730/7</f>
        <v/>
      </c>
      <c r="O1730" s="88" t="n"/>
      <c r="P1730" s="88" t="n"/>
      <c r="Q1730" s="88" t="n"/>
      <c r="R1730" s="134" t="n"/>
      <c r="S1730" s="134" t="n"/>
      <c r="T1730" s="134" t="n"/>
      <c r="U1730" s="134" t="n"/>
      <c r="V1730" s="134" t="n"/>
      <c r="W1730" s="134" t="n"/>
      <c r="X1730" s="134" t="n"/>
    </row>
    <row r="1731" ht="15.75" customHeight="1" s="303">
      <c r="B1731" s="75" t="n">
        <v>45998</v>
      </c>
      <c r="C1731" s="120" t="n"/>
      <c r="D1731" s="120" t="n"/>
      <c r="E1731" s="120" t="n"/>
      <c r="F1731" s="120" t="n"/>
      <c r="G1731" s="120" t="n"/>
      <c r="H1731" s="120" t="n"/>
      <c r="I1731" s="120" t="n"/>
      <c r="J1731" s="120" t="n"/>
      <c r="K1731" s="120" t="n"/>
      <c r="L1731" s="133" t="n"/>
      <c r="M1731" s="133" t="n"/>
      <c r="N1731" s="88">
        <f>N1730+C1731+D1731+F1731+G1731+H1731-I1731-J1731-K1731-L1731-M1731/7</f>
        <v/>
      </c>
      <c r="O1731" s="88" t="n"/>
      <c r="P1731" s="88" t="n"/>
      <c r="Q1731" s="88" t="n"/>
      <c r="R1731" s="134" t="n"/>
      <c r="S1731" s="134" t="n"/>
      <c r="T1731" s="134" t="n"/>
      <c r="U1731" s="134" t="n"/>
      <c r="V1731" s="134" t="n"/>
      <c r="W1731" s="134" t="n"/>
      <c r="X1731" s="134" t="n"/>
    </row>
    <row r="1732" ht="15.75" customHeight="1" s="303">
      <c r="B1732" s="75" t="n">
        <v>45999</v>
      </c>
      <c r="C1732" s="120" t="n"/>
      <c r="D1732" s="120" t="n"/>
      <c r="E1732" s="120" t="n"/>
      <c r="F1732" s="120" t="n"/>
      <c r="G1732" s="120" t="n"/>
      <c r="H1732" s="120" t="n"/>
      <c r="I1732" s="120" t="n"/>
      <c r="J1732" s="120" t="n"/>
      <c r="K1732" s="120" t="n"/>
      <c r="L1732" s="133" t="n"/>
      <c r="M1732" s="133" t="n"/>
      <c r="N1732" s="88">
        <f>N1731+C1732+D1732+F1732+G1732+H1732-I1732-J1732-K1732-L1732-M1732/7</f>
        <v/>
      </c>
      <c r="O1732" s="88" t="n"/>
      <c r="P1732" s="88" t="n"/>
      <c r="Q1732" s="88" t="n"/>
      <c r="R1732" s="134" t="n"/>
      <c r="S1732" s="134" t="n"/>
      <c r="T1732" s="134" t="n"/>
      <c r="U1732" s="134" t="n"/>
      <c r="V1732" s="134" t="n"/>
      <c r="W1732" s="134" t="n"/>
      <c r="X1732" s="134" t="n"/>
    </row>
    <row r="1733" ht="15.75" customHeight="1" s="303">
      <c r="B1733" s="75" t="n">
        <v>46000</v>
      </c>
      <c r="C1733" s="120" t="n"/>
      <c r="D1733" s="120" t="n"/>
      <c r="E1733" s="120" t="n"/>
      <c r="F1733" s="120" t="n"/>
      <c r="G1733" s="120" t="n"/>
      <c r="H1733" s="120" t="n"/>
      <c r="I1733" s="120" t="n"/>
      <c r="J1733" s="120" t="n"/>
      <c r="K1733" s="120" t="n"/>
      <c r="L1733" s="133" t="n"/>
      <c r="M1733" s="133" t="n"/>
      <c r="N1733" s="88">
        <f>N1732+C1733+D1733+F1733+G1733+H1733-I1733-J1733-K1733-L1733-M1733/7</f>
        <v/>
      </c>
      <c r="O1733" s="88" t="n"/>
      <c r="P1733" s="88" t="n"/>
      <c r="Q1733" s="88" t="n"/>
      <c r="R1733" s="134" t="n"/>
      <c r="S1733" s="134" t="n"/>
      <c r="T1733" s="134" t="n"/>
      <c r="U1733" s="134" t="n"/>
      <c r="V1733" s="134" t="n"/>
      <c r="W1733" s="134" t="n"/>
      <c r="X1733" s="134" t="n"/>
    </row>
    <row r="1734" ht="15.75" customHeight="1" s="303">
      <c r="B1734" s="75" t="n">
        <v>46001</v>
      </c>
      <c r="C1734" s="120" t="n"/>
      <c r="D1734" s="120" t="n"/>
      <c r="E1734" s="120" t="n"/>
      <c r="F1734" s="120" t="n"/>
      <c r="G1734" s="120" t="n"/>
      <c r="H1734" s="120" t="n"/>
      <c r="I1734" s="120" t="n"/>
      <c r="J1734" s="120" t="n"/>
      <c r="K1734" s="120" t="n"/>
      <c r="L1734" s="133" t="n"/>
      <c r="M1734" s="133" t="n"/>
      <c r="N1734" s="88">
        <f>N1733+C1734+D1734+F1734+G1734+H1734-I1734-J1734-K1734-L1734-M1734/7</f>
        <v/>
      </c>
      <c r="O1734" s="88" t="n"/>
      <c r="P1734" s="88" t="n"/>
      <c r="Q1734" s="88" t="n"/>
      <c r="R1734" s="134" t="n"/>
      <c r="S1734" s="134" t="n"/>
      <c r="T1734" s="134" t="n"/>
      <c r="U1734" s="134" t="n"/>
      <c r="V1734" s="134" t="n"/>
      <c r="W1734" s="134" t="n"/>
      <c r="X1734" s="134" t="n"/>
    </row>
    <row r="1735" ht="15.75" customHeight="1" s="303">
      <c r="B1735" s="75" t="n">
        <v>46002</v>
      </c>
      <c r="C1735" s="120" t="n"/>
      <c r="D1735" s="120" t="n"/>
      <c r="E1735" s="120" t="n"/>
      <c r="F1735" s="120" t="n"/>
      <c r="G1735" s="120" t="n"/>
      <c r="H1735" s="120" t="n"/>
      <c r="I1735" s="120" t="n"/>
      <c r="J1735" s="120" t="n"/>
      <c r="K1735" s="120" t="n"/>
      <c r="L1735" s="133" t="n"/>
      <c r="M1735" s="133" t="n"/>
      <c r="N1735" s="88">
        <f>N1734+C1735+D1735+F1735+G1735+H1735-I1735-J1735-K1735-L1735-M1735/7</f>
        <v/>
      </c>
      <c r="O1735" s="88" t="n"/>
      <c r="P1735" s="88" t="n"/>
      <c r="Q1735" s="88" t="n"/>
      <c r="R1735" s="134" t="n"/>
      <c r="S1735" s="134" t="n"/>
      <c r="T1735" s="134" t="n"/>
      <c r="U1735" s="134" t="n"/>
      <c r="V1735" s="134" t="n"/>
      <c r="W1735" s="134" t="n"/>
      <c r="X1735" s="134" t="n"/>
    </row>
    <row r="1736" ht="15.75" customHeight="1" s="303">
      <c r="B1736" s="75" t="n">
        <v>46003</v>
      </c>
      <c r="C1736" s="120" t="n"/>
      <c r="D1736" s="120" t="n"/>
      <c r="E1736" s="120" t="n"/>
      <c r="F1736" s="120" t="n"/>
      <c r="G1736" s="120" t="n"/>
      <c r="H1736" s="120" t="n"/>
      <c r="I1736" s="120" t="n"/>
      <c r="J1736" s="120" t="n"/>
      <c r="K1736" s="120" t="n"/>
      <c r="L1736" s="133" t="n"/>
      <c r="M1736" s="133" t="n"/>
      <c r="N1736" s="88">
        <f>N1735+C1736+D1736+F1736+G1736+H1736-I1736-J1736-K1736-L1736-M1736/7</f>
        <v/>
      </c>
      <c r="O1736" s="88" t="n"/>
      <c r="P1736" s="88" t="n"/>
      <c r="Q1736" s="88" t="n"/>
      <c r="R1736" s="134" t="n"/>
      <c r="S1736" s="134" t="n"/>
      <c r="T1736" s="134" t="n"/>
      <c r="U1736" s="134" t="n"/>
      <c r="V1736" s="134" t="n"/>
      <c r="W1736" s="134" t="n"/>
      <c r="X1736" s="134" t="n"/>
    </row>
    <row r="1737" ht="15.75" customHeight="1" s="303">
      <c r="B1737" s="75" t="n">
        <v>46004</v>
      </c>
      <c r="C1737" s="120" t="n"/>
      <c r="D1737" s="120" t="n"/>
      <c r="E1737" s="120" t="n"/>
      <c r="F1737" s="120" t="n"/>
      <c r="G1737" s="120" t="n"/>
      <c r="H1737" s="120" t="n"/>
      <c r="I1737" s="120" t="n"/>
      <c r="J1737" s="120" t="n"/>
      <c r="K1737" s="120" t="n"/>
      <c r="L1737" s="133" t="n"/>
      <c r="M1737" s="133" t="n"/>
      <c r="N1737" s="88">
        <f>N1736+C1737+D1737+F1737+G1737+H1737-I1737-J1737-K1737-L1737-M1737/7</f>
        <v/>
      </c>
      <c r="O1737" s="88" t="n"/>
      <c r="P1737" s="88" t="n"/>
      <c r="Q1737" s="88" t="n"/>
      <c r="R1737" s="134" t="n"/>
      <c r="S1737" s="134" t="n"/>
      <c r="T1737" s="134" t="n"/>
      <c r="U1737" s="134" t="n"/>
      <c r="V1737" s="134" t="n"/>
      <c r="W1737" s="134" t="n"/>
      <c r="X1737" s="134" t="n"/>
    </row>
    <row r="1738" ht="15.75" customHeight="1" s="303">
      <c r="B1738" s="75" t="n">
        <v>46005</v>
      </c>
      <c r="C1738" s="120" t="n"/>
      <c r="D1738" s="120" t="n"/>
      <c r="E1738" s="120" t="n"/>
      <c r="F1738" s="120" t="n"/>
      <c r="G1738" s="120" t="n"/>
      <c r="H1738" s="120" t="n"/>
      <c r="I1738" s="120" t="n"/>
      <c r="J1738" s="120" t="n"/>
      <c r="K1738" s="120" t="n"/>
      <c r="L1738" s="133" t="n"/>
      <c r="M1738" s="133" t="n"/>
      <c r="N1738" s="88">
        <f>N1737+C1738+D1738+F1738+G1738+H1738-I1738-J1738-K1738-L1738-M1738/7</f>
        <v/>
      </c>
      <c r="O1738" s="88" t="n"/>
      <c r="P1738" s="88" t="n"/>
      <c r="Q1738" s="88" t="n"/>
      <c r="R1738" s="134" t="n"/>
      <c r="S1738" s="134" t="n"/>
      <c r="T1738" s="134" t="n"/>
      <c r="U1738" s="134" t="n"/>
      <c r="V1738" s="134" t="n"/>
      <c r="W1738" s="134" t="n"/>
      <c r="X1738" s="134" t="n"/>
    </row>
    <row r="1739" ht="15.75" customHeight="1" s="303">
      <c r="B1739" s="75" t="n">
        <v>46006</v>
      </c>
      <c r="C1739" s="120" t="n"/>
      <c r="D1739" s="120" t="n"/>
      <c r="E1739" s="120" t="n"/>
      <c r="F1739" s="120" t="n"/>
      <c r="G1739" s="120" t="n"/>
      <c r="H1739" s="120" t="n"/>
      <c r="I1739" s="120" t="n"/>
      <c r="J1739" s="120" t="n"/>
      <c r="K1739" s="120" t="n"/>
      <c r="L1739" s="133" t="n"/>
      <c r="M1739" s="133" t="n"/>
      <c r="N1739" s="88">
        <f>N1738+C1739+D1739+F1739+G1739+H1739-I1739-J1739-K1739-L1739-M1739/7</f>
        <v/>
      </c>
      <c r="O1739" s="88" t="n"/>
      <c r="P1739" s="88" t="n"/>
      <c r="Q1739" s="88" t="n"/>
      <c r="R1739" s="134" t="n"/>
      <c r="S1739" s="134" t="n"/>
      <c r="T1739" s="134" t="n"/>
      <c r="U1739" s="134" t="n"/>
      <c r="V1739" s="134" t="n"/>
      <c r="W1739" s="134" t="n"/>
      <c r="X1739" s="134" t="n"/>
    </row>
    <row r="1740" ht="15.75" customHeight="1" s="303">
      <c r="B1740" s="75" t="n">
        <v>46007</v>
      </c>
      <c r="C1740" s="120" t="n"/>
      <c r="D1740" s="120" t="n"/>
      <c r="E1740" s="120" t="n"/>
      <c r="F1740" s="120" t="n"/>
      <c r="G1740" s="120" t="n"/>
      <c r="H1740" s="120" t="n"/>
      <c r="I1740" s="120" t="n"/>
      <c r="J1740" s="120" t="n"/>
      <c r="K1740" s="120" t="n"/>
      <c r="L1740" s="133" t="n"/>
      <c r="M1740" s="133" t="n"/>
      <c r="N1740" s="88">
        <f>N1739+C1740+D1740+F1740+G1740+H1740-I1740-J1740-K1740-L1740-M1740/7</f>
        <v/>
      </c>
      <c r="O1740" s="88" t="n"/>
      <c r="P1740" s="88" t="n"/>
      <c r="Q1740" s="88" t="n"/>
      <c r="R1740" s="134" t="n"/>
      <c r="S1740" s="134" t="n"/>
      <c r="T1740" s="134" t="n"/>
      <c r="U1740" s="134" t="n"/>
      <c r="V1740" s="134" t="n"/>
      <c r="W1740" s="134" t="n"/>
      <c r="X1740" s="134" t="n"/>
    </row>
    <row r="1741" ht="15.75" customHeight="1" s="303">
      <c r="B1741" s="75" t="n">
        <v>46008</v>
      </c>
      <c r="C1741" s="120" t="n"/>
      <c r="D1741" s="120" t="n"/>
      <c r="E1741" s="120" t="n"/>
      <c r="F1741" s="120" t="n"/>
      <c r="G1741" s="120" t="n"/>
      <c r="H1741" s="120" t="n"/>
      <c r="I1741" s="120" t="n"/>
      <c r="J1741" s="120" t="n"/>
      <c r="K1741" s="120" t="n"/>
      <c r="L1741" s="133" t="n"/>
      <c r="M1741" s="133" t="n"/>
      <c r="N1741" s="88">
        <f>N1740+C1741+D1741+F1741+G1741+H1741-I1741-J1741-K1741-L1741-M1741/7</f>
        <v/>
      </c>
      <c r="O1741" s="88" t="n"/>
      <c r="P1741" s="88" t="n"/>
      <c r="Q1741" s="88" t="n"/>
      <c r="R1741" s="134" t="n"/>
      <c r="S1741" s="134" t="n"/>
      <c r="T1741" s="134" t="n"/>
      <c r="U1741" s="134" t="n"/>
      <c r="V1741" s="134" t="n"/>
      <c r="W1741" s="134" t="n"/>
      <c r="X1741" s="134" t="n"/>
    </row>
    <row r="1742" ht="15.75" customHeight="1" s="303">
      <c r="B1742" s="75" t="n">
        <v>46009</v>
      </c>
      <c r="C1742" s="120" t="n"/>
      <c r="D1742" s="120" t="n"/>
      <c r="E1742" s="120" t="n"/>
      <c r="F1742" s="120" t="n"/>
      <c r="G1742" s="120" t="n"/>
      <c r="H1742" s="120" t="n"/>
      <c r="I1742" s="120" t="n"/>
      <c r="J1742" s="120" t="n"/>
      <c r="K1742" s="120" t="n"/>
      <c r="L1742" s="133" t="n"/>
      <c r="M1742" s="133" t="n"/>
      <c r="N1742" s="88">
        <f>N1741+C1742+D1742+F1742+G1742+H1742-I1742-J1742-K1742-L1742-M1742/7</f>
        <v/>
      </c>
      <c r="O1742" s="88" t="n"/>
      <c r="P1742" s="88" t="n"/>
      <c r="Q1742" s="88" t="n"/>
      <c r="R1742" s="134" t="n"/>
      <c r="S1742" s="134" t="n"/>
      <c r="T1742" s="134" t="n"/>
      <c r="U1742" s="134" t="n"/>
      <c r="V1742" s="134" t="n"/>
      <c r="W1742" s="134" t="n"/>
      <c r="X1742" s="134" t="n"/>
    </row>
    <row r="1743" ht="15.75" customHeight="1" s="303">
      <c r="B1743" s="75" t="n">
        <v>46010</v>
      </c>
      <c r="C1743" s="120" t="n"/>
      <c r="D1743" s="120" t="n"/>
      <c r="E1743" s="120" t="n"/>
      <c r="F1743" s="120" t="n"/>
      <c r="G1743" s="120" t="n"/>
      <c r="H1743" s="120" t="n"/>
      <c r="I1743" s="120" t="n"/>
      <c r="J1743" s="120" t="n"/>
      <c r="K1743" s="120" t="n"/>
      <c r="L1743" s="133" t="n"/>
      <c r="M1743" s="133" t="n"/>
      <c r="N1743" s="88">
        <f>N1742+C1743+D1743+F1743+G1743+H1743-I1743-J1743-K1743-L1743-M1743/7</f>
        <v/>
      </c>
      <c r="O1743" s="88" t="n"/>
      <c r="P1743" s="88" t="n"/>
      <c r="Q1743" s="88" t="n"/>
      <c r="R1743" s="134" t="n"/>
      <c r="S1743" s="134" t="n"/>
      <c r="T1743" s="134" t="n"/>
      <c r="U1743" s="134" t="n"/>
      <c r="V1743" s="134" t="n"/>
      <c r="W1743" s="134" t="n"/>
      <c r="X1743" s="134" t="n"/>
    </row>
    <row r="1744" ht="15.75" customHeight="1" s="303">
      <c r="B1744" s="75" t="n">
        <v>46011</v>
      </c>
      <c r="C1744" s="120" t="n"/>
      <c r="D1744" s="120" t="n"/>
      <c r="E1744" s="120" t="n"/>
      <c r="F1744" s="120" t="n"/>
      <c r="G1744" s="120" t="n"/>
      <c r="H1744" s="120" t="n"/>
      <c r="I1744" s="120" t="n"/>
      <c r="J1744" s="120" t="n"/>
      <c r="K1744" s="120" t="n"/>
      <c r="L1744" s="133" t="n"/>
      <c r="M1744" s="133" t="n"/>
      <c r="N1744" s="88">
        <f>N1743+C1744+D1744+F1744+G1744+H1744-I1744-J1744-K1744-L1744-M1744/7</f>
        <v/>
      </c>
      <c r="O1744" s="88" t="n"/>
      <c r="P1744" s="88" t="n"/>
      <c r="Q1744" s="88" t="n"/>
      <c r="R1744" s="134" t="n"/>
      <c r="S1744" s="134" t="n"/>
      <c r="T1744" s="134" t="n"/>
      <c r="U1744" s="134" t="n"/>
      <c r="V1744" s="134" t="n"/>
      <c r="W1744" s="134" t="n"/>
      <c r="X1744" s="134" t="n"/>
    </row>
    <row r="1745" ht="15.75" customHeight="1" s="303">
      <c r="B1745" s="75" t="n">
        <v>46012</v>
      </c>
      <c r="C1745" s="120" t="n"/>
      <c r="D1745" s="120" t="n"/>
      <c r="E1745" s="120" t="n"/>
      <c r="F1745" s="120" t="n"/>
      <c r="G1745" s="120" t="n"/>
      <c r="H1745" s="120" t="n"/>
      <c r="I1745" s="120" t="n"/>
      <c r="J1745" s="120" t="n"/>
      <c r="K1745" s="120" t="n"/>
      <c r="L1745" s="133" t="n"/>
      <c r="M1745" s="133" t="n"/>
      <c r="N1745" s="88">
        <f>N1744+C1745+D1745+F1745+G1745+H1745-I1745-J1745-K1745-L1745-M1745/7</f>
        <v/>
      </c>
      <c r="O1745" s="88" t="n"/>
      <c r="P1745" s="88" t="n"/>
      <c r="Q1745" s="88" t="n"/>
      <c r="R1745" s="134" t="n"/>
      <c r="S1745" s="134" t="n"/>
      <c r="T1745" s="134" t="n"/>
      <c r="U1745" s="134" t="n"/>
      <c r="V1745" s="134" t="n"/>
      <c r="W1745" s="134" t="n"/>
      <c r="X1745" s="134" t="n"/>
    </row>
    <row r="1746" ht="15.75" customHeight="1" s="303">
      <c r="B1746" s="75" t="n">
        <v>46013</v>
      </c>
      <c r="C1746" s="120" t="n"/>
      <c r="D1746" s="120" t="n"/>
      <c r="E1746" s="120" t="n"/>
      <c r="F1746" s="120" t="n"/>
      <c r="G1746" s="120" t="n"/>
      <c r="H1746" s="120" t="n"/>
      <c r="I1746" s="120" t="n"/>
      <c r="J1746" s="120" t="n"/>
      <c r="K1746" s="120" t="n"/>
      <c r="L1746" s="133" t="n"/>
      <c r="M1746" s="133" t="n"/>
      <c r="N1746" s="88">
        <f>N1745+C1746+D1746+F1746+G1746+H1746-I1746-J1746-K1746-L1746-M1746/7</f>
        <v/>
      </c>
      <c r="O1746" s="88" t="n"/>
      <c r="P1746" s="88" t="n"/>
      <c r="Q1746" s="88" t="n"/>
      <c r="R1746" s="134" t="n"/>
      <c r="S1746" s="134" t="n"/>
      <c r="T1746" s="134" t="n"/>
      <c r="U1746" s="134" t="n"/>
      <c r="V1746" s="134" t="n"/>
      <c r="W1746" s="134" t="n"/>
      <c r="X1746" s="134" t="n"/>
    </row>
    <row r="1747" ht="15.75" customHeight="1" s="303">
      <c r="B1747" s="75" t="n">
        <v>46014</v>
      </c>
      <c r="C1747" s="120" t="n"/>
      <c r="D1747" s="120" t="n"/>
      <c r="E1747" s="120" t="n"/>
      <c r="F1747" s="120" t="n"/>
      <c r="G1747" s="120" t="n"/>
      <c r="H1747" s="120" t="n"/>
      <c r="I1747" s="120" t="n"/>
      <c r="J1747" s="120" t="n"/>
      <c r="K1747" s="120" t="n"/>
      <c r="L1747" s="133" t="n"/>
      <c r="M1747" s="133" t="n"/>
      <c r="N1747" s="88">
        <f>N1746+C1747+D1747+F1747+G1747+H1747-I1747-J1747-K1747-L1747-M1747/7</f>
        <v/>
      </c>
      <c r="O1747" s="88" t="n"/>
      <c r="P1747" s="88" t="n"/>
      <c r="Q1747" s="88" t="n"/>
      <c r="R1747" s="134" t="n"/>
      <c r="S1747" s="134" t="n"/>
      <c r="T1747" s="134" t="n"/>
      <c r="U1747" s="134" t="n"/>
      <c r="V1747" s="134" t="n"/>
      <c r="W1747" s="134" t="n"/>
      <c r="X1747" s="134" t="n"/>
    </row>
    <row r="1748" ht="15.75" customHeight="1" s="303">
      <c r="B1748" s="75" t="n">
        <v>46015</v>
      </c>
      <c r="C1748" s="120" t="n"/>
      <c r="D1748" s="120" t="n"/>
      <c r="E1748" s="120" t="n"/>
      <c r="F1748" s="120" t="n"/>
      <c r="G1748" s="120" t="n"/>
      <c r="H1748" s="120" t="n"/>
      <c r="I1748" s="120" t="n"/>
      <c r="J1748" s="120" t="n"/>
      <c r="K1748" s="120" t="n"/>
      <c r="L1748" s="133" t="n"/>
      <c r="M1748" s="133" t="n"/>
      <c r="N1748" s="88">
        <f>N1747+C1748+D1748+F1748+G1748+H1748-I1748-J1748-K1748-L1748-M1748/7</f>
        <v/>
      </c>
      <c r="O1748" s="88" t="n"/>
      <c r="P1748" s="88" t="n"/>
      <c r="Q1748" s="88" t="n"/>
      <c r="R1748" s="134" t="n"/>
      <c r="S1748" s="134" t="n"/>
      <c r="T1748" s="134" t="n"/>
      <c r="U1748" s="134" t="n"/>
      <c r="V1748" s="134" t="n"/>
      <c r="W1748" s="134" t="n"/>
      <c r="X1748" s="134" t="n"/>
    </row>
    <row r="1749" ht="15.75" customHeight="1" s="303">
      <c r="B1749" s="75" t="n">
        <v>46016</v>
      </c>
      <c r="C1749" s="120" t="n"/>
      <c r="D1749" s="120" t="n"/>
      <c r="E1749" s="120" t="n"/>
      <c r="F1749" s="120" t="n"/>
      <c r="G1749" s="120" t="n"/>
      <c r="H1749" s="120" t="n"/>
      <c r="I1749" s="120" t="n"/>
      <c r="J1749" s="120" t="n"/>
      <c r="K1749" s="120" t="n"/>
      <c r="L1749" s="133" t="n"/>
      <c r="M1749" s="133" t="n"/>
      <c r="N1749" s="88">
        <f>N1748+C1749+D1749+F1749+G1749+H1749-I1749-J1749-K1749-L1749-M1749/7</f>
        <v/>
      </c>
      <c r="O1749" s="88" t="n"/>
      <c r="P1749" s="88" t="n"/>
      <c r="Q1749" s="88" t="n"/>
      <c r="R1749" s="134" t="n"/>
      <c r="S1749" s="134" t="n"/>
      <c r="T1749" s="134" t="n"/>
      <c r="U1749" s="134" t="n"/>
      <c r="V1749" s="134" t="n"/>
      <c r="W1749" s="134" t="n"/>
      <c r="X1749" s="134" t="n"/>
    </row>
    <row r="1750" ht="15.75" customHeight="1" s="303">
      <c r="B1750" s="75" t="n">
        <v>46017</v>
      </c>
      <c r="C1750" s="120" t="n"/>
      <c r="D1750" s="120" t="n"/>
      <c r="E1750" s="120" t="n"/>
      <c r="F1750" s="120" t="n"/>
      <c r="G1750" s="120" t="n"/>
      <c r="H1750" s="120" t="n"/>
      <c r="I1750" s="120" t="n"/>
      <c r="J1750" s="120" t="n"/>
      <c r="K1750" s="120" t="n"/>
      <c r="L1750" s="133" t="n"/>
      <c r="M1750" s="133" t="n"/>
      <c r="N1750" s="88">
        <f>N1749+C1750+D1750+F1750+G1750+H1750-I1750-J1750-K1750-L1750-M1750/7</f>
        <v/>
      </c>
      <c r="O1750" s="88" t="n"/>
      <c r="P1750" s="88" t="n"/>
      <c r="Q1750" s="88" t="n"/>
      <c r="R1750" s="134" t="n"/>
      <c r="S1750" s="134" t="n"/>
      <c r="T1750" s="134" t="n"/>
      <c r="U1750" s="134" t="n"/>
      <c r="V1750" s="134" t="n"/>
      <c r="W1750" s="134" t="n"/>
      <c r="X1750" s="134" t="n"/>
    </row>
    <row r="1751" ht="15.75" customHeight="1" s="303">
      <c r="B1751" s="75" t="n">
        <v>46018</v>
      </c>
      <c r="C1751" s="120" t="n"/>
      <c r="D1751" s="120" t="n"/>
      <c r="E1751" s="120" t="n"/>
      <c r="F1751" s="120" t="n"/>
      <c r="G1751" s="120" t="n"/>
      <c r="H1751" s="120" t="n"/>
      <c r="I1751" s="120" t="n"/>
      <c r="J1751" s="120" t="n"/>
      <c r="K1751" s="120" t="n"/>
      <c r="L1751" s="133" t="n"/>
      <c r="M1751" s="133" t="n"/>
      <c r="N1751" s="88">
        <f>N1750+C1751+D1751+F1751+G1751+H1751-I1751-J1751-K1751-L1751-M1751/7</f>
        <v/>
      </c>
      <c r="O1751" s="88" t="n"/>
      <c r="P1751" s="88" t="n"/>
      <c r="Q1751" s="88" t="n"/>
      <c r="R1751" s="134" t="n"/>
      <c r="S1751" s="134" t="n"/>
      <c r="T1751" s="134" t="n"/>
      <c r="U1751" s="134" t="n"/>
      <c r="V1751" s="134" t="n"/>
      <c r="W1751" s="134" t="n"/>
      <c r="X1751" s="134" t="n"/>
    </row>
    <row r="1752" ht="15.75" customHeight="1" s="303">
      <c r="B1752" s="75" t="n">
        <v>46019</v>
      </c>
      <c r="C1752" s="120" t="n"/>
      <c r="D1752" s="120" t="n"/>
      <c r="E1752" s="120" t="n"/>
      <c r="F1752" s="120" t="n"/>
      <c r="G1752" s="120" t="n"/>
      <c r="H1752" s="120" t="n"/>
      <c r="I1752" s="120" t="n"/>
      <c r="J1752" s="120" t="n"/>
      <c r="K1752" s="120" t="n"/>
      <c r="L1752" s="133" t="n"/>
      <c r="M1752" s="133" t="n"/>
      <c r="N1752" s="88">
        <f>N1751+C1752+D1752+F1752+G1752+H1752-I1752-J1752-K1752-L1752-M1752/7</f>
        <v/>
      </c>
      <c r="O1752" s="88" t="n"/>
      <c r="P1752" s="88" t="n"/>
      <c r="Q1752" s="88" t="n"/>
      <c r="R1752" s="134" t="n"/>
      <c r="S1752" s="134" t="n"/>
      <c r="T1752" s="134" t="n"/>
      <c r="U1752" s="134" t="n"/>
      <c r="V1752" s="134" t="n"/>
      <c r="W1752" s="134" t="n"/>
      <c r="X1752" s="134" t="n"/>
    </row>
    <row r="1753" ht="15.75" customHeight="1" s="303">
      <c r="B1753" s="75" t="n">
        <v>46020</v>
      </c>
      <c r="C1753" s="120" t="n"/>
      <c r="D1753" s="120" t="n"/>
      <c r="E1753" s="120" t="n"/>
      <c r="F1753" s="120" t="n"/>
      <c r="G1753" s="120" t="n"/>
      <c r="H1753" s="120" t="n"/>
      <c r="I1753" s="120" t="n"/>
      <c r="J1753" s="120" t="n"/>
      <c r="K1753" s="120" t="n"/>
      <c r="L1753" s="133" t="n"/>
      <c r="M1753" s="133" t="n"/>
      <c r="N1753" s="88">
        <f>N1752+C1753+D1753+F1753+G1753+H1753-I1753-J1753-K1753-L1753-M1753/7</f>
        <v/>
      </c>
      <c r="O1753" s="88" t="n"/>
      <c r="P1753" s="88" t="n"/>
      <c r="Q1753" s="88" t="n"/>
      <c r="R1753" s="134" t="n"/>
      <c r="S1753" s="134" t="n"/>
      <c r="T1753" s="134" t="n"/>
      <c r="U1753" s="134" t="n"/>
      <c r="V1753" s="134" t="n"/>
      <c r="W1753" s="134" t="n"/>
      <c r="X1753" s="134" t="n"/>
    </row>
    <row r="1754" ht="15.75" customHeight="1" s="303">
      <c r="B1754" s="75" t="n">
        <v>46021</v>
      </c>
      <c r="C1754" s="120" t="n"/>
      <c r="D1754" s="120" t="n"/>
      <c r="E1754" s="120" t="n"/>
      <c r="F1754" s="120" t="n"/>
      <c r="G1754" s="120" t="n"/>
      <c r="H1754" s="120" t="n"/>
      <c r="I1754" s="120" t="n"/>
      <c r="J1754" s="120" t="n"/>
      <c r="K1754" s="120" t="n"/>
      <c r="L1754" s="133" t="n"/>
      <c r="M1754" s="133" t="n"/>
      <c r="N1754" s="88">
        <f>N1753+C1754+D1754+F1754+G1754+H1754-I1754-J1754-K1754-L1754-M1754/7</f>
        <v/>
      </c>
      <c r="O1754" s="88" t="n"/>
      <c r="P1754" s="88" t="n"/>
      <c r="Q1754" s="88" t="n"/>
      <c r="R1754" s="134" t="n"/>
      <c r="S1754" s="134" t="n"/>
      <c r="T1754" s="134" t="n"/>
      <c r="U1754" s="134" t="n"/>
      <c r="V1754" s="134" t="n"/>
      <c r="W1754" s="134" t="n"/>
      <c r="X1754" s="134" t="n"/>
    </row>
    <row r="1755" ht="15.75" customHeight="1" s="303">
      <c r="B1755" s="75" t="n">
        <v>46022</v>
      </c>
      <c r="C1755" s="120" t="n"/>
      <c r="D1755" s="120" t="n"/>
      <c r="E1755" s="120" t="n"/>
      <c r="F1755" s="120" t="n"/>
      <c r="G1755" s="120" t="n"/>
      <c r="H1755" s="120" t="n"/>
      <c r="I1755" s="120" t="n"/>
      <c r="J1755" s="120" t="n"/>
      <c r="K1755" s="120" t="n"/>
      <c r="L1755" s="133" t="n"/>
      <c r="M1755" s="133" t="n"/>
      <c r="N1755" s="88">
        <f>N1754+C1755+D1755+F1755+G1755+H1755-I1755-J1755-K1755-L1755-M1755/7</f>
        <v/>
      </c>
      <c r="O1755" s="88" t="n"/>
      <c r="P1755" s="88" t="n"/>
      <c r="Q1755" s="88" t="n"/>
      <c r="R1755" s="134" t="n"/>
      <c r="S1755" s="134" t="n"/>
      <c r="T1755" s="134" t="n"/>
      <c r="U1755" s="134" t="n"/>
      <c r="V1755" s="134" t="n"/>
      <c r="W1755" s="134" t="n"/>
      <c r="X1755" s="134" t="n"/>
    </row>
  </sheetData>
  <mergeCells count="5">
    <mergeCell ref="R1:U1"/>
    <mergeCell ref="I1:K1"/>
    <mergeCell ref="F41:G41"/>
    <mergeCell ref="V1:X1"/>
    <mergeCell ref="C1:H1"/>
  </mergeCells>
  <pageMargins left="0.7" right="0.7" top="0.75" bottom="0.75" header="0.3" footer="0.3"/>
  <pageSetup orientation="portrait" paperSize="9" horizontalDpi="4294967295" verticalDpi="429496729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2:I1736"/>
  <sheetViews>
    <sheetView workbookViewId="0">
      <pane xSplit="1" ySplit="3" topLeftCell="B1436" activePane="bottomRight" state="frozen"/>
      <selection pane="topRight" activeCell="D1" sqref="D1"/>
      <selection pane="bottomLeft" activeCell="A4" sqref="A4"/>
      <selection pane="bottomRight" activeCell="C1449" sqref="C1449"/>
    </sheetView>
  </sheetViews>
  <sheetFormatPr baseColWidth="8" defaultColWidth="9.1328125" defaultRowHeight="14.25"/>
  <cols>
    <col width="10" customWidth="1" style="78" min="1" max="1"/>
    <col width="14.73046875" customWidth="1" style="78" min="2" max="2"/>
    <col width="18.1328125" customWidth="1" style="78" min="3" max="3"/>
    <col hidden="1" width="20.1328125" customWidth="1" style="78" min="4" max="4"/>
    <col hidden="1" width="23.3984375" customWidth="1" style="78" min="5" max="5"/>
    <col width="9.1328125" customWidth="1" style="78" min="6" max="6"/>
    <col width="9.1328125" customWidth="1" style="78" min="7" max="16384"/>
  </cols>
  <sheetData>
    <row r="1" ht="15.75" customHeight="1" s="303" thickBot="1"/>
    <row r="2" ht="37.5" customHeight="1" s="303" thickBot="1">
      <c r="A2" s="81" t="inlineStr">
        <is>
          <t>дата</t>
        </is>
      </c>
      <c r="B2" s="79" t="inlineStr">
        <is>
          <t>передано на ремонт</t>
        </is>
      </c>
      <c r="C2" s="79" t="inlineStr">
        <is>
          <t>Отремонтировано</t>
        </is>
      </c>
      <c r="D2" s="160" t="inlineStr">
        <is>
          <t>Остаток для ремонта и некондиция</t>
        </is>
      </c>
      <c r="E2" s="79" t="inlineStr">
        <is>
          <t>Отгружено лома поддонов</t>
        </is>
      </c>
    </row>
    <row r="3" ht="14.65" customHeight="1" s="303" thickBot="1">
      <c r="A3" s="80" t="n"/>
      <c r="B3" s="81" t="inlineStr">
        <is>
          <t>шт</t>
        </is>
      </c>
      <c r="C3" s="81" t="inlineStr">
        <is>
          <t>шт</t>
        </is>
      </c>
      <c r="D3" s="161" t="inlineStr">
        <is>
          <t>шт</t>
        </is>
      </c>
      <c r="E3" s="81" t="inlineStr">
        <is>
          <t>шт</t>
        </is>
      </c>
    </row>
    <row r="4">
      <c r="A4" s="103" t="n">
        <v>44489</v>
      </c>
      <c r="B4" s="104" t="n">
        <v>25</v>
      </c>
      <c r="C4" s="82" t="n">
        <v>0</v>
      </c>
      <c r="D4" s="162">
        <f>B4-C4</f>
        <v/>
      </c>
      <c r="E4" s="105" t="n"/>
    </row>
    <row r="5">
      <c r="A5" s="103" t="n">
        <v>44490</v>
      </c>
      <c r="B5" s="104" t="n">
        <v>0</v>
      </c>
      <c r="C5" s="82" t="n">
        <v>0</v>
      </c>
      <c r="D5" s="162">
        <f>D4+B5-C5</f>
        <v/>
      </c>
      <c r="E5" s="105" t="n"/>
    </row>
    <row r="6">
      <c r="A6" s="103" t="n">
        <v>44491</v>
      </c>
      <c r="B6" s="104" t="n">
        <v>126</v>
      </c>
      <c r="C6" s="82" t="n">
        <v>0</v>
      </c>
      <c r="D6" s="162">
        <f>D5+B6-C6</f>
        <v/>
      </c>
      <c r="E6" s="105" t="n"/>
    </row>
    <row r="7">
      <c r="A7" s="103" t="n">
        <v>44492</v>
      </c>
      <c r="B7" s="104" t="n">
        <v>0</v>
      </c>
      <c r="C7" s="82" t="n">
        <v>0</v>
      </c>
      <c r="D7" s="162">
        <f>D6+B7-C7</f>
        <v/>
      </c>
      <c r="E7" s="105" t="n"/>
    </row>
    <row r="8">
      <c r="A8" s="103" t="n">
        <v>44493</v>
      </c>
      <c r="B8" s="104" t="n">
        <v>0</v>
      </c>
      <c r="C8" s="82" t="n">
        <v>0</v>
      </c>
      <c r="D8" s="162">
        <f>D7+B8-C8</f>
        <v/>
      </c>
      <c r="E8" s="105" t="n"/>
    </row>
    <row r="9">
      <c r="A9" s="103" t="n">
        <v>44494</v>
      </c>
      <c r="B9" s="104" t="n">
        <v>0</v>
      </c>
      <c r="C9" s="82" t="n">
        <v>0</v>
      </c>
      <c r="D9" s="162">
        <f>D8+B9-C9</f>
        <v/>
      </c>
      <c r="E9" s="105" t="n"/>
    </row>
    <row r="10">
      <c r="A10" s="103" t="n">
        <v>44495</v>
      </c>
      <c r="B10" s="104" t="n">
        <v>0</v>
      </c>
      <c r="C10" s="82" t="n">
        <v>0</v>
      </c>
      <c r="D10" s="162">
        <f>D9+B10-C10</f>
        <v/>
      </c>
      <c r="E10" s="105" t="n"/>
    </row>
    <row r="11">
      <c r="A11" s="103" t="n">
        <v>44496</v>
      </c>
      <c r="B11" s="104" t="n">
        <v>0</v>
      </c>
      <c r="C11" s="82" t="n">
        <v>0</v>
      </c>
      <c r="D11" s="162">
        <f>D10+B11-C11</f>
        <v/>
      </c>
      <c r="E11" s="105" t="n"/>
    </row>
    <row r="12">
      <c r="A12" s="103" t="n">
        <v>44497</v>
      </c>
      <c r="B12" s="104" t="n">
        <v>0</v>
      </c>
      <c r="C12" s="82" t="n">
        <v>0</v>
      </c>
      <c r="D12" s="162">
        <f>D11+B12-C12</f>
        <v/>
      </c>
      <c r="E12" s="105" t="n"/>
    </row>
    <row r="13">
      <c r="A13" s="103" t="n">
        <v>44498</v>
      </c>
      <c r="B13" s="104" t="n">
        <v>4</v>
      </c>
      <c r="C13" s="82" t="n">
        <v>0</v>
      </c>
      <c r="D13" s="162">
        <f>D12+B13-C13</f>
        <v/>
      </c>
      <c r="E13" s="105" t="n"/>
    </row>
    <row r="14">
      <c r="A14" s="103" t="n">
        <v>44499</v>
      </c>
      <c r="B14" s="104" t="n">
        <v>0</v>
      </c>
      <c r="C14" s="82" t="n">
        <v>0</v>
      </c>
      <c r="D14" s="162">
        <f>D13+B14-C14</f>
        <v/>
      </c>
      <c r="E14" s="105" t="n"/>
    </row>
    <row r="15">
      <c r="A15" s="103" t="n">
        <v>44500</v>
      </c>
      <c r="B15" s="104" t="n">
        <v>0</v>
      </c>
      <c r="C15" s="82" t="n">
        <v>0</v>
      </c>
      <c r="D15" s="162">
        <f>D14+B15-C15</f>
        <v/>
      </c>
      <c r="E15" s="105" t="n"/>
    </row>
    <row r="16">
      <c r="A16" s="103" t="n">
        <v>44501</v>
      </c>
      <c r="B16" s="104" t="n">
        <v>0</v>
      </c>
      <c r="C16" s="82" t="n">
        <v>0</v>
      </c>
      <c r="D16" s="162">
        <f>D15+B16-C16</f>
        <v/>
      </c>
      <c r="E16" s="105" t="n"/>
    </row>
    <row r="17">
      <c r="A17" s="103" t="n">
        <v>44502</v>
      </c>
      <c r="B17" s="104" t="n">
        <v>0</v>
      </c>
      <c r="C17" s="82" t="n">
        <v>0</v>
      </c>
      <c r="D17" s="162">
        <f>D16+B17-C17</f>
        <v/>
      </c>
      <c r="E17" s="105" t="n"/>
    </row>
    <row r="18">
      <c r="A18" s="103" t="n">
        <v>44503</v>
      </c>
      <c r="B18" s="104" t="n">
        <v>0</v>
      </c>
      <c r="C18" s="82" t="n">
        <v>0</v>
      </c>
      <c r="D18" s="162">
        <f>D17+B18-C18</f>
        <v/>
      </c>
      <c r="E18" s="105" t="n"/>
    </row>
    <row r="19">
      <c r="A19" s="103" t="n">
        <v>44504</v>
      </c>
      <c r="B19" s="104" t="n">
        <v>0</v>
      </c>
      <c r="C19" s="82" t="n">
        <v>0</v>
      </c>
      <c r="D19" s="162">
        <f>D18+B19-C19</f>
        <v/>
      </c>
      <c r="E19" s="105" t="n"/>
    </row>
    <row r="20">
      <c r="A20" s="103" t="n">
        <v>44505</v>
      </c>
      <c r="B20" s="104" t="n">
        <v>6</v>
      </c>
      <c r="C20" s="82" t="n">
        <v>0</v>
      </c>
      <c r="D20" s="162">
        <f>D19+B20-C20</f>
        <v/>
      </c>
      <c r="E20" s="105" t="n"/>
    </row>
    <row r="21">
      <c r="A21" s="103" t="n">
        <v>44506</v>
      </c>
      <c r="B21" s="104" t="n">
        <v>0</v>
      </c>
      <c r="C21" s="82" t="n">
        <v>0</v>
      </c>
      <c r="D21" s="162">
        <f>D20+B21-C21</f>
        <v/>
      </c>
      <c r="E21" s="105" t="n"/>
    </row>
    <row r="22">
      <c r="A22" s="103" t="n">
        <v>44507</v>
      </c>
      <c r="B22" s="104" t="n">
        <v>0</v>
      </c>
      <c r="C22" s="82" t="n">
        <v>0</v>
      </c>
      <c r="D22" s="162">
        <f>D21+B22-C22</f>
        <v/>
      </c>
      <c r="E22" s="105" t="n"/>
    </row>
    <row r="23">
      <c r="A23" s="103" t="n">
        <v>44508</v>
      </c>
      <c r="B23" s="104" t="n">
        <v>230</v>
      </c>
      <c r="C23" s="82" t="n">
        <v>0</v>
      </c>
      <c r="D23" s="162">
        <f>D22+B23-C23</f>
        <v/>
      </c>
      <c r="E23" s="105" t="n"/>
    </row>
    <row r="24">
      <c r="A24" s="103" t="n">
        <v>44509</v>
      </c>
      <c r="B24" s="104" t="n">
        <v>0</v>
      </c>
      <c r="C24" s="82" t="n">
        <v>0</v>
      </c>
      <c r="D24" s="162">
        <f>D23+B24-C24</f>
        <v/>
      </c>
      <c r="E24" s="105" t="n"/>
    </row>
    <row r="25">
      <c r="A25" s="103" t="n">
        <v>44510</v>
      </c>
      <c r="B25" s="104" t="n">
        <v>0</v>
      </c>
      <c r="C25" s="82" t="n">
        <v>0</v>
      </c>
      <c r="D25" s="162">
        <f>D24+B25-C25</f>
        <v/>
      </c>
      <c r="E25" s="105" t="n"/>
    </row>
    <row r="26">
      <c r="A26" s="103" t="n">
        <v>44511</v>
      </c>
      <c r="B26" s="104" t="n">
        <v>0</v>
      </c>
      <c r="C26" s="82" t="n">
        <v>0</v>
      </c>
      <c r="D26" s="162">
        <f>D25+B26-C26</f>
        <v/>
      </c>
      <c r="E26" s="105" t="n"/>
    </row>
    <row r="27">
      <c r="A27" s="103" t="n">
        <v>44512</v>
      </c>
      <c r="B27" s="104" t="n">
        <v>0</v>
      </c>
      <c r="C27" s="82" t="n">
        <v>0</v>
      </c>
      <c r="D27" s="162">
        <f>D26+B27-C27</f>
        <v/>
      </c>
      <c r="E27" s="105" t="n"/>
    </row>
    <row r="28">
      <c r="A28" s="103" t="n">
        <v>44513</v>
      </c>
      <c r="B28" s="104" t="n">
        <v>0</v>
      </c>
      <c r="C28" s="82" t="n">
        <v>0</v>
      </c>
      <c r="D28" s="162">
        <f>D27+B28-C28</f>
        <v/>
      </c>
      <c r="E28" s="105" t="n"/>
    </row>
    <row r="29">
      <c r="A29" s="103" t="n">
        <v>44514</v>
      </c>
      <c r="B29" s="104" t="n">
        <v>0</v>
      </c>
      <c r="C29" s="82" t="n">
        <v>0</v>
      </c>
      <c r="D29" s="162">
        <f>D28+B29-C29</f>
        <v/>
      </c>
      <c r="E29" s="105" t="n"/>
    </row>
    <row r="30">
      <c r="A30" s="103" t="n">
        <v>44515</v>
      </c>
      <c r="B30" s="104" t="n">
        <v>0</v>
      </c>
      <c r="C30" s="82" t="n">
        <v>0</v>
      </c>
      <c r="D30" s="162">
        <f>D29+B30-C30</f>
        <v/>
      </c>
      <c r="E30" s="105" t="n"/>
    </row>
    <row r="31">
      <c r="A31" s="103" t="n">
        <v>44516</v>
      </c>
      <c r="B31" s="104" t="n">
        <v>0</v>
      </c>
      <c r="C31" s="82" t="n">
        <v>0</v>
      </c>
      <c r="D31" s="162">
        <f>D30+B31-C31</f>
        <v/>
      </c>
      <c r="E31" s="105" t="n"/>
    </row>
    <row r="32">
      <c r="A32" s="103" t="n">
        <v>44517</v>
      </c>
      <c r="B32" s="104" t="n">
        <v>0</v>
      </c>
      <c r="C32" s="82" t="n">
        <v>0</v>
      </c>
      <c r="D32" s="162">
        <f>D31+B32-C32</f>
        <v/>
      </c>
      <c r="E32" s="105" t="n"/>
    </row>
    <row r="33">
      <c r="A33" s="103" t="n">
        <v>44518</v>
      </c>
      <c r="B33" s="104" t="n">
        <v>0</v>
      </c>
      <c r="C33" s="82" t="n">
        <v>0</v>
      </c>
      <c r="D33" s="162">
        <f>D32+B33-C33</f>
        <v/>
      </c>
      <c r="E33" s="105" t="n"/>
    </row>
    <row r="34">
      <c r="A34" s="103" t="n">
        <v>44519</v>
      </c>
      <c r="B34" s="104" t="n">
        <v>0</v>
      </c>
      <c r="C34" s="82" t="n">
        <v>0</v>
      </c>
      <c r="D34" s="162">
        <f>D33+B34-C34</f>
        <v/>
      </c>
      <c r="E34" s="105" t="n"/>
    </row>
    <row r="35">
      <c r="A35" s="103" t="n">
        <v>44520</v>
      </c>
      <c r="B35" s="104" t="n">
        <v>37</v>
      </c>
      <c r="C35" s="82" t="n">
        <v>0</v>
      </c>
      <c r="D35" s="162">
        <f>D34+B35-C35</f>
        <v/>
      </c>
      <c r="E35" s="105" t="n"/>
    </row>
    <row r="36">
      <c r="A36" s="103" t="n">
        <v>44521</v>
      </c>
      <c r="B36" s="104" t="n">
        <v>202</v>
      </c>
      <c r="C36" s="82" t="n">
        <v>0</v>
      </c>
      <c r="D36" s="162">
        <f>D35+B36-C36</f>
        <v/>
      </c>
      <c r="E36" s="105" t="n"/>
    </row>
    <row r="37">
      <c r="A37" s="103" t="n">
        <v>44522</v>
      </c>
      <c r="B37" s="104" t="n">
        <v>0</v>
      </c>
      <c r="C37" s="82" t="n">
        <v>0</v>
      </c>
      <c r="D37" s="162">
        <f>D36+B37-C37</f>
        <v/>
      </c>
      <c r="E37" s="105" t="n"/>
    </row>
    <row r="38">
      <c r="A38" s="103" t="n">
        <v>44523</v>
      </c>
      <c r="B38" s="104" t="n">
        <v>0</v>
      </c>
      <c r="C38" s="82" t="n">
        <v>0</v>
      </c>
      <c r="D38" s="162">
        <f>D37+B38-C38</f>
        <v/>
      </c>
      <c r="E38" s="105" t="n"/>
    </row>
    <row r="39">
      <c r="A39" s="103" t="n">
        <v>44524</v>
      </c>
      <c r="B39" s="104" t="n">
        <v>0</v>
      </c>
      <c r="C39" s="82" t="n">
        <v>0</v>
      </c>
      <c r="D39" s="162">
        <f>D38+B39-C39-E39</f>
        <v/>
      </c>
      <c r="E39" s="105" t="n"/>
    </row>
    <row r="40">
      <c r="A40" s="103" t="n">
        <v>44525</v>
      </c>
      <c r="B40" s="104" t="n">
        <v>0</v>
      </c>
      <c r="C40" s="82" t="n">
        <v>0</v>
      </c>
      <c r="D40" s="162">
        <f>D39+B40-C40-E40</f>
        <v/>
      </c>
      <c r="E40" s="105" t="n"/>
    </row>
    <row r="41">
      <c r="A41" s="103" t="n">
        <v>44526</v>
      </c>
      <c r="B41" s="104" t="n">
        <v>236</v>
      </c>
      <c r="C41" s="82" t="n">
        <v>0</v>
      </c>
      <c r="D41" s="162">
        <f>D40+B41-C41-E41</f>
        <v/>
      </c>
      <c r="E41" s="105" t="n"/>
    </row>
    <row r="42">
      <c r="A42" s="103" t="n">
        <v>44527</v>
      </c>
      <c r="B42" s="104" t="n">
        <v>0</v>
      </c>
      <c r="C42" s="82" t="n">
        <v>0</v>
      </c>
      <c r="D42" s="162">
        <f>D41+B42-C42-E42</f>
        <v/>
      </c>
      <c r="E42" s="105" t="n"/>
    </row>
    <row r="43">
      <c r="A43" s="103" t="n">
        <v>44528</v>
      </c>
      <c r="B43" s="104" t="n">
        <v>148</v>
      </c>
      <c r="C43" s="82" t="n">
        <v>0</v>
      </c>
      <c r="D43" s="162">
        <f>D42+B43-C43-E43</f>
        <v/>
      </c>
      <c r="E43" s="105" t="n"/>
    </row>
    <row r="44">
      <c r="A44" s="103" t="n">
        <v>44529</v>
      </c>
      <c r="B44" s="104" t="n">
        <v>0</v>
      </c>
      <c r="C44" s="82" t="n">
        <v>0</v>
      </c>
      <c r="D44" s="162">
        <f>D43+B44-C44-E44</f>
        <v/>
      </c>
      <c r="E44" s="105" t="n"/>
    </row>
    <row r="45">
      <c r="A45" s="103" t="n">
        <v>44530</v>
      </c>
      <c r="B45" s="104" t="n">
        <v>0</v>
      </c>
      <c r="C45" s="82" t="n">
        <v>0</v>
      </c>
      <c r="D45" s="162">
        <f>D44+B45-C45-E45</f>
        <v/>
      </c>
      <c r="E45" s="105" t="n"/>
    </row>
    <row r="46">
      <c r="A46" s="103" t="n">
        <v>44531</v>
      </c>
      <c r="B46" s="104" t="n">
        <v>16</v>
      </c>
      <c r="C46" s="82" t="n">
        <v>0</v>
      </c>
      <c r="D46" s="162">
        <f>D45+B46-C46-E46</f>
        <v/>
      </c>
      <c r="E46" s="105" t="n"/>
    </row>
    <row r="47">
      <c r="A47" s="103" t="n">
        <v>44532</v>
      </c>
      <c r="B47" s="104" t="n">
        <v>0</v>
      </c>
      <c r="C47" s="82" t="n">
        <v>0</v>
      </c>
      <c r="D47" s="162">
        <f>D46+B47-C47-E47</f>
        <v/>
      </c>
      <c r="E47" s="105" t="n"/>
    </row>
    <row r="48">
      <c r="A48" s="103" t="n">
        <v>44533</v>
      </c>
      <c r="B48" s="104" t="n">
        <v>124</v>
      </c>
      <c r="C48" s="82" t="n">
        <v>0</v>
      </c>
      <c r="D48" s="162">
        <f>D47+B48-C48-E48</f>
        <v/>
      </c>
      <c r="E48" s="105" t="n"/>
    </row>
    <row r="49">
      <c r="A49" s="103" t="n">
        <v>44534</v>
      </c>
      <c r="B49" s="104" t="n">
        <v>0</v>
      </c>
      <c r="C49" s="82" t="n">
        <v>0</v>
      </c>
      <c r="D49" s="162">
        <f>D48+B49-C49-E49</f>
        <v/>
      </c>
      <c r="E49" s="105" t="n"/>
    </row>
    <row r="50">
      <c r="A50" s="103" t="n">
        <v>44535</v>
      </c>
      <c r="B50" s="104" t="n">
        <v>0</v>
      </c>
      <c r="C50" s="82" t="n">
        <v>0</v>
      </c>
      <c r="D50" s="162">
        <f>D49+B50-C50-E50</f>
        <v/>
      </c>
      <c r="E50" s="105" t="n"/>
    </row>
    <row r="51">
      <c r="A51" s="103" t="n">
        <v>44536</v>
      </c>
      <c r="B51" s="104" t="n">
        <v>0</v>
      </c>
      <c r="C51" s="82" t="n">
        <v>0</v>
      </c>
      <c r="D51" s="162">
        <f>D50+B51-C51-E51</f>
        <v/>
      </c>
      <c r="E51" s="105" t="n"/>
    </row>
    <row r="52">
      <c r="A52" s="103" t="n">
        <v>44537</v>
      </c>
      <c r="B52" s="104" t="n">
        <v>0</v>
      </c>
      <c r="C52" s="82" t="n">
        <v>0</v>
      </c>
      <c r="D52" s="162">
        <f>D51+B52-C52-E52</f>
        <v/>
      </c>
      <c r="E52" s="105" t="n"/>
    </row>
    <row r="53">
      <c r="A53" s="103" t="n">
        <v>44538</v>
      </c>
      <c r="B53" s="104" t="n">
        <v>0</v>
      </c>
      <c r="C53" s="82" t="n">
        <v>0</v>
      </c>
      <c r="D53" s="162">
        <f>D52+B53-C53-E53</f>
        <v/>
      </c>
      <c r="E53" s="105" t="n"/>
    </row>
    <row r="54">
      <c r="A54" s="103" t="n">
        <v>44539</v>
      </c>
      <c r="B54" s="104" t="n">
        <v>0</v>
      </c>
      <c r="C54" s="82" t="n">
        <v>0</v>
      </c>
      <c r="D54" s="162">
        <f>D53+B54-C54-E54</f>
        <v/>
      </c>
      <c r="E54" s="105" t="n"/>
    </row>
    <row r="55">
      <c r="A55" s="103" t="n">
        <v>44540</v>
      </c>
      <c r="B55" s="104" t="n">
        <v>0</v>
      </c>
      <c r="C55" s="82" t="n">
        <v>0</v>
      </c>
      <c r="D55" s="162">
        <f>D54+B55-C55-E55</f>
        <v/>
      </c>
      <c r="E55" s="105" t="n"/>
    </row>
    <row r="56">
      <c r="A56" s="103" t="n">
        <v>44541</v>
      </c>
      <c r="B56" s="104" t="n">
        <v>0</v>
      </c>
      <c r="C56" s="82" t="n">
        <v>0</v>
      </c>
      <c r="D56" s="162">
        <f>D55+B56-C56-E56</f>
        <v/>
      </c>
      <c r="E56" s="105" t="n"/>
    </row>
    <row r="57">
      <c r="A57" s="103" t="n">
        <v>44542</v>
      </c>
      <c r="B57" s="104" t="n">
        <v>0</v>
      </c>
      <c r="C57" s="82" t="n">
        <v>0</v>
      </c>
      <c r="D57" s="162">
        <f>D56+B57-C57-E57</f>
        <v/>
      </c>
      <c r="E57" s="105" t="n"/>
    </row>
    <row r="58">
      <c r="A58" s="103" t="n">
        <v>44543</v>
      </c>
      <c r="B58" s="104" t="n">
        <v>0</v>
      </c>
      <c r="C58" s="82" t="n">
        <v>0</v>
      </c>
      <c r="D58" s="162">
        <f>D57+B58-C58-E58</f>
        <v/>
      </c>
      <c r="E58" s="105" t="n"/>
    </row>
    <row r="59">
      <c r="A59" s="103" t="n">
        <v>44544</v>
      </c>
      <c r="B59" s="104" t="n">
        <v>0</v>
      </c>
      <c r="C59" s="82" t="n">
        <v>0</v>
      </c>
      <c r="D59" s="162">
        <f>D58+B59-C59-E59</f>
        <v/>
      </c>
      <c r="E59" s="105" t="n"/>
    </row>
    <row r="60">
      <c r="A60" s="103" t="n">
        <v>44545</v>
      </c>
      <c r="B60" s="104" t="n">
        <v>0</v>
      </c>
      <c r="C60" s="82" t="n">
        <v>0</v>
      </c>
      <c r="D60" s="162">
        <f>D59+B60-C60-E60</f>
        <v/>
      </c>
      <c r="E60" s="105" t="n"/>
    </row>
    <row r="61">
      <c r="A61" s="103" t="n">
        <v>44546</v>
      </c>
      <c r="B61" s="104" t="n">
        <v>0</v>
      </c>
      <c r="C61" s="82" t="n">
        <v>0</v>
      </c>
      <c r="D61" s="162">
        <f>D60+B61-C61-E61</f>
        <v/>
      </c>
      <c r="E61" s="105" t="n"/>
    </row>
    <row r="62">
      <c r="A62" s="103" t="n">
        <v>44547</v>
      </c>
      <c r="B62" s="104" t="n">
        <v>0</v>
      </c>
      <c r="C62" s="82" t="n">
        <v>0</v>
      </c>
      <c r="D62" s="162">
        <f>D61+B62-C62-E62</f>
        <v/>
      </c>
      <c r="E62" s="105" t="n"/>
    </row>
    <row r="63">
      <c r="A63" s="103" t="n">
        <v>44548</v>
      </c>
      <c r="B63" s="104" t="n">
        <v>38</v>
      </c>
      <c r="C63" s="82" t="n">
        <v>0</v>
      </c>
      <c r="D63" s="162">
        <f>D62+B63-C63-E63</f>
        <v/>
      </c>
      <c r="E63" s="105" t="n"/>
    </row>
    <row r="64">
      <c r="A64" s="103" t="n">
        <v>44549</v>
      </c>
      <c r="B64" s="104" t="n">
        <v>0</v>
      </c>
      <c r="C64" s="82" t="n">
        <v>0</v>
      </c>
      <c r="D64" s="162">
        <f>D63+B64-C64-E64</f>
        <v/>
      </c>
      <c r="E64" s="105" t="n"/>
    </row>
    <row r="65">
      <c r="A65" s="103" t="n">
        <v>44550</v>
      </c>
      <c r="B65" s="104" t="n">
        <v>0</v>
      </c>
      <c r="C65" s="82" t="n">
        <v>0</v>
      </c>
      <c r="D65" s="162">
        <f>D64+B65-C65-E65</f>
        <v/>
      </c>
      <c r="E65" s="105" t="n"/>
    </row>
    <row r="66">
      <c r="A66" s="103" t="n">
        <v>44551</v>
      </c>
      <c r="B66" s="104" t="n">
        <v>0</v>
      </c>
      <c r="C66" s="82" t="n">
        <v>0</v>
      </c>
      <c r="D66" s="162">
        <f>D65+B66-C66-E66</f>
        <v/>
      </c>
      <c r="E66" s="105" t="n"/>
    </row>
    <row r="67">
      <c r="A67" s="103" t="n">
        <v>44552</v>
      </c>
      <c r="B67" s="104" t="n">
        <v>47</v>
      </c>
      <c r="C67" s="82" t="n">
        <v>0</v>
      </c>
      <c r="D67" s="162">
        <f>D66+B67-C67-E67</f>
        <v/>
      </c>
      <c r="E67" s="105" t="n"/>
    </row>
    <row r="68">
      <c r="A68" s="103" t="n">
        <v>44553</v>
      </c>
      <c r="B68" s="104" t="n">
        <v>0</v>
      </c>
      <c r="C68" s="82" t="n">
        <v>0</v>
      </c>
      <c r="D68" s="162">
        <f>D67+B68-C68-E68</f>
        <v/>
      </c>
      <c r="E68" s="105" t="n"/>
    </row>
    <row r="69">
      <c r="A69" s="103" t="n">
        <v>44554</v>
      </c>
      <c r="B69" s="104" t="n">
        <v>0</v>
      </c>
      <c r="C69" s="82" t="n">
        <v>0</v>
      </c>
      <c r="D69" s="162">
        <f>D68+B69-C69-E69</f>
        <v/>
      </c>
      <c r="E69" s="105" t="n"/>
    </row>
    <row r="70">
      <c r="A70" s="103" t="n">
        <v>44555</v>
      </c>
      <c r="B70" s="104" t="n">
        <v>0</v>
      </c>
      <c r="C70" s="82" t="n">
        <v>0</v>
      </c>
      <c r="D70" s="162">
        <f>D69+B70-C70-E70</f>
        <v/>
      </c>
      <c r="E70" s="105" t="n"/>
    </row>
    <row r="71">
      <c r="A71" s="103" t="n">
        <v>44556</v>
      </c>
      <c r="B71" s="104" t="n">
        <v>0</v>
      </c>
      <c r="C71" s="82" t="n">
        <v>0</v>
      </c>
      <c r="D71" s="162">
        <f>D70+B71-C71-E71</f>
        <v/>
      </c>
      <c r="E71" s="105" t="n"/>
    </row>
    <row r="72">
      <c r="A72" s="103" t="n">
        <v>44557</v>
      </c>
      <c r="B72" s="104" t="n">
        <v>0</v>
      </c>
      <c r="C72" s="82" t="n">
        <v>0</v>
      </c>
      <c r="D72" s="162">
        <f>D71+B72-C72-E72</f>
        <v/>
      </c>
      <c r="E72" s="105" t="n"/>
    </row>
    <row r="73">
      <c r="A73" s="103" t="n">
        <v>44558</v>
      </c>
      <c r="B73" s="104" t="n">
        <v>0</v>
      </c>
      <c r="C73" s="82" t="n">
        <v>0</v>
      </c>
      <c r="D73" s="162">
        <f>D72+B73-C73-E73</f>
        <v/>
      </c>
      <c r="E73" s="105" t="n"/>
    </row>
    <row r="74">
      <c r="A74" s="103" t="n">
        <v>44559</v>
      </c>
      <c r="B74" s="104" t="n">
        <v>0</v>
      </c>
      <c r="C74" s="82" t="n">
        <v>0</v>
      </c>
      <c r="D74" s="162">
        <f>D73+B74-C74-E74</f>
        <v/>
      </c>
      <c r="E74" s="105" t="n"/>
    </row>
    <row r="75">
      <c r="A75" s="103" t="n">
        <v>44560</v>
      </c>
      <c r="B75" s="104" t="n">
        <v>0</v>
      </c>
      <c r="C75" s="82" t="n">
        <v>0</v>
      </c>
      <c r="D75" s="162">
        <f>D74+B75-C75-E75</f>
        <v/>
      </c>
      <c r="E75" s="105" t="n"/>
    </row>
    <row r="76">
      <c r="A76" s="103" t="n">
        <v>44561</v>
      </c>
      <c r="B76" s="104" t="n">
        <v>0</v>
      </c>
      <c r="C76" s="82" t="n">
        <v>592</v>
      </c>
      <c r="D76" s="162">
        <f>D75+B76-C76-E76</f>
        <v/>
      </c>
      <c r="E76" s="105" t="n"/>
    </row>
    <row r="77">
      <c r="A77" s="103" t="n">
        <v>44562</v>
      </c>
      <c r="B77" s="104" t="n">
        <v>0</v>
      </c>
      <c r="C77" s="82" t="n">
        <v>0</v>
      </c>
      <c r="D77" s="162">
        <f>D76+B77-C77-E77</f>
        <v/>
      </c>
      <c r="E77" s="105" t="n"/>
    </row>
    <row r="78">
      <c r="A78" s="103" t="n">
        <v>44563</v>
      </c>
      <c r="B78" s="104" t="n">
        <v>0</v>
      </c>
      <c r="C78" s="82" t="n">
        <v>0</v>
      </c>
      <c r="D78" s="162">
        <f>D77+B78-C78-E78</f>
        <v/>
      </c>
      <c r="E78" s="105" t="n"/>
    </row>
    <row r="79">
      <c r="A79" s="103" t="n">
        <v>44564</v>
      </c>
      <c r="B79" s="104" t="n">
        <v>119</v>
      </c>
      <c r="C79" s="82" t="n">
        <v>0</v>
      </c>
      <c r="D79" s="162">
        <f>D78+B79-C79-E79</f>
        <v/>
      </c>
      <c r="E79" s="105" t="n"/>
    </row>
    <row r="80">
      <c r="A80" s="103" t="n">
        <v>44565</v>
      </c>
      <c r="B80" s="104" t="n">
        <v>0</v>
      </c>
      <c r="C80" s="82" t="n">
        <v>0</v>
      </c>
      <c r="D80" s="162">
        <f>D79+B80-C80-E80</f>
        <v/>
      </c>
      <c r="E80" s="105" t="n"/>
    </row>
    <row r="81">
      <c r="A81" s="103" t="n">
        <v>44566</v>
      </c>
      <c r="B81" s="104" t="n">
        <v>0</v>
      </c>
      <c r="C81" s="82" t="n">
        <v>0</v>
      </c>
      <c r="D81" s="162">
        <f>D80+B81-C81-E81</f>
        <v/>
      </c>
      <c r="E81" s="105" t="n"/>
    </row>
    <row r="82">
      <c r="A82" s="103" t="n">
        <v>44567</v>
      </c>
      <c r="B82" s="104" t="n">
        <v>0</v>
      </c>
      <c r="C82" s="82" t="n">
        <v>0</v>
      </c>
      <c r="D82" s="162">
        <f>D81+B82-C82-E82</f>
        <v/>
      </c>
      <c r="E82" s="105" t="n"/>
    </row>
    <row r="83">
      <c r="A83" s="103" t="n">
        <v>44568</v>
      </c>
      <c r="B83" s="104" t="n">
        <v>0</v>
      </c>
      <c r="C83" s="82" t="n">
        <v>0</v>
      </c>
      <c r="D83" s="162">
        <f>D82+B83-C83-E83</f>
        <v/>
      </c>
      <c r="E83" s="105" t="n"/>
    </row>
    <row r="84">
      <c r="A84" s="103" t="n">
        <v>44569</v>
      </c>
      <c r="B84" s="104" t="n">
        <v>50</v>
      </c>
      <c r="C84" s="82" t="n">
        <v>0</v>
      </c>
      <c r="D84" s="162">
        <f>D83+B84-C84-E84</f>
        <v/>
      </c>
      <c r="E84" s="105" t="n"/>
    </row>
    <row r="85">
      <c r="A85" s="103" t="n">
        <v>44570</v>
      </c>
      <c r="B85" s="104" t="n">
        <v>0</v>
      </c>
      <c r="C85" s="82" t="n">
        <v>0</v>
      </c>
      <c r="D85" s="162">
        <f>D84+B85-C85-E85</f>
        <v/>
      </c>
      <c r="E85" s="105" t="n"/>
    </row>
    <row r="86">
      <c r="A86" s="103" t="n">
        <v>44571</v>
      </c>
      <c r="B86" s="104" t="n">
        <v>0</v>
      </c>
      <c r="C86" s="82" t="n">
        <v>0</v>
      </c>
      <c r="D86" s="162">
        <f>D85+B86-C86-E86</f>
        <v/>
      </c>
      <c r="E86" s="105" t="n"/>
    </row>
    <row r="87">
      <c r="A87" s="103" t="n">
        <v>44572</v>
      </c>
      <c r="B87" s="104" t="n">
        <v>0</v>
      </c>
      <c r="C87" s="82" t="n">
        <v>0</v>
      </c>
      <c r="D87" s="162">
        <f>D86+B87-C87-E87</f>
        <v/>
      </c>
      <c r="E87" s="105" t="n"/>
    </row>
    <row r="88">
      <c r="A88" s="103" t="n">
        <v>44573</v>
      </c>
      <c r="B88" s="104" t="n">
        <v>0</v>
      </c>
      <c r="C88" s="82" t="n">
        <v>0</v>
      </c>
      <c r="D88" s="162">
        <f>D87+B88-C88-E88</f>
        <v/>
      </c>
      <c r="E88" s="105" t="n"/>
    </row>
    <row r="89">
      <c r="A89" s="103" t="n">
        <v>44574</v>
      </c>
      <c r="B89" s="104" t="n">
        <v>0</v>
      </c>
      <c r="C89" s="82" t="n">
        <v>0</v>
      </c>
      <c r="D89" s="162">
        <f>D88+B89-C89-E89</f>
        <v/>
      </c>
      <c r="E89" s="105" t="n"/>
    </row>
    <row r="90">
      <c r="A90" s="103" t="n">
        <v>44575</v>
      </c>
      <c r="B90" s="104" t="n">
        <v>126</v>
      </c>
      <c r="C90" s="82" t="n">
        <v>0</v>
      </c>
      <c r="D90" s="162">
        <f>D89+B90-C90-E90</f>
        <v/>
      </c>
      <c r="E90" s="105" t="n"/>
    </row>
    <row r="91">
      <c r="A91" s="103" t="n">
        <v>44576</v>
      </c>
      <c r="B91" s="104" t="n">
        <v>0</v>
      </c>
      <c r="C91" s="82" t="n">
        <v>0</v>
      </c>
      <c r="D91" s="162">
        <f>D90+B91-C91-E91</f>
        <v/>
      </c>
      <c r="E91" s="105" t="n"/>
    </row>
    <row r="92">
      <c r="A92" s="103" t="n">
        <v>44577</v>
      </c>
      <c r="B92" s="104" t="n">
        <v>0</v>
      </c>
      <c r="C92" s="82" t="n">
        <v>0</v>
      </c>
      <c r="D92" s="162">
        <f>D91+B92-C92-E92</f>
        <v/>
      </c>
      <c r="E92" s="105" t="n"/>
    </row>
    <row r="93">
      <c r="A93" s="103" t="n">
        <v>44578</v>
      </c>
      <c r="B93" s="104" t="n">
        <v>0</v>
      </c>
      <c r="C93" s="82" t="n">
        <v>0</v>
      </c>
      <c r="D93" s="162">
        <f>D92+B93-C93-E93</f>
        <v/>
      </c>
      <c r="E93" s="105" t="n"/>
    </row>
    <row r="94">
      <c r="A94" s="103" t="n">
        <v>44579</v>
      </c>
      <c r="B94" s="104" t="n">
        <v>0</v>
      </c>
      <c r="C94" s="82" t="n">
        <v>0</v>
      </c>
      <c r="D94" s="162">
        <f>D93+B94-C94-E94</f>
        <v/>
      </c>
      <c r="E94" s="105" t="n"/>
    </row>
    <row r="95">
      <c r="A95" s="103" t="n">
        <v>44580</v>
      </c>
      <c r="B95" s="104" t="n">
        <v>139</v>
      </c>
      <c r="C95" s="82" t="n">
        <v>0</v>
      </c>
      <c r="D95" s="162">
        <f>D94+B95-C95-E95</f>
        <v/>
      </c>
      <c r="E95" s="82" t="n"/>
    </row>
    <row r="96">
      <c r="A96" s="103" t="n">
        <v>44581</v>
      </c>
      <c r="B96" s="104" t="n">
        <v>0</v>
      </c>
      <c r="C96" s="82" t="n">
        <v>0</v>
      </c>
      <c r="D96" s="162">
        <f>D95+B96-C96-E96</f>
        <v/>
      </c>
      <c r="E96" s="82" t="n"/>
    </row>
    <row r="97">
      <c r="A97" s="103" t="n">
        <v>44582</v>
      </c>
      <c r="B97" s="104" t="n">
        <v>213</v>
      </c>
      <c r="C97" s="82" t="n">
        <v>0</v>
      </c>
      <c r="D97" s="162">
        <f>D96+B97-C97-E97</f>
        <v/>
      </c>
      <c r="E97" s="82" t="n"/>
    </row>
    <row r="98">
      <c r="A98" s="103" t="n">
        <v>44583</v>
      </c>
      <c r="B98" s="104" t="n">
        <v>0</v>
      </c>
      <c r="C98" s="82" t="n">
        <v>0</v>
      </c>
      <c r="D98" s="162">
        <f>D97+B98-C98-E98</f>
        <v/>
      </c>
      <c r="E98" s="82" t="n"/>
    </row>
    <row r="99">
      <c r="A99" s="103" t="n">
        <v>44584</v>
      </c>
      <c r="B99" s="104" t="n">
        <v>0</v>
      </c>
      <c r="C99" s="82" t="n">
        <v>0</v>
      </c>
      <c r="D99" s="162">
        <f>D98+B99-C99-E99</f>
        <v/>
      </c>
      <c r="E99" s="82" t="n"/>
    </row>
    <row r="100">
      <c r="A100" s="103" t="n">
        <v>44585</v>
      </c>
      <c r="B100" s="104" t="n">
        <v>0</v>
      </c>
      <c r="C100" s="82" t="n">
        <v>0</v>
      </c>
      <c r="D100" s="162">
        <f>D99+B100-C100-E100</f>
        <v/>
      </c>
      <c r="E100" s="82" t="n"/>
    </row>
    <row r="101">
      <c r="A101" s="103" t="n">
        <v>44586</v>
      </c>
      <c r="B101" s="104" t="n">
        <v>0</v>
      </c>
      <c r="C101" s="82" t="n">
        <v>0</v>
      </c>
      <c r="D101" s="162">
        <f>D100+B101-C101-E101</f>
        <v/>
      </c>
      <c r="E101" s="82" t="n"/>
    </row>
    <row r="102">
      <c r="A102" s="103" t="n">
        <v>44587</v>
      </c>
      <c r="B102" s="104" t="n">
        <v>0</v>
      </c>
      <c r="C102" s="82" t="n">
        <v>0</v>
      </c>
      <c r="D102" s="162">
        <f>D101+B102-C102-E102</f>
        <v/>
      </c>
      <c r="E102" s="82" t="n"/>
    </row>
    <row r="103">
      <c r="A103" s="103" t="n">
        <v>44588</v>
      </c>
      <c r="B103" s="104" t="n">
        <v>0</v>
      </c>
      <c r="C103" s="82" t="n">
        <v>0</v>
      </c>
      <c r="D103" s="162">
        <f>D102+B103-C103-E103</f>
        <v/>
      </c>
      <c r="E103" s="82" t="n"/>
    </row>
    <row r="104">
      <c r="A104" s="103" t="n">
        <v>44589</v>
      </c>
      <c r="B104" s="104" t="n">
        <v>70</v>
      </c>
      <c r="C104" s="82" t="n">
        <v>0</v>
      </c>
      <c r="D104" s="162">
        <f>D103+B104-C104-E104</f>
        <v/>
      </c>
      <c r="E104" s="82" t="n"/>
    </row>
    <row r="105">
      <c r="A105" s="103" t="n">
        <v>44590</v>
      </c>
      <c r="B105" s="104" t="n">
        <v>0</v>
      </c>
      <c r="C105" s="82" t="n">
        <v>0</v>
      </c>
      <c r="D105" s="162">
        <f>D104+B105-C105-E105</f>
        <v/>
      </c>
      <c r="E105" s="82" t="n"/>
    </row>
    <row r="106">
      <c r="A106" s="103" t="n">
        <v>44591</v>
      </c>
      <c r="B106" s="104" t="n">
        <v>0</v>
      </c>
      <c r="C106" s="82" t="n">
        <v>0</v>
      </c>
      <c r="D106" s="162">
        <f>D105+B106-C106-E106</f>
        <v/>
      </c>
      <c r="E106" s="82" t="n"/>
    </row>
    <row r="107">
      <c r="A107" s="103" t="n">
        <v>44592</v>
      </c>
      <c r="B107" s="104" t="n">
        <v>0</v>
      </c>
      <c r="C107" s="82" t="n">
        <v>732</v>
      </c>
      <c r="D107" s="162">
        <f>D106+B107-C107-E107</f>
        <v/>
      </c>
      <c r="E107" s="82" t="n"/>
    </row>
    <row r="108">
      <c r="A108" s="103" t="n">
        <v>44593</v>
      </c>
      <c r="B108" s="104" t="n">
        <v>0</v>
      </c>
      <c r="C108" s="82" t="n">
        <v>0</v>
      </c>
      <c r="D108" s="162">
        <f>D107+B108-C108-E108</f>
        <v/>
      </c>
      <c r="E108" s="82" t="n"/>
    </row>
    <row r="109">
      <c r="A109" s="103" t="n">
        <v>44594</v>
      </c>
      <c r="B109" s="104" t="n">
        <v>0</v>
      </c>
      <c r="C109" s="82" t="n">
        <v>0</v>
      </c>
      <c r="D109" s="162">
        <f>D108+B109-C109-E109</f>
        <v/>
      </c>
      <c r="E109" s="82" t="n"/>
    </row>
    <row r="110">
      <c r="A110" s="103" t="n">
        <v>44595</v>
      </c>
      <c r="B110" s="104" t="n">
        <v>0</v>
      </c>
      <c r="C110" s="82" t="n">
        <v>0</v>
      </c>
      <c r="D110" s="162">
        <f>D109+B110-C110-E110</f>
        <v/>
      </c>
      <c r="E110" s="82" t="n"/>
    </row>
    <row r="111">
      <c r="A111" s="103" t="n">
        <v>44596</v>
      </c>
      <c r="B111" s="104" t="n">
        <v>0</v>
      </c>
      <c r="C111" s="82" t="n">
        <v>0</v>
      </c>
      <c r="D111" s="162">
        <f>D110+B111-C111-E111</f>
        <v/>
      </c>
      <c r="E111" s="82" t="n"/>
    </row>
    <row r="112">
      <c r="A112" s="103" t="n">
        <v>44597</v>
      </c>
      <c r="B112" s="104" t="n">
        <v>32</v>
      </c>
      <c r="C112" s="82" t="n">
        <v>0</v>
      </c>
      <c r="D112" s="162">
        <f>D111+B112-C112-E112</f>
        <v/>
      </c>
      <c r="E112" s="82" t="n"/>
    </row>
    <row r="113">
      <c r="A113" s="103" t="n">
        <v>44598</v>
      </c>
      <c r="B113" s="104" t="n">
        <v>0</v>
      </c>
      <c r="C113" s="82" t="n">
        <v>0</v>
      </c>
      <c r="D113" s="162">
        <f>D112+B113-C113-E113</f>
        <v/>
      </c>
      <c r="E113" s="82" t="n"/>
    </row>
    <row r="114">
      <c r="A114" s="103" t="n">
        <v>44599</v>
      </c>
      <c r="B114" s="104" t="n">
        <v>0</v>
      </c>
      <c r="C114" s="82" t="n">
        <v>0</v>
      </c>
      <c r="D114" s="162">
        <f>D113+B114-C114-E114</f>
        <v/>
      </c>
      <c r="E114" s="82" t="n"/>
    </row>
    <row r="115">
      <c r="A115" s="103" t="n">
        <v>44600</v>
      </c>
      <c r="B115" s="104" t="n">
        <v>0</v>
      </c>
      <c r="C115" s="82" t="n">
        <v>0</v>
      </c>
      <c r="D115" s="162">
        <f>D114+B115-C115-E115</f>
        <v/>
      </c>
      <c r="E115" s="82" t="n"/>
    </row>
    <row r="116">
      <c r="A116" s="103" t="n">
        <v>44601</v>
      </c>
      <c r="B116" s="104" t="n">
        <v>220</v>
      </c>
      <c r="C116" s="82" t="n">
        <v>0</v>
      </c>
      <c r="D116" s="162">
        <f>D115+B116-C116-E116</f>
        <v/>
      </c>
      <c r="E116" s="82" t="n"/>
    </row>
    <row r="117">
      <c r="A117" s="103" t="n">
        <v>44602</v>
      </c>
      <c r="B117" s="104" t="n">
        <v>0</v>
      </c>
      <c r="C117" s="82" t="n">
        <v>0</v>
      </c>
      <c r="D117" s="162">
        <f>D116+B117-C117-E117</f>
        <v/>
      </c>
      <c r="E117" s="82" t="n"/>
    </row>
    <row r="118">
      <c r="A118" s="103" t="n">
        <v>44603</v>
      </c>
      <c r="B118" s="104" t="n">
        <v>0</v>
      </c>
      <c r="C118" s="82" t="n">
        <v>0</v>
      </c>
      <c r="D118" s="162">
        <f>D117+B118-C118-E118</f>
        <v/>
      </c>
      <c r="E118" s="82" t="n"/>
    </row>
    <row r="119">
      <c r="A119" s="103" t="n">
        <v>44604</v>
      </c>
      <c r="B119" s="104" t="n">
        <v>130</v>
      </c>
      <c r="C119" s="82" t="n">
        <v>0</v>
      </c>
      <c r="D119" s="162">
        <f>D118+B119-C119-E119</f>
        <v/>
      </c>
      <c r="E119" s="82" t="n"/>
    </row>
    <row r="120">
      <c r="A120" s="103" t="n">
        <v>44605</v>
      </c>
      <c r="B120" s="104" t="n">
        <v>0</v>
      </c>
      <c r="C120" s="82" t="n">
        <v>0</v>
      </c>
      <c r="D120" s="162">
        <f>D119+B120-C120-E120</f>
        <v/>
      </c>
      <c r="E120" s="82" t="n"/>
    </row>
    <row r="121">
      <c r="A121" s="103" t="n">
        <v>44606</v>
      </c>
      <c r="B121" s="104" t="n">
        <v>0</v>
      </c>
      <c r="C121" s="82" t="n">
        <v>0</v>
      </c>
      <c r="D121" s="162">
        <f>D120+B121-C121-E121</f>
        <v/>
      </c>
      <c r="E121" s="82" t="n"/>
    </row>
    <row r="122">
      <c r="A122" s="103" t="n">
        <v>44607</v>
      </c>
      <c r="B122" s="104" t="n">
        <v>118</v>
      </c>
      <c r="C122" s="82" t="n">
        <v>0</v>
      </c>
      <c r="D122" s="162">
        <f>D121+B122-C122-E122</f>
        <v/>
      </c>
      <c r="E122" s="82" t="n"/>
    </row>
    <row r="123">
      <c r="A123" s="103" t="n">
        <v>44608</v>
      </c>
      <c r="B123" s="104" t="n">
        <v>0</v>
      </c>
      <c r="C123" s="82" t="n">
        <v>0</v>
      </c>
      <c r="D123" s="162">
        <f>D122+B123-C123-E123</f>
        <v/>
      </c>
      <c r="E123" s="82" t="n"/>
    </row>
    <row r="124">
      <c r="A124" s="103" t="n">
        <v>44609</v>
      </c>
      <c r="B124" s="104" t="n">
        <v>0</v>
      </c>
      <c r="C124" s="82" t="n">
        <v>0</v>
      </c>
      <c r="D124" s="162">
        <f>D123+B124-C124-E124</f>
        <v/>
      </c>
      <c r="E124" s="82" t="n"/>
    </row>
    <row r="125">
      <c r="A125" s="103" t="n">
        <v>44610</v>
      </c>
      <c r="B125" s="104" t="n">
        <v>0</v>
      </c>
      <c r="C125" s="82" t="n">
        <v>0</v>
      </c>
      <c r="D125" s="162">
        <f>D124+B125-C125-E125</f>
        <v/>
      </c>
      <c r="E125" s="82" t="n"/>
    </row>
    <row r="126">
      <c r="A126" s="103" t="n">
        <v>44611</v>
      </c>
      <c r="B126" s="104" t="n">
        <v>0</v>
      </c>
      <c r="C126" s="82" t="n">
        <v>0</v>
      </c>
      <c r="D126" s="162">
        <f>D125+B126-C126-E126</f>
        <v/>
      </c>
      <c r="E126" s="82" t="n"/>
    </row>
    <row r="127">
      <c r="A127" s="103" t="n">
        <v>44612</v>
      </c>
      <c r="B127" s="104" t="n">
        <v>0</v>
      </c>
      <c r="C127" s="82" t="n">
        <v>0</v>
      </c>
      <c r="D127" s="162">
        <f>D126+B127-C127-E127</f>
        <v/>
      </c>
      <c r="E127" s="82" t="n"/>
    </row>
    <row r="128">
      <c r="A128" s="103" t="n">
        <v>44613</v>
      </c>
      <c r="B128" s="104" t="n">
        <v>120</v>
      </c>
      <c r="C128" s="82" t="n">
        <v>0</v>
      </c>
      <c r="D128" s="162">
        <f>D127+B128-C128-E128</f>
        <v/>
      </c>
      <c r="E128" s="82" t="n"/>
    </row>
    <row r="129">
      <c r="A129" s="103" t="n">
        <v>44614</v>
      </c>
      <c r="B129" s="104" t="n">
        <v>0</v>
      </c>
      <c r="C129" s="82" t="n">
        <v>0</v>
      </c>
      <c r="D129" s="162">
        <f>D128+B129-C129-E129</f>
        <v/>
      </c>
      <c r="E129" s="82" t="n"/>
    </row>
    <row r="130">
      <c r="A130" s="103" t="n">
        <v>44615</v>
      </c>
      <c r="B130" s="104" t="n">
        <v>0</v>
      </c>
      <c r="C130" s="82" t="n">
        <v>0</v>
      </c>
      <c r="D130" s="162">
        <f>D129+B130-C130-E130</f>
        <v/>
      </c>
      <c r="E130" s="82" t="n"/>
    </row>
    <row r="131">
      <c r="A131" s="103" t="n">
        <v>44616</v>
      </c>
      <c r="B131" s="104" t="n">
        <v>0</v>
      </c>
      <c r="C131" s="82" t="n">
        <v>0</v>
      </c>
      <c r="D131" s="162">
        <f>D130+B131-C131-E131</f>
        <v/>
      </c>
      <c r="E131" s="82" t="n"/>
    </row>
    <row r="132">
      <c r="A132" s="103" t="n">
        <v>44617</v>
      </c>
      <c r="B132" s="104" t="n">
        <v>0</v>
      </c>
      <c r="C132" s="82" t="n">
        <v>0</v>
      </c>
      <c r="D132" s="162">
        <f>D131+B132-C132-E132</f>
        <v/>
      </c>
      <c r="E132" s="82" t="n"/>
    </row>
    <row r="133">
      <c r="A133" s="103" t="n">
        <v>44618</v>
      </c>
      <c r="B133" s="104" t="n">
        <v>0</v>
      </c>
      <c r="C133" s="82" t="n">
        <v>0</v>
      </c>
      <c r="D133" s="162">
        <f>D132+B133-C133-E133</f>
        <v/>
      </c>
      <c r="E133" s="82" t="n"/>
    </row>
    <row r="134">
      <c r="A134" s="103" t="n">
        <v>44619</v>
      </c>
      <c r="B134" s="104" t="n">
        <v>26</v>
      </c>
      <c r="C134" s="82" t="n">
        <v>0</v>
      </c>
      <c r="D134" s="162">
        <f>D133+B134-C134-E134</f>
        <v/>
      </c>
      <c r="E134" s="82" t="n"/>
    </row>
    <row r="135" customFormat="1" s="83">
      <c r="A135" s="103" t="n">
        <v>44620</v>
      </c>
      <c r="B135" s="104" t="n">
        <v>0</v>
      </c>
      <c r="C135" s="106" t="n">
        <v>287</v>
      </c>
      <c r="D135" s="162">
        <f>D134+B135-C135-E135</f>
        <v/>
      </c>
      <c r="E135" s="84" t="n"/>
    </row>
    <row r="136">
      <c r="A136" s="103" t="n">
        <v>44621</v>
      </c>
      <c r="B136" s="104" t="n">
        <v>0</v>
      </c>
      <c r="C136" s="82" t="n">
        <v>0</v>
      </c>
      <c r="D136" s="162">
        <f>D135+B136-C136-E136</f>
        <v/>
      </c>
      <c r="E136" s="82" t="n"/>
    </row>
    <row r="137">
      <c r="A137" s="103" t="n">
        <v>44622</v>
      </c>
      <c r="B137" s="104" t="n">
        <v>0</v>
      </c>
      <c r="C137" s="82" t="n">
        <v>0</v>
      </c>
      <c r="D137" s="162">
        <f>D136+B137-C137-E137</f>
        <v/>
      </c>
      <c r="E137" s="82" t="n"/>
    </row>
    <row r="138">
      <c r="A138" s="103" t="n">
        <v>44623</v>
      </c>
      <c r="B138" s="104" t="n">
        <v>0</v>
      </c>
      <c r="C138" s="82" t="n">
        <v>0</v>
      </c>
      <c r="D138" s="162">
        <f>D137+B138-C138-E138</f>
        <v/>
      </c>
      <c r="E138" s="82" t="n"/>
    </row>
    <row r="139">
      <c r="A139" s="103" t="n">
        <v>44624</v>
      </c>
      <c r="B139" s="104" t="n">
        <v>0</v>
      </c>
      <c r="C139" s="82" t="n">
        <v>0</v>
      </c>
      <c r="D139" s="162">
        <f>D138+B139-C139-E139</f>
        <v/>
      </c>
      <c r="E139" s="82" t="n"/>
    </row>
    <row r="140">
      <c r="A140" s="103" t="n">
        <v>44625</v>
      </c>
      <c r="B140" s="104" t="n">
        <v>198</v>
      </c>
      <c r="C140" s="82" t="n">
        <v>0</v>
      </c>
      <c r="D140" s="162">
        <f>D139+B140-C140-E140</f>
        <v/>
      </c>
      <c r="E140" s="82" t="n"/>
    </row>
    <row r="141">
      <c r="A141" s="103" t="n">
        <v>44626</v>
      </c>
      <c r="B141" s="104" t="n">
        <v>0</v>
      </c>
      <c r="C141" s="82" t="n">
        <v>0</v>
      </c>
      <c r="D141" s="162">
        <f>D140+B141-C141-E141</f>
        <v/>
      </c>
      <c r="E141" s="82" t="n"/>
    </row>
    <row r="142">
      <c r="A142" s="103" t="n">
        <v>44627</v>
      </c>
      <c r="B142" s="104" t="n">
        <v>0</v>
      </c>
      <c r="C142" s="82" t="n">
        <v>0</v>
      </c>
      <c r="D142" s="162">
        <f>D141+B142-C142-E142</f>
        <v/>
      </c>
      <c r="E142" s="82" t="n"/>
    </row>
    <row r="143">
      <c r="A143" s="103" t="n">
        <v>44628</v>
      </c>
      <c r="B143" s="104" t="n">
        <v>0</v>
      </c>
      <c r="C143" s="82" t="n">
        <v>0</v>
      </c>
      <c r="D143" s="162">
        <f>D142+B143-C143-E143</f>
        <v/>
      </c>
      <c r="E143" s="82" t="n"/>
    </row>
    <row r="144">
      <c r="A144" s="103" t="n">
        <v>44629</v>
      </c>
      <c r="B144" s="104" t="n">
        <v>47</v>
      </c>
      <c r="C144" s="82" t="n">
        <v>0</v>
      </c>
      <c r="D144" s="162">
        <f>D143+B144-C144-E144</f>
        <v/>
      </c>
      <c r="E144" s="82" t="n"/>
    </row>
    <row r="145">
      <c r="A145" s="103" t="n">
        <v>44630</v>
      </c>
      <c r="B145" s="104" t="n">
        <v>0</v>
      </c>
      <c r="C145" s="82" t="n">
        <v>0</v>
      </c>
      <c r="D145" s="162">
        <f>D144+B145-C145-E145</f>
        <v/>
      </c>
      <c r="E145" s="82" t="n"/>
    </row>
    <row r="146">
      <c r="A146" s="103" t="n">
        <v>44631</v>
      </c>
      <c r="B146" s="104" t="n">
        <v>23</v>
      </c>
      <c r="C146" s="82" t="n">
        <v>0</v>
      </c>
      <c r="D146" s="162">
        <f>D145+B146-C146-E146</f>
        <v/>
      </c>
      <c r="E146" s="82" t="n"/>
    </row>
    <row r="147">
      <c r="A147" s="103" t="n">
        <v>44632</v>
      </c>
      <c r="B147" s="104" t="n">
        <v>0</v>
      </c>
      <c r="C147" s="82" t="n">
        <v>0</v>
      </c>
      <c r="D147" s="162">
        <f>D146+B147-C147-E147</f>
        <v/>
      </c>
      <c r="E147" s="82" t="n"/>
    </row>
    <row r="148">
      <c r="A148" s="103" t="n">
        <v>44633</v>
      </c>
      <c r="B148" s="104" t="n">
        <v>0</v>
      </c>
      <c r="C148" s="82" t="n">
        <v>0</v>
      </c>
      <c r="D148" s="162">
        <f>D147+B148-C148-E148</f>
        <v/>
      </c>
      <c r="E148" s="82" t="n"/>
    </row>
    <row r="149">
      <c r="A149" s="103" t="n">
        <v>44634</v>
      </c>
      <c r="B149" s="104" t="n">
        <v>0</v>
      </c>
      <c r="C149" s="82" t="n">
        <v>0</v>
      </c>
      <c r="D149" s="162">
        <f>D148+B149-C149-E149</f>
        <v/>
      </c>
      <c r="E149" s="82" t="n"/>
    </row>
    <row r="150">
      <c r="A150" s="103" t="n">
        <v>44635</v>
      </c>
      <c r="B150" s="104" t="n">
        <v>118</v>
      </c>
      <c r="C150" s="82" t="n">
        <v>0</v>
      </c>
      <c r="D150" s="162">
        <f>D149+B150-C150-E150</f>
        <v/>
      </c>
      <c r="E150" s="82" t="n"/>
    </row>
    <row r="151">
      <c r="A151" s="103" t="n">
        <v>44636</v>
      </c>
      <c r="B151" s="104" t="n">
        <v>0</v>
      </c>
      <c r="C151" s="82" t="n">
        <v>0</v>
      </c>
      <c r="D151" s="162">
        <f>D150+B151-C151-E151</f>
        <v/>
      </c>
      <c r="E151" s="82" t="n"/>
    </row>
    <row r="152">
      <c r="A152" s="103" t="n">
        <v>44637</v>
      </c>
      <c r="B152" s="104" t="n">
        <v>0</v>
      </c>
      <c r="C152" s="82" t="n">
        <v>0</v>
      </c>
      <c r="D152" s="162">
        <f>D151+B152-C152-E152</f>
        <v/>
      </c>
      <c r="E152" s="82" t="n"/>
    </row>
    <row r="153">
      <c r="A153" s="103" t="n">
        <v>44638</v>
      </c>
      <c r="B153" s="104" t="n">
        <v>0</v>
      </c>
      <c r="C153" s="82" t="n">
        <v>0</v>
      </c>
      <c r="D153" s="162">
        <f>D152+B153-C153-E153</f>
        <v/>
      </c>
      <c r="E153" s="82" t="n"/>
    </row>
    <row r="154">
      <c r="A154" s="103" t="n">
        <v>44639</v>
      </c>
      <c r="B154" s="104" t="n">
        <v>0</v>
      </c>
      <c r="C154" s="82" t="n">
        <v>0</v>
      </c>
      <c r="D154" s="162">
        <f>D153+B154-C154-E154</f>
        <v/>
      </c>
      <c r="E154" s="82" t="n"/>
    </row>
    <row r="155">
      <c r="A155" s="103" t="n">
        <v>44640</v>
      </c>
      <c r="B155" s="104" t="n">
        <v>0</v>
      </c>
      <c r="C155" s="82" t="n">
        <v>0</v>
      </c>
      <c r="D155" s="162">
        <f>D154+B155-C155-E155</f>
        <v/>
      </c>
      <c r="E155" s="82" t="n"/>
    </row>
    <row r="156">
      <c r="A156" s="103" t="n">
        <v>44641</v>
      </c>
      <c r="B156" s="104" t="n">
        <v>0</v>
      </c>
      <c r="C156" s="82" t="n">
        <v>0</v>
      </c>
      <c r="D156" s="162">
        <f>D155+B156-C156-E156</f>
        <v/>
      </c>
      <c r="E156" s="82" t="n"/>
    </row>
    <row r="157">
      <c r="A157" s="103" t="n">
        <v>44642</v>
      </c>
      <c r="B157" s="104" t="n">
        <v>72</v>
      </c>
      <c r="C157" s="82" t="n">
        <v>0</v>
      </c>
      <c r="D157" s="162">
        <f>D156+B157-C157-E157</f>
        <v/>
      </c>
      <c r="E157" s="82" t="n"/>
    </row>
    <row r="158">
      <c r="A158" s="103" t="n">
        <v>44643</v>
      </c>
      <c r="B158" s="104" t="n">
        <v>0</v>
      </c>
      <c r="C158" s="82" t="n">
        <v>0</v>
      </c>
      <c r="D158" s="162">
        <f>D157+B158-C158-E158</f>
        <v/>
      </c>
      <c r="E158" s="82" t="n"/>
    </row>
    <row r="159">
      <c r="A159" s="103" t="n">
        <v>44644</v>
      </c>
      <c r="B159" s="104" t="n">
        <v>0</v>
      </c>
      <c r="C159" s="82" t="n">
        <v>0</v>
      </c>
      <c r="D159" s="162">
        <f>D158+B159-C159-E159</f>
        <v/>
      </c>
      <c r="E159" s="82" t="n"/>
    </row>
    <row r="160">
      <c r="A160" s="103" t="n">
        <v>44645</v>
      </c>
      <c r="B160" s="104" t="n">
        <v>37</v>
      </c>
      <c r="C160" s="82" t="n">
        <v>0</v>
      </c>
      <c r="D160" s="162">
        <f>D159+B160-C160-E160</f>
        <v/>
      </c>
      <c r="E160" s="82" t="n"/>
    </row>
    <row r="161">
      <c r="A161" s="103" t="n">
        <v>44646</v>
      </c>
      <c r="B161" s="104" t="n">
        <v>0</v>
      </c>
      <c r="C161" s="82" t="n">
        <v>0</v>
      </c>
      <c r="D161" s="162">
        <f>D160+B161-C161-E161</f>
        <v/>
      </c>
      <c r="E161" s="82" t="n"/>
    </row>
    <row r="162">
      <c r="A162" s="103" t="n">
        <v>44647</v>
      </c>
      <c r="B162" s="104" t="n">
        <v>0</v>
      </c>
      <c r="C162" s="82" t="n">
        <v>0</v>
      </c>
      <c r="D162" s="162">
        <f>D161+B162-C162-E162</f>
        <v/>
      </c>
      <c r="E162" s="82" t="n"/>
    </row>
    <row r="163">
      <c r="A163" s="103" t="n">
        <v>44648</v>
      </c>
      <c r="B163" s="104" t="n">
        <v>0</v>
      </c>
      <c r="C163" s="82" t="n">
        <v>0</v>
      </c>
      <c r="D163" s="162">
        <f>D162+B163-C163-E163</f>
        <v/>
      </c>
      <c r="E163" s="82" t="n"/>
    </row>
    <row r="164">
      <c r="A164" s="103" t="n">
        <v>44649</v>
      </c>
      <c r="B164" s="104" t="n">
        <v>47</v>
      </c>
      <c r="C164" s="82" t="n">
        <v>0</v>
      </c>
      <c r="D164" s="162">
        <f>D163+B164-C164-E164</f>
        <v/>
      </c>
      <c r="E164" s="82" t="n"/>
    </row>
    <row r="165">
      <c r="A165" s="103" t="n">
        <v>44650</v>
      </c>
      <c r="B165" s="104" t="n">
        <v>0</v>
      </c>
      <c r="C165" s="82" t="n">
        <v>0</v>
      </c>
      <c r="D165" s="162">
        <f>D164+B165-C165-E165</f>
        <v/>
      </c>
      <c r="E165" s="82" t="n"/>
    </row>
    <row r="166">
      <c r="A166" s="103" t="n">
        <v>44651</v>
      </c>
      <c r="B166" s="104" t="n">
        <v>0</v>
      </c>
      <c r="C166" s="82" t="n">
        <v>1093</v>
      </c>
      <c r="D166" s="162">
        <f>D165+B166-C166-E166</f>
        <v/>
      </c>
      <c r="E166" s="82" t="n"/>
    </row>
    <row r="167">
      <c r="A167" s="103" t="n">
        <v>44652</v>
      </c>
      <c r="B167" s="104" t="n">
        <v>0</v>
      </c>
      <c r="C167" s="82" t="n">
        <v>0</v>
      </c>
      <c r="D167" s="162">
        <f>D166+B167-C167-E167</f>
        <v/>
      </c>
      <c r="E167" s="82" t="n"/>
    </row>
    <row r="168">
      <c r="A168" s="103" t="n">
        <v>44653</v>
      </c>
      <c r="B168" s="104" t="n">
        <v>0</v>
      </c>
      <c r="C168" s="82" t="n">
        <v>0</v>
      </c>
      <c r="D168" s="162">
        <f>D167+B168-C168-E168</f>
        <v/>
      </c>
      <c r="E168" s="82" t="n"/>
    </row>
    <row r="169">
      <c r="A169" s="103" t="n">
        <v>44654</v>
      </c>
      <c r="B169" s="104" t="n">
        <v>0</v>
      </c>
      <c r="C169" s="82" t="n">
        <v>0</v>
      </c>
      <c r="D169" s="162">
        <f>D168+B169-C169-E169</f>
        <v/>
      </c>
      <c r="E169" s="82" t="n"/>
    </row>
    <row r="170">
      <c r="A170" s="103" t="n">
        <v>44655</v>
      </c>
      <c r="B170" s="104" t="n">
        <v>0</v>
      </c>
      <c r="C170" s="82" t="n">
        <v>0</v>
      </c>
      <c r="D170" s="162">
        <f>D169+B170-C170-E170</f>
        <v/>
      </c>
      <c r="E170" s="82" t="n"/>
    </row>
    <row r="171">
      <c r="A171" s="103" t="n">
        <v>44656</v>
      </c>
      <c r="B171" s="104" t="n">
        <v>0</v>
      </c>
      <c r="C171" s="82" t="n">
        <v>0</v>
      </c>
      <c r="D171" s="162">
        <f>D170+B171-C171-E171</f>
        <v/>
      </c>
      <c r="E171" s="82" t="n"/>
    </row>
    <row r="172">
      <c r="A172" s="103" t="n">
        <v>44657</v>
      </c>
      <c r="B172" s="104" t="n">
        <v>0</v>
      </c>
      <c r="C172" s="82" t="n">
        <v>0</v>
      </c>
      <c r="D172" s="162">
        <f>D171+B172-C172-E172</f>
        <v/>
      </c>
      <c r="E172" s="82" t="n"/>
    </row>
    <row r="173">
      <c r="A173" s="103" t="n">
        <v>44658</v>
      </c>
      <c r="B173" s="104" t="n">
        <v>98</v>
      </c>
      <c r="C173" s="82" t="n">
        <v>0</v>
      </c>
      <c r="D173" s="162">
        <f>D172+B173-C173-E173</f>
        <v/>
      </c>
      <c r="E173" s="82" t="n"/>
    </row>
    <row r="174">
      <c r="A174" s="103" t="n">
        <v>44659</v>
      </c>
      <c r="B174" s="104" t="n">
        <v>63</v>
      </c>
      <c r="C174" s="82" t="n">
        <v>0</v>
      </c>
      <c r="D174" s="162">
        <f>D173+B174-C174-E174</f>
        <v/>
      </c>
      <c r="E174" s="82" t="n"/>
    </row>
    <row r="175">
      <c r="A175" s="103" t="n">
        <v>44660</v>
      </c>
      <c r="B175" s="104" t="n">
        <v>0</v>
      </c>
      <c r="C175" s="82" t="n">
        <v>0</v>
      </c>
      <c r="D175" s="162">
        <f>D174+B175-C175-E175</f>
        <v/>
      </c>
      <c r="E175" s="82" t="n"/>
    </row>
    <row r="176">
      <c r="A176" s="103" t="n">
        <v>44661</v>
      </c>
      <c r="B176" s="104" t="n">
        <v>0</v>
      </c>
      <c r="C176" s="82" t="n">
        <v>0</v>
      </c>
      <c r="D176" s="162">
        <f>D175+B176-C176-E176</f>
        <v/>
      </c>
      <c r="E176" s="82" t="n"/>
    </row>
    <row r="177">
      <c r="A177" s="103" t="n">
        <v>44662</v>
      </c>
      <c r="B177" s="104" t="n">
        <v>0</v>
      </c>
      <c r="C177" s="82" t="n">
        <v>0</v>
      </c>
      <c r="D177" s="162">
        <f>D176+B177-C177-E177</f>
        <v/>
      </c>
      <c r="E177" s="82" t="n"/>
    </row>
    <row r="178">
      <c r="A178" s="103" t="n">
        <v>44663</v>
      </c>
      <c r="B178" s="104" t="n">
        <v>0</v>
      </c>
      <c r="C178" s="82" t="n">
        <v>0</v>
      </c>
      <c r="D178" s="162">
        <f>D177+B178-C178-E178</f>
        <v/>
      </c>
      <c r="E178" s="163" t="n"/>
    </row>
    <row r="179">
      <c r="A179" s="103" t="n">
        <v>44664</v>
      </c>
      <c r="B179" s="104" t="n">
        <v>0</v>
      </c>
      <c r="C179" s="82" t="n">
        <v>0</v>
      </c>
      <c r="D179" s="162">
        <f>D178+B179-C179-E179</f>
        <v/>
      </c>
      <c r="E179" s="163" t="n"/>
    </row>
    <row r="180">
      <c r="A180" s="103" t="n">
        <v>44665</v>
      </c>
      <c r="B180" s="104" t="n">
        <v>0</v>
      </c>
      <c r="C180" s="82" t="n">
        <v>0</v>
      </c>
      <c r="D180" s="162">
        <f>D179+B180-C180-E180</f>
        <v/>
      </c>
      <c r="E180" s="163" t="n"/>
    </row>
    <row r="181">
      <c r="A181" s="103" t="n">
        <v>44666</v>
      </c>
      <c r="B181" s="104" t="n">
        <v>0</v>
      </c>
      <c r="C181" s="82" t="n">
        <v>0</v>
      </c>
      <c r="D181" s="162">
        <f>D180+B181-C181-E181</f>
        <v/>
      </c>
      <c r="E181" s="163" t="n"/>
    </row>
    <row r="182">
      <c r="A182" s="103" t="n">
        <v>44667</v>
      </c>
      <c r="B182" s="104" t="n">
        <v>0</v>
      </c>
      <c r="C182" s="82" t="n">
        <v>0</v>
      </c>
      <c r="D182" s="162">
        <f>D181+B182-C182-E182</f>
        <v/>
      </c>
      <c r="E182" s="163" t="n"/>
    </row>
    <row r="183">
      <c r="A183" s="103" t="n">
        <v>44668</v>
      </c>
      <c r="B183" s="104" t="n">
        <v>0</v>
      </c>
      <c r="C183" s="82" t="n">
        <v>0</v>
      </c>
      <c r="D183" s="162">
        <f>D182+B183-C183-E183</f>
        <v/>
      </c>
      <c r="E183" s="163" t="n"/>
    </row>
    <row r="184">
      <c r="A184" s="103" t="n">
        <v>44669</v>
      </c>
      <c r="B184" s="104" t="n">
        <v>0</v>
      </c>
      <c r="C184" s="82" t="n">
        <v>0</v>
      </c>
      <c r="D184" s="162">
        <f>D183+B184-C184-E184</f>
        <v/>
      </c>
      <c r="E184" s="163" t="n"/>
    </row>
    <row r="185">
      <c r="A185" s="103" t="n">
        <v>44670</v>
      </c>
      <c r="B185" s="104" t="n">
        <v>0</v>
      </c>
      <c r="C185" s="82" t="n">
        <v>0</v>
      </c>
      <c r="D185" s="162">
        <f>D184+B185-C185-E185</f>
        <v/>
      </c>
      <c r="E185" s="163" t="n"/>
    </row>
    <row r="186">
      <c r="A186" s="103" t="n">
        <v>44671</v>
      </c>
      <c r="B186" s="104" t="n">
        <v>0</v>
      </c>
      <c r="C186" s="82" t="n">
        <v>0</v>
      </c>
      <c r="D186" s="162">
        <f>D185+B186-C186-E186</f>
        <v/>
      </c>
      <c r="E186" s="163" t="n"/>
    </row>
    <row r="187">
      <c r="A187" s="103" t="n">
        <v>44672</v>
      </c>
      <c r="B187" s="104" t="n">
        <v>0</v>
      </c>
      <c r="C187" s="82" t="n">
        <v>0</v>
      </c>
      <c r="D187" s="162">
        <f>D186+B187-C187-E187</f>
        <v/>
      </c>
      <c r="E187" s="163" t="n"/>
    </row>
    <row r="188">
      <c r="A188" s="103" t="n">
        <v>44673</v>
      </c>
      <c r="B188" s="104" t="n">
        <v>0</v>
      </c>
      <c r="C188" s="82" t="n">
        <v>0</v>
      </c>
      <c r="D188" s="162">
        <f>D187+B188-C188-E188</f>
        <v/>
      </c>
      <c r="E188" s="163" t="n"/>
    </row>
    <row r="189">
      <c r="A189" s="103" t="n">
        <v>44674</v>
      </c>
      <c r="B189" s="104" t="n">
        <v>0</v>
      </c>
      <c r="C189" s="82" t="n">
        <v>0</v>
      </c>
      <c r="D189" s="162">
        <f>D188+B189-C189-E189</f>
        <v/>
      </c>
      <c r="E189" s="163" t="n"/>
    </row>
    <row r="190">
      <c r="A190" s="103" t="n">
        <v>44675</v>
      </c>
      <c r="B190" s="104" t="n">
        <v>0</v>
      </c>
      <c r="C190" s="82" t="n">
        <v>0</v>
      </c>
      <c r="D190" s="162">
        <f>D189+B190-C190-E190</f>
        <v/>
      </c>
      <c r="E190" s="163" t="n"/>
    </row>
    <row r="191">
      <c r="A191" s="103" t="n">
        <v>44676</v>
      </c>
      <c r="B191" s="104" t="n">
        <v>0</v>
      </c>
      <c r="C191" s="82" t="n">
        <v>0</v>
      </c>
      <c r="D191" s="162">
        <f>D190+B191-C191-E191</f>
        <v/>
      </c>
      <c r="E191" s="163" t="n"/>
    </row>
    <row r="192">
      <c r="A192" s="103" t="n">
        <v>44677</v>
      </c>
      <c r="B192" s="104" t="n">
        <v>0</v>
      </c>
      <c r="C192" s="82" t="n">
        <v>0</v>
      </c>
      <c r="D192" s="162">
        <f>D191+B192-C192-E192</f>
        <v/>
      </c>
      <c r="E192" s="163" t="n"/>
    </row>
    <row r="193">
      <c r="A193" s="103" t="n">
        <v>44678</v>
      </c>
      <c r="B193" s="104" t="n">
        <v>0</v>
      </c>
      <c r="C193" s="82" t="n">
        <v>0</v>
      </c>
      <c r="D193" s="162">
        <f>D192+B193-C193-E193</f>
        <v/>
      </c>
      <c r="E193" s="163" t="n"/>
    </row>
    <row r="194">
      <c r="A194" s="103" t="n">
        <v>44679</v>
      </c>
      <c r="B194" s="104" t="n">
        <v>0</v>
      </c>
      <c r="C194" s="82" t="n">
        <v>0</v>
      </c>
      <c r="D194" s="162">
        <f>D193+B194-C194-E194</f>
        <v/>
      </c>
      <c r="E194" s="163" t="n"/>
    </row>
    <row r="195">
      <c r="A195" s="103" t="n">
        <v>44680</v>
      </c>
      <c r="B195" s="104" t="n">
        <v>0</v>
      </c>
      <c r="C195" s="82" t="n">
        <v>0</v>
      </c>
      <c r="D195" s="162">
        <f>D194+B195-C195-E195</f>
        <v/>
      </c>
      <c r="E195" s="163" t="n"/>
    </row>
    <row r="196">
      <c r="A196" s="103" t="n">
        <v>44681</v>
      </c>
      <c r="B196" s="104" t="n">
        <v>0</v>
      </c>
      <c r="C196" s="82" t="n">
        <v>276</v>
      </c>
      <c r="D196" s="162">
        <f>D195+B196-C196-E196</f>
        <v/>
      </c>
      <c r="E196" s="163" t="n"/>
    </row>
    <row r="197">
      <c r="A197" s="103" t="n">
        <v>44682</v>
      </c>
      <c r="B197" s="104" t="n">
        <v>0</v>
      </c>
      <c r="C197" s="82" t="n">
        <v>0</v>
      </c>
      <c r="D197" s="162">
        <f>D196+B197-C197-E197</f>
        <v/>
      </c>
      <c r="E197" s="163" t="n"/>
    </row>
    <row r="198">
      <c r="A198" s="103" t="n">
        <v>44683</v>
      </c>
      <c r="B198" s="104" t="n">
        <v>0</v>
      </c>
      <c r="C198" s="82" t="n">
        <v>0</v>
      </c>
      <c r="D198" s="162">
        <f>D197+B198-C198-E198</f>
        <v/>
      </c>
      <c r="E198" s="163" t="n"/>
    </row>
    <row r="199">
      <c r="A199" s="103" t="n">
        <v>44684</v>
      </c>
      <c r="B199" s="104" t="n">
        <v>0</v>
      </c>
      <c r="C199" s="82" t="n">
        <v>0</v>
      </c>
      <c r="D199" s="162">
        <f>D198+B199-C199-E199</f>
        <v/>
      </c>
      <c r="E199" s="163" t="n"/>
    </row>
    <row r="200">
      <c r="A200" s="103" t="n">
        <v>44685</v>
      </c>
      <c r="B200" s="104" t="n">
        <v>69</v>
      </c>
      <c r="C200" s="82" t="n">
        <v>0</v>
      </c>
      <c r="D200" s="162">
        <f>D199+B200-C200-E200</f>
        <v/>
      </c>
      <c r="E200" s="163" t="n"/>
    </row>
    <row r="201">
      <c r="A201" s="103" t="n">
        <v>44686</v>
      </c>
      <c r="B201" s="104" t="n">
        <v>0</v>
      </c>
      <c r="C201" s="82" t="n">
        <v>0</v>
      </c>
      <c r="D201" s="162">
        <f>D200+B201-C201-E201</f>
        <v/>
      </c>
      <c r="E201" s="163" t="n"/>
    </row>
    <row r="202">
      <c r="A202" s="103" t="n">
        <v>44687</v>
      </c>
      <c r="B202" s="104" t="n">
        <v>0</v>
      </c>
      <c r="C202" s="82" t="n">
        <v>0</v>
      </c>
      <c r="D202" s="162">
        <f>D201+B202-C202-E202</f>
        <v/>
      </c>
      <c r="E202" s="163" t="n"/>
    </row>
    <row r="203">
      <c r="A203" s="103" t="n">
        <v>44688</v>
      </c>
      <c r="B203" s="104" t="n">
        <v>0</v>
      </c>
      <c r="C203" s="82" t="n">
        <v>0</v>
      </c>
      <c r="D203" s="162">
        <f>D202+B203-C203-E203</f>
        <v/>
      </c>
      <c r="E203" s="163" t="n"/>
    </row>
    <row r="204">
      <c r="A204" s="103" t="n">
        <v>44689</v>
      </c>
      <c r="B204" s="104" t="n">
        <v>0</v>
      </c>
      <c r="C204" s="82" t="n">
        <v>0</v>
      </c>
      <c r="D204" s="162">
        <f>D203+B204-C204-E204</f>
        <v/>
      </c>
      <c r="E204" s="163" t="n"/>
    </row>
    <row r="205">
      <c r="A205" s="103" t="n">
        <v>44690</v>
      </c>
      <c r="B205" s="104" t="n">
        <v>0</v>
      </c>
      <c r="C205" s="82" t="n">
        <v>0</v>
      </c>
      <c r="D205" s="162">
        <f>D204+B205-C205-E205</f>
        <v/>
      </c>
      <c r="E205" s="163" t="n"/>
    </row>
    <row r="206">
      <c r="A206" s="103" t="n">
        <v>44691</v>
      </c>
      <c r="B206" s="104" t="n">
        <v>0</v>
      </c>
      <c r="C206" s="82" t="n">
        <v>0</v>
      </c>
      <c r="D206" s="162">
        <f>D205+B206-C206-E206</f>
        <v/>
      </c>
      <c r="E206" s="163" t="n"/>
    </row>
    <row r="207">
      <c r="A207" s="103" t="n">
        <v>44692</v>
      </c>
      <c r="B207" s="104" t="n">
        <v>0</v>
      </c>
      <c r="C207" s="82" t="n">
        <v>0</v>
      </c>
      <c r="D207" s="162">
        <f>D206+B207-C207-E207</f>
        <v/>
      </c>
      <c r="E207" s="163" t="n"/>
    </row>
    <row r="208">
      <c r="A208" s="103" t="n">
        <v>44693</v>
      </c>
      <c r="B208" s="104" t="n">
        <v>240</v>
      </c>
      <c r="C208" s="82" t="n">
        <v>0</v>
      </c>
      <c r="D208" s="162">
        <f>D207+B208-C208-E208</f>
        <v/>
      </c>
      <c r="E208" s="163" t="n"/>
    </row>
    <row r="209">
      <c r="A209" s="103" t="n">
        <v>44694</v>
      </c>
      <c r="B209" s="104" t="n">
        <v>0</v>
      </c>
      <c r="C209" s="82" t="n">
        <v>0</v>
      </c>
      <c r="D209" s="162">
        <f>D208+B209-C209-E209</f>
        <v/>
      </c>
      <c r="E209" s="163" t="n"/>
    </row>
    <row r="210">
      <c r="A210" s="103" t="n">
        <v>44695</v>
      </c>
      <c r="B210" s="104" t="n">
        <v>0</v>
      </c>
      <c r="C210" s="82" t="n">
        <v>0</v>
      </c>
      <c r="D210" s="162">
        <f>D209+B210-C210-E210</f>
        <v/>
      </c>
      <c r="E210" s="163" t="n"/>
    </row>
    <row r="211">
      <c r="A211" s="103" t="n">
        <v>44696</v>
      </c>
      <c r="B211" s="104" t="n">
        <v>0</v>
      </c>
      <c r="C211" s="82" t="n">
        <v>0</v>
      </c>
      <c r="D211" s="162">
        <f>D210+B211-C211-E211</f>
        <v/>
      </c>
      <c r="E211" s="163" t="n"/>
    </row>
    <row r="212">
      <c r="A212" s="103" t="n">
        <v>44697</v>
      </c>
      <c r="B212" s="104" t="n">
        <v>0</v>
      </c>
      <c r="C212" s="82" t="n">
        <v>0</v>
      </c>
      <c r="D212" s="162">
        <f>D211+B212-C212-E212</f>
        <v/>
      </c>
      <c r="E212" s="163" t="n"/>
    </row>
    <row r="213">
      <c r="A213" s="103" t="n">
        <v>44698</v>
      </c>
      <c r="B213" s="104" t="n">
        <v>66</v>
      </c>
      <c r="C213" s="82" t="n">
        <v>0</v>
      </c>
      <c r="D213" s="162">
        <f>D212+B213-C213-E213</f>
        <v/>
      </c>
      <c r="E213" s="163" t="n"/>
    </row>
    <row r="214">
      <c r="A214" s="103" t="n">
        <v>44699</v>
      </c>
      <c r="B214" s="104" t="n">
        <v>0</v>
      </c>
      <c r="C214" s="82" t="n">
        <v>0</v>
      </c>
      <c r="D214" s="162">
        <f>D213+B214-C214-E214</f>
        <v/>
      </c>
      <c r="E214" s="163" t="n"/>
    </row>
    <row r="215">
      <c r="A215" s="103" t="n">
        <v>44700</v>
      </c>
      <c r="B215" s="104" t="n">
        <v>0</v>
      </c>
      <c r="C215" s="82" t="n">
        <v>0</v>
      </c>
      <c r="D215" s="162">
        <f>D214+B215-C215-E215</f>
        <v/>
      </c>
      <c r="E215" s="163" t="n"/>
    </row>
    <row r="216">
      <c r="A216" s="103" t="n">
        <v>44701</v>
      </c>
      <c r="B216" s="104" t="n">
        <v>0</v>
      </c>
      <c r="C216" s="82" t="n">
        <v>0</v>
      </c>
      <c r="D216" s="162">
        <f>D215+B216-C216-E216</f>
        <v/>
      </c>
      <c r="E216" s="163" t="n"/>
    </row>
    <row r="217">
      <c r="A217" s="103" t="n">
        <v>44702</v>
      </c>
      <c r="B217" s="104" t="n">
        <v>0</v>
      </c>
      <c r="C217" s="82" t="n">
        <v>0</v>
      </c>
      <c r="D217" s="162">
        <f>D216+B217-C217-E217</f>
        <v/>
      </c>
      <c r="E217" s="163" t="n"/>
    </row>
    <row r="218">
      <c r="A218" s="103" t="n">
        <v>44703</v>
      </c>
      <c r="B218" s="104" t="n">
        <v>74</v>
      </c>
      <c r="C218" s="82" t="n">
        <v>0</v>
      </c>
      <c r="D218" s="162">
        <f>D217+B218-C218-E218</f>
        <v/>
      </c>
      <c r="E218" s="163" t="n"/>
    </row>
    <row r="219">
      <c r="A219" s="103" t="n">
        <v>44704</v>
      </c>
      <c r="B219" s="104" t="n">
        <v>0</v>
      </c>
      <c r="C219" s="82" t="n">
        <v>0</v>
      </c>
      <c r="D219" s="162">
        <f>D218+B219-C219-E219</f>
        <v/>
      </c>
      <c r="E219" s="163" t="n"/>
    </row>
    <row r="220">
      <c r="A220" s="103" t="n">
        <v>44705</v>
      </c>
      <c r="B220" s="104" t="n">
        <v>0</v>
      </c>
      <c r="C220" s="82" t="n">
        <v>0</v>
      </c>
      <c r="D220" s="162">
        <f>D219+B220-C220-E220</f>
        <v/>
      </c>
      <c r="E220" s="163" t="n"/>
    </row>
    <row r="221">
      <c r="A221" s="103" t="n">
        <v>44706</v>
      </c>
      <c r="B221" s="104" t="n">
        <v>0</v>
      </c>
      <c r="C221" s="82" t="n">
        <v>0</v>
      </c>
      <c r="D221" s="162">
        <f>D220+B221-C221-E221</f>
        <v/>
      </c>
      <c r="E221" s="163" t="n"/>
    </row>
    <row r="222">
      <c r="A222" s="103" t="n">
        <v>44707</v>
      </c>
      <c r="B222" s="104" t="n">
        <v>0</v>
      </c>
      <c r="C222" s="82" t="n">
        <v>0</v>
      </c>
      <c r="D222" s="162">
        <f>D221+B222-C222-E222</f>
        <v/>
      </c>
      <c r="E222" s="163" t="n"/>
    </row>
    <row r="223">
      <c r="A223" s="103" t="n">
        <v>44708</v>
      </c>
      <c r="B223" s="104" t="n">
        <v>0</v>
      </c>
      <c r="C223" s="82" t="n">
        <v>0</v>
      </c>
      <c r="D223" s="162">
        <f>D222+B223-C223-E223</f>
        <v/>
      </c>
      <c r="E223" s="163" t="n"/>
    </row>
    <row r="224">
      <c r="A224" s="103" t="n">
        <v>44709</v>
      </c>
      <c r="B224" s="104" t="n">
        <v>0</v>
      </c>
      <c r="C224" s="82" t="n">
        <v>0</v>
      </c>
      <c r="D224" s="162">
        <f>D223+B224-C224-E224</f>
        <v/>
      </c>
      <c r="E224" s="163" t="n"/>
    </row>
    <row r="225">
      <c r="A225" s="103" t="n">
        <v>44710</v>
      </c>
      <c r="B225" s="104" t="n">
        <v>37</v>
      </c>
      <c r="C225" s="82" t="n">
        <v>0</v>
      </c>
      <c r="D225" s="162">
        <f>D224+B225-C225-E225</f>
        <v/>
      </c>
      <c r="E225" s="163" t="n"/>
    </row>
    <row r="226">
      <c r="A226" s="103" t="n">
        <v>44711</v>
      </c>
      <c r="B226" s="104" t="n">
        <v>0</v>
      </c>
      <c r="C226" s="82" t="n">
        <v>0</v>
      </c>
      <c r="D226" s="162">
        <f>D225+B226-C226-E226</f>
        <v/>
      </c>
      <c r="E226" s="163" t="n"/>
    </row>
    <row r="227">
      <c r="A227" s="103" t="n">
        <v>44712</v>
      </c>
      <c r="B227" s="104" t="n">
        <v>0</v>
      </c>
      <c r="C227" s="82" t="n">
        <v>261</v>
      </c>
      <c r="D227" s="162">
        <f>D226+B227-C227-E227</f>
        <v/>
      </c>
      <c r="E227" s="163" t="n"/>
    </row>
    <row r="228">
      <c r="A228" s="103" t="n">
        <v>44713</v>
      </c>
      <c r="B228" s="104" t="n">
        <v>0</v>
      </c>
      <c r="C228" s="82" t="n">
        <v>0</v>
      </c>
      <c r="D228" s="162">
        <f>D227+B228-C228-E228</f>
        <v/>
      </c>
      <c r="E228" s="163" t="n"/>
    </row>
    <row r="229">
      <c r="A229" s="103" t="n">
        <v>44714</v>
      </c>
      <c r="B229" s="104" t="n">
        <v>16</v>
      </c>
      <c r="C229" s="82" t="n">
        <v>0</v>
      </c>
      <c r="D229" s="162">
        <f>D228+B229-C229-E229</f>
        <v/>
      </c>
      <c r="E229" s="163" t="n"/>
    </row>
    <row r="230">
      <c r="A230" s="103" t="n">
        <v>44715</v>
      </c>
      <c r="B230" s="104" t="n">
        <v>0</v>
      </c>
      <c r="C230" s="82" t="n">
        <v>0</v>
      </c>
      <c r="D230" s="162">
        <f>D229+B230-C230-E230</f>
        <v/>
      </c>
      <c r="E230" s="163" t="n"/>
    </row>
    <row r="231">
      <c r="A231" s="103" t="n">
        <v>44716</v>
      </c>
      <c r="B231" s="104" t="n">
        <v>0</v>
      </c>
      <c r="C231" s="82" t="n">
        <v>0</v>
      </c>
      <c r="D231" s="162">
        <f>D230+B231-C231-E231</f>
        <v/>
      </c>
      <c r="E231" s="163" t="n"/>
    </row>
    <row r="232">
      <c r="A232" s="103" t="n">
        <v>44717</v>
      </c>
      <c r="B232" s="104" t="n">
        <v>68</v>
      </c>
      <c r="C232" s="82" t="n">
        <v>0</v>
      </c>
      <c r="D232" s="162">
        <f>D231+B232-C232-E232</f>
        <v/>
      </c>
      <c r="E232" s="163" t="n"/>
    </row>
    <row r="233">
      <c r="A233" s="103" t="n">
        <v>44718</v>
      </c>
      <c r="B233" s="104" t="n">
        <v>0</v>
      </c>
      <c r="C233" s="82" t="n">
        <v>0</v>
      </c>
      <c r="D233" s="162">
        <f>D232+B233-C233-E233</f>
        <v/>
      </c>
      <c r="E233" s="163" t="n"/>
    </row>
    <row r="234">
      <c r="A234" s="103" t="n">
        <v>44719</v>
      </c>
      <c r="B234" s="104" t="n">
        <v>0</v>
      </c>
      <c r="C234" s="82" t="n">
        <v>0</v>
      </c>
      <c r="D234" s="162">
        <f>D233+B234-C234-E234</f>
        <v/>
      </c>
      <c r="E234" s="163" t="n"/>
    </row>
    <row r="235">
      <c r="A235" s="103" t="n">
        <v>44720</v>
      </c>
      <c r="B235" s="104" t="n">
        <v>0</v>
      </c>
      <c r="C235" s="82" t="n">
        <v>0</v>
      </c>
      <c r="D235" s="162">
        <f>D234+B235-C235-E235</f>
        <v/>
      </c>
      <c r="E235" s="163" t="n"/>
    </row>
    <row r="236">
      <c r="A236" s="103" t="n">
        <v>44721</v>
      </c>
      <c r="B236" s="104" t="n">
        <v>0</v>
      </c>
      <c r="C236" s="82" t="n">
        <v>0</v>
      </c>
      <c r="D236" s="162">
        <f>D235+B236-C236-E236</f>
        <v/>
      </c>
      <c r="E236" s="163" t="n"/>
    </row>
    <row r="237">
      <c r="A237" s="103" t="n">
        <v>44722</v>
      </c>
      <c r="B237" s="104" t="n">
        <v>0</v>
      </c>
      <c r="C237" s="82" t="n">
        <v>0</v>
      </c>
      <c r="D237" s="162">
        <f>D236+B237-C237-E237</f>
        <v/>
      </c>
      <c r="E237" s="163" t="n"/>
    </row>
    <row r="238">
      <c r="A238" s="103" t="n">
        <v>44723</v>
      </c>
      <c r="B238" s="104" t="n">
        <v>0</v>
      </c>
      <c r="C238" s="82" t="n">
        <v>0</v>
      </c>
      <c r="D238" s="162">
        <f>D237+B238-C238-E238</f>
        <v/>
      </c>
      <c r="E238" s="163" t="n"/>
    </row>
    <row r="239">
      <c r="A239" s="103" t="n">
        <v>44724</v>
      </c>
      <c r="B239" s="104" t="n">
        <v>0</v>
      </c>
      <c r="C239" s="82" t="n">
        <v>0</v>
      </c>
      <c r="D239" s="162">
        <f>D238+B239-C239-E239</f>
        <v/>
      </c>
      <c r="E239" s="163" t="n"/>
    </row>
    <row r="240">
      <c r="A240" s="103" t="n">
        <v>44725</v>
      </c>
      <c r="B240" s="104" t="n">
        <v>8</v>
      </c>
      <c r="C240" s="82" t="n">
        <v>0</v>
      </c>
      <c r="D240" s="162">
        <f>D239+B240-C240-E240</f>
        <v/>
      </c>
      <c r="E240" s="163" t="n"/>
    </row>
    <row r="241">
      <c r="A241" s="103" t="n">
        <v>44726</v>
      </c>
      <c r="B241" s="104" t="n">
        <v>0</v>
      </c>
      <c r="C241" s="82" t="n">
        <v>0</v>
      </c>
      <c r="D241" s="162">
        <f>D240+B241-C241-E241</f>
        <v/>
      </c>
      <c r="E241" s="163" t="n"/>
    </row>
    <row r="242">
      <c r="A242" s="103" t="n">
        <v>44727</v>
      </c>
      <c r="B242" s="104" t="n">
        <v>0</v>
      </c>
      <c r="C242" s="82" t="n">
        <v>0</v>
      </c>
      <c r="D242" s="162">
        <f>D241+B242-C242-E242</f>
        <v/>
      </c>
      <c r="E242" s="163" t="n"/>
    </row>
    <row r="243">
      <c r="A243" s="103" t="n">
        <v>44728</v>
      </c>
      <c r="B243" s="104" t="n">
        <v>25</v>
      </c>
      <c r="C243" s="82" t="n">
        <v>0</v>
      </c>
      <c r="D243" s="162">
        <f>D242+B243-C243-E243</f>
        <v/>
      </c>
      <c r="E243" s="163" t="n"/>
    </row>
    <row r="244">
      <c r="A244" s="103" t="n">
        <v>44729</v>
      </c>
      <c r="B244" s="104" t="n">
        <v>0</v>
      </c>
      <c r="C244" s="82" t="n">
        <v>0</v>
      </c>
      <c r="D244" s="162">
        <f>D243+B244-C244-E244</f>
        <v/>
      </c>
      <c r="E244" s="163" t="n"/>
    </row>
    <row r="245">
      <c r="A245" s="103" t="n">
        <v>44730</v>
      </c>
      <c r="B245" s="104" t="n">
        <v>0</v>
      </c>
      <c r="C245" s="82" t="n">
        <v>0</v>
      </c>
      <c r="D245" s="162">
        <f>D244+B245-C245-E245</f>
        <v/>
      </c>
      <c r="E245" s="163" t="n"/>
    </row>
    <row r="246">
      <c r="A246" s="103" t="n">
        <v>44731</v>
      </c>
      <c r="B246" s="104" t="n">
        <v>0</v>
      </c>
      <c r="C246" s="82" t="n">
        <v>0</v>
      </c>
      <c r="D246" s="162">
        <f>D245+B246-C246-E246</f>
        <v/>
      </c>
      <c r="E246" s="163" t="n"/>
    </row>
    <row r="247">
      <c r="A247" s="103" t="n">
        <v>44732</v>
      </c>
      <c r="B247" s="104" t="n">
        <v>0</v>
      </c>
      <c r="C247" s="82" t="n">
        <v>0</v>
      </c>
      <c r="D247" s="162">
        <f>D246+B247-C247-E247</f>
        <v/>
      </c>
      <c r="E247" s="163" t="n"/>
    </row>
    <row r="248">
      <c r="A248" s="103" t="n">
        <v>44733</v>
      </c>
      <c r="B248" s="104" t="n">
        <v>0</v>
      </c>
      <c r="C248" s="82" t="n">
        <v>0</v>
      </c>
      <c r="D248" s="162">
        <f>D247+B248-C248-E248</f>
        <v/>
      </c>
      <c r="E248" s="163" t="n"/>
    </row>
    <row r="249">
      <c r="A249" s="103" t="n">
        <v>44734</v>
      </c>
      <c r="B249" s="104" t="n">
        <v>14</v>
      </c>
      <c r="C249" s="82" t="n">
        <v>0</v>
      </c>
      <c r="D249" s="162">
        <f>D248+B249-C249-E249</f>
        <v/>
      </c>
      <c r="E249" s="163" t="n"/>
    </row>
    <row r="250">
      <c r="A250" s="103" t="n">
        <v>44735</v>
      </c>
      <c r="B250" s="104" t="n">
        <v>0</v>
      </c>
      <c r="C250" s="82" t="n">
        <v>0</v>
      </c>
      <c r="D250" s="162">
        <f>D249+B250-C250-E250</f>
        <v/>
      </c>
      <c r="E250" s="163" t="n"/>
    </row>
    <row r="251">
      <c r="A251" s="103" t="n">
        <v>44736</v>
      </c>
      <c r="B251" s="104" t="n">
        <v>0</v>
      </c>
      <c r="C251" s="82" t="n">
        <v>0</v>
      </c>
      <c r="D251" s="162">
        <f>D250+B251-C251-E251</f>
        <v/>
      </c>
      <c r="E251" s="163" t="n"/>
    </row>
    <row r="252">
      <c r="A252" s="103" t="n">
        <v>44737</v>
      </c>
      <c r="B252" s="104" t="n">
        <v>0</v>
      </c>
      <c r="C252" s="82" t="n">
        <v>0</v>
      </c>
      <c r="D252" s="162">
        <f>D251+B252-C252-E252</f>
        <v/>
      </c>
      <c r="E252" s="163" t="n"/>
    </row>
    <row r="253">
      <c r="A253" s="103" t="n">
        <v>44738</v>
      </c>
      <c r="B253" s="104" t="n">
        <v>0</v>
      </c>
      <c r="C253" s="82" t="n">
        <v>0</v>
      </c>
      <c r="D253" s="162">
        <f>D252+B253-C253-E253</f>
        <v/>
      </c>
      <c r="E253" s="163" t="n"/>
    </row>
    <row r="254">
      <c r="A254" s="103" t="n">
        <v>44739</v>
      </c>
      <c r="B254" s="104" t="n">
        <v>0</v>
      </c>
      <c r="C254" s="82" t="n">
        <v>0</v>
      </c>
      <c r="D254" s="162">
        <f>D253+B254-C254-E254</f>
        <v/>
      </c>
      <c r="E254" s="163" t="n"/>
    </row>
    <row r="255">
      <c r="A255" s="103" t="n">
        <v>44740</v>
      </c>
      <c r="B255" s="104" t="n">
        <v>0</v>
      </c>
      <c r="C255" s="82" t="n">
        <v>0</v>
      </c>
      <c r="D255" s="162">
        <f>D254+B255-C255-E255</f>
        <v/>
      </c>
      <c r="E255" s="163" t="n"/>
    </row>
    <row r="256">
      <c r="A256" s="103" t="n">
        <v>44741</v>
      </c>
      <c r="B256" s="104" t="n">
        <v>15</v>
      </c>
      <c r="C256" s="82" t="n">
        <v>0</v>
      </c>
      <c r="D256" s="162">
        <f>D255+B256-C256-E256</f>
        <v/>
      </c>
      <c r="E256" s="163" t="n"/>
    </row>
    <row r="257">
      <c r="A257" s="103" t="n">
        <v>44742</v>
      </c>
      <c r="B257" s="104" t="n">
        <v>0</v>
      </c>
      <c r="C257" s="82" t="n">
        <v>0</v>
      </c>
      <c r="D257" s="162">
        <f>D256+B257-C257-E257</f>
        <v/>
      </c>
      <c r="E257" s="163" t="n"/>
    </row>
    <row r="258">
      <c r="A258" s="103" t="n">
        <v>44743</v>
      </c>
      <c r="B258" s="104" t="n">
        <v>0</v>
      </c>
      <c r="C258" s="82" t="n">
        <v>0</v>
      </c>
      <c r="D258" s="162">
        <f>D257+B258-C258-E258</f>
        <v/>
      </c>
      <c r="E258" s="163" t="n"/>
    </row>
    <row r="259">
      <c r="A259" s="103" t="n">
        <v>44744</v>
      </c>
      <c r="B259" s="104" t="n">
        <v>0</v>
      </c>
      <c r="C259" s="82" t="n">
        <v>0</v>
      </c>
      <c r="D259" s="162">
        <f>D258+B259-C259-E259</f>
        <v/>
      </c>
      <c r="E259" s="163" t="n"/>
    </row>
    <row r="260">
      <c r="A260" s="103" t="n">
        <v>44745</v>
      </c>
      <c r="B260" s="104" t="n">
        <v>0</v>
      </c>
      <c r="C260" s="82" t="n">
        <v>0</v>
      </c>
      <c r="D260" s="162">
        <f>D259+B260-C260-E260</f>
        <v/>
      </c>
      <c r="E260" s="163" t="n"/>
    </row>
    <row r="261">
      <c r="A261" s="103" t="n">
        <v>44746</v>
      </c>
      <c r="B261" s="104" t="n">
        <v>0</v>
      </c>
      <c r="C261" s="82" t="n">
        <v>0</v>
      </c>
      <c r="D261" s="162">
        <f>D260+B261-C261-E261</f>
        <v/>
      </c>
      <c r="E261" s="163" t="n"/>
    </row>
    <row r="262">
      <c r="A262" s="103" t="n">
        <v>44747</v>
      </c>
      <c r="B262" s="104" t="n">
        <v>0</v>
      </c>
      <c r="C262" s="82" t="n">
        <v>0</v>
      </c>
      <c r="D262" s="162">
        <f>D261+B262-C262-E262</f>
        <v/>
      </c>
      <c r="E262" s="164" t="n"/>
    </row>
    <row r="263">
      <c r="A263" s="103" t="n">
        <v>44748</v>
      </c>
      <c r="B263" s="104" t="n">
        <v>0</v>
      </c>
      <c r="C263" s="82" t="n">
        <v>0</v>
      </c>
      <c r="D263" s="162">
        <f>D262+B263-C263-E263</f>
        <v/>
      </c>
      <c r="E263" s="164" t="n"/>
    </row>
    <row r="264">
      <c r="A264" s="103" t="n">
        <v>44749</v>
      </c>
      <c r="B264" s="104" t="n">
        <v>0</v>
      </c>
      <c r="C264" s="82" t="n">
        <v>0</v>
      </c>
      <c r="D264" s="162">
        <f>D263+B264-C264-E264</f>
        <v/>
      </c>
      <c r="E264" s="164" t="n"/>
    </row>
    <row r="265">
      <c r="A265" s="103" t="n">
        <v>44750</v>
      </c>
      <c r="B265" s="104" t="n">
        <v>55</v>
      </c>
      <c r="C265" s="82" t="n">
        <v>0</v>
      </c>
      <c r="D265" s="162">
        <f>D264+B265-C265-E265</f>
        <v/>
      </c>
      <c r="E265" s="164" t="n"/>
    </row>
    <row r="266">
      <c r="A266" s="103" t="n">
        <v>44751</v>
      </c>
      <c r="B266" s="104" t="n">
        <v>0</v>
      </c>
      <c r="C266" s="82" t="n">
        <v>0</v>
      </c>
      <c r="D266" s="162">
        <f>D265+B266-C266-E266</f>
        <v/>
      </c>
      <c r="E266" s="164" t="n"/>
    </row>
    <row r="267">
      <c r="A267" s="103" t="n">
        <v>44752</v>
      </c>
      <c r="B267" s="104" t="n">
        <v>90</v>
      </c>
      <c r="C267" s="82" t="n">
        <v>0</v>
      </c>
      <c r="D267" s="162">
        <f>D266+B267-C267-E267</f>
        <v/>
      </c>
      <c r="E267" s="164" t="n"/>
    </row>
    <row r="268">
      <c r="A268" s="103" t="n">
        <v>44753</v>
      </c>
      <c r="B268" s="104" t="n">
        <v>0</v>
      </c>
      <c r="C268" s="82" t="n">
        <v>0</v>
      </c>
      <c r="D268" s="162">
        <f>D267+B268-C268-E268</f>
        <v/>
      </c>
      <c r="E268" s="164" t="n"/>
    </row>
    <row r="269">
      <c r="A269" s="103" t="n">
        <v>44754</v>
      </c>
      <c r="B269" s="104" t="n">
        <v>0</v>
      </c>
      <c r="C269" s="82" t="n">
        <v>0</v>
      </c>
      <c r="D269" s="162">
        <f>D268+B269-C269-E269</f>
        <v/>
      </c>
      <c r="E269" s="164" t="n"/>
    </row>
    <row r="270">
      <c r="A270" s="103" t="n">
        <v>44755</v>
      </c>
      <c r="B270" s="104" t="n">
        <v>0</v>
      </c>
      <c r="C270" s="82" t="n">
        <v>0</v>
      </c>
      <c r="D270" s="162">
        <f>D269+B270-C270-E270</f>
        <v/>
      </c>
      <c r="E270" s="164" t="n"/>
    </row>
    <row r="271">
      <c r="A271" s="103" t="n">
        <v>44756</v>
      </c>
      <c r="B271" s="104" t="n">
        <v>0</v>
      </c>
      <c r="C271" s="82" t="n">
        <v>0</v>
      </c>
      <c r="D271" s="162">
        <f>D270+B271-C271-E271</f>
        <v/>
      </c>
      <c r="E271" s="164" t="n"/>
    </row>
    <row r="272">
      <c r="A272" s="103" t="n">
        <v>44757</v>
      </c>
      <c r="B272" s="104" t="n">
        <v>0</v>
      </c>
      <c r="C272" s="82" t="n">
        <v>0</v>
      </c>
      <c r="D272" s="162">
        <f>D271+B272-C272-E272</f>
        <v/>
      </c>
      <c r="E272" s="164" t="n"/>
    </row>
    <row r="273">
      <c r="A273" s="103" t="n">
        <v>44758</v>
      </c>
      <c r="B273" s="104" t="n">
        <v>0</v>
      </c>
      <c r="C273" s="82" t="n">
        <v>0</v>
      </c>
      <c r="D273" s="162">
        <f>D272+B273-C273-E273</f>
        <v/>
      </c>
      <c r="E273" s="164" t="n"/>
    </row>
    <row r="274">
      <c r="A274" s="103" t="n">
        <v>44759</v>
      </c>
      <c r="B274" s="104" t="n">
        <v>0</v>
      </c>
      <c r="C274" s="82" t="n">
        <v>0</v>
      </c>
      <c r="D274" s="162">
        <f>D273+B274-C274-E274</f>
        <v/>
      </c>
      <c r="E274" s="164" t="n"/>
    </row>
    <row r="275">
      <c r="A275" s="103" t="n">
        <v>44760</v>
      </c>
      <c r="B275" s="104" t="n">
        <v>64</v>
      </c>
      <c r="C275" s="82" t="n">
        <v>0</v>
      </c>
      <c r="D275" s="162">
        <f>D274+B275-C275-E275</f>
        <v/>
      </c>
      <c r="E275" s="164" t="n"/>
    </row>
    <row r="276">
      <c r="A276" s="103" t="n">
        <v>44761</v>
      </c>
      <c r="B276" s="104" t="n">
        <v>0</v>
      </c>
      <c r="C276" s="82" t="n">
        <v>0</v>
      </c>
      <c r="D276" s="162">
        <f>D275+B276-C276-E276</f>
        <v/>
      </c>
      <c r="E276" s="164" t="n"/>
    </row>
    <row r="277">
      <c r="A277" s="103" t="n">
        <v>44762</v>
      </c>
      <c r="B277" s="104" t="n">
        <v>0</v>
      </c>
      <c r="C277" s="82" t="n">
        <v>0</v>
      </c>
      <c r="D277" s="162">
        <f>D276+B277-C277-E277</f>
        <v/>
      </c>
      <c r="E277" s="164" t="n"/>
    </row>
    <row r="278">
      <c r="A278" s="103" t="n">
        <v>44763</v>
      </c>
      <c r="B278" s="104" t="n">
        <v>0</v>
      </c>
      <c r="C278" s="82" t="n">
        <v>0</v>
      </c>
      <c r="D278" s="162">
        <f>D277+B278-C278-E278</f>
        <v/>
      </c>
      <c r="E278" s="164" t="n"/>
    </row>
    <row r="279">
      <c r="A279" s="103" t="n">
        <v>44764</v>
      </c>
      <c r="B279" s="104" t="n">
        <v>0</v>
      </c>
      <c r="C279" s="82" t="n">
        <v>0</v>
      </c>
      <c r="D279" s="162">
        <f>D278+B279-C279-E279</f>
        <v/>
      </c>
      <c r="E279" s="164" t="n"/>
    </row>
    <row r="280">
      <c r="A280" s="103" t="n">
        <v>44765</v>
      </c>
      <c r="B280" s="104" t="n">
        <v>0</v>
      </c>
      <c r="C280" s="82" t="n">
        <v>0</v>
      </c>
      <c r="D280" s="162">
        <f>D279+B280-C280-E280</f>
        <v/>
      </c>
      <c r="E280" s="164" t="n"/>
    </row>
    <row r="281">
      <c r="A281" s="103" t="n">
        <v>44766</v>
      </c>
      <c r="B281" s="104" t="n">
        <v>60</v>
      </c>
      <c r="C281" s="82" t="n">
        <v>0</v>
      </c>
      <c r="D281" s="162">
        <f>D280+B281-C281-E281</f>
        <v/>
      </c>
      <c r="E281" s="164" t="n"/>
    </row>
    <row r="282">
      <c r="A282" s="103" t="n">
        <v>44767</v>
      </c>
      <c r="B282" s="104" t="n">
        <v>0</v>
      </c>
      <c r="C282" s="82" t="n">
        <v>0</v>
      </c>
      <c r="D282" s="162">
        <f>D281+B282-C282-E282</f>
        <v/>
      </c>
      <c r="E282" s="164" t="n"/>
    </row>
    <row r="283">
      <c r="A283" s="103" t="n">
        <v>44768</v>
      </c>
      <c r="B283" s="104" t="n">
        <v>0</v>
      </c>
      <c r="C283" s="82" t="n">
        <v>0</v>
      </c>
      <c r="D283" s="162">
        <f>D282+B283-C283-E283</f>
        <v/>
      </c>
      <c r="E283" s="164" t="n"/>
    </row>
    <row r="284">
      <c r="A284" s="103" t="n">
        <v>44769</v>
      </c>
      <c r="B284" s="104" t="n">
        <v>30</v>
      </c>
      <c r="C284" s="82" t="n">
        <v>0</v>
      </c>
      <c r="D284" s="162">
        <f>D283+B284-C284-E284</f>
        <v/>
      </c>
      <c r="E284" s="164" t="n"/>
    </row>
    <row r="285">
      <c r="A285" s="103" t="n">
        <v>44770</v>
      </c>
      <c r="B285" s="104" t="n">
        <v>0</v>
      </c>
      <c r="C285" s="82" t="n">
        <v>0</v>
      </c>
      <c r="D285" s="162">
        <f>D284+B285-C285-E285</f>
        <v/>
      </c>
      <c r="E285" s="164" t="n"/>
    </row>
    <row r="286">
      <c r="A286" s="103" t="n">
        <v>44771</v>
      </c>
      <c r="B286" s="104" t="n">
        <v>0</v>
      </c>
      <c r="C286" s="82" t="n">
        <v>0</v>
      </c>
      <c r="D286" s="162">
        <f>D285+B286-C286-E286</f>
        <v/>
      </c>
      <c r="E286" s="164" t="n"/>
    </row>
    <row r="287">
      <c r="A287" s="103" t="n">
        <v>44772</v>
      </c>
      <c r="B287" s="104" t="n">
        <v>0</v>
      </c>
      <c r="C287" s="82" t="n">
        <v>0</v>
      </c>
      <c r="D287" s="162">
        <f>D286+B287-C287-E287</f>
        <v/>
      </c>
      <c r="E287" s="164" t="n"/>
    </row>
    <row r="288">
      <c r="A288" s="103" t="n">
        <v>44773</v>
      </c>
      <c r="B288" s="104" t="n">
        <v>0</v>
      </c>
      <c r="C288" s="82" t="n">
        <v>320</v>
      </c>
      <c r="D288" s="162">
        <f>D287+B288-C288-E288</f>
        <v/>
      </c>
      <c r="E288" s="164" t="n"/>
    </row>
    <row r="289">
      <c r="A289" s="103" t="n">
        <v>44774</v>
      </c>
      <c r="B289" s="104" t="n">
        <v>0</v>
      </c>
      <c r="C289" s="82" t="n">
        <v>0</v>
      </c>
      <c r="D289" s="162">
        <f>D288+B289-C289-E289</f>
        <v/>
      </c>
      <c r="E289" s="164" t="n"/>
    </row>
    <row r="290">
      <c r="A290" s="103" t="n">
        <v>44775</v>
      </c>
      <c r="B290" s="104" t="n">
        <v>37</v>
      </c>
      <c r="C290" s="82" t="n">
        <v>0</v>
      </c>
      <c r="D290" s="162">
        <f>D289+B290-C290-E290</f>
        <v/>
      </c>
      <c r="E290" s="164" t="n">
        <v>363.3333333333333</v>
      </c>
    </row>
    <row r="291">
      <c r="A291" s="103" t="n">
        <v>44776</v>
      </c>
      <c r="B291" s="104" t="n">
        <v>0</v>
      </c>
      <c r="C291" s="82" t="n">
        <v>0</v>
      </c>
      <c r="D291" s="162">
        <f>D290+B291-C291-E291</f>
        <v/>
      </c>
      <c r="E291" s="164" t="n">
        <v>0</v>
      </c>
    </row>
    <row r="292">
      <c r="A292" s="103" t="n">
        <v>44777</v>
      </c>
      <c r="B292" s="104" t="n">
        <v>0</v>
      </c>
      <c r="C292" s="82" t="n">
        <v>0</v>
      </c>
      <c r="D292" s="162">
        <f>D291+B292-C292-E292</f>
        <v/>
      </c>
      <c r="E292" s="164" t="n">
        <v>0</v>
      </c>
    </row>
    <row r="293">
      <c r="A293" s="103" t="n">
        <v>44778</v>
      </c>
      <c r="B293" s="104" t="n">
        <v>0</v>
      </c>
      <c r="C293" s="82" t="n">
        <v>0</v>
      </c>
      <c r="D293" s="162">
        <f>D292+B293-C293-E293</f>
        <v/>
      </c>
      <c r="E293" s="164" t="n">
        <v>0</v>
      </c>
    </row>
    <row r="294">
      <c r="A294" s="103" t="n">
        <v>44779</v>
      </c>
      <c r="B294" s="104" t="n">
        <v>0</v>
      </c>
      <c r="C294" s="82" t="n">
        <v>0</v>
      </c>
      <c r="D294" s="162">
        <f>D293+B294-C294-E294</f>
        <v/>
      </c>
      <c r="E294" s="164" t="n">
        <v>0</v>
      </c>
    </row>
    <row r="295">
      <c r="A295" s="103" t="n">
        <v>44780</v>
      </c>
      <c r="B295" s="104" t="n">
        <v>0</v>
      </c>
      <c r="C295" s="82" t="n">
        <v>0</v>
      </c>
      <c r="D295" s="162">
        <f>D294+B295-C295-E295</f>
        <v/>
      </c>
      <c r="E295" s="164" t="n">
        <v>0</v>
      </c>
    </row>
    <row r="296">
      <c r="A296" s="103" t="n">
        <v>44781</v>
      </c>
      <c r="B296" s="104" t="n">
        <v>0</v>
      </c>
      <c r="C296" s="82" t="n">
        <v>0</v>
      </c>
      <c r="D296" s="162">
        <f>D295+B296-C296-E296</f>
        <v/>
      </c>
      <c r="E296" s="164" t="n">
        <v>0</v>
      </c>
    </row>
    <row r="297">
      <c r="A297" s="103" t="n">
        <v>44782</v>
      </c>
      <c r="B297" s="104" t="n">
        <v>0</v>
      </c>
      <c r="C297" s="82" t="n">
        <v>0</v>
      </c>
      <c r="D297" s="162">
        <f>D296+B297-C297-E297</f>
        <v/>
      </c>
      <c r="E297" s="164" t="n">
        <v>0</v>
      </c>
    </row>
    <row r="298">
      <c r="A298" s="103" t="n">
        <v>44783</v>
      </c>
      <c r="B298" s="104" t="n">
        <v>0</v>
      </c>
      <c r="C298" s="82" t="n">
        <v>0</v>
      </c>
      <c r="D298" s="162">
        <f>D297+B298-C298-E298</f>
        <v/>
      </c>
      <c r="E298" s="164" t="n">
        <v>0</v>
      </c>
    </row>
    <row r="299">
      <c r="A299" s="103" t="n">
        <v>44784</v>
      </c>
      <c r="B299" s="104" t="n">
        <v>0</v>
      </c>
      <c r="C299" s="82" t="n">
        <v>0</v>
      </c>
      <c r="D299" s="162">
        <f>D298+B299-C299-E299</f>
        <v/>
      </c>
      <c r="E299" s="164" t="n">
        <v>0</v>
      </c>
    </row>
    <row r="300">
      <c r="A300" s="103" t="n">
        <v>44785</v>
      </c>
      <c r="B300" s="104" t="n">
        <v>150</v>
      </c>
      <c r="C300" s="82" t="n">
        <v>0</v>
      </c>
      <c r="D300" s="162">
        <f>D299+B300-C300-E300</f>
        <v/>
      </c>
      <c r="E300" s="164" t="n">
        <v>0</v>
      </c>
    </row>
    <row r="301">
      <c r="A301" s="103" t="n">
        <v>44786</v>
      </c>
      <c r="B301" s="104" t="n">
        <v>0</v>
      </c>
      <c r="C301" s="82" t="n">
        <v>0</v>
      </c>
      <c r="D301" s="162">
        <f>D300+B301-C301-E301</f>
        <v/>
      </c>
      <c r="E301" s="164" t="n">
        <v>0</v>
      </c>
    </row>
    <row r="302">
      <c r="A302" s="103" t="n">
        <v>44787</v>
      </c>
      <c r="B302" s="104" t="n">
        <v>0</v>
      </c>
      <c r="C302" s="82" t="n">
        <v>0</v>
      </c>
      <c r="D302" s="162">
        <f>D301+B302-C302-E302</f>
        <v/>
      </c>
      <c r="E302" s="164" t="n">
        <v>0</v>
      </c>
    </row>
    <row r="303">
      <c r="A303" s="103" t="n">
        <v>44788</v>
      </c>
      <c r="B303" s="104" t="n">
        <v>0</v>
      </c>
      <c r="C303" s="82" t="n">
        <v>0</v>
      </c>
      <c r="D303" s="162">
        <f>D302+B303-C303-E303</f>
        <v/>
      </c>
      <c r="E303" s="164" t="n">
        <v>0</v>
      </c>
    </row>
    <row r="304">
      <c r="A304" s="103" t="n">
        <v>44789</v>
      </c>
      <c r="B304" s="104" t="n">
        <v>0</v>
      </c>
      <c r="C304" s="82" t="n">
        <v>0</v>
      </c>
      <c r="D304" s="162">
        <f>D303+B304-C304-E304</f>
        <v/>
      </c>
      <c r="E304" s="164" t="n">
        <v>0</v>
      </c>
    </row>
    <row r="305">
      <c r="A305" s="103" t="n">
        <v>44790</v>
      </c>
      <c r="B305" s="104" t="n">
        <v>0</v>
      </c>
      <c r="C305" s="82" t="n">
        <v>0</v>
      </c>
      <c r="D305" s="162">
        <f>D304+B305-C305-E305</f>
        <v/>
      </c>
      <c r="E305" s="164" t="n">
        <v>0</v>
      </c>
    </row>
    <row r="306">
      <c r="A306" s="103" t="n">
        <v>44791</v>
      </c>
      <c r="B306" s="104" t="n">
        <v>0</v>
      </c>
      <c r="C306" s="82" t="n">
        <v>0</v>
      </c>
      <c r="D306" s="162">
        <f>D305+B306-C306-E306</f>
        <v/>
      </c>
      <c r="E306" s="164" t="n">
        <v>0</v>
      </c>
    </row>
    <row r="307">
      <c r="A307" s="103" t="n">
        <v>44792</v>
      </c>
      <c r="B307" s="104" t="n">
        <v>0</v>
      </c>
      <c r="C307" s="82" t="n">
        <v>0</v>
      </c>
      <c r="D307" s="162">
        <f>D306+B307-C307-E307</f>
        <v/>
      </c>
      <c r="E307" s="164" t="n">
        <v>0</v>
      </c>
    </row>
    <row r="308">
      <c r="A308" s="103" t="n">
        <v>44793</v>
      </c>
      <c r="B308" s="104" t="n">
        <v>35</v>
      </c>
      <c r="C308" s="82" t="n">
        <v>0</v>
      </c>
      <c r="D308" s="162">
        <f>D307+B308-C308-E308</f>
        <v/>
      </c>
      <c r="E308" s="164" t="n">
        <v>0</v>
      </c>
    </row>
    <row r="309">
      <c r="A309" s="103" t="n">
        <v>44794</v>
      </c>
      <c r="B309" s="104" t="n">
        <v>0</v>
      </c>
      <c r="C309" s="82" t="n">
        <v>0</v>
      </c>
      <c r="D309" s="162">
        <f>D308+B309-C309-E309</f>
        <v/>
      </c>
      <c r="E309" s="164" t="n">
        <v>0</v>
      </c>
    </row>
    <row r="310">
      <c r="A310" s="103" t="n">
        <v>44795</v>
      </c>
      <c r="B310" s="104" t="n">
        <v>0</v>
      </c>
      <c r="C310" s="82" t="n">
        <v>0</v>
      </c>
      <c r="D310" s="162">
        <f>D309+B310-C310-E310</f>
        <v/>
      </c>
      <c r="E310" s="164" t="n">
        <v>0</v>
      </c>
    </row>
    <row r="311">
      <c r="A311" s="103" t="n">
        <v>44796</v>
      </c>
      <c r="B311" s="104" t="n">
        <v>0</v>
      </c>
      <c r="C311" s="82" t="n">
        <v>0</v>
      </c>
      <c r="D311" s="162">
        <f>D310+B311-C311-E311</f>
        <v/>
      </c>
      <c r="E311" s="164" t="n">
        <v>0</v>
      </c>
    </row>
    <row r="312">
      <c r="A312" s="103" t="n">
        <v>44797</v>
      </c>
      <c r="B312" s="104" t="n">
        <v>0</v>
      </c>
      <c r="C312" s="82" t="n">
        <v>0</v>
      </c>
      <c r="D312" s="162">
        <f>D311+B312-C312-E312</f>
        <v/>
      </c>
      <c r="E312" s="164" t="n">
        <v>0</v>
      </c>
    </row>
    <row r="313">
      <c r="A313" s="103" t="n">
        <v>44798</v>
      </c>
      <c r="B313" s="104" t="n">
        <v>0</v>
      </c>
      <c r="C313" s="82" t="n">
        <v>0</v>
      </c>
      <c r="D313" s="162">
        <f>D312+B313-C313-E313</f>
        <v/>
      </c>
      <c r="E313" s="164" t="n">
        <v>0</v>
      </c>
    </row>
    <row r="314">
      <c r="A314" s="103" t="n">
        <v>44799</v>
      </c>
      <c r="B314" s="104" t="n">
        <v>0</v>
      </c>
      <c r="C314" s="82" t="n">
        <v>0</v>
      </c>
      <c r="D314" s="162">
        <f>D313+B314-C314-E314</f>
        <v/>
      </c>
      <c r="E314" s="164" t="n">
        <v>0</v>
      </c>
    </row>
    <row r="315">
      <c r="A315" s="103" t="n">
        <v>44800</v>
      </c>
      <c r="B315" s="104" t="n">
        <v>0</v>
      </c>
      <c r="C315" s="82" t="n">
        <v>0</v>
      </c>
      <c r="D315" s="162">
        <f>D314+B315-C315-E315</f>
        <v/>
      </c>
      <c r="E315" s="164" t="n">
        <v>0</v>
      </c>
    </row>
    <row r="316">
      <c r="A316" s="103" t="n">
        <v>44801</v>
      </c>
      <c r="B316" s="104" t="n">
        <v>0</v>
      </c>
      <c r="C316" s="82" t="n">
        <v>0</v>
      </c>
      <c r="D316" s="162">
        <f>D315+B316-C316-E316</f>
        <v/>
      </c>
      <c r="E316" s="164" t="n">
        <v>0</v>
      </c>
    </row>
    <row r="317">
      <c r="A317" s="103" t="n">
        <v>44802</v>
      </c>
      <c r="B317" s="104" t="n">
        <v>97</v>
      </c>
      <c r="C317" s="82" t="n">
        <v>0</v>
      </c>
      <c r="D317" s="162">
        <f>D316+B317-C317-E317</f>
        <v/>
      </c>
      <c r="E317" s="164" t="n">
        <v>0</v>
      </c>
    </row>
    <row r="318">
      <c r="A318" s="103" t="n">
        <v>44803</v>
      </c>
      <c r="B318" s="104" t="n">
        <v>0</v>
      </c>
      <c r="C318" s="82" t="n">
        <v>0</v>
      </c>
      <c r="D318" s="162">
        <f>D317+B318-C318-E318</f>
        <v/>
      </c>
      <c r="E318" s="164" t="n">
        <v>0</v>
      </c>
    </row>
    <row r="319">
      <c r="A319" s="103" t="n">
        <v>44804</v>
      </c>
      <c r="B319" s="104" t="n">
        <v>0</v>
      </c>
      <c r="C319" s="82" t="n">
        <v>0</v>
      </c>
      <c r="D319" s="162">
        <f>D318+B319-C319-E319</f>
        <v/>
      </c>
      <c r="E319" s="164" t="n">
        <v>0</v>
      </c>
    </row>
    <row r="320">
      <c r="A320" s="103" t="n">
        <v>44805</v>
      </c>
      <c r="B320" s="104" t="n">
        <v>0</v>
      </c>
      <c r="C320" s="82" t="n">
        <v>0</v>
      </c>
      <c r="D320" s="162">
        <f>D319+B320-C320-E320</f>
        <v/>
      </c>
      <c r="E320" s="164" t="n">
        <v>0</v>
      </c>
    </row>
    <row r="321">
      <c r="A321" s="103" t="n">
        <v>44806</v>
      </c>
      <c r="B321" s="104" t="n">
        <v>0</v>
      </c>
      <c r="C321" s="82" t="n">
        <v>0</v>
      </c>
      <c r="D321" s="162">
        <f>D320+B321-C321-E321</f>
        <v/>
      </c>
      <c r="E321" s="164" t="n">
        <v>0</v>
      </c>
    </row>
    <row r="322">
      <c r="A322" s="103" t="n">
        <v>44807</v>
      </c>
      <c r="B322" s="104" t="n">
        <v>0</v>
      </c>
      <c r="C322" s="82" t="n">
        <v>0</v>
      </c>
      <c r="D322" s="162">
        <f>D321+B322-C322-E322</f>
        <v/>
      </c>
      <c r="E322" s="164" t="n">
        <v>0</v>
      </c>
    </row>
    <row r="323">
      <c r="A323" s="103" t="n">
        <v>44808</v>
      </c>
      <c r="B323" s="104" t="n">
        <v>0</v>
      </c>
      <c r="C323" s="82" t="n">
        <v>0</v>
      </c>
      <c r="D323" s="162">
        <f>D322+B323-C323-E323</f>
        <v/>
      </c>
      <c r="E323" s="164" t="n">
        <v>0</v>
      </c>
    </row>
    <row r="324">
      <c r="A324" s="103" t="n">
        <v>44809</v>
      </c>
      <c r="B324" s="104" t="n">
        <v>78</v>
      </c>
      <c r="C324" s="82" t="n">
        <v>0</v>
      </c>
      <c r="D324" s="162">
        <f>D323+B324-C324-E324</f>
        <v/>
      </c>
      <c r="E324" s="164" t="n">
        <v>0</v>
      </c>
    </row>
    <row r="325">
      <c r="A325" s="103" t="n">
        <v>44810</v>
      </c>
      <c r="B325" s="104" t="n">
        <v>0</v>
      </c>
      <c r="C325" s="82" t="n">
        <v>0</v>
      </c>
      <c r="D325" s="162">
        <f>D324+B325-C325-E325</f>
        <v/>
      </c>
      <c r="E325" s="164" t="n">
        <v>0</v>
      </c>
    </row>
    <row r="326">
      <c r="A326" s="103" t="n">
        <v>44811</v>
      </c>
      <c r="B326" s="104" t="n">
        <v>0</v>
      </c>
      <c r="C326" s="82" t="n">
        <v>0</v>
      </c>
      <c r="D326" s="162">
        <f>D325+B326-C326-E326</f>
        <v/>
      </c>
      <c r="E326" s="164" t="n">
        <v>0</v>
      </c>
    </row>
    <row r="327">
      <c r="A327" s="103" t="n">
        <v>44812</v>
      </c>
      <c r="B327" s="104" t="n">
        <v>0</v>
      </c>
      <c r="C327" s="82" t="n">
        <v>0</v>
      </c>
      <c r="D327" s="162">
        <f>D326+B327-C327-E327</f>
        <v/>
      </c>
      <c r="E327" s="164" t="n">
        <v>0</v>
      </c>
    </row>
    <row r="328">
      <c r="A328" s="103" t="n">
        <v>44813</v>
      </c>
      <c r="B328" s="104" t="n">
        <v>0</v>
      </c>
      <c r="C328" s="82" t="n">
        <v>0</v>
      </c>
      <c r="D328" s="162">
        <f>D327+B328-C328-E328</f>
        <v/>
      </c>
      <c r="E328" s="164" t="n">
        <v>0</v>
      </c>
    </row>
    <row r="329">
      <c r="A329" s="103" t="n">
        <v>44814</v>
      </c>
      <c r="B329" s="104" t="n">
        <v>0</v>
      </c>
      <c r="C329" s="82" t="n">
        <v>0</v>
      </c>
      <c r="D329" s="162">
        <f>D328+B329-C329-E329</f>
        <v/>
      </c>
      <c r="E329" s="164" t="n">
        <v>0</v>
      </c>
    </row>
    <row r="330">
      <c r="A330" s="103" t="n">
        <v>44815</v>
      </c>
      <c r="B330" s="104" t="n">
        <v>20</v>
      </c>
      <c r="C330" s="82" t="n">
        <v>0</v>
      </c>
      <c r="D330" s="162">
        <f>D329+B330-C330-E330</f>
        <v/>
      </c>
      <c r="E330" s="164" t="n">
        <v>0</v>
      </c>
    </row>
    <row r="331">
      <c r="A331" s="103" t="n">
        <v>44816</v>
      </c>
      <c r="B331" s="104" t="n">
        <v>0</v>
      </c>
      <c r="C331" s="82" t="n">
        <v>0</v>
      </c>
      <c r="D331" s="162">
        <f>D330+B331-C331-E331</f>
        <v/>
      </c>
      <c r="E331" s="164" t="n">
        <v>0</v>
      </c>
    </row>
    <row r="332">
      <c r="A332" s="103" t="n">
        <v>44817</v>
      </c>
      <c r="B332" s="104" t="n">
        <v>0</v>
      </c>
      <c r="C332" s="82" t="n">
        <v>0</v>
      </c>
      <c r="D332" s="162">
        <f>D331+B332-C332-E332</f>
        <v/>
      </c>
      <c r="E332" s="164" t="n">
        <v>0</v>
      </c>
    </row>
    <row r="333">
      <c r="A333" s="103" t="n">
        <v>44818</v>
      </c>
      <c r="B333" s="104" t="n">
        <v>0</v>
      </c>
      <c r="C333" s="82" t="n">
        <v>0</v>
      </c>
      <c r="D333" s="162">
        <f>D332+B333-C333-E333</f>
        <v/>
      </c>
      <c r="E333" s="164" t="n">
        <v>0</v>
      </c>
    </row>
    <row r="334">
      <c r="A334" s="103" t="n">
        <v>44819</v>
      </c>
      <c r="B334" s="104" t="n">
        <v>0</v>
      </c>
      <c r="C334" s="82" t="n">
        <v>0</v>
      </c>
      <c r="D334" s="162">
        <f>D333+B334-C334-E334</f>
        <v/>
      </c>
      <c r="E334" s="164" t="n">
        <v>0</v>
      </c>
    </row>
    <row r="335">
      <c r="A335" s="103" t="n">
        <v>44820</v>
      </c>
      <c r="B335" s="104" t="n">
        <v>0</v>
      </c>
      <c r="C335" s="82" t="n">
        <v>0</v>
      </c>
      <c r="D335" s="162">
        <f>D334+B335-C335-E335</f>
        <v/>
      </c>
      <c r="E335" s="164" t="n">
        <v>0</v>
      </c>
    </row>
    <row r="336">
      <c r="A336" s="103" t="n">
        <v>44821</v>
      </c>
      <c r="B336" s="104" t="n">
        <v>0</v>
      </c>
      <c r="C336" s="82" t="n">
        <v>0</v>
      </c>
      <c r="D336" s="162">
        <f>D335+B336-C336-E336</f>
        <v/>
      </c>
      <c r="E336" s="164" t="n">
        <v>0</v>
      </c>
    </row>
    <row r="337">
      <c r="A337" s="103" t="n">
        <v>44822</v>
      </c>
      <c r="B337" s="104" t="n">
        <v>97</v>
      </c>
      <c r="C337" s="82" t="n">
        <v>0</v>
      </c>
      <c r="D337" s="162">
        <f>D336+B337-C337-E337</f>
        <v/>
      </c>
      <c r="E337" s="164" t="n">
        <v>0</v>
      </c>
    </row>
    <row r="338">
      <c r="A338" s="103" t="n">
        <v>44823</v>
      </c>
      <c r="B338" s="104" t="n">
        <v>0</v>
      </c>
      <c r="C338" s="82" t="n">
        <v>0</v>
      </c>
      <c r="D338" s="162">
        <f>D337+B338-C338-E338</f>
        <v/>
      </c>
      <c r="E338" s="164" t="n">
        <v>0</v>
      </c>
    </row>
    <row r="339">
      <c r="A339" s="103" t="n">
        <v>44824</v>
      </c>
      <c r="B339" s="104" t="n">
        <v>0</v>
      </c>
      <c r="C339" s="82" t="n">
        <v>0</v>
      </c>
      <c r="D339" s="162">
        <f>D338+B339-C339-E339</f>
        <v/>
      </c>
      <c r="E339" s="164" t="n">
        <v>0</v>
      </c>
    </row>
    <row r="340">
      <c r="A340" s="103" t="n">
        <v>44825</v>
      </c>
      <c r="B340" s="104" t="n">
        <v>0</v>
      </c>
      <c r="C340" s="82" t="n">
        <v>0</v>
      </c>
      <c r="D340" s="162">
        <f>D339+B340-C340-E340</f>
        <v/>
      </c>
      <c r="E340" s="164" t="n">
        <v>0</v>
      </c>
    </row>
    <row r="341">
      <c r="A341" s="103" t="n">
        <v>44826</v>
      </c>
      <c r="B341" s="104" t="n">
        <v>0</v>
      </c>
      <c r="C341" s="82" t="n">
        <v>0</v>
      </c>
      <c r="D341" s="162">
        <f>D340+B341-C341-E341</f>
        <v/>
      </c>
      <c r="E341" s="164" t="n">
        <v>0</v>
      </c>
    </row>
    <row r="342">
      <c r="A342" s="103" t="n">
        <v>44827</v>
      </c>
      <c r="B342" s="104" t="n">
        <v>0</v>
      </c>
      <c r="C342" s="82" t="n">
        <v>0</v>
      </c>
      <c r="D342" s="162">
        <f>D341+B342-C342-E342</f>
        <v/>
      </c>
      <c r="E342" s="164" t="n">
        <v>0</v>
      </c>
    </row>
    <row r="343">
      <c r="A343" s="103" t="n">
        <v>44828</v>
      </c>
      <c r="B343" s="104" t="n">
        <v>89</v>
      </c>
      <c r="C343" s="82" t="n">
        <v>0</v>
      </c>
      <c r="D343" s="162">
        <f>D342+B343-C343-E343</f>
        <v/>
      </c>
      <c r="E343" s="164" t="n">
        <v>0</v>
      </c>
    </row>
    <row r="344">
      <c r="A344" s="103" t="n">
        <v>44829</v>
      </c>
      <c r="B344" s="104" t="n">
        <v>127</v>
      </c>
      <c r="C344" s="82" t="n">
        <v>0</v>
      </c>
      <c r="D344" s="162">
        <f>D343+B344-C344-E344</f>
        <v/>
      </c>
      <c r="E344" s="164" t="n">
        <v>0</v>
      </c>
    </row>
    <row r="345">
      <c r="A345" s="103" t="n">
        <v>44830</v>
      </c>
      <c r="B345" s="104" t="n">
        <v>34</v>
      </c>
      <c r="C345" s="82" t="n">
        <v>0</v>
      </c>
      <c r="D345" s="162">
        <f>D344+B345-C345-E345</f>
        <v/>
      </c>
      <c r="E345" s="164" t="n">
        <v>0</v>
      </c>
    </row>
    <row r="346">
      <c r="A346" s="103" t="n">
        <v>44831</v>
      </c>
      <c r="B346" s="104" t="n">
        <v>0</v>
      </c>
      <c r="C346" s="82" t="n">
        <v>0</v>
      </c>
      <c r="D346" s="162">
        <f>D345+B346-C346-E346</f>
        <v/>
      </c>
      <c r="E346" s="164" t="n">
        <v>0</v>
      </c>
    </row>
    <row r="347">
      <c r="A347" s="103" t="n">
        <v>44832</v>
      </c>
      <c r="B347" s="104" t="n">
        <v>0</v>
      </c>
      <c r="C347" s="82" t="n">
        <v>0</v>
      </c>
      <c r="D347" s="162">
        <f>D346+B347-C347-E347</f>
        <v/>
      </c>
      <c r="E347" s="164" t="n">
        <v>0</v>
      </c>
    </row>
    <row r="348">
      <c r="A348" s="103" t="n">
        <v>44833</v>
      </c>
      <c r="B348" s="104" t="n">
        <v>0</v>
      </c>
      <c r="C348" s="82" t="n">
        <v>0</v>
      </c>
      <c r="D348" s="162">
        <f>D347+B348-C348-E348</f>
        <v/>
      </c>
      <c r="E348" s="164" t="n">
        <v>0</v>
      </c>
    </row>
    <row r="349">
      <c r="A349" s="103" t="n">
        <v>44834</v>
      </c>
      <c r="B349" s="104" t="n">
        <v>130</v>
      </c>
      <c r="C349" s="82" t="n">
        <v>429</v>
      </c>
      <c r="D349" s="162">
        <f>D348+B349-C349-E349</f>
        <v/>
      </c>
      <c r="E349" s="164" t="n">
        <v>0</v>
      </c>
    </row>
    <row r="350">
      <c r="A350" s="103" t="n">
        <v>44835</v>
      </c>
      <c r="B350" s="104" t="n">
        <v>152</v>
      </c>
      <c r="C350" s="82" t="n">
        <v>0</v>
      </c>
      <c r="D350" s="162">
        <f>D349+B350-C350-E350</f>
        <v/>
      </c>
      <c r="E350" s="164" t="n">
        <v>0</v>
      </c>
    </row>
    <row r="351">
      <c r="A351" s="103" t="n">
        <v>44836</v>
      </c>
      <c r="B351" s="104" t="n">
        <v>0</v>
      </c>
      <c r="C351" s="82" t="n">
        <v>0</v>
      </c>
      <c r="D351" s="162">
        <f>D350+B351-C351-E351</f>
        <v/>
      </c>
      <c r="E351" s="164" t="n">
        <v>0</v>
      </c>
    </row>
    <row r="352">
      <c r="A352" s="103" t="n">
        <v>44837</v>
      </c>
      <c r="B352" s="104" t="n">
        <v>0</v>
      </c>
      <c r="C352" s="82" t="n">
        <v>90</v>
      </c>
      <c r="D352" s="162">
        <f>D351+B352-C352-E352</f>
        <v/>
      </c>
      <c r="E352" s="164" t="n">
        <v>0</v>
      </c>
    </row>
    <row r="353">
      <c r="A353" s="103" t="n">
        <v>44838</v>
      </c>
      <c r="B353" s="104" t="n">
        <v>0</v>
      </c>
      <c r="C353" s="82" t="n">
        <v>0</v>
      </c>
      <c r="D353" s="162">
        <f>D352+B353-C353-E353</f>
        <v/>
      </c>
      <c r="E353" s="164" t="n">
        <v>0</v>
      </c>
    </row>
    <row r="354">
      <c r="A354" s="103" t="n">
        <v>44839</v>
      </c>
      <c r="B354" s="104" t="n">
        <v>63</v>
      </c>
      <c r="C354" s="82" t="n">
        <v>0</v>
      </c>
      <c r="D354" s="162">
        <f>D353+B354-C354-E354</f>
        <v/>
      </c>
      <c r="E354" s="164" t="n">
        <v>0</v>
      </c>
    </row>
    <row r="355">
      <c r="A355" s="103" t="n">
        <v>44840</v>
      </c>
      <c r="B355" s="104" t="n">
        <v>176</v>
      </c>
      <c r="C355" s="82" t="n">
        <v>0</v>
      </c>
      <c r="D355" s="162">
        <f>D354+B355-C355-E355</f>
        <v/>
      </c>
      <c r="E355" s="164" t="n">
        <v>0</v>
      </c>
    </row>
    <row r="356">
      <c r="A356" s="103" t="n">
        <v>44841</v>
      </c>
      <c r="B356" s="104" t="n">
        <v>65</v>
      </c>
      <c r="C356" s="82" t="n">
        <v>0</v>
      </c>
      <c r="D356" s="162">
        <f>D355+B356-C356-E356</f>
        <v/>
      </c>
      <c r="E356" s="164" t="n">
        <v>0</v>
      </c>
    </row>
    <row r="357">
      <c r="A357" s="103" t="n">
        <v>44842</v>
      </c>
      <c r="B357" s="104" t="n">
        <v>0</v>
      </c>
      <c r="C357" s="82" t="n">
        <v>0</v>
      </c>
      <c r="D357" s="162">
        <f>D356+B357-C357-E357</f>
        <v/>
      </c>
      <c r="E357" s="164" t="n">
        <v>0</v>
      </c>
    </row>
    <row r="358">
      <c r="A358" s="103" t="n">
        <v>44843</v>
      </c>
      <c r="B358" s="104" t="n">
        <v>0</v>
      </c>
      <c r="C358" s="82" t="n">
        <v>0</v>
      </c>
      <c r="D358" s="162">
        <f>D357+B358-C358-E358</f>
        <v/>
      </c>
      <c r="E358" s="164" t="n">
        <v>0</v>
      </c>
    </row>
    <row r="359">
      <c r="A359" s="103" t="n">
        <v>44844</v>
      </c>
      <c r="B359" s="104" t="n">
        <v>170</v>
      </c>
      <c r="C359" s="82" t="n">
        <v>0</v>
      </c>
      <c r="D359" s="162">
        <f>D358+B359-C359-E359</f>
        <v/>
      </c>
      <c r="E359" s="164" t="n">
        <v>0</v>
      </c>
    </row>
    <row r="360">
      <c r="A360" s="103" t="n">
        <v>44845</v>
      </c>
      <c r="B360" s="104" t="n">
        <v>160</v>
      </c>
      <c r="C360" s="82" t="n">
        <v>80</v>
      </c>
      <c r="D360" s="162">
        <f>D359+B360-C360-E360</f>
        <v/>
      </c>
      <c r="E360" s="164" t="n">
        <v>0</v>
      </c>
    </row>
    <row r="361">
      <c r="A361" s="103" t="n">
        <v>44846</v>
      </c>
      <c r="B361" s="104" t="n">
        <v>0</v>
      </c>
      <c r="C361" s="82" t="n">
        <v>75</v>
      </c>
      <c r="D361" s="162">
        <f>D360+B361-C361-E361</f>
        <v/>
      </c>
      <c r="E361" s="164" t="n">
        <v>0</v>
      </c>
    </row>
    <row r="362">
      <c r="A362" s="103" t="n">
        <v>44847</v>
      </c>
      <c r="B362" s="104" t="n">
        <v>0</v>
      </c>
      <c r="C362" s="82" t="n">
        <v>0</v>
      </c>
      <c r="D362" s="162">
        <f>D361+B362-C362-E362</f>
        <v/>
      </c>
      <c r="E362" s="164" t="n">
        <v>0</v>
      </c>
    </row>
    <row r="363">
      <c r="A363" s="103" t="n">
        <v>44848</v>
      </c>
      <c r="B363" s="104" t="n">
        <v>9</v>
      </c>
      <c r="C363" s="82" t="n">
        <v>102</v>
      </c>
      <c r="D363" s="162">
        <f>D362+B363-C363-E363</f>
        <v/>
      </c>
      <c r="E363" s="164" t="n">
        <v>0</v>
      </c>
    </row>
    <row r="364">
      <c r="A364" s="103" t="n">
        <v>44849</v>
      </c>
      <c r="B364" s="104" t="n">
        <v>176</v>
      </c>
      <c r="C364" s="82" t="n">
        <v>0</v>
      </c>
      <c r="D364" s="162">
        <f>D363+B364-C364-E364</f>
        <v/>
      </c>
      <c r="E364" s="164" t="n">
        <v>0</v>
      </c>
    </row>
    <row r="365">
      <c r="A365" s="103" t="n">
        <v>44850</v>
      </c>
      <c r="B365" s="104" t="n">
        <v>125</v>
      </c>
      <c r="C365" s="82" t="n">
        <v>0</v>
      </c>
      <c r="D365" s="162">
        <f>D364+B365-C365-E365</f>
        <v/>
      </c>
      <c r="E365" s="164" t="n">
        <v>0</v>
      </c>
    </row>
    <row r="366">
      <c r="A366" s="103" t="n">
        <v>44851</v>
      </c>
      <c r="B366" s="104" t="n">
        <v>0</v>
      </c>
      <c r="C366" s="82" t="n">
        <v>0</v>
      </c>
      <c r="D366" s="162">
        <f>D365+B366-C366-E366</f>
        <v/>
      </c>
      <c r="E366" s="164" t="n">
        <v>0</v>
      </c>
    </row>
    <row r="367">
      <c r="A367" s="103" t="n">
        <v>44852</v>
      </c>
      <c r="B367" s="104" t="n">
        <v>122</v>
      </c>
      <c r="C367" s="82" t="n">
        <v>70</v>
      </c>
      <c r="D367" s="162">
        <f>D366+B367-C367-E367</f>
        <v/>
      </c>
      <c r="E367" s="164" t="n">
        <v>0</v>
      </c>
    </row>
    <row r="368">
      <c r="A368" s="103" t="n">
        <v>44853</v>
      </c>
      <c r="B368" s="104" t="n">
        <v>5</v>
      </c>
      <c r="C368" s="82" t="n">
        <v>80</v>
      </c>
      <c r="D368" s="162">
        <f>D367+B368-C368-E368</f>
        <v/>
      </c>
      <c r="E368" s="164" t="n">
        <v>0</v>
      </c>
    </row>
    <row r="369">
      <c r="A369" s="103" t="n">
        <v>44854</v>
      </c>
      <c r="B369" s="104" t="n">
        <v>88</v>
      </c>
      <c r="C369" s="82" t="n">
        <v>82</v>
      </c>
      <c r="D369" s="162">
        <f>D368+B369-C369-E369</f>
        <v/>
      </c>
      <c r="E369" s="164" t="n">
        <v>0</v>
      </c>
    </row>
    <row r="370">
      <c r="A370" s="103" t="n">
        <v>44855</v>
      </c>
      <c r="B370" s="104" t="n">
        <v>14</v>
      </c>
      <c r="C370" s="82" t="n">
        <v>0</v>
      </c>
      <c r="D370" s="162">
        <f>D369+B370-C370-E370</f>
        <v/>
      </c>
      <c r="E370" s="164" t="n">
        <v>0</v>
      </c>
    </row>
    <row r="371">
      <c r="A371" s="103" t="n">
        <v>44856</v>
      </c>
      <c r="B371" s="104" t="n">
        <v>189</v>
      </c>
      <c r="C371" s="82" t="n">
        <v>0</v>
      </c>
      <c r="D371" s="162">
        <f>D370+B371-C371-E371</f>
        <v/>
      </c>
      <c r="E371" s="164" t="n">
        <v>0</v>
      </c>
    </row>
    <row r="372">
      <c r="A372" s="103" t="n">
        <v>44857</v>
      </c>
      <c r="B372" s="104" t="n">
        <v>193</v>
      </c>
      <c r="C372" s="82" t="n">
        <v>0</v>
      </c>
      <c r="D372" s="162">
        <f>D371+B372-C372-E372</f>
        <v/>
      </c>
      <c r="E372" s="164" t="n">
        <v>0</v>
      </c>
    </row>
    <row r="373">
      <c r="A373" s="103" t="n">
        <v>44858</v>
      </c>
      <c r="B373" s="104" t="n">
        <v>0</v>
      </c>
      <c r="C373" s="82" t="n">
        <v>0</v>
      </c>
      <c r="D373" s="162">
        <f>D372+B373-C373-E373</f>
        <v/>
      </c>
      <c r="E373" s="164" t="n">
        <v>0</v>
      </c>
    </row>
    <row r="374">
      <c r="A374" s="103" t="n">
        <v>44859</v>
      </c>
      <c r="B374" s="104" t="n">
        <v>157</v>
      </c>
      <c r="C374" s="82" t="n">
        <v>20</v>
      </c>
      <c r="D374" s="162">
        <f>D373+B374-C374-E374</f>
        <v/>
      </c>
      <c r="E374" s="164" t="n">
        <v>0</v>
      </c>
    </row>
    <row r="375">
      <c r="A375" s="103" t="n">
        <v>44860</v>
      </c>
      <c r="B375" s="104" t="n">
        <v>5</v>
      </c>
      <c r="C375" s="82" t="n">
        <v>146</v>
      </c>
      <c r="D375" s="162">
        <f>D374+B375-C375-E375</f>
        <v/>
      </c>
      <c r="E375" s="164" t="n">
        <v>0</v>
      </c>
    </row>
    <row r="376">
      <c r="A376" s="103" t="n">
        <v>44861</v>
      </c>
      <c r="B376" s="104" t="n">
        <v>0</v>
      </c>
      <c r="C376" s="82" t="n">
        <v>108</v>
      </c>
      <c r="D376" s="162">
        <f>D375+B376-C376-E376</f>
        <v/>
      </c>
      <c r="E376" s="164" t="n">
        <v>0</v>
      </c>
    </row>
    <row r="377">
      <c r="A377" s="103" t="n">
        <v>44862</v>
      </c>
      <c r="B377" s="104" t="n">
        <v>16</v>
      </c>
      <c r="C377" s="82" t="n">
        <v>110</v>
      </c>
      <c r="D377" s="162">
        <f>D376+B377-C377-E377</f>
        <v/>
      </c>
      <c r="E377" s="164" t="n">
        <v>0</v>
      </c>
    </row>
    <row r="378">
      <c r="A378" s="103" t="n">
        <v>44863</v>
      </c>
      <c r="B378" s="104" t="n">
        <v>127</v>
      </c>
      <c r="C378" s="82" t="n">
        <v>100</v>
      </c>
      <c r="D378" s="162">
        <f>D377+B378-C378-E378</f>
        <v/>
      </c>
      <c r="E378" s="164" t="n">
        <v>0</v>
      </c>
    </row>
    <row r="379">
      <c r="A379" s="103" t="n">
        <v>44864</v>
      </c>
      <c r="B379" s="104" t="n">
        <v>0</v>
      </c>
      <c r="C379" s="82" t="n">
        <v>0</v>
      </c>
      <c r="D379" s="162">
        <f>D378+B379-C379-E379</f>
        <v/>
      </c>
      <c r="E379" s="164" t="n">
        <v>0</v>
      </c>
    </row>
    <row r="380">
      <c r="A380" s="103" t="n">
        <v>44865</v>
      </c>
      <c r="B380" s="104" t="n">
        <v>0</v>
      </c>
      <c r="C380" s="82" t="n">
        <v>0</v>
      </c>
      <c r="D380" s="162">
        <f>D379+B380-C380-E380</f>
        <v/>
      </c>
      <c r="E380" s="164" t="n">
        <v>0</v>
      </c>
    </row>
    <row r="381">
      <c r="A381" s="103" t="n">
        <v>44866</v>
      </c>
      <c r="B381" s="104" t="n">
        <v>220</v>
      </c>
      <c r="C381" s="82" t="n">
        <v>0</v>
      </c>
      <c r="D381" s="162">
        <f>D380+B381-C381-E381</f>
        <v/>
      </c>
      <c r="E381" s="164" t="n">
        <v>0</v>
      </c>
    </row>
    <row r="382">
      <c r="A382" s="103" t="n">
        <v>44867</v>
      </c>
      <c r="B382" s="104" t="n">
        <v>0</v>
      </c>
      <c r="C382" s="82" t="n">
        <v>20</v>
      </c>
      <c r="D382" s="162">
        <f>D381+B382-C382-E382</f>
        <v/>
      </c>
      <c r="E382" s="164" t="n">
        <v>0</v>
      </c>
    </row>
    <row r="383">
      <c r="A383" s="103" t="n">
        <v>44868</v>
      </c>
      <c r="B383" s="104" t="n">
        <v>0</v>
      </c>
      <c r="C383" s="82" t="n">
        <v>55</v>
      </c>
      <c r="D383" s="162">
        <f>D382+B383-C383-E383</f>
        <v/>
      </c>
      <c r="E383" s="164" t="n">
        <v>0</v>
      </c>
    </row>
    <row r="384">
      <c r="A384" s="103" t="n">
        <v>44869</v>
      </c>
      <c r="B384" s="104" t="n">
        <v>14</v>
      </c>
      <c r="C384" s="82" t="n">
        <v>0</v>
      </c>
      <c r="D384" s="162">
        <f>D383+B384-C384-E384</f>
        <v/>
      </c>
      <c r="E384" s="164" t="n">
        <v>0</v>
      </c>
    </row>
    <row r="385">
      <c r="A385" s="103" t="n">
        <v>44870</v>
      </c>
      <c r="B385" s="104" t="n">
        <v>0</v>
      </c>
      <c r="C385" s="82" t="n">
        <v>0</v>
      </c>
      <c r="D385" s="162">
        <f>D384+B385-C385-E385</f>
        <v/>
      </c>
      <c r="E385" s="164" t="n">
        <v>0</v>
      </c>
    </row>
    <row r="386">
      <c r="A386" s="103" t="n">
        <v>44871</v>
      </c>
      <c r="B386" s="104" t="n">
        <v>175</v>
      </c>
      <c r="C386" s="82" t="n">
        <v>0</v>
      </c>
      <c r="D386" s="162">
        <f>D385+B386-C386-E386</f>
        <v/>
      </c>
      <c r="E386" s="164" t="n">
        <v>0</v>
      </c>
    </row>
    <row r="387">
      <c r="A387" s="103" t="n">
        <v>44872</v>
      </c>
      <c r="B387" s="104" t="n">
        <v>0</v>
      </c>
      <c r="C387" s="82" t="n">
        <v>0</v>
      </c>
      <c r="D387" s="162">
        <f>D386+B387-C387-E387</f>
        <v/>
      </c>
      <c r="E387" s="164" t="n">
        <v>0</v>
      </c>
    </row>
    <row r="388">
      <c r="A388" s="103" t="n">
        <v>44873</v>
      </c>
      <c r="B388" s="104" t="n">
        <v>200</v>
      </c>
      <c r="C388" s="82" t="n">
        <v>115</v>
      </c>
      <c r="D388" s="162">
        <f>D387+B388-C388-E388</f>
        <v/>
      </c>
      <c r="E388" s="164" t="n">
        <v>0</v>
      </c>
    </row>
    <row r="389">
      <c r="A389" s="103" t="n">
        <v>44874</v>
      </c>
      <c r="B389" s="104" t="n">
        <v>0</v>
      </c>
      <c r="C389" s="82" t="n">
        <v>150</v>
      </c>
      <c r="D389" s="162">
        <f>D388+B389-C389-E389</f>
        <v/>
      </c>
      <c r="E389" s="164" t="n">
        <v>0</v>
      </c>
    </row>
    <row r="390">
      <c r="A390" s="103" t="n">
        <v>44875</v>
      </c>
      <c r="B390" s="104" t="n">
        <v>0</v>
      </c>
      <c r="C390" s="82" t="n">
        <v>105</v>
      </c>
      <c r="D390" s="162">
        <f>D389+B390-C390-E390</f>
        <v/>
      </c>
      <c r="E390" s="164" t="n">
        <v>0</v>
      </c>
    </row>
    <row r="391">
      <c r="A391" s="103" t="n">
        <v>44876</v>
      </c>
      <c r="B391" s="104" t="n">
        <v>9</v>
      </c>
      <c r="C391" s="82" t="n">
        <v>89</v>
      </c>
      <c r="D391" s="162">
        <f>D390+B391-C391-E391</f>
        <v/>
      </c>
      <c r="E391" s="164" t="n">
        <v>490</v>
      </c>
    </row>
    <row r="392">
      <c r="A392" s="103" t="n">
        <v>44877</v>
      </c>
      <c r="B392" s="104" t="n">
        <v>0</v>
      </c>
      <c r="C392" s="82" t="n">
        <v>0</v>
      </c>
      <c r="D392" s="162">
        <f>D391+B392-C392-E392</f>
        <v/>
      </c>
      <c r="E392" s="164" t="n">
        <v>0</v>
      </c>
    </row>
    <row r="393">
      <c r="A393" s="103" t="n">
        <v>44878</v>
      </c>
      <c r="B393" s="104" t="n">
        <v>27</v>
      </c>
      <c r="C393" s="82" t="n">
        <v>0</v>
      </c>
      <c r="D393" s="162">
        <f>D392+B393-C393-E393</f>
        <v/>
      </c>
      <c r="E393" s="164" t="n">
        <v>0</v>
      </c>
    </row>
    <row r="394">
      <c r="A394" s="103" t="n">
        <v>44879</v>
      </c>
      <c r="B394" s="104" t="n">
        <v>142</v>
      </c>
      <c r="C394" s="82" t="n">
        <v>0</v>
      </c>
      <c r="D394" s="162">
        <f>D393+B394-C394-E394</f>
        <v/>
      </c>
      <c r="E394" s="164" t="n">
        <v>0</v>
      </c>
    </row>
    <row r="395">
      <c r="A395" s="103" t="n">
        <v>44880</v>
      </c>
      <c r="B395" s="104" t="n">
        <v>211</v>
      </c>
      <c r="C395" s="82" t="n">
        <v>0</v>
      </c>
      <c r="D395" s="162">
        <f>D394+B395-C395-E395</f>
        <v/>
      </c>
      <c r="E395" s="164" t="n">
        <v>0</v>
      </c>
    </row>
    <row r="396">
      <c r="A396" s="103" t="n">
        <v>44881</v>
      </c>
      <c r="B396" s="104" t="n">
        <v>115</v>
      </c>
      <c r="C396" s="82" t="n">
        <v>33</v>
      </c>
      <c r="D396" s="162">
        <f>D395+B396-C396-E396</f>
        <v/>
      </c>
      <c r="E396" s="164" t="n">
        <v>0</v>
      </c>
    </row>
    <row r="397">
      <c r="A397" s="103" t="n">
        <v>44882</v>
      </c>
      <c r="B397" s="104" t="n">
        <v>120</v>
      </c>
      <c r="C397" s="82" t="n">
        <v>100</v>
      </c>
      <c r="D397" s="162">
        <f>D396+B397-C397-E397</f>
        <v/>
      </c>
      <c r="E397" s="164" t="n">
        <v>0</v>
      </c>
    </row>
    <row r="398">
      <c r="A398" s="103" t="n">
        <v>44883</v>
      </c>
      <c r="B398" s="104" t="n">
        <v>166</v>
      </c>
      <c r="C398" s="82" t="n">
        <v>100</v>
      </c>
      <c r="D398" s="162">
        <f>D397+B398-C398-E398</f>
        <v/>
      </c>
      <c r="E398" s="164" t="n">
        <v>0</v>
      </c>
    </row>
    <row r="399">
      <c r="A399" s="103" t="n">
        <v>44884</v>
      </c>
      <c r="B399" s="104" t="n">
        <v>0</v>
      </c>
      <c r="C399" s="82" t="n">
        <v>0</v>
      </c>
      <c r="D399" s="162">
        <f>D398+B399-C399-E399</f>
        <v/>
      </c>
      <c r="E399" s="164" t="n">
        <v>0</v>
      </c>
    </row>
    <row r="400">
      <c r="A400" s="103" t="n">
        <v>44885</v>
      </c>
      <c r="B400" s="104" t="n">
        <v>220</v>
      </c>
      <c r="C400" s="82" t="n">
        <v>0</v>
      </c>
      <c r="D400" s="162">
        <f>D399+B400-C400-E400</f>
        <v/>
      </c>
      <c r="E400" s="164" t="n">
        <v>0</v>
      </c>
    </row>
    <row r="401">
      <c r="A401" s="103" t="n">
        <v>44886</v>
      </c>
      <c r="B401" s="104" t="n">
        <v>0</v>
      </c>
      <c r="C401" s="82" t="n">
        <v>40</v>
      </c>
      <c r="D401" s="162">
        <f>D400+B401-C401-E401</f>
        <v/>
      </c>
      <c r="E401" s="164" t="n">
        <v>0</v>
      </c>
    </row>
    <row r="402">
      <c r="A402" s="103" t="n">
        <v>44887</v>
      </c>
      <c r="B402" s="104" t="n">
        <v>138</v>
      </c>
      <c r="C402" s="82" t="n">
        <v>24</v>
      </c>
      <c r="D402" s="162">
        <f>D401+B402-C402-E402</f>
        <v/>
      </c>
      <c r="E402" s="164" t="n">
        <v>0</v>
      </c>
    </row>
    <row r="403">
      <c r="A403" s="103" t="n">
        <v>44888</v>
      </c>
      <c r="B403" s="104" t="n">
        <v>0</v>
      </c>
      <c r="C403" s="82" t="n">
        <v>47</v>
      </c>
      <c r="D403" s="162">
        <f>D402+B403-C403-E403</f>
        <v/>
      </c>
      <c r="E403" s="164" t="n">
        <v>0</v>
      </c>
    </row>
    <row r="404">
      <c r="A404" s="103" t="n">
        <v>44889</v>
      </c>
      <c r="B404" s="104" t="n">
        <v>0</v>
      </c>
      <c r="C404" s="82" t="n">
        <v>52</v>
      </c>
      <c r="D404" s="162">
        <f>D403+B404-C404-E404</f>
        <v/>
      </c>
      <c r="E404" s="164" t="n">
        <v>0</v>
      </c>
    </row>
    <row r="405">
      <c r="A405" s="103" t="n">
        <v>44890</v>
      </c>
      <c r="B405" s="104" t="n">
        <v>75</v>
      </c>
      <c r="C405" s="82" t="n">
        <v>32</v>
      </c>
      <c r="D405" s="162">
        <f>D404+B405-C405-E405</f>
        <v/>
      </c>
      <c r="E405" s="164" t="n">
        <v>0</v>
      </c>
    </row>
    <row r="406">
      <c r="A406" s="103" t="n">
        <v>44891</v>
      </c>
      <c r="B406" s="104" t="n">
        <v>0</v>
      </c>
      <c r="C406" s="82" t="n">
        <v>42</v>
      </c>
      <c r="D406" s="162">
        <f>D405+B406-C406-E406</f>
        <v/>
      </c>
      <c r="E406" s="164" t="n">
        <v>0</v>
      </c>
    </row>
    <row r="407">
      <c r="A407" s="103" t="n">
        <v>44892</v>
      </c>
      <c r="B407" s="104" t="n">
        <v>150</v>
      </c>
      <c r="C407" s="82" t="n">
        <v>0</v>
      </c>
      <c r="D407" s="162">
        <f>D406+B407-C407-E407</f>
        <v/>
      </c>
      <c r="E407" s="164" t="n">
        <v>0</v>
      </c>
    </row>
    <row r="408">
      <c r="A408" s="103" t="n">
        <v>44893</v>
      </c>
      <c r="B408" s="104" t="n">
        <v>0</v>
      </c>
      <c r="C408" s="82" t="n">
        <v>100</v>
      </c>
      <c r="D408" s="162">
        <f>D407+B408-C408-E408</f>
        <v/>
      </c>
      <c r="E408" s="164" t="n">
        <v>0</v>
      </c>
    </row>
    <row r="409">
      <c r="A409" s="103" t="n">
        <v>44894</v>
      </c>
      <c r="B409" s="104" t="n">
        <v>0</v>
      </c>
      <c r="C409" s="82" t="n">
        <v>95</v>
      </c>
      <c r="D409" s="162">
        <f>D408+B409-C409-E409</f>
        <v/>
      </c>
      <c r="E409" s="164" t="n">
        <v>0</v>
      </c>
    </row>
    <row r="410">
      <c r="A410" s="103" t="n">
        <v>44895</v>
      </c>
      <c r="B410" s="104" t="n">
        <v>0</v>
      </c>
      <c r="C410" s="82" t="n">
        <v>85</v>
      </c>
      <c r="D410" s="162">
        <f>D409+B410-C410-E410</f>
        <v/>
      </c>
      <c r="E410" s="164" t="n">
        <v>0</v>
      </c>
    </row>
    <row r="411">
      <c r="A411" s="103" t="n">
        <v>44896</v>
      </c>
      <c r="B411" s="104" t="n">
        <v>0</v>
      </c>
      <c r="C411" s="82" t="n">
        <v>0</v>
      </c>
      <c r="D411" s="162">
        <f>D410+B411-C411-E411</f>
        <v/>
      </c>
      <c r="E411" s="164" t="n">
        <v>0</v>
      </c>
    </row>
    <row r="412">
      <c r="A412" s="103" t="n">
        <v>44897</v>
      </c>
      <c r="B412" s="104" t="n">
        <v>36</v>
      </c>
      <c r="C412" s="82" t="n">
        <v>0</v>
      </c>
      <c r="D412" s="162">
        <f>D411+B412-C412-E412</f>
        <v/>
      </c>
      <c r="E412" s="164" t="n">
        <v>0</v>
      </c>
    </row>
    <row r="413">
      <c r="A413" s="103" t="n">
        <v>44898</v>
      </c>
      <c r="B413" s="104" t="n">
        <v>78</v>
      </c>
      <c r="C413" s="82" t="n">
        <v>34</v>
      </c>
      <c r="D413" s="162">
        <f>D412+B413-C413-E413</f>
        <v/>
      </c>
      <c r="E413" s="164" t="n">
        <v>0</v>
      </c>
    </row>
    <row r="414">
      <c r="A414" s="103" t="n">
        <v>44899</v>
      </c>
      <c r="B414" s="104" t="n">
        <v>108</v>
      </c>
      <c r="C414" s="82" t="n">
        <v>12</v>
      </c>
      <c r="D414" s="162">
        <f>D413+B414-C414-E414</f>
        <v/>
      </c>
      <c r="E414" s="164" t="n">
        <v>0</v>
      </c>
    </row>
    <row r="415">
      <c r="A415" s="103" t="n">
        <v>44900</v>
      </c>
      <c r="B415" s="104" t="n">
        <v>87</v>
      </c>
      <c r="C415" s="82" t="n">
        <v>0</v>
      </c>
      <c r="D415" s="162">
        <f>D414+B415-C415-E415</f>
        <v/>
      </c>
      <c r="E415" s="164" t="n">
        <v>0</v>
      </c>
    </row>
    <row r="416">
      <c r="A416" s="103" t="n">
        <v>44901</v>
      </c>
      <c r="B416" s="104" t="e">
        <v>#REF!</v>
      </c>
      <c r="C416" s="82" t="n">
        <v>0</v>
      </c>
      <c r="D416" s="162">
        <f>D415+B416-C416-E416</f>
        <v/>
      </c>
      <c r="E416" s="164" t="n">
        <v>0</v>
      </c>
    </row>
    <row r="417">
      <c r="A417" s="103" t="n">
        <v>44902</v>
      </c>
      <c r="B417" s="104" t="n">
        <v>130</v>
      </c>
      <c r="C417" s="82" t="n">
        <v>0</v>
      </c>
      <c r="D417" s="162">
        <f>D416+B417-C417-E417</f>
        <v/>
      </c>
      <c r="E417" s="164" t="n">
        <v>0</v>
      </c>
    </row>
    <row r="418">
      <c r="A418" s="103" t="n">
        <v>44903</v>
      </c>
      <c r="B418" s="104" t="n">
        <v>0</v>
      </c>
      <c r="C418" s="82" t="n">
        <v>0</v>
      </c>
      <c r="D418" s="162">
        <f>D417+B418-C418-E418</f>
        <v/>
      </c>
      <c r="E418" s="164" t="n">
        <v>0</v>
      </c>
    </row>
    <row r="419">
      <c r="A419" s="103" t="n">
        <v>44904</v>
      </c>
      <c r="B419" s="104" t="n">
        <v>14</v>
      </c>
      <c r="C419" s="82" t="n">
        <v>95</v>
      </c>
      <c r="D419" s="162">
        <f>D418+B419-C419-E419</f>
        <v/>
      </c>
      <c r="E419" s="164" t="n">
        <v>0</v>
      </c>
    </row>
    <row r="420">
      <c r="A420" s="103" t="n">
        <v>44905</v>
      </c>
      <c r="B420" s="104" t="n">
        <v>0</v>
      </c>
      <c r="C420" s="82" t="n">
        <v>0</v>
      </c>
      <c r="D420" s="162">
        <f>D419+B420-C420-E420</f>
        <v/>
      </c>
      <c r="E420" s="164" t="n">
        <v>0</v>
      </c>
    </row>
    <row r="421">
      <c r="A421" s="103" t="n">
        <v>44906</v>
      </c>
      <c r="B421" s="104" t="n">
        <v>0</v>
      </c>
      <c r="C421" s="82" t="n">
        <v>0</v>
      </c>
      <c r="D421" s="162">
        <f>D420+B421-C421-E421</f>
        <v/>
      </c>
      <c r="E421" s="164" t="n">
        <v>0</v>
      </c>
    </row>
    <row r="422">
      <c r="A422" s="103" t="n">
        <v>44907</v>
      </c>
      <c r="B422" s="104" t="n">
        <v>0</v>
      </c>
      <c r="C422" s="82" t="n">
        <v>0</v>
      </c>
      <c r="D422" s="162">
        <f>D421+B422-C422-E422</f>
        <v/>
      </c>
      <c r="E422" s="164" t="n">
        <v>0</v>
      </c>
    </row>
    <row r="423">
      <c r="A423" s="103" t="n">
        <v>44908</v>
      </c>
      <c r="B423" s="104" t="n">
        <v>0</v>
      </c>
      <c r="C423" s="82" t="n">
        <v>0</v>
      </c>
      <c r="D423" s="162">
        <f>D422+B423-C423-E423</f>
        <v/>
      </c>
      <c r="E423" s="164" t="n">
        <v>0</v>
      </c>
    </row>
    <row r="424">
      <c r="A424" s="103" t="n">
        <v>44909</v>
      </c>
      <c r="B424" s="104" t="n">
        <v>18</v>
      </c>
      <c r="C424" s="82" t="n">
        <v>129</v>
      </c>
      <c r="D424" s="162">
        <f>D423+B424-C424-E424</f>
        <v/>
      </c>
      <c r="E424" s="164" t="n">
        <v>0</v>
      </c>
    </row>
    <row r="425">
      <c r="A425" s="103" t="n">
        <v>44910</v>
      </c>
      <c r="B425" s="104" t="n">
        <v>0</v>
      </c>
      <c r="C425" s="82" t="n">
        <v>134</v>
      </c>
      <c r="D425" s="162">
        <f>D424+B425-C425-E425</f>
        <v/>
      </c>
      <c r="E425" s="164" t="n">
        <v>0</v>
      </c>
    </row>
    <row r="426">
      <c r="A426" s="103" t="n">
        <v>44911</v>
      </c>
      <c r="B426" s="104" t="n">
        <v>8</v>
      </c>
      <c r="C426" s="82" t="n">
        <v>69</v>
      </c>
      <c r="D426" s="162">
        <f>D425+B426-C426-E426</f>
        <v/>
      </c>
      <c r="E426" s="164" t="n">
        <v>0</v>
      </c>
    </row>
    <row r="427">
      <c r="A427" s="103" t="n">
        <v>44912</v>
      </c>
      <c r="B427" s="104" t="n">
        <v>0</v>
      </c>
      <c r="C427" s="82" t="n">
        <v>0</v>
      </c>
      <c r="D427" s="162">
        <f>D426+B427-C427-E427</f>
        <v/>
      </c>
      <c r="E427" s="164" t="n">
        <v>0</v>
      </c>
    </row>
    <row r="428">
      <c r="A428" s="103" t="n">
        <v>44913</v>
      </c>
      <c r="B428" s="104" t="n">
        <v>170</v>
      </c>
      <c r="C428" s="82" t="n">
        <v>0</v>
      </c>
      <c r="D428" s="162">
        <f>D427+B428-C428-E428</f>
        <v/>
      </c>
      <c r="E428" s="164" t="n">
        <v>0</v>
      </c>
    </row>
    <row r="429">
      <c r="A429" s="103" t="n">
        <v>44914</v>
      </c>
      <c r="B429" s="104" t="n">
        <v>48</v>
      </c>
      <c r="C429" s="82" t="n">
        <v>0</v>
      </c>
      <c r="D429" s="162">
        <f>D428+B429-C429-E429</f>
        <v/>
      </c>
      <c r="E429" s="164" t="n">
        <v>0</v>
      </c>
    </row>
    <row r="430">
      <c r="A430" s="103" t="n">
        <v>44915</v>
      </c>
      <c r="B430" s="104" t="n">
        <v>124</v>
      </c>
      <c r="C430" s="82" t="n">
        <v>0</v>
      </c>
      <c r="D430" s="162">
        <f>D429+B430-C430-E430</f>
        <v/>
      </c>
      <c r="E430" s="164" t="n">
        <v>0</v>
      </c>
    </row>
    <row r="431">
      <c r="A431" s="103" t="n">
        <v>44916</v>
      </c>
      <c r="B431" s="104" t="n">
        <v>0</v>
      </c>
      <c r="C431" s="82" t="n">
        <v>110</v>
      </c>
      <c r="D431" s="162">
        <f>D430+B431-C431-E431</f>
        <v/>
      </c>
      <c r="E431" s="164" t="n">
        <v>0</v>
      </c>
    </row>
    <row r="432">
      <c r="A432" s="103" t="n">
        <v>44917</v>
      </c>
      <c r="B432" s="104" t="n">
        <v>0</v>
      </c>
      <c r="C432" s="82" t="n">
        <v>42</v>
      </c>
      <c r="D432" s="162">
        <f>D431+B432-C432-E432</f>
        <v/>
      </c>
      <c r="E432" s="164" t="n">
        <v>0</v>
      </c>
    </row>
    <row r="433">
      <c r="A433" s="103" t="n">
        <v>44918</v>
      </c>
      <c r="B433" s="104" t="n">
        <v>13</v>
      </c>
      <c r="C433" s="82" t="n">
        <v>158</v>
      </c>
      <c r="D433" s="162">
        <f>D432+B433-C433-E433</f>
        <v/>
      </c>
      <c r="E433" s="164" t="n">
        <v>0</v>
      </c>
    </row>
    <row r="434">
      <c r="A434" s="103" t="n">
        <v>44919</v>
      </c>
      <c r="B434" s="104" t="n">
        <v>0</v>
      </c>
      <c r="C434" s="82" t="n">
        <v>38</v>
      </c>
      <c r="D434" s="162">
        <f>D433+B434-C434-E434</f>
        <v/>
      </c>
      <c r="E434" s="164" t="n">
        <v>0</v>
      </c>
    </row>
    <row r="435">
      <c r="A435" s="103" t="n">
        <v>44920</v>
      </c>
      <c r="B435" s="104" t="n">
        <v>0</v>
      </c>
      <c r="C435" s="82" t="n">
        <v>27</v>
      </c>
      <c r="D435" s="162">
        <f>D434+B435-C435-E435</f>
        <v/>
      </c>
      <c r="E435" s="164" t="n">
        <v>0</v>
      </c>
    </row>
    <row r="436">
      <c r="A436" s="103" t="n">
        <v>44921</v>
      </c>
      <c r="B436" s="104" t="n">
        <v>0</v>
      </c>
      <c r="C436" s="82" t="n">
        <v>189</v>
      </c>
      <c r="D436" s="162">
        <f>D435+B436-C436-E436</f>
        <v/>
      </c>
      <c r="E436" s="164" t="n">
        <v>0</v>
      </c>
    </row>
    <row r="437">
      <c r="A437" s="103" t="n">
        <v>44922</v>
      </c>
      <c r="B437" s="104" t="n">
        <v>0</v>
      </c>
      <c r="C437" s="82" t="n">
        <v>36</v>
      </c>
      <c r="D437" s="162">
        <f>D436+B437-C437-E437</f>
        <v/>
      </c>
      <c r="E437" s="164" t="n">
        <v>0</v>
      </c>
    </row>
    <row r="438">
      <c r="A438" s="103" t="n">
        <v>44923</v>
      </c>
      <c r="B438" s="104" t="n">
        <v>0</v>
      </c>
      <c r="C438" s="82" t="n">
        <v>150</v>
      </c>
      <c r="D438" s="162">
        <f>D437+B438-C438-E438</f>
        <v/>
      </c>
      <c r="E438" s="164" t="n">
        <v>0</v>
      </c>
    </row>
    <row r="439">
      <c r="A439" s="103" t="n">
        <v>44924</v>
      </c>
      <c r="B439" s="104" t="n">
        <v>0</v>
      </c>
      <c r="C439" s="82" t="n">
        <v>96</v>
      </c>
      <c r="D439" s="162">
        <f>D438+B439-C439-E439</f>
        <v/>
      </c>
      <c r="E439" s="164" t="n">
        <v>0</v>
      </c>
    </row>
    <row r="440">
      <c r="A440" s="103" t="n">
        <v>44925</v>
      </c>
      <c r="B440" s="104" t="n">
        <v>6</v>
      </c>
      <c r="C440" s="109" t="n">
        <v>100</v>
      </c>
      <c r="D440" s="162">
        <f>D439+B440-C440-E440</f>
        <v/>
      </c>
      <c r="E440" s="164" t="n">
        <v>0</v>
      </c>
    </row>
    <row r="441">
      <c r="A441" s="103" t="n">
        <v>44926</v>
      </c>
      <c r="B441" s="104" t="n">
        <v>0</v>
      </c>
      <c r="C441" s="82" t="n">
        <v>0</v>
      </c>
      <c r="D441" s="162">
        <f>D440+B441-C441-E441</f>
        <v/>
      </c>
      <c r="E441" s="164" t="n">
        <v>0</v>
      </c>
    </row>
    <row r="442">
      <c r="A442" s="103" t="n">
        <v>44927</v>
      </c>
      <c r="B442" s="104" t="n">
        <v>0</v>
      </c>
      <c r="C442" s="82" t="n">
        <v>0</v>
      </c>
      <c r="D442" s="162">
        <f>D441+B442-C442-E442</f>
        <v/>
      </c>
      <c r="E442" s="164" t="n">
        <v>0</v>
      </c>
    </row>
    <row r="443">
      <c r="A443" s="103" t="n">
        <v>44928</v>
      </c>
      <c r="B443" s="104" t="n">
        <v>0</v>
      </c>
      <c r="C443" s="82" t="n">
        <v>0</v>
      </c>
      <c r="D443" s="162">
        <f>D442+B443-C443-E443</f>
        <v/>
      </c>
      <c r="E443" s="164" t="n">
        <v>0</v>
      </c>
    </row>
    <row r="444">
      <c r="A444" s="103" t="n">
        <v>44929</v>
      </c>
      <c r="B444" s="104" t="n">
        <v>0</v>
      </c>
      <c r="C444" s="82" t="n">
        <v>68</v>
      </c>
      <c r="D444" s="162">
        <f>D443+B444-C444-E444</f>
        <v/>
      </c>
      <c r="E444" s="164" t="n">
        <v>0</v>
      </c>
    </row>
    <row r="445">
      <c r="A445" s="103" t="n">
        <v>44930</v>
      </c>
      <c r="B445" s="104" t="n">
        <v>0</v>
      </c>
      <c r="C445" s="82" t="n">
        <v>0</v>
      </c>
      <c r="D445" s="162">
        <f>D444+B445-C445-E445</f>
        <v/>
      </c>
      <c r="E445" s="164" t="n">
        <v>0</v>
      </c>
    </row>
    <row r="446">
      <c r="A446" s="103" t="n">
        <v>44931</v>
      </c>
      <c r="B446" s="104" t="n">
        <v>0</v>
      </c>
      <c r="C446" s="82" t="n">
        <v>0</v>
      </c>
      <c r="D446" s="162">
        <f>D445+B446-C446-E446</f>
        <v/>
      </c>
      <c r="E446" s="164" t="n">
        <v>0</v>
      </c>
    </row>
    <row r="447">
      <c r="A447" s="103" t="n">
        <v>44932</v>
      </c>
      <c r="B447" s="104" t="n">
        <v>0</v>
      </c>
      <c r="C447" s="82" t="n">
        <v>189</v>
      </c>
      <c r="D447" s="162">
        <f>D446+B447-C447-E447</f>
        <v/>
      </c>
      <c r="E447" s="164" t="n">
        <v>0</v>
      </c>
    </row>
    <row r="448">
      <c r="A448" s="103" t="n">
        <v>44933</v>
      </c>
      <c r="B448" s="104" t="n">
        <v>0</v>
      </c>
      <c r="C448" s="82" t="n">
        <v>0</v>
      </c>
      <c r="D448" s="162">
        <f>D447+B448-C448-E448</f>
        <v/>
      </c>
      <c r="E448" s="164" t="n">
        <v>0</v>
      </c>
    </row>
    <row r="449">
      <c r="A449" s="103" t="n">
        <v>44934</v>
      </c>
      <c r="B449" s="104" t="n">
        <v>0</v>
      </c>
      <c r="C449" s="82" t="n">
        <v>0</v>
      </c>
      <c r="D449" s="162">
        <f>D448+B449-C449-E449</f>
        <v/>
      </c>
      <c r="E449" s="164" t="n">
        <v>0</v>
      </c>
    </row>
    <row r="450">
      <c r="A450" s="103" t="n">
        <v>44935</v>
      </c>
      <c r="B450" s="104" t="n">
        <v>150</v>
      </c>
      <c r="C450" s="82" t="n">
        <v>0</v>
      </c>
      <c r="D450" s="162">
        <f>D449+B450-C450-E450</f>
        <v/>
      </c>
      <c r="E450" s="164" t="n">
        <v>0</v>
      </c>
    </row>
    <row r="451">
      <c r="A451" s="103" t="n">
        <v>44936</v>
      </c>
      <c r="B451" s="104" t="n">
        <v>0</v>
      </c>
      <c r="C451" s="82" t="n">
        <v>47</v>
      </c>
      <c r="D451" s="162">
        <f>D450+B451-C451-E451</f>
        <v/>
      </c>
      <c r="E451" s="164" t="n">
        <v>0</v>
      </c>
    </row>
    <row r="452">
      <c r="A452" s="103" t="n">
        <v>44937</v>
      </c>
      <c r="B452" s="104" t="n">
        <v>0</v>
      </c>
      <c r="C452" s="82" t="n">
        <v>120</v>
      </c>
      <c r="D452" s="162">
        <f>D451+B452-C452-E452</f>
        <v/>
      </c>
      <c r="E452" s="164" t="n">
        <v>0</v>
      </c>
    </row>
    <row r="453">
      <c r="A453" s="103" t="n">
        <v>44938</v>
      </c>
      <c r="B453" s="104" t="n">
        <v>0</v>
      </c>
      <c r="C453" s="82" t="n">
        <v>72</v>
      </c>
      <c r="D453" s="162">
        <f>D452+B453-C453-E453</f>
        <v/>
      </c>
      <c r="E453" s="164" t="n">
        <v>0</v>
      </c>
    </row>
    <row r="454">
      <c r="A454" s="103" t="n">
        <v>44939</v>
      </c>
      <c r="B454" s="104" t="n">
        <v>14</v>
      </c>
      <c r="C454" s="82" t="n">
        <v>112</v>
      </c>
      <c r="D454" s="162">
        <f>D453+B454-C454-E454</f>
        <v/>
      </c>
      <c r="E454" s="164" t="n">
        <v>0</v>
      </c>
    </row>
    <row r="455">
      <c r="A455" s="103" t="n">
        <v>44940</v>
      </c>
      <c r="B455" s="104" t="n">
        <v>0</v>
      </c>
      <c r="C455" s="82" t="n">
        <v>21</v>
      </c>
      <c r="D455" s="162">
        <f>D454+B455-C455-E455</f>
        <v/>
      </c>
      <c r="E455" s="164" t="n">
        <v>0</v>
      </c>
    </row>
    <row r="456">
      <c r="A456" s="103" t="n">
        <v>44941</v>
      </c>
      <c r="B456" s="104" t="n">
        <v>0</v>
      </c>
      <c r="C456" s="82" t="n">
        <v>0</v>
      </c>
      <c r="D456" s="162">
        <f>D455+B456-C456-E456</f>
        <v/>
      </c>
      <c r="E456" s="164" t="n">
        <v>0</v>
      </c>
    </row>
    <row r="457">
      <c r="A457" s="103" t="n">
        <v>44942</v>
      </c>
      <c r="B457" s="104" t="n">
        <v>23</v>
      </c>
      <c r="C457" s="82" t="n">
        <v>0</v>
      </c>
      <c r="D457" s="162">
        <f>D456+B457-C457-E457</f>
        <v/>
      </c>
      <c r="E457" s="164" t="n">
        <v>0</v>
      </c>
    </row>
    <row r="458">
      <c r="A458" s="103" t="n">
        <v>44943</v>
      </c>
      <c r="B458" s="104" t="n">
        <v>0</v>
      </c>
      <c r="C458" s="82" t="n">
        <v>0</v>
      </c>
      <c r="D458" s="162">
        <f>D457+B458-C458-E458</f>
        <v/>
      </c>
      <c r="E458" s="164" t="n">
        <v>0</v>
      </c>
    </row>
    <row r="459">
      <c r="A459" s="103" t="n">
        <v>44944</v>
      </c>
      <c r="B459" s="104" t="n">
        <v>143</v>
      </c>
      <c r="C459" s="82" t="n">
        <v>102</v>
      </c>
      <c r="D459" s="162">
        <f>D458+B459-C459-E459</f>
        <v/>
      </c>
      <c r="E459" s="164" t="n">
        <v>0</v>
      </c>
    </row>
    <row r="460">
      <c r="A460" s="103" t="n">
        <v>44945</v>
      </c>
      <c r="B460" s="104" t="n">
        <v>34</v>
      </c>
      <c r="C460" s="82" t="n">
        <v>103</v>
      </c>
      <c r="D460" s="162">
        <f>D459+B460-C460-E460</f>
        <v/>
      </c>
      <c r="E460" s="164" t="n">
        <v>0</v>
      </c>
    </row>
    <row r="461">
      <c r="A461" s="103" t="n">
        <v>44946</v>
      </c>
      <c r="B461" s="104" t="n">
        <v>21</v>
      </c>
      <c r="C461" s="82" t="n">
        <v>86</v>
      </c>
      <c r="D461" s="162">
        <f>D460+B461-C461-E461</f>
        <v/>
      </c>
      <c r="E461" s="164" t="n">
        <v>0</v>
      </c>
    </row>
    <row r="462">
      <c r="A462" s="103" t="n">
        <v>44947</v>
      </c>
      <c r="B462" s="104" t="n">
        <v>0</v>
      </c>
      <c r="C462" s="82" t="n">
        <v>0</v>
      </c>
      <c r="D462" s="162">
        <f>D461+B462-C462-E462</f>
        <v/>
      </c>
      <c r="E462" s="164" t="n">
        <v>0</v>
      </c>
    </row>
    <row r="463">
      <c r="A463" s="103" t="n">
        <v>44948</v>
      </c>
      <c r="B463" s="104" t="n">
        <v>0</v>
      </c>
      <c r="C463" s="82" t="n">
        <v>0</v>
      </c>
      <c r="D463" s="162">
        <f>D462+B463-C463-E463</f>
        <v/>
      </c>
      <c r="E463" s="164" t="n">
        <v>0</v>
      </c>
    </row>
    <row r="464">
      <c r="A464" s="103" t="n">
        <v>44949</v>
      </c>
      <c r="B464" s="104" t="n">
        <v>0</v>
      </c>
      <c r="C464" s="82" t="n">
        <v>290</v>
      </c>
      <c r="D464" s="162">
        <f>D463+B464-C464-E464</f>
        <v/>
      </c>
      <c r="E464" s="164" t="n">
        <v>0</v>
      </c>
    </row>
    <row r="465">
      <c r="A465" s="103" t="n">
        <v>44950</v>
      </c>
      <c r="B465" s="104" t="n">
        <v>0</v>
      </c>
      <c r="C465" s="82" t="n">
        <v>143</v>
      </c>
      <c r="D465" s="162">
        <f>D464+B465-C465-E465</f>
        <v/>
      </c>
      <c r="E465" s="164" t="n">
        <v>0</v>
      </c>
    </row>
    <row r="466">
      <c r="A466" s="103" t="n">
        <v>44951</v>
      </c>
      <c r="B466" s="104" t="n">
        <v>0</v>
      </c>
      <c r="C466" s="82" t="n">
        <v>107</v>
      </c>
      <c r="D466" s="162">
        <f>D465+B466-C466-E466</f>
        <v/>
      </c>
      <c r="E466" s="164" t="n">
        <v>0</v>
      </c>
    </row>
    <row r="467">
      <c r="A467" s="103" t="n">
        <v>44952</v>
      </c>
      <c r="B467" s="104" t="n">
        <v>0</v>
      </c>
      <c r="C467" s="82" t="n">
        <v>59</v>
      </c>
      <c r="D467" s="162">
        <f>D466+B467-C467-E467</f>
        <v/>
      </c>
      <c r="E467" s="164" t="n">
        <v>0</v>
      </c>
    </row>
    <row r="468">
      <c r="A468" s="103" t="n">
        <v>44953</v>
      </c>
      <c r="B468" s="104" t="n">
        <v>29</v>
      </c>
      <c r="C468" s="82" t="n">
        <v>0</v>
      </c>
      <c r="D468" s="162">
        <f>D467+B468-C468-E468</f>
        <v/>
      </c>
      <c r="E468" s="164" t="n">
        <v>0</v>
      </c>
    </row>
    <row r="469">
      <c r="A469" s="103" t="n">
        <v>44954</v>
      </c>
      <c r="B469" s="104" t="n">
        <v>0</v>
      </c>
      <c r="C469" s="82" t="n">
        <v>0</v>
      </c>
      <c r="D469" s="162">
        <f>D468+B469-C469-E469</f>
        <v/>
      </c>
      <c r="E469" s="164" t="n">
        <v>0</v>
      </c>
    </row>
    <row r="470">
      <c r="A470" s="103" t="n">
        <v>44955</v>
      </c>
      <c r="B470" s="104" t="n">
        <v>0</v>
      </c>
      <c r="C470" s="82" t="n">
        <v>0</v>
      </c>
      <c r="D470" s="162">
        <f>D469+B470-C470-E470</f>
        <v/>
      </c>
      <c r="E470" s="164" t="n">
        <v>0</v>
      </c>
    </row>
    <row r="471">
      <c r="A471" s="103" t="n">
        <v>44956</v>
      </c>
      <c r="B471" s="104" t="n">
        <v>12</v>
      </c>
      <c r="C471" s="82" t="n">
        <v>0</v>
      </c>
      <c r="D471" s="162">
        <f>D470+B471-C471-E471</f>
        <v/>
      </c>
      <c r="E471" s="164" t="n">
        <v>0</v>
      </c>
    </row>
    <row r="472">
      <c r="A472" s="103" t="n">
        <v>44957</v>
      </c>
      <c r="B472" s="104" t="n">
        <v>0</v>
      </c>
      <c r="C472" s="82" t="n">
        <v>0</v>
      </c>
      <c r="D472" s="162">
        <f>D471+B472-C472-E472</f>
        <v/>
      </c>
      <c r="E472" s="164" t="n">
        <v>0</v>
      </c>
    </row>
    <row r="473">
      <c r="A473" s="103" t="n">
        <v>44958</v>
      </c>
      <c r="B473" s="104" t="n">
        <v>0</v>
      </c>
      <c r="C473" s="82" t="n">
        <v>75</v>
      </c>
      <c r="D473" s="162">
        <f>D472+B473-C473-E473</f>
        <v/>
      </c>
      <c r="E473" s="164" t="n">
        <v>0</v>
      </c>
    </row>
    <row r="474">
      <c r="A474" s="103" t="n">
        <v>44959</v>
      </c>
      <c r="B474" s="104" t="n">
        <v>0</v>
      </c>
      <c r="C474" s="82" t="n">
        <v>49</v>
      </c>
      <c r="D474" s="162">
        <f>D473+B474-C474-E474</f>
        <v/>
      </c>
      <c r="E474" s="164" t="n">
        <v>0</v>
      </c>
    </row>
    <row r="475">
      <c r="A475" s="103" t="n">
        <v>44960</v>
      </c>
      <c r="B475" s="104" t="n">
        <v>59</v>
      </c>
      <c r="C475" s="82" t="n">
        <v>12</v>
      </c>
      <c r="D475" s="162">
        <f>D474+B475-C475-E475</f>
        <v/>
      </c>
      <c r="E475" s="164" t="n">
        <v>0</v>
      </c>
    </row>
    <row r="476">
      <c r="A476" s="103" t="n">
        <v>44961</v>
      </c>
      <c r="B476" s="104" t="n">
        <v>127</v>
      </c>
      <c r="C476" s="82" t="n">
        <v>0</v>
      </c>
      <c r="D476" s="162">
        <f>D475+B476-C476-E476</f>
        <v/>
      </c>
      <c r="E476" s="164" t="n">
        <v>0</v>
      </c>
    </row>
    <row r="477">
      <c r="A477" s="103" t="n">
        <v>44962</v>
      </c>
      <c r="B477" s="104" t="n">
        <v>79</v>
      </c>
      <c r="C477" s="82" t="n">
        <v>38</v>
      </c>
      <c r="D477" s="162">
        <f>D476+B477-C477-E477</f>
        <v/>
      </c>
      <c r="E477" s="164" t="n">
        <v>0</v>
      </c>
    </row>
    <row r="478">
      <c r="A478" s="103" t="n">
        <v>44963</v>
      </c>
      <c r="B478" s="104" t="n">
        <v>0</v>
      </c>
      <c r="C478" s="82" t="n">
        <v>0</v>
      </c>
      <c r="D478" s="162">
        <f>D477+B478-C478-E478</f>
        <v/>
      </c>
      <c r="E478" s="164" t="n">
        <v>0</v>
      </c>
    </row>
    <row r="479">
      <c r="A479" s="103" t="n">
        <v>44964</v>
      </c>
      <c r="B479" s="104" t="n">
        <v>269</v>
      </c>
      <c r="C479" s="82" t="n">
        <v>0</v>
      </c>
      <c r="D479" s="162">
        <f>D478+B479-C479-E479</f>
        <v/>
      </c>
      <c r="E479" s="164" t="n">
        <v>0</v>
      </c>
    </row>
    <row r="480">
      <c r="A480" s="103" t="n">
        <v>44965</v>
      </c>
      <c r="B480" s="104" t="n">
        <v>0</v>
      </c>
      <c r="C480" s="82" t="n">
        <v>90</v>
      </c>
      <c r="D480" s="162">
        <f>D479+B480-C480-E480</f>
        <v/>
      </c>
      <c r="E480" s="164" t="n">
        <v>0</v>
      </c>
    </row>
    <row r="481">
      <c r="A481" s="103" t="n">
        <v>44966</v>
      </c>
      <c r="B481" s="104" t="n">
        <v>0</v>
      </c>
      <c r="C481" s="82" t="n">
        <v>70</v>
      </c>
      <c r="D481" s="162">
        <f>D480+B481-C481-E481</f>
        <v/>
      </c>
      <c r="E481" s="164" t="n">
        <v>0</v>
      </c>
    </row>
    <row r="482">
      <c r="A482" s="103" t="n">
        <v>44967</v>
      </c>
      <c r="B482" s="104" t="n">
        <v>0</v>
      </c>
      <c r="C482" s="82" t="n">
        <v>55</v>
      </c>
      <c r="D482" s="162">
        <f>D481+B482-C482-E482</f>
        <v/>
      </c>
      <c r="E482" s="164" t="n">
        <v>0</v>
      </c>
    </row>
    <row r="483">
      <c r="A483" s="103" t="n">
        <v>44968</v>
      </c>
      <c r="B483" s="104" t="n">
        <v>210</v>
      </c>
      <c r="C483" s="82" t="n">
        <v>0</v>
      </c>
      <c r="D483" s="162">
        <f>D482+B483-C483-E483</f>
        <v/>
      </c>
      <c r="E483" s="164" t="n">
        <v>0</v>
      </c>
    </row>
    <row r="484">
      <c r="A484" s="103" t="n">
        <v>44969</v>
      </c>
      <c r="B484" s="104" t="n">
        <v>0</v>
      </c>
      <c r="C484" s="82" t="n">
        <v>0</v>
      </c>
      <c r="D484" s="162">
        <f>D483+B484-C484-E484</f>
        <v/>
      </c>
      <c r="E484" s="164" t="n">
        <v>0</v>
      </c>
    </row>
    <row r="485">
      <c r="A485" s="103" t="n">
        <v>44970</v>
      </c>
      <c r="B485" s="104" t="n">
        <v>0</v>
      </c>
      <c r="C485" s="82" t="n">
        <v>0</v>
      </c>
      <c r="D485" s="162">
        <f>D484+B485-C485-E485</f>
        <v/>
      </c>
      <c r="E485" s="164" t="n">
        <v>0</v>
      </c>
    </row>
    <row r="486">
      <c r="A486" s="103" t="n">
        <v>44971</v>
      </c>
      <c r="B486" s="104" t="n">
        <v>174</v>
      </c>
      <c r="C486" s="82" t="n">
        <v>0</v>
      </c>
      <c r="D486" s="162">
        <f>D485+B486-C486-E486</f>
        <v/>
      </c>
      <c r="E486" s="164" t="n">
        <v>0</v>
      </c>
    </row>
    <row r="487">
      <c r="A487" s="103" t="n">
        <v>44972</v>
      </c>
      <c r="B487" s="104" t="n">
        <v>0</v>
      </c>
      <c r="C487" s="82" t="n">
        <v>108</v>
      </c>
      <c r="D487" s="162">
        <f>D486+B487-C487-E487</f>
        <v/>
      </c>
      <c r="E487" s="164" t="n">
        <v>0</v>
      </c>
    </row>
    <row r="488">
      <c r="A488" s="103" t="n">
        <v>44973</v>
      </c>
      <c r="B488" s="104" t="n">
        <v>0</v>
      </c>
      <c r="C488" s="82" t="n">
        <v>95</v>
      </c>
      <c r="D488" s="162">
        <f>D487+B488-C488-E488</f>
        <v/>
      </c>
      <c r="E488" s="164" t="n">
        <v>0</v>
      </c>
    </row>
    <row r="489">
      <c r="A489" s="103" t="n">
        <v>44974</v>
      </c>
      <c r="B489" s="104" t="n">
        <v>0</v>
      </c>
      <c r="C489" s="82" t="n">
        <v>90</v>
      </c>
      <c r="D489" s="162">
        <f>D488+B489-C489-E489</f>
        <v/>
      </c>
      <c r="E489" s="164" t="n">
        <v>0</v>
      </c>
    </row>
    <row r="490">
      <c r="A490" s="103" t="n">
        <v>44975</v>
      </c>
      <c r="B490" s="104" t="n">
        <v>170</v>
      </c>
      <c r="C490" s="82" t="n">
        <v>0</v>
      </c>
      <c r="D490" s="162">
        <f>D489+B490-C490-E490</f>
        <v/>
      </c>
      <c r="E490" s="164" t="n">
        <v>0</v>
      </c>
    </row>
    <row r="491">
      <c r="A491" s="103" t="n">
        <v>44976</v>
      </c>
      <c r="B491" s="104" t="n">
        <v>79</v>
      </c>
      <c r="C491" s="82" t="n">
        <v>0</v>
      </c>
      <c r="D491" s="162">
        <f>D490+B491-C491-E491</f>
        <v/>
      </c>
      <c r="E491" s="164" t="n">
        <v>0</v>
      </c>
    </row>
    <row r="492">
      <c r="A492" s="103" t="n">
        <v>44977</v>
      </c>
      <c r="B492" s="104" t="n">
        <v>0</v>
      </c>
      <c r="C492" s="82" t="n">
        <v>95</v>
      </c>
      <c r="D492" s="162">
        <f>D491+B492-C492-E492</f>
        <v/>
      </c>
      <c r="E492" s="164" t="n">
        <v>0</v>
      </c>
    </row>
    <row r="493">
      <c r="A493" s="103" t="n">
        <v>44978</v>
      </c>
      <c r="B493" s="104" t="n">
        <v>0</v>
      </c>
      <c r="C493" s="82" t="n">
        <v>0</v>
      </c>
      <c r="D493" s="162">
        <f>D492+B493-C493-E493</f>
        <v/>
      </c>
      <c r="E493" s="164" t="n">
        <v>0</v>
      </c>
    </row>
    <row r="494">
      <c r="A494" s="103" t="n">
        <v>44979</v>
      </c>
      <c r="B494" s="104" t="n">
        <v>0</v>
      </c>
      <c r="C494" s="82" t="n">
        <v>0</v>
      </c>
      <c r="D494" s="162">
        <f>D493+B494-C494-E494</f>
        <v/>
      </c>
      <c r="E494" s="164" t="n">
        <v>0</v>
      </c>
    </row>
    <row r="495">
      <c r="A495" s="103" t="n">
        <v>44980</v>
      </c>
      <c r="B495" s="104" t="n">
        <v>0</v>
      </c>
      <c r="C495" s="82" t="n">
        <v>49</v>
      </c>
      <c r="D495" s="162">
        <f>D494+B495-C495-E495</f>
        <v/>
      </c>
      <c r="E495" s="164" t="n">
        <v>0</v>
      </c>
    </row>
    <row r="496">
      <c r="A496" s="103" t="n">
        <v>44981</v>
      </c>
      <c r="B496" s="104" t="n">
        <v>0</v>
      </c>
      <c r="C496" s="82" t="n">
        <v>0</v>
      </c>
      <c r="D496" s="162">
        <f>D495+B496-C496-E496</f>
        <v/>
      </c>
      <c r="E496" s="164" t="n">
        <v>0</v>
      </c>
    </row>
    <row r="497">
      <c r="A497" s="103" t="n">
        <v>44982</v>
      </c>
      <c r="B497" s="104" t="n">
        <v>144</v>
      </c>
      <c r="C497" s="82" t="n">
        <v>0</v>
      </c>
      <c r="D497" s="162">
        <f>D496+B497-C497-E497</f>
        <v/>
      </c>
      <c r="E497" s="164" t="n">
        <v>0</v>
      </c>
    </row>
    <row r="498">
      <c r="A498" s="103" t="n">
        <v>44983</v>
      </c>
      <c r="B498" s="104" t="n">
        <v>0</v>
      </c>
      <c r="C498" s="82" t="n">
        <v>0</v>
      </c>
      <c r="D498" s="162">
        <f>D497+B498-C498-E498</f>
        <v/>
      </c>
      <c r="E498" s="164" t="n">
        <v>0</v>
      </c>
    </row>
    <row r="499">
      <c r="A499" s="103" t="n">
        <v>44984</v>
      </c>
      <c r="B499" s="104" t="n">
        <v>0</v>
      </c>
      <c r="C499" s="82" t="n">
        <v>0</v>
      </c>
      <c r="D499" s="162">
        <f>D498+B499-C499-E499</f>
        <v/>
      </c>
      <c r="E499" s="164" t="n">
        <v>0</v>
      </c>
    </row>
    <row r="500">
      <c r="A500" s="103" t="n">
        <v>44985</v>
      </c>
      <c r="B500" s="104" t="n">
        <v>0</v>
      </c>
      <c r="C500" s="82" t="n">
        <v>0</v>
      </c>
      <c r="D500" s="162">
        <f>D499+B500-C500-E500</f>
        <v/>
      </c>
      <c r="E500" s="164" t="n">
        <v>0</v>
      </c>
    </row>
    <row r="501">
      <c r="A501" s="103" t="n">
        <v>44986</v>
      </c>
      <c r="B501" s="104" t="n">
        <v>0</v>
      </c>
      <c r="C501" s="82" t="n">
        <v>75</v>
      </c>
      <c r="D501" s="162">
        <f>D500+B501-C501-E501</f>
        <v/>
      </c>
      <c r="E501" s="164" t="n">
        <v>0</v>
      </c>
    </row>
    <row r="502">
      <c r="A502" s="103" t="n">
        <v>44987</v>
      </c>
      <c r="B502" s="104" t="n">
        <v>267</v>
      </c>
      <c r="C502" s="82" t="n">
        <v>0</v>
      </c>
      <c r="D502" s="162">
        <f>D501+B502-C502-E502</f>
        <v/>
      </c>
      <c r="E502" s="164" t="n">
        <v>0</v>
      </c>
    </row>
    <row r="503">
      <c r="A503" s="103" t="n">
        <v>44988</v>
      </c>
      <c r="B503" s="104" t="n">
        <v>0</v>
      </c>
      <c r="C503" s="82" t="n">
        <v>0</v>
      </c>
      <c r="D503" s="162">
        <f>D502+B503-C503-E503</f>
        <v/>
      </c>
      <c r="E503" s="164" t="n">
        <v>0</v>
      </c>
    </row>
    <row r="504">
      <c r="A504" s="103" t="n">
        <v>44989</v>
      </c>
      <c r="B504" s="104" t="n">
        <v>98</v>
      </c>
      <c r="C504" s="82" t="n">
        <v>0</v>
      </c>
      <c r="D504" s="162">
        <f>D503+B504-C504-E504</f>
        <v/>
      </c>
      <c r="E504" s="164" t="n">
        <v>0</v>
      </c>
    </row>
    <row r="505">
      <c r="A505" s="103" t="n">
        <v>44990</v>
      </c>
      <c r="B505" s="104" t="n">
        <v>117</v>
      </c>
      <c r="C505" s="82" t="n">
        <v>0</v>
      </c>
      <c r="D505" s="162">
        <f>D504+B505-C505-E505</f>
        <v/>
      </c>
      <c r="E505" s="164" t="n">
        <v>0</v>
      </c>
    </row>
    <row r="506">
      <c r="A506" s="103" t="n">
        <v>44991</v>
      </c>
      <c r="B506" s="104" t="n">
        <v>0</v>
      </c>
      <c r="C506" s="82" t="n">
        <v>0</v>
      </c>
      <c r="D506" s="162">
        <f>D505+B506-C506-E506</f>
        <v/>
      </c>
      <c r="E506" s="164" t="n">
        <v>0</v>
      </c>
    </row>
    <row r="507">
      <c r="A507" s="103" t="n">
        <v>44992</v>
      </c>
      <c r="B507" s="104" t="n">
        <v>80</v>
      </c>
      <c r="C507" s="82" t="n">
        <v>0</v>
      </c>
      <c r="D507" s="162">
        <f>D506+B507-C507-E507</f>
        <v/>
      </c>
      <c r="E507" s="164" t="n">
        <v>0</v>
      </c>
    </row>
    <row r="508">
      <c r="A508" s="103" t="n">
        <v>44993</v>
      </c>
      <c r="B508" s="104" t="n">
        <v>0</v>
      </c>
      <c r="C508" s="82" t="n">
        <v>0</v>
      </c>
      <c r="D508" s="162">
        <f>D507+B508-C508-E508</f>
        <v/>
      </c>
      <c r="E508" s="164" t="n">
        <v>0</v>
      </c>
    </row>
    <row r="509">
      <c r="A509" s="103" t="n">
        <v>44994</v>
      </c>
      <c r="B509" s="104" t="n">
        <v>0</v>
      </c>
      <c r="C509" s="82" t="n">
        <v>0</v>
      </c>
      <c r="D509" s="162">
        <f>D508+B509-C509-E509</f>
        <v/>
      </c>
      <c r="E509" s="164" t="n">
        <v>0</v>
      </c>
    </row>
    <row r="510">
      <c r="A510" s="103" t="n">
        <v>44995</v>
      </c>
      <c r="B510" s="104" t="n">
        <v>0</v>
      </c>
      <c r="C510" s="82" t="n">
        <v>0</v>
      </c>
      <c r="D510" s="162">
        <f>D509+B510-C510-E510</f>
        <v/>
      </c>
      <c r="E510" s="164" t="n">
        <v>0</v>
      </c>
    </row>
    <row r="511">
      <c r="A511" s="103" t="n">
        <v>44996</v>
      </c>
      <c r="B511" s="104" t="n">
        <v>76</v>
      </c>
      <c r="C511" s="82" t="n">
        <v>0</v>
      </c>
      <c r="D511" s="162">
        <f>D510+B511-C511-E511</f>
        <v/>
      </c>
      <c r="E511" s="164" t="n">
        <v>0</v>
      </c>
    </row>
    <row r="512">
      <c r="A512" s="103" t="n">
        <v>44997</v>
      </c>
      <c r="B512" s="104" t="n">
        <v>0</v>
      </c>
      <c r="C512" s="82" t="n">
        <v>0</v>
      </c>
      <c r="D512" s="162">
        <f>D511+B512-C512-E512</f>
        <v/>
      </c>
      <c r="E512" s="164" t="n">
        <v>0</v>
      </c>
    </row>
    <row r="513">
      <c r="A513" s="103" t="n">
        <v>44998</v>
      </c>
      <c r="B513" s="104" t="n">
        <v>14</v>
      </c>
      <c r="C513" s="82" t="n">
        <v>0</v>
      </c>
      <c r="D513" s="162">
        <f>D512+B513-C513-E513</f>
        <v/>
      </c>
      <c r="E513" s="164" t="n">
        <v>0</v>
      </c>
    </row>
    <row r="514">
      <c r="A514" s="103" t="n">
        <v>44999</v>
      </c>
      <c r="B514" s="104" t="n">
        <v>120</v>
      </c>
      <c r="C514" s="82" t="n">
        <v>0</v>
      </c>
      <c r="D514" s="162">
        <f>D513+B514-C514-E514</f>
        <v/>
      </c>
      <c r="E514" s="164" t="n">
        <v>0</v>
      </c>
    </row>
    <row r="515">
      <c r="A515" s="103" t="n">
        <v>45000</v>
      </c>
      <c r="B515" s="104" t="n">
        <v>0</v>
      </c>
      <c r="C515" s="82" t="n">
        <v>0</v>
      </c>
      <c r="D515" s="162">
        <f>D514+B515-C515-E515</f>
        <v/>
      </c>
      <c r="E515" s="164" t="n">
        <v>0</v>
      </c>
    </row>
    <row r="516">
      <c r="A516" s="103" t="n">
        <v>45001</v>
      </c>
      <c r="B516" s="104" t="n">
        <v>96</v>
      </c>
      <c r="C516" s="82" t="n">
        <v>0</v>
      </c>
      <c r="D516" s="162">
        <f>D515+B516-C516-E516</f>
        <v/>
      </c>
      <c r="E516" s="164" t="n">
        <v>0</v>
      </c>
    </row>
    <row r="517">
      <c r="A517" s="103" t="n">
        <v>45002</v>
      </c>
      <c r="B517" s="104" t="n">
        <v>0</v>
      </c>
      <c r="C517" s="82" t="n">
        <v>85</v>
      </c>
      <c r="D517" s="162">
        <f>D516+B517-C517-E517</f>
        <v/>
      </c>
      <c r="E517" s="164" t="n">
        <v>0</v>
      </c>
    </row>
    <row r="518">
      <c r="A518" s="103" t="n">
        <v>45003</v>
      </c>
      <c r="B518" s="104" t="n">
        <v>87</v>
      </c>
      <c r="C518" s="82" t="n">
        <v>165</v>
      </c>
      <c r="D518" s="162">
        <f>D517+B518-C518-E518</f>
        <v/>
      </c>
      <c r="E518" s="164" t="n">
        <v>0</v>
      </c>
    </row>
    <row r="519">
      <c r="A519" s="103" t="n">
        <v>45004</v>
      </c>
      <c r="B519" s="104" t="n">
        <v>0</v>
      </c>
      <c r="C519" s="82" t="n">
        <v>50</v>
      </c>
      <c r="D519" s="162">
        <f>D518+B519-C519-E519</f>
        <v/>
      </c>
      <c r="E519" s="164" t="n">
        <v>0</v>
      </c>
    </row>
    <row r="520">
      <c r="A520" s="103" t="n">
        <v>45005</v>
      </c>
      <c r="B520" s="104" t="n">
        <v>0</v>
      </c>
      <c r="C520" s="82" t="n">
        <v>65</v>
      </c>
      <c r="D520" s="162">
        <f>D519+B520-C520-E520</f>
        <v/>
      </c>
      <c r="E520" s="164" t="n">
        <v>0</v>
      </c>
    </row>
    <row r="521">
      <c r="A521" s="103" t="n">
        <v>45006</v>
      </c>
      <c r="B521" s="104" t="n">
        <v>0</v>
      </c>
      <c r="C521" s="82" t="n">
        <v>96</v>
      </c>
      <c r="D521" s="162">
        <f>D520+B521-C521-E521</f>
        <v/>
      </c>
      <c r="E521" s="164" t="n">
        <v>0</v>
      </c>
    </row>
    <row r="522">
      <c r="A522" s="103" t="n">
        <v>45007</v>
      </c>
      <c r="B522" s="104" t="n">
        <v>0</v>
      </c>
      <c r="C522" s="82" t="n">
        <v>60</v>
      </c>
      <c r="D522" s="162">
        <f>D521+B522-C522-E522</f>
        <v/>
      </c>
      <c r="E522" s="164" t="n">
        <v>0</v>
      </c>
    </row>
    <row r="523">
      <c r="A523" s="103" t="n">
        <v>45008</v>
      </c>
      <c r="B523" s="104" t="n">
        <v>36</v>
      </c>
      <c r="C523" s="82" t="n">
        <v>75</v>
      </c>
      <c r="D523" s="162">
        <f>D522+B523-C523-E523</f>
        <v/>
      </c>
      <c r="E523" s="164" t="n">
        <v>0</v>
      </c>
    </row>
    <row r="524">
      <c r="A524" s="103" t="n">
        <v>45009</v>
      </c>
      <c r="B524" s="104" t="n">
        <v>0</v>
      </c>
      <c r="C524" s="82" t="n">
        <v>63</v>
      </c>
      <c r="D524" s="162">
        <f>D523+B524-C524-E524</f>
        <v/>
      </c>
      <c r="E524" s="164" t="n">
        <v>0</v>
      </c>
    </row>
    <row r="525">
      <c r="A525" s="103" t="n">
        <v>45010</v>
      </c>
      <c r="B525" s="104" t="n">
        <v>0</v>
      </c>
      <c r="C525" s="82" t="n">
        <v>76</v>
      </c>
      <c r="D525" s="162">
        <f>D524+B525-C525-E525</f>
        <v/>
      </c>
      <c r="E525" s="164" t="n">
        <v>0</v>
      </c>
    </row>
    <row r="526">
      <c r="A526" s="103" t="n">
        <v>45011</v>
      </c>
      <c r="B526" s="104" t="n">
        <v>0</v>
      </c>
      <c r="C526" s="82" t="n">
        <v>21</v>
      </c>
      <c r="D526" s="162">
        <f>D525+B526-C526-E526</f>
        <v/>
      </c>
      <c r="E526" s="164" t="n">
        <v>0</v>
      </c>
    </row>
    <row r="527">
      <c r="A527" s="103" t="n">
        <v>45012</v>
      </c>
      <c r="B527" s="104" t="n">
        <v>0</v>
      </c>
      <c r="C527" s="82" t="n">
        <v>0</v>
      </c>
      <c r="D527" s="162">
        <f>D526+B527-C527-E527</f>
        <v/>
      </c>
      <c r="E527" s="164" t="n">
        <v>0</v>
      </c>
    </row>
    <row r="528">
      <c r="A528" s="103" t="n">
        <v>45013</v>
      </c>
      <c r="B528" s="104" t="n">
        <v>114</v>
      </c>
      <c r="C528" s="82" t="n">
        <v>78</v>
      </c>
      <c r="D528" s="162">
        <f>D527+B528-C528-E528</f>
        <v/>
      </c>
      <c r="E528" s="164" t="n">
        <v>0</v>
      </c>
    </row>
    <row r="529">
      <c r="A529" s="103" t="n">
        <v>45014</v>
      </c>
      <c r="B529" s="104" t="n">
        <v>86</v>
      </c>
      <c r="C529" s="82" t="n">
        <v>89</v>
      </c>
      <c r="D529" s="162">
        <f>D528+B529-C529-E529</f>
        <v/>
      </c>
      <c r="E529" s="164" t="n">
        <v>0</v>
      </c>
    </row>
    <row r="530">
      <c r="A530" s="103" t="n">
        <v>45015</v>
      </c>
      <c r="B530" s="104" t="n">
        <v>0</v>
      </c>
      <c r="C530" s="82" t="n">
        <v>19</v>
      </c>
      <c r="D530" s="162">
        <f>D529+B530-C530-E530</f>
        <v/>
      </c>
      <c r="E530" s="164" t="n">
        <v>0</v>
      </c>
    </row>
    <row r="531">
      <c r="A531" s="103" t="n">
        <v>45016</v>
      </c>
      <c r="B531" s="104" t="n">
        <v>0</v>
      </c>
      <c r="C531" s="82" t="n">
        <v>60</v>
      </c>
      <c r="D531" s="162">
        <f>D530+B531-C531-E531</f>
        <v/>
      </c>
      <c r="E531" s="164" t="n">
        <v>0</v>
      </c>
    </row>
    <row r="532">
      <c r="A532" s="103" t="n">
        <v>45017</v>
      </c>
      <c r="B532" s="104" t="n">
        <v>64</v>
      </c>
      <c r="C532" s="82" t="n">
        <v>65</v>
      </c>
      <c r="D532" s="162">
        <f>D531+B532-C532-E532</f>
        <v/>
      </c>
      <c r="E532" s="164" t="n">
        <v>0</v>
      </c>
    </row>
    <row r="533">
      <c r="A533" s="103" t="n">
        <v>45018</v>
      </c>
      <c r="B533" s="104" t="n">
        <v>0</v>
      </c>
      <c r="C533" s="82" t="n">
        <v>17</v>
      </c>
      <c r="D533" s="162">
        <f>D532+B533-C533-E533</f>
        <v/>
      </c>
      <c r="E533" s="164" t="n">
        <v>0</v>
      </c>
    </row>
    <row r="534">
      <c r="A534" s="103" t="n">
        <v>45019</v>
      </c>
      <c r="B534" s="104" t="n">
        <v>0</v>
      </c>
      <c r="C534" s="82" t="n">
        <v>0</v>
      </c>
      <c r="D534" s="162">
        <f>D533+B534-C534-E534</f>
        <v/>
      </c>
      <c r="E534" s="164" t="n">
        <v>0</v>
      </c>
    </row>
    <row r="535">
      <c r="A535" s="103" t="n">
        <v>45020</v>
      </c>
      <c r="B535" s="104" t="n">
        <v>0</v>
      </c>
      <c r="C535" s="82" t="n">
        <v>0</v>
      </c>
      <c r="D535" s="162">
        <f>D534+B535-C535-E535</f>
        <v/>
      </c>
      <c r="E535" s="164" t="n">
        <v>0</v>
      </c>
    </row>
    <row r="536">
      <c r="A536" s="103" t="n">
        <v>45021</v>
      </c>
      <c r="B536" s="104" t="n">
        <v>45</v>
      </c>
      <c r="C536" s="82" t="n">
        <v>0</v>
      </c>
      <c r="D536" s="162">
        <f>D535+B536-C536-E536</f>
        <v/>
      </c>
      <c r="E536" s="164" t="n">
        <v>0</v>
      </c>
    </row>
    <row r="537">
      <c r="A537" s="103" t="n">
        <v>45022</v>
      </c>
      <c r="B537" s="104" t="n">
        <v>75</v>
      </c>
      <c r="C537" s="82" t="n">
        <v>0</v>
      </c>
      <c r="D537" s="162">
        <f>D536+B537-C537-E537</f>
        <v/>
      </c>
      <c r="E537" s="164" t="n">
        <v>0</v>
      </c>
    </row>
    <row r="538">
      <c r="A538" s="103" t="n">
        <v>45023</v>
      </c>
      <c r="B538" s="104" t="n">
        <v>0</v>
      </c>
      <c r="C538" s="82" t="n">
        <v>12</v>
      </c>
      <c r="D538" s="162">
        <f>D537+B538-C538-E538</f>
        <v/>
      </c>
      <c r="E538" s="164" t="n">
        <v>0</v>
      </c>
    </row>
    <row r="539">
      <c r="A539" s="103" t="n">
        <v>45024</v>
      </c>
      <c r="B539" s="104" t="n">
        <v>147</v>
      </c>
      <c r="C539" s="82" t="n">
        <v>64</v>
      </c>
      <c r="D539" s="162">
        <f>D538+B539-C539-E539</f>
        <v/>
      </c>
      <c r="E539" s="164" t="n">
        <v>0</v>
      </c>
    </row>
    <row r="540">
      <c r="A540" s="103" t="n">
        <v>45025</v>
      </c>
      <c r="B540" s="104" t="n">
        <v>0</v>
      </c>
      <c r="C540" s="82" t="n">
        <v>60</v>
      </c>
      <c r="D540" s="162">
        <f>D539+B540-C540-E540</f>
        <v/>
      </c>
      <c r="E540" s="164" t="n">
        <v>0</v>
      </c>
    </row>
    <row r="541">
      <c r="A541" s="103" t="n">
        <v>45026</v>
      </c>
      <c r="B541" s="104" t="n">
        <v>0</v>
      </c>
      <c r="C541" s="82" t="n">
        <v>39</v>
      </c>
      <c r="D541" s="162">
        <f>D540+B541-C541-E541</f>
        <v/>
      </c>
      <c r="E541" s="164" t="n">
        <v>0</v>
      </c>
    </row>
    <row r="542">
      <c r="A542" s="103" t="n">
        <v>45027</v>
      </c>
      <c r="B542" s="104" t="n">
        <v>0</v>
      </c>
      <c r="C542" s="82" t="n">
        <v>0</v>
      </c>
      <c r="D542" s="162">
        <f>D541+B542-C542-E542</f>
        <v/>
      </c>
      <c r="E542" s="164" t="n">
        <v>0</v>
      </c>
    </row>
    <row r="543">
      <c r="A543" s="103" t="n">
        <v>45028</v>
      </c>
      <c r="B543" s="104" t="n">
        <v>0</v>
      </c>
      <c r="C543" s="82" t="n">
        <v>0</v>
      </c>
      <c r="D543" s="162">
        <f>D542+B543-C543-E543</f>
        <v/>
      </c>
      <c r="E543" s="164" t="n">
        <v>0</v>
      </c>
    </row>
    <row r="544">
      <c r="A544" s="103" t="n">
        <v>45029</v>
      </c>
      <c r="B544" s="104" t="n">
        <v>0</v>
      </c>
      <c r="C544" s="82" t="n">
        <v>80</v>
      </c>
      <c r="D544" s="162">
        <f>D543+B544-C544-E544</f>
        <v/>
      </c>
      <c r="E544" s="164" t="n">
        <v>0</v>
      </c>
    </row>
    <row r="545">
      <c r="A545" s="103" t="n">
        <v>45030</v>
      </c>
      <c r="B545" s="104" t="n">
        <v>0</v>
      </c>
      <c r="C545" s="82" t="n">
        <v>0</v>
      </c>
      <c r="D545" s="162">
        <f>D544+B545-C545-E545</f>
        <v/>
      </c>
      <c r="E545" s="164" t="n">
        <v>0</v>
      </c>
    </row>
    <row r="546">
      <c r="A546" s="103" t="n">
        <v>45031</v>
      </c>
      <c r="B546" s="104" t="n">
        <v>0</v>
      </c>
      <c r="C546" s="82" t="n">
        <v>0</v>
      </c>
      <c r="D546" s="162">
        <f>D545+B546-C546-E546</f>
        <v/>
      </c>
      <c r="E546" s="164" t="n">
        <v>0</v>
      </c>
    </row>
    <row r="547">
      <c r="A547" s="103" t="n">
        <v>45032</v>
      </c>
      <c r="B547" s="104" t="n">
        <v>143</v>
      </c>
      <c r="C547" s="82" t="n">
        <v>0</v>
      </c>
      <c r="D547" s="162">
        <f>D546+B547-C547-E547</f>
        <v/>
      </c>
      <c r="E547" s="164" t="n">
        <v>0</v>
      </c>
    </row>
    <row r="548">
      <c r="A548" s="103" t="n">
        <v>45033</v>
      </c>
      <c r="B548" s="104" t="n">
        <v>110</v>
      </c>
      <c r="C548" s="82" t="n">
        <v>0</v>
      </c>
      <c r="D548" s="162">
        <f>D547+B548-C548-E548</f>
        <v/>
      </c>
      <c r="E548" s="164" t="n">
        <v>0</v>
      </c>
    </row>
    <row r="549">
      <c r="A549" s="103" t="n">
        <v>45034</v>
      </c>
      <c r="B549" s="104" t="n">
        <v>0</v>
      </c>
      <c r="C549" s="82" t="n">
        <v>0</v>
      </c>
      <c r="D549" s="162">
        <f>D548+B549-C549-E549</f>
        <v/>
      </c>
      <c r="E549" s="164" t="n">
        <v>0</v>
      </c>
    </row>
    <row r="550">
      <c r="A550" s="103" t="n">
        <v>45035</v>
      </c>
      <c r="B550" s="104" t="n">
        <v>0</v>
      </c>
      <c r="C550" s="82" t="n">
        <v>0</v>
      </c>
      <c r="D550" s="162">
        <f>D549+B550-C550-E550</f>
        <v/>
      </c>
      <c r="E550" s="164" t="n">
        <v>0</v>
      </c>
    </row>
    <row r="551">
      <c r="A551" s="103" t="n">
        <v>45036</v>
      </c>
      <c r="B551" s="104" t="n">
        <v>95</v>
      </c>
      <c r="C551" s="82" t="n">
        <v>0</v>
      </c>
      <c r="D551" s="162">
        <f>D550+B551-C551-E551</f>
        <v/>
      </c>
      <c r="E551" s="164" t="n">
        <v>0</v>
      </c>
    </row>
    <row r="552">
      <c r="A552" s="103" t="n">
        <v>45037</v>
      </c>
      <c r="B552" s="104" t="n">
        <v>0</v>
      </c>
      <c r="C552" s="82" t="n">
        <v>0</v>
      </c>
      <c r="D552" s="162">
        <f>D551+B552-C552-E552</f>
        <v/>
      </c>
      <c r="E552" s="164" t="n">
        <v>504.7333333333333</v>
      </c>
    </row>
    <row r="553">
      <c r="A553" s="103" t="n">
        <v>45038</v>
      </c>
      <c r="B553" s="104" t="n">
        <v>0</v>
      </c>
      <c r="C553" s="82" t="n">
        <v>0</v>
      </c>
      <c r="D553" s="162">
        <f>D552+B553-C553-E553</f>
        <v/>
      </c>
      <c r="E553" s="164" t="n">
        <v>0</v>
      </c>
    </row>
    <row r="554">
      <c r="A554" s="103" t="n">
        <v>45039</v>
      </c>
      <c r="B554" s="104" t="n">
        <v>234</v>
      </c>
      <c r="C554" s="82" t="n">
        <v>0</v>
      </c>
      <c r="D554" s="162">
        <f>D553+B554-C554-E554</f>
        <v/>
      </c>
      <c r="E554" s="164" t="n">
        <v>0</v>
      </c>
    </row>
    <row r="555">
      <c r="A555" s="103" t="n">
        <v>45040</v>
      </c>
      <c r="B555" s="104" t="n">
        <v>119</v>
      </c>
      <c r="C555" s="82" t="n">
        <v>100</v>
      </c>
      <c r="D555" s="162">
        <f>D554+B555-C555-E555</f>
        <v/>
      </c>
      <c r="E555" s="164" t="n">
        <v>0</v>
      </c>
    </row>
    <row r="556">
      <c r="A556" s="103" t="n">
        <v>45041</v>
      </c>
      <c r="B556" s="104" t="n">
        <v>114</v>
      </c>
      <c r="C556" s="82" t="n">
        <v>94</v>
      </c>
      <c r="D556" s="162">
        <f>D555+B556-C556-E556</f>
        <v/>
      </c>
      <c r="E556" s="164" t="n">
        <v>0</v>
      </c>
    </row>
    <row r="557">
      <c r="A557" s="103" t="n">
        <v>45042</v>
      </c>
      <c r="B557" s="104" t="n">
        <v>0</v>
      </c>
      <c r="C557" s="82" t="n">
        <v>68</v>
      </c>
      <c r="D557" s="162">
        <f>D556+B557-C557-E557</f>
        <v/>
      </c>
      <c r="E557" s="164" t="n">
        <v>0</v>
      </c>
    </row>
    <row r="558">
      <c r="A558" s="103" t="n">
        <v>45043</v>
      </c>
      <c r="B558" s="104" t="n">
        <v>0</v>
      </c>
      <c r="C558" s="82" t="n">
        <v>50</v>
      </c>
      <c r="D558" s="162">
        <f>D557+B558-C558-E558</f>
        <v/>
      </c>
      <c r="E558" s="164" t="n">
        <v>0</v>
      </c>
    </row>
    <row r="559">
      <c r="A559" s="103" t="n">
        <v>45044</v>
      </c>
      <c r="B559" s="104" t="n">
        <v>0</v>
      </c>
      <c r="C559" s="82" t="n">
        <v>149</v>
      </c>
      <c r="D559" s="162">
        <f>D558+B559-C559-E559</f>
        <v/>
      </c>
      <c r="E559" s="164" t="n">
        <v>0</v>
      </c>
    </row>
    <row r="560">
      <c r="A560" s="103" t="n">
        <v>45045</v>
      </c>
      <c r="B560" s="104" t="n">
        <v>0</v>
      </c>
      <c r="C560" s="82" t="n">
        <v>166</v>
      </c>
      <c r="D560" s="162">
        <f>D559+B560-C560-E560</f>
        <v/>
      </c>
      <c r="E560" s="164" t="n">
        <v>0</v>
      </c>
    </row>
    <row r="561">
      <c r="A561" s="103" t="n">
        <v>45046</v>
      </c>
      <c r="B561" s="104" t="n">
        <v>0</v>
      </c>
      <c r="C561" s="82" t="n">
        <v>76</v>
      </c>
      <c r="D561" s="162">
        <f>D560+B561-C561-E561</f>
        <v/>
      </c>
      <c r="E561" s="164" t="n">
        <v>0</v>
      </c>
    </row>
    <row r="562">
      <c r="A562" s="103" t="n">
        <v>45047</v>
      </c>
      <c r="B562" s="104" t="n">
        <v>0</v>
      </c>
      <c r="C562" s="82" t="n">
        <v>0</v>
      </c>
      <c r="D562" s="162">
        <f>D561+B562-C562-E562</f>
        <v/>
      </c>
      <c r="E562" s="164" t="n">
        <v>0</v>
      </c>
    </row>
    <row r="563">
      <c r="A563" s="103" t="n">
        <v>45048</v>
      </c>
      <c r="B563" s="104" t="n">
        <v>0</v>
      </c>
      <c r="C563" s="82" t="n">
        <v>0</v>
      </c>
      <c r="D563" s="162">
        <f>D562+B563-C563-E563</f>
        <v/>
      </c>
      <c r="E563" s="164" t="n">
        <v>0</v>
      </c>
    </row>
    <row r="564">
      <c r="A564" s="103" t="n">
        <v>45049</v>
      </c>
      <c r="B564" s="104" t="n">
        <v>202</v>
      </c>
      <c r="C564" s="82" t="n">
        <v>0</v>
      </c>
      <c r="D564" s="162">
        <f>D563+B564-C564-E564</f>
        <v/>
      </c>
      <c r="E564" s="164" t="n">
        <v>0</v>
      </c>
    </row>
    <row r="565">
      <c r="A565" s="103" t="n">
        <v>45050</v>
      </c>
      <c r="B565" s="104" t="n">
        <v>0</v>
      </c>
      <c r="C565" s="82" t="n">
        <v>0</v>
      </c>
      <c r="D565" s="162">
        <f>D564+B565-C565-E565</f>
        <v/>
      </c>
      <c r="E565" s="164" t="n">
        <v>0</v>
      </c>
    </row>
    <row r="566">
      <c r="A566" s="103" t="n">
        <v>45051</v>
      </c>
      <c r="B566" s="104" t="n">
        <v>0</v>
      </c>
      <c r="C566" s="82" t="n">
        <v>0</v>
      </c>
      <c r="D566" s="162">
        <f>D565+B566-C566-E566</f>
        <v/>
      </c>
      <c r="E566" s="164" t="n">
        <v>0</v>
      </c>
    </row>
    <row r="567">
      <c r="A567" s="103" t="n">
        <v>45052</v>
      </c>
      <c r="B567" s="104" t="n">
        <v>0</v>
      </c>
      <c r="C567" s="82" t="n">
        <v>0</v>
      </c>
      <c r="D567" s="162">
        <f>D566+B567-C567-E567</f>
        <v/>
      </c>
      <c r="E567" s="164" t="n">
        <v>0</v>
      </c>
    </row>
    <row r="568">
      <c r="A568" s="103" t="n">
        <v>45053</v>
      </c>
      <c r="B568" s="104" t="n">
        <v>0</v>
      </c>
      <c r="C568" s="82" t="n">
        <v>0</v>
      </c>
      <c r="D568" s="162">
        <f>D567+B568-C568-E568</f>
        <v/>
      </c>
      <c r="E568" s="164" t="n">
        <v>0</v>
      </c>
    </row>
    <row r="569">
      <c r="A569" s="103" t="n">
        <v>45054</v>
      </c>
      <c r="B569" s="104" t="n">
        <v>80</v>
      </c>
      <c r="C569" s="82" t="n">
        <v>0</v>
      </c>
      <c r="D569" s="162">
        <f>D568+B569-C569-E569</f>
        <v/>
      </c>
      <c r="E569" s="164" t="n">
        <v>0</v>
      </c>
    </row>
    <row r="570">
      <c r="A570" s="103" t="n">
        <v>45055</v>
      </c>
      <c r="B570" s="104" t="n">
        <v>394</v>
      </c>
      <c r="C570" s="82" t="n">
        <v>0</v>
      </c>
      <c r="D570" s="162">
        <f>D569+B570-C570-E570</f>
        <v/>
      </c>
      <c r="E570" s="164" t="n">
        <v>0</v>
      </c>
    </row>
    <row r="571">
      <c r="A571" s="103" t="n">
        <v>45056</v>
      </c>
      <c r="B571" s="104" t="n">
        <v>0</v>
      </c>
      <c r="C571" s="82" t="n">
        <v>0</v>
      </c>
      <c r="D571" s="162">
        <f>D570+B571-C571-E571</f>
        <v/>
      </c>
      <c r="E571" s="164" t="n">
        <v>0</v>
      </c>
    </row>
    <row r="572">
      <c r="A572" s="103" t="n">
        <v>45057</v>
      </c>
      <c r="B572" s="104" t="n">
        <v>345</v>
      </c>
      <c r="C572" s="82" t="n">
        <v>0</v>
      </c>
      <c r="D572" s="162">
        <f>D571+B572-C572-E572</f>
        <v/>
      </c>
      <c r="E572" s="164" t="n">
        <v>0</v>
      </c>
    </row>
    <row r="573">
      <c r="A573" s="103" t="n">
        <v>45058</v>
      </c>
      <c r="B573" s="104" t="n">
        <v>0</v>
      </c>
      <c r="C573" s="82" t="n">
        <v>0</v>
      </c>
      <c r="D573" s="162">
        <f>D572+B573-C573-E573</f>
        <v/>
      </c>
      <c r="E573" s="164" t="n">
        <v>0</v>
      </c>
    </row>
    <row r="574">
      <c r="A574" s="103" t="n">
        <v>45059</v>
      </c>
      <c r="B574" s="104" t="n">
        <v>0</v>
      </c>
      <c r="C574" s="82" t="n">
        <v>0</v>
      </c>
      <c r="D574" s="162">
        <f>D573+B574-C574-E574</f>
        <v/>
      </c>
      <c r="E574" s="164" t="n">
        <v>0</v>
      </c>
    </row>
    <row r="575">
      <c r="A575" s="103" t="n">
        <v>45060</v>
      </c>
      <c r="B575" s="104" t="n">
        <v>0</v>
      </c>
      <c r="C575" s="82" t="n">
        <v>0</v>
      </c>
      <c r="D575" s="162">
        <f>D574+B575-C575-E575</f>
        <v/>
      </c>
      <c r="E575" s="164" t="n">
        <v>0</v>
      </c>
    </row>
    <row r="576">
      <c r="A576" s="103" t="n">
        <v>45061</v>
      </c>
      <c r="B576" s="104" t="n">
        <v>0</v>
      </c>
      <c r="C576" s="82" t="n">
        <v>0</v>
      </c>
      <c r="D576" s="162">
        <f>D575+B576-C576-E576</f>
        <v/>
      </c>
      <c r="E576" s="164" t="n">
        <v>0</v>
      </c>
    </row>
    <row r="577">
      <c r="A577" s="103" t="n">
        <v>45062</v>
      </c>
      <c r="B577" s="104" t="n">
        <v>219</v>
      </c>
      <c r="C577" s="82" t="n">
        <v>0</v>
      </c>
      <c r="D577" s="162">
        <f>D576+B577-C577-E577</f>
        <v/>
      </c>
      <c r="E577" s="164" t="n">
        <v>0</v>
      </c>
    </row>
    <row r="578">
      <c r="A578" s="103" t="n">
        <v>45063</v>
      </c>
      <c r="B578" s="104" t="n">
        <v>87</v>
      </c>
      <c r="C578" s="82" t="n">
        <v>52</v>
      </c>
      <c r="D578" s="162">
        <f>D577+B578-C578-E578</f>
        <v/>
      </c>
      <c r="E578" s="164" t="n">
        <v>0</v>
      </c>
    </row>
    <row r="579">
      <c r="A579" s="103" t="n">
        <v>45064</v>
      </c>
      <c r="B579" s="104" t="n">
        <v>0</v>
      </c>
      <c r="C579" s="82" t="n">
        <v>296</v>
      </c>
      <c r="D579" s="162">
        <f>D578+B579-C579-E579</f>
        <v/>
      </c>
      <c r="E579" s="164" t="n">
        <v>0</v>
      </c>
    </row>
    <row r="580">
      <c r="A580" s="103" t="n">
        <v>45065</v>
      </c>
      <c r="B580" s="104" t="n">
        <v>170</v>
      </c>
      <c r="C580" s="82" t="n">
        <v>118</v>
      </c>
      <c r="D580" s="162">
        <f>D579+B580-C580-E580</f>
        <v/>
      </c>
      <c r="E580" s="164" t="n">
        <v>0</v>
      </c>
    </row>
    <row r="581">
      <c r="A581" s="103" t="n">
        <v>45066</v>
      </c>
      <c r="B581" s="104" t="n">
        <v>0</v>
      </c>
      <c r="C581" s="82" t="n">
        <v>136</v>
      </c>
      <c r="D581" s="162">
        <f>D580+B581-C581-E581</f>
        <v/>
      </c>
      <c r="E581" s="164" t="n">
        <v>0</v>
      </c>
    </row>
    <row r="582">
      <c r="A582" s="103" t="n">
        <v>45067</v>
      </c>
      <c r="B582" s="104" t="n">
        <v>56</v>
      </c>
      <c r="C582" s="82" t="n">
        <v>220</v>
      </c>
      <c r="D582" s="162">
        <f>D581+B582-C582-E582</f>
        <v/>
      </c>
      <c r="E582" s="164" t="n">
        <v>0</v>
      </c>
    </row>
    <row r="583">
      <c r="A583" s="103" t="n">
        <v>45068</v>
      </c>
      <c r="B583" s="104" t="n">
        <v>0</v>
      </c>
      <c r="C583" s="82" t="n">
        <v>0</v>
      </c>
      <c r="D583" s="162">
        <f>D582+B583-C583-E583</f>
        <v/>
      </c>
      <c r="E583" s="164" t="n">
        <v>0</v>
      </c>
    </row>
    <row r="584">
      <c r="A584" s="103" t="n">
        <v>45069</v>
      </c>
      <c r="B584" s="104" t="n">
        <v>0</v>
      </c>
      <c r="C584" s="82" t="n">
        <v>50</v>
      </c>
      <c r="D584" s="162">
        <f>D583+B584-C584-E584</f>
        <v/>
      </c>
      <c r="E584" s="164" t="n">
        <v>0</v>
      </c>
    </row>
    <row r="585">
      <c r="A585" s="103" t="n">
        <v>45070</v>
      </c>
      <c r="B585" s="104" t="n">
        <v>0</v>
      </c>
      <c r="C585" s="82" t="n">
        <v>123</v>
      </c>
      <c r="D585" s="162">
        <f>D584+B585-C585-E585</f>
        <v/>
      </c>
      <c r="E585" s="164" t="n">
        <v>0</v>
      </c>
    </row>
    <row r="586">
      <c r="A586" s="103" t="n">
        <v>45071</v>
      </c>
      <c r="B586" s="104" t="n">
        <v>0</v>
      </c>
      <c r="C586" s="82" t="n">
        <v>64</v>
      </c>
      <c r="D586" s="162">
        <f>D585+B586-C586-E586</f>
        <v/>
      </c>
      <c r="E586" s="164" t="n">
        <v>0</v>
      </c>
    </row>
    <row r="587">
      <c r="A587" s="103" t="n">
        <v>45072</v>
      </c>
      <c r="B587" s="104" t="n">
        <v>0</v>
      </c>
      <c r="C587" s="82" t="n">
        <v>0</v>
      </c>
      <c r="D587" s="162">
        <f>D586+B587-C587-E587</f>
        <v/>
      </c>
      <c r="E587" s="164" t="n">
        <v>0</v>
      </c>
    </row>
    <row r="588">
      <c r="A588" s="103" t="n">
        <v>45073</v>
      </c>
      <c r="B588" s="104" t="n">
        <v>0</v>
      </c>
      <c r="C588" s="82" t="n">
        <v>196</v>
      </c>
      <c r="D588" s="162">
        <f>D587+B588-C588-E588</f>
        <v/>
      </c>
      <c r="E588" s="164" t="n">
        <v>0</v>
      </c>
    </row>
    <row r="589">
      <c r="A589" s="103" t="n">
        <v>45074</v>
      </c>
      <c r="B589" s="104" t="n">
        <v>0</v>
      </c>
      <c r="C589" s="82" t="n">
        <v>110</v>
      </c>
      <c r="D589" s="162">
        <f>D588+B589-C589-E589</f>
        <v/>
      </c>
      <c r="E589" s="164" t="n">
        <v>0</v>
      </c>
    </row>
    <row r="590">
      <c r="A590" s="103" t="n">
        <v>45075</v>
      </c>
      <c r="B590" s="104" t="n">
        <v>102</v>
      </c>
      <c r="C590" s="82" t="n">
        <v>0</v>
      </c>
      <c r="D590" s="162">
        <f>D589+B590-C590-E590</f>
        <v/>
      </c>
      <c r="E590" s="164" t="n">
        <v>0</v>
      </c>
    </row>
    <row r="591">
      <c r="A591" s="103" t="n">
        <v>45076</v>
      </c>
      <c r="B591" s="104" t="n">
        <v>200</v>
      </c>
      <c r="C591" s="82" t="n">
        <v>70</v>
      </c>
      <c r="D591" s="162">
        <f>D590+B591-C591-E591</f>
        <v/>
      </c>
      <c r="E591" s="164" t="n">
        <v>0</v>
      </c>
    </row>
    <row r="592">
      <c r="A592" s="103" t="n">
        <v>45077</v>
      </c>
      <c r="B592" s="104" t="n">
        <v>0</v>
      </c>
      <c r="C592" s="82" t="n">
        <v>0</v>
      </c>
      <c r="D592" s="162">
        <f>D591+B592-C592-E592</f>
        <v/>
      </c>
      <c r="E592" s="164" t="n">
        <v>0</v>
      </c>
    </row>
    <row r="593">
      <c r="A593" s="103" t="n">
        <v>45078</v>
      </c>
      <c r="B593" s="104" t="n">
        <v>30</v>
      </c>
      <c r="C593" s="82" t="n">
        <v>0</v>
      </c>
      <c r="D593" s="162">
        <f>D592+B593-C593-E593</f>
        <v/>
      </c>
      <c r="E593" s="164" t="n">
        <v>0</v>
      </c>
    </row>
    <row r="594">
      <c r="A594" s="103" t="n">
        <v>45079</v>
      </c>
      <c r="B594" s="104" t="n">
        <v>34</v>
      </c>
      <c r="C594" s="82" t="n">
        <v>0</v>
      </c>
      <c r="D594" s="162">
        <f>D593+B594-C594-E594</f>
        <v/>
      </c>
      <c r="E594" s="164" t="n">
        <v>0</v>
      </c>
    </row>
    <row r="595">
      <c r="A595" s="103" t="n">
        <v>45080</v>
      </c>
      <c r="B595" s="104" t="n">
        <v>134</v>
      </c>
      <c r="C595" s="82" t="n">
        <v>180</v>
      </c>
      <c r="D595" s="162">
        <f>D594+B595-C595-E595</f>
        <v/>
      </c>
      <c r="E595" s="164" t="n">
        <v>0</v>
      </c>
    </row>
    <row r="596">
      <c r="A596" s="103" t="n">
        <v>45081</v>
      </c>
      <c r="B596" s="104" t="n">
        <v>0</v>
      </c>
      <c r="C596" s="82" t="n">
        <v>64</v>
      </c>
      <c r="D596" s="162">
        <f>D595+B596-C596-E596</f>
        <v/>
      </c>
      <c r="E596" s="164" t="n">
        <v>0</v>
      </c>
    </row>
    <row r="597">
      <c r="A597" s="103" t="n">
        <v>45082</v>
      </c>
      <c r="B597" s="104" t="n">
        <v>0</v>
      </c>
      <c r="C597" s="82" t="n">
        <v>123</v>
      </c>
      <c r="D597" s="162">
        <f>D596+B597-C597-E597</f>
        <v/>
      </c>
      <c r="E597" s="164" t="n">
        <v>0</v>
      </c>
    </row>
    <row r="598">
      <c r="A598" s="103" t="n">
        <v>45083</v>
      </c>
      <c r="B598" s="104" t="n">
        <v>77</v>
      </c>
      <c r="C598" s="82" t="n">
        <v>0</v>
      </c>
      <c r="D598" s="162">
        <f>D597+B598-C598-E598</f>
        <v/>
      </c>
      <c r="E598" s="164" t="n">
        <v>0</v>
      </c>
    </row>
    <row r="599">
      <c r="A599" s="103" t="n">
        <v>45084</v>
      </c>
      <c r="B599" s="104" t="n">
        <v>38</v>
      </c>
      <c r="C599" s="82" t="n">
        <v>0</v>
      </c>
      <c r="D599" s="162">
        <f>D598+B599-C599-E599</f>
        <v/>
      </c>
      <c r="E599" s="164" t="n">
        <v>0</v>
      </c>
    </row>
    <row r="600">
      <c r="A600" s="103" t="n">
        <v>45085</v>
      </c>
      <c r="B600" s="104" t="n">
        <v>118</v>
      </c>
      <c r="C600" s="82" t="n">
        <v>42</v>
      </c>
      <c r="D600" s="162">
        <f>D599+B600-C600-E600</f>
        <v/>
      </c>
      <c r="E600" s="164" t="n">
        <v>0</v>
      </c>
    </row>
    <row r="601">
      <c r="A601" s="103" t="n">
        <v>45086</v>
      </c>
      <c r="B601" s="104" t="n">
        <v>0</v>
      </c>
      <c r="C601" s="82" t="n">
        <v>56</v>
      </c>
      <c r="D601" s="162">
        <f>D600+B601-C601-E601</f>
        <v/>
      </c>
      <c r="E601" s="164" t="n">
        <v>0</v>
      </c>
    </row>
    <row r="602">
      <c r="A602" s="103" t="n">
        <v>45087</v>
      </c>
      <c r="B602" s="104" t="n">
        <v>0</v>
      </c>
      <c r="C602" s="82" t="n">
        <v>32</v>
      </c>
      <c r="D602" s="162">
        <f>D601+B602-C602-E602</f>
        <v/>
      </c>
      <c r="E602" s="164" t="n">
        <v>0</v>
      </c>
    </row>
    <row r="603">
      <c r="A603" s="103" t="n">
        <v>45088</v>
      </c>
      <c r="B603" s="104" t="n">
        <v>0</v>
      </c>
      <c r="C603" s="82" t="n">
        <v>160</v>
      </c>
      <c r="D603" s="162">
        <f>D602+B603-C603-E603</f>
        <v/>
      </c>
      <c r="E603" s="164" t="n">
        <v>0</v>
      </c>
    </row>
    <row r="604">
      <c r="A604" s="103" t="n">
        <v>45089</v>
      </c>
      <c r="B604" s="104" t="n">
        <v>0</v>
      </c>
      <c r="C604" s="82" t="n">
        <v>67</v>
      </c>
      <c r="D604" s="162">
        <f>D603+B604-C604-E604</f>
        <v/>
      </c>
      <c r="E604" s="164" t="n">
        <v>0</v>
      </c>
    </row>
    <row r="605">
      <c r="A605" s="103" t="n">
        <v>45090</v>
      </c>
      <c r="B605" s="104" t="n">
        <v>170</v>
      </c>
      <c r="C605" s="82" t="n">
        <v>0</v>
      </c>
      <c r="D605" s="162">
        <f>D604+B605-C605-E605</f>
        <v/>
      </c>
      <c r="E605" s="164" t="n">
        <v>0</v>
      </c>
    </row>
    <row r="606">
      <c r="A606" s="103" t="n">
        <v>45091</v>
      </c>
      <c r="B606" s="104" t="n">
        <v>192</v>
      </c>
      <c r="C606" s="82" t="n">
        <v>42</v>
      </c>
      <c r="D606" s="162">
        <f>D605+B606-C606-E606</f>
        <v/>
      </c>
      <c r="E606" s="164" t="n">
        <v>0</v>
      </c>
    </row>
    <row r="607">
      <c r="A607" s="103" t="n">
        <v>45092</v>
      </c>
      <c r="B607" s="104" t="n">
        <v>30</v>
      </c>
      <c r="C607" s="82" t="n">
        <v>60</v>
      </c>
      <c r="D607" s="162">
        <f>D606+B607-C607-E607</f>
        <v/>
      </c>
      <c r="E607" s="164" t="n">
        <v>0</v>
      </c>
    </row>
    <row r="608">
      <c r="A608" s="103" t="n">
        <v>45093</v>
      </c>
      <c r="B608" s="104" t="n">
        <v>98</v>
      </c>
      <c r="C608" s="82" t="n">
        <v>0</v>
      </c>
      <c r="D608" s="162">
        <f>D607+B608-C608-E608</f>
        <v/>
      </c>
      <c r="E608" s="164" t="n">
        <v>0</v>
      </c>
    </row>
    <row r="609">
      <c r="A609" s="103" t="n">
        <v>45094</v>
      </c>
      <c r="B609" s="104" t="n">
        <v>0</v>
      </c>
      <c r="C609" s="82" t="n">
        <v>0</v>
      </c>
      <c r="D609" s="162">
        <f>D608+B609-C609-E609</f>
        <v/>
      </c>
      <c r="E609" s="164" t="n">
        <v>0</v>
      </c>
    </row>
    <row r="610">
      <c r="A610" s="103" t="n">
        <v>45095</v>
      </c>
      <c r="B610" s="104" t="n">
        <v>0</v>
      </c>
      <c r="C610" s="82" t="n">
        <v>0</v>
      </c>
      <c r="D610" s="162">
        <f>D609+B610-C610-E610</f>
        <v/>
      </c>
      <c r="E610" s="164" t="n">
        <v>0</v>
      </c>
    </row>
    <row r="611">
      <c r="A611" s="103" t="n">
        <v>45096</v>
      </c>
      <c r="B611" s="104" t="n">
        <v>34</v>
      </c>
      <c r="C611" s="82" t="n">
        <v>0</v>
      </c>
      <c r="D611" s="162">
        <f>D610+B611-C611-E611</f>
        <v/>
      </c>
      <c r="E611" s="164" t="n">
        <v>0</v>
      </c>
    </row>
    <row r="612">
      <c r="A612" s="103" t="n">
        <v>45097</v>
      </c>
      <c r="B612" s="104" t="n">
        <v>0</v>
      </c>
      <c r="C612" s="82" t="n">
        <v>0</v>
      </c>
      <c r="D612" s="162">
        <f>D611+B612-C612-E612</f>
        <v/>
      </c>
      <c r="E612" s="164" t="n">
        <v>0</v>
      </c>
    </row>
    <row r="613">
      <c r="A613" s="103" t="n">
        <v>45098</v>
      </c>
      <c r="B613" s="104" t="n">
        <v>0</v>
      </c>
      <c r="C613" s="82" t="n">
        <v>0</v>
      </c>
      <c r="D613" s="162">
        <f>D612+B613-C613-E613</f>
        <v/>
      </c>
      <c r="E613" s="164" t="n">
        <v>0</v>
      </c>
    </row>
    <row r="614">
      <c r="A614" s="103" t="n">
        <v>45099</v>
      </c>
      <c r="B614" s="104" t="n">
        <v>91</v>
      </c>
      <c r="C614" s="82" t="n">
        <v>0</v>
      </c>
      <c r="D614" s="162">
        <f>D613+B614-C614-E614</f>
        <v/>
      </c>
      <c r="E614" s="164" t="n">
        <v>0</v>
      </c>
    </row>
    <row r="615">
      <c r="A615" s="103" t="n">
        <v>45100</v>
      </c>
      <c r="B615" s="104" t="n">
        <v>110</v>
      </c>
      <c r="C615" s="82" t="n">
        <v>198</v>
      </c>
      <c r="D615" s="162">
        <f>D614+B615-C615-E615</f>
        <v/>
      </c>
      <c r="E615" s="164" t="n">
        <v>0</v>
      </c>
    </row>
    <row r="616">
      <c r="A616" s="103" t="n">
        <v>45101</v>
      </c>
      <c r="B616" s="104" t="n">
        <v>102</v>
      </c>
      <c r="C616" s="82" t="n">
        <v>152</v>
      </c>
      <c r="D616" s="162">
        <f>D615+B616-C616-E616</f>
        <v/>
      </c>
      <c r="E616" s="164" t="n">
        <v>0</v>
      </c>
    </row>
    <row r="617">
      <c r="A617" s="103" t="n">
        <v>45102</v>
      </c>
      <c r="B617" s="104" t="n">
        <v>0</v>
      </c>
      <c r="C617" s="82" t="n">
        <v>0</v>
      </c>
      <c r="D617" s="162">
        <f>D616+B617-C617-E617</f>
        <v/>
      </c>
      <c r="E617" s="164" t="n">
        <v>0</v>
      </c>
    </row>
    <row r="618">
      <c r="A618" s="103" t="n">
        <v>45103</v>
      </c>
      <c r="B618" s="104" t="n">
        <v>0</v>
      </c>
      <c r="C618" s="82" t="n">
        <v>0</v>
      </c>
      <c r="D618" s="162">
        <f>D617+B618-C618-E618</f>
        <v/>
      </c>
      <c r="E618" s="164" t="n">
        <v>0</v>
      </c>
    </row>
    <row r="619">
      <c r="A619" s="103" t="n">
        <v>45104</v>
      </c>
      <c r="B619" s="104" t="n">
        <v>0</v>
      </c>
      <c r="C619" s="82" t="n">
        <v>23</v>
      </c>
      <c r="D619" s="162">
        <f>D618+B619-C619-E619</f>
        <v/>
      </c>
      <c r="E619" s="164" t="n">
        <v>0</v>
      </c>
    </row>
    <row r="620">
      <c r="A620" s="103" t="n">
        <v>45105</v>
      </c>
      <c r="B620" s="104" t="n">
        <v>0</v>
      </c>
      <c r="C620" s="82" t="n">
        <v>120</v>
      </c>
      <c r="D620" s="162">
        <f>D619+B620-C620-E620</f>
        <v/>
      </c>
      <c r="E620" s="164" t="n">
        <v>0</v>
      </c>
    </row>
    <row r="621">
      <c r="A621" s="103" t="n">
        <v>45106</v>
      </c>
      <c r="B621" s="104" t="n">
        <v>120</v>
      </c>
      <c r="C621" s="82" t="n">
        <v>0</v>
      </c>
      <c r="D621" s="162">
        <f>D620+B621-C621-E621</f>
        <v/>
      </c>
      <c r="E621" s="164" t="n">
        <v>0</v>
      </c>
    </row>
    <row r="622">
      <c r="A622" s="103" t="n">
        <v>45107</v>
      </c>
      <c r="B622" s="104" t="n">
        <v>0</v>
      </c>
      <c r="C622" s="82" t="n">
        <v>62</v>
      </c>
      <c r="D622" s="162">
        <f>D621+B622-C622-E622</f>
        <v/>
      </c>
      <c r="E622" s="164" t="n">
        <v>0</v>
      </c>
    </row>
    <row r="623">
      <c r="A623" s="103" t="n">
        <v>45108</v>
      </c>
      <c r="B623" s="104" t="n">
        <v>143</v>
      </c>
      <c r="C623" s="82" t="n">
        <v>0</v>
      </c>
      <c r="D623" s="162">
        <f>D622+B623-C623-E623</f>
        <v/>
      </c>
      <c r="E623" s="164" t="n">
        <v>0</v>
      </c>
    </row>
    <row r="624">
      <c r="A624" s="103" t="n">
        <v>45109</v>
      </c>
      <c r="B624" s="104" t="n">
        <v>137</v>
      </c>
      <c r="C624" s="82" t="n">
        <v>59</v>
      </c>
      <c r="D624" s="162">
        <f>D623+B624-C624-E624</f>
        <v/>
      </c>
      <c r="E624" s="164" t="n">
        <v>0</v>
      </c>
    </row>
    <row r="625">
      <c r="A625" s="103" t="n">
        <v>45110</v>
      </c>
      <c r="B625" s="104" t="n">
        <v>42</v>
      </c>
      <c r="C625" s="82" t="n">
        <v>0</v>
      </c>
      <c r="D625" s="162">
        <f>D624+B625-C625-E625</f>
        <v/>
      </c>
      <c r="E625" s="164" t="n">
        <v>0</v>
      </c>
    </row>
    <row r="626">
      <c r="A626" s="103" t="n">
        <v>45111</v>
      </c>
      <c r="B626" s="104" t="n">
        <v>0</v>
      </c>
      <c r="C626" s="82" t="n">
        <v>0</v>
      </c>
      <c r="D626" s="162">
        <f>D625+B626-C626-E626</f>
        <v/>
      </c>
      <c r="E626" s="164" t="n">
        <v>0</v>
      </c>
    </row>
    <row r="627">
      <c r="A627" s="103" t="n">
        <v>45112</v>
      </c>
      <c r="B627" s="104" t="n">
        <v>0</v>
      </c>
      <c r="C627" s="82" t="n">
        <v>0</v>
      </c>
      <c r="D627" s="162">
        <f>D626+B627-C627-E627</f>
        <v/>
      </c>
      <c r="E627" s="164" t="n">
        <v>0</v>
      </c>
    </row>
    <row r="628">
      <c r="A628" s="103" t="n">
        <v>45113</v>
      </c>
      <c r="B628" s="104" t="n">
        <v>47</v>
      </c>
      <c r="C628" s="82" t="n">
        <v>0</v>
      </c>
      <c r="D628" s="162">
        <f>D627+B628-C628-E628</f>
        <v/>
      </c>
      <c r="E628" s="164" t="n">
        <v>0</v>
      </c>
    </row>
    <row r="629">
      <c r="A629" s="103" t="n">
        <v>45114</v>
      </c>
      <c r="B629" s="104" t="n">
        <v>47</v>
      </c>
      <c r="C629" s="82" t="n">
        <v>0</v>
      </c>
      <c r="D629" s="162">
        <f>D628+B629-C629-E629</f>
        <v/>
      </c>
      <c r="E629" s="164" t="n">
        <v>0</v>
      </c>
    </row>
    <row r="630">
      <c r="A630" s="103" t="n">
        <v>45115</v>
      </c>
      <c r="B630" s="104" t="n">
        <v>0</v>
      </c>
      <c r="C630" s="82" t="n">
        <v>0</v>
      </c>
      <c r="D630" s="162">
        <f>D629+B630-C630-E630</f>
        <v/>
      </c>
      <c r="E630" s="164" t="n">
        <v>0</v>
      </c>
    </row>
    <row r="631">
      <c r="A631" s="103" t="n">
        <v>45116</v>
      </c>
      <c r="B631" s="104" t="n">
        <v>0</v>
      </c>
      <c r="C631" s="82" t="n">
        <v>0</v>
      </c>
      <c r="D631" s="162">
        <f>D630+B631-C631-E631</f>
        <v/>
      </c>
      <c r="E631" s="164" t="n">
        <v>0</v>
      </c>
    </row>
    <row r="632">
      <c r="A632" s="103" t="n">
        <v>45117</v>
      </c>
      <c r="B632" s="104" t="n">
        <v>0</v>
      </c>
      <c r="C632" s="82" t="n">
        <v>0</v>
      </c>
      <c r="D632" s="162">
        <f>D631+B632-C632-E632</f>
        <v/>
      </c>
      <c r="E632" s="164" t="n">
        <v>0</v>
      </c>
    </row>
    <row r="633">
      <c r="A633" s="103" t="n">
        <v>45118</v>
      </c>
      <c r="B633" s="104" t="n">
        <v>0</v>
      </c>
      <c r="C633" s="82" t="n">
        <v>0</v>
      </c>
      <c r="D633" s="162">
        <f>D632+B633-C633-E633</f>
        <v/>
      </c>
      <c r="E633" s="164" t="n">
        <v>0</v>
      </c>
    </row>
    <row r="634">
      <c r="A634" s="103" t="n">
        <v>45119</v>
      </c>
      <c r="B634" s="104" t="n">
        <v>235</v>
      </c>
      <c r="C634" s="82" t="n">
        <v>96</v>
      </c>
      <c r="D634" s="162">
        <f>D633+B634-C634-E634</f>
        <v/>
      </c>
      <c r="E634" s="164" t="n">
        <v>0</v>
      </c>
    </row>
    <row r="635">
      <c r="A635" s="103" t="n">
        <v>45120</v>
      </c>
      <c r="B635" s="104" t="n">
        <v>167</v>
      </c>
      <c r="C635" s="82" t="n">
        <v>101</v>
      </c>
      <c r="D635" s="162">
        <f>D634+B635-C635-E635</f>
        <v/>
      </c>
      <c r="E635" s="164" t="n">
        <v>0</v>
      </c>
    </row>
    <row r="636">
      <c r="A636" s="103" t="n">
        <v>45121</v>
      </c>
      <c r="B636" s="104" t="n">
        <v>0</v>
      </c>
      <c r="C636" s="82" t="n">
        <v>69</v>
      </c>
      <c r="D636" s="162">
        <f>D635+B636-C636-E636</f>
        <v/>
      </c>
      <c r="E636" s="164" t="n">
        <v>0</v>
      </c>
    </row>
    <row r="637">
      <c r="A637" s="103" t="n">
        <v>45122</v>
      </c>
      <c r="B637" s="104" t="n">
        <v>270</v>
      </c>
      <c r="C637" s="82" t="n">
        <v>0</v>
      </c>
      <c r="D637" s="162">
        <f>D636+B637-C637-E637</f>
        <v/>
      </c>
      <c r="E637" s="164" t="n">
        <v>0</v>
      </c>
    </row>
    <row r="638">
      <c r="A638" s="103" t="n">
        <v>45123</v>
      </c>
      <c r="B638" s="104" t="n">
        <v>70</v>
      </c>
      <c r="C638" s="82" t="n">
        <v>0</v>
      </c>
      <c r="D638" s="162">
        <f>D637+B638-C638-E638</f>
        <v/>
      </c>
      <c r="E638" s="164" t="n">
        <v>0</v>
      </c>
    </row>
    <row r="639">
      <c r="A639" s="103" t="n">
        <v>45124</v>
      </c>
      <c r="B639" s="104" t="n">
        <v>0</v>
      </c>
      <c r="C639" s="82" t="n">
        <v>0</v>
      </c>
      <c r="D639" s="162">
        <f>D638+B639-C639-E639</f>
        <v/>
      </c>
      <c r="E639" s="164" t="n">
        <v>0</v>
      </c>
    </row>
    <row r="640">
      <c r="A640" s="103" t="n">
        <v>45125</v>
      </c>
      <c r="B640" s="104" t="n">
        <v>0</v>
      </c>
      <c r="C640" s="82" t="n">
        <v>166</v>
      </c>
      <c r="D640" s="162">
        <f>D639+B640-C640-E640</f>
        <v/>
      </c>
      <c r="E640" s="164" t="n">
        <v>0</v>
      </c>
    </row>
    <row r="641">
      <c r="A641" s="103" t="n">
        <v>45126</v>
      </c>
      <c r="B641" s="104" t="n">
        <v>150</v>
      </c>
      <c r="C641" s="82" t="n">
        <v>0</v>
      </c>
      <c r="D641" s="162">
        <f>D640+B641-C641-E641</f>
        <v/>
      </c>
      <c r="E641" s="164" t="n">
        <v>0</v>
      </c>
    </row>
    <row r="642">
      <c r="A642" s="103" t="n">
        <v>45127</v>
      </c>
      <c r="B642" s="104" t="n">
        <v>0</v>
      </c>
      <c r="C642" s="82" t="n">
        <v>0</v>
      </c>
      <c r="D642" s="162">
        <f>D641+B642-C642-E642</f>
        <v/>
      </c>
      <c r="E642" s="164" t="n">
        <v>0</v>
      </c>
    </row>
    <row r="643">
      <c r="A643" s="103" t="n">
        <v>45128</v>
      </c>
      <c r="B643" s="104" t="n">
        <v>127</v>
      </c>
      <c r="C643" s="82" t="n">
        <v>65</v>
      </c>
      <c r="D643" s="162">
        <f>D642+B643-C643-E643</f>
        <v/>
      </c>
      <c r="E643" s="164" t="n">
        <v>0</v>
      </c>
    </row>
    <row r="644">
      <c r="A644" s="103" t="n">
        <v>45129</v>
      </c>
      <c r="B644" s="104" t="n">
        <v>112</v>
      </c>
      <c r="C644" s="82" t="n">
        <v>146</v>
      </c>
      <c r="D644" s="162">
        <f>D643+B644-C644-E644</f>
        <v/>
      </c>
      <c r="E644" s="164" t="n">
        <v>0</v>
      </c>
    </row>
    <row r="645">
      <c r="A645" s="103" t="n">
        <v>45130</v>
      </c>
      <c r="B645" s="104" t="n">
        <v>0</v>
      </c>
      <c r="C645" s="82" t="n">
        <v>162</v>
      </c>
      <c r="D645" s="162">
        <f>D644+B645-C645-E645</f>
        <v/>
      </c>
      <c r="E645" s="164" t="n">
        <v>0</v>
      </c>
    </row>
    <row r="646">
      <c r="A646" s="103" t="n">
        <v>45131</v>
      </c>
      <c r="B646" s="104" t="n">
        <v>0</v>
      </c>
      <c r="C646" s="82" t="n">
        <v>0</v>
      </c>
      <c r="D646" s="162">
        <f>D645+B646-C646-E646</f>
        <v/>
      </c>
      <c r="E646" s="164" t="n">
        <v>0</v>
      </c>
    </row>
    <row r="647">
      <c r="A647" s="103" t="n">
        <v>45132</v>
      </c>
      <c r="B647" s="104" t="n">
        <v>0</v>
      </c>
      <c r="C647" s="82" t="n">
        <v>190</v>
      </c>
      <c r="D647" s="162">
        <f>D646+B647-C647-E647</f>
        <v/>
      </c>
      <c r="E647" s="164" t="e">
        <v>#REF!</v>
      </c>
    </row>
    <row r="648">
      <c r="A648" s="103" t="n">
        <v>45133</v>
      </c>
      <c r="B648" s="104" t="n">
        <v>0</v>
      </c>
      <c r="C648" s="82" t="n">
        <v>66</v>
      </c>
      <c r="D648" s="162">
        <f>D647+B648-C648-E648</f>
        <v/>
      </c>
      <c r="E648" s="164" t="e">
        <v>#REF!</v>
      </c>
    </row>
    <row r="649">
      <c r="A649" s="103" t="n">
        <v>45134</v>
      </c>
      <c r="B649" s="104" t="n">
        <v>0</v>
      </c>
      <c r="C649" s="82" t="n">
        <v>49</v>
      </c>
      <c r="D649" s="162">
        <f>D648+B649-C649-E649</f>
        <v/>
      </c>
      <c r="E649" s="164" t="e">
        <v>#REF!</v>
      </c>
    </row>
    <row r="650">
      <c r="A650" s="103" t="n">
        <v>45135</v>
      </c>
      <c r="B650" s="104" t="n">
        <v>0</v>
      </c>
      <c r="C650" s="82" t="n">
        <v>135</v>
      </c>
      <c r="D650" s="162">
        <f>D649+B650-C650-E650</f>
        <v/>
      </c>
      <c r="E650" s="164" t="e">
        <v>#REF!</v>
      </c>
    </row>
    <row r="651">
      <c r="A651" s="103" t="n">
        <v>45136</v>
      </c>
      <c r="B651" s="104" t="n">
        <v>0</v>
      </c>
      <c r="C651" s="82" t="n">
        <v>130</v>
      </c>
      <c r="D651" s="162">
        <f>D650+B651-C651-E651</f>
        <v/>
      </c>
      <c r="E651" s="164" t="e">
        <v>#REF!</v>
      </c>
    </row>
    <row r="652">
      <c r="A652" s="103" t="n">
        <v>45137</v>
      </c>
      <c r="B652" s="104" t="n">
        <v>0</v>
      </c>
      <c r="C652" s="82" t="n">
        <v>60</v>
      </c>
      <c r="D652" s="162">
        <f>D651+B652-C652-E652</f>
        <v/>
      </c>
      <c r="E652" s="164" t="e">
        <v>#REF!</v>
      </c>
    </row>
    <row r="653">
      <c r="A653" s="103" t="n">
        <v>45138</v>
      </c>
      <c r="B653" s="104" t="n">
        <v>0</v>
      </c>
      <c r="C653" s="82" t="n">
        <v>118</v>
      </c>
      <c r="D653" s="162">
        <f>D652+B653-C653-E653</f>
        <v/>
      </c>
      <c r="E653" s="164" t="e">
        <v>#REF!</v>
      </c>
    </row>
    <row r="654">
      <c r="A654" s="103" t="n">
        <v>45139</v>
      </c>
      <c r="B654" s="104" t="n">
        <v>0</v>
      </c>
      <c r="C654" s="82" t="n">
        <v>0</v>
      </c>
      <c r="D654" s="162">
        <f>D653+B654-C654-E654</f>
        <v/>
      </c>
      <c r="E654" s="164" t="e">
        <v>#REF!</v>
      </c>
    </row>
    <row r="655">
      <c r="A655" s="103" t="n">
        <v>45140</v>
      </c>
      <c r="B655" s="104" t="n">
        <v>0</v>
      </c>
      <c r="C655" s="82" t="n">
        <v>0</v>
      </c>
      <c r="D655" s="162">
        <f>D654+B655-C655-E655</f>
        <v/>
      </c>
      <c r="E655" s="164" t="e">
        <v>#REF!</v>
      </c>
    </row>
    <row r="656">
      <c r="A656" s="103" t="n">
        <v>45141</v>
      </c>
      <c r="B656" s="104" t="n">
        <v>0</v>
      </c>
      <c r="C656" s="82" t="n">
        <v>0</v>
      </c>
      <c r="D656" s="162">
        <f>D655+B656-C656-E656</f>
        <v/>
      </c>
      <c r="E656" s="164" t="e">
        <v>#REF!</v>
      </c>
    </row>
    <row r="657">
      <c r="A657" s="103" t="n">
        <v>45142</v>
      </c>
      <c r="B657" s="104" t="n">
        <v>0</v>
      </c>
      <c r="C657" s="82" t="n">
        <v>0</v>
      </c>
      <c r="D657" s="162">
        <f>D656+B657-C657-E657</f>
        <v/>
      </c>
      <c r="E657" s="164" t="e">
        <v>#REF!</v>
      </c>
    </row>
    <row r="658">
      <c r="A658" s="103" t="n">
        <v>45143</v>
      </c>
      <c r="B658" s="104">
        <f>оборот!E876</f>
        <v/>
      </c>
      <c r="C658" s="82" t="n">
        <v>19</v>
      </c>
      <c r="D658" s="162">
        <f>D657+B658-C658-E658</f>
        <v/>
      </c>
      <c r="E658" s="164" t="e">
        <v>#REF!</v>
      </c>
    </row>
    <row r="659">
      <c r="A659" s="103" t="n">
        <v>45144</v>
      </c>
      <c r="B659" s="104">
        <f>оборот!E877</f>
        <v/>
      </c>
      <c r="C659" s="82" t="n">
        <v>0</v>
      </c>
      <c r="D659" s="162">
        <f>D658+B659-C659-E659</f>
        <v/>
      </c>
      <c r="E659" s="164" t="e">
        <v>#REF!</v>
      </c>
    </row>
    <row r="660">
      <c r="A660" s="103" t="n">
        <v>45145</v>
      </c>
      <c r="B660" s="104">
        <f>оборот!E878</f>
        <v/>
      </c>
      <c r="C660" s="82" t="n">
        <v>0</v>
      </c>
      <c r="D660" s="162">
        <f>D659+B660-C660-E660</f>
        <v/>
      </c>
      <c r="E660" s="164" t="e">
        <v>#REF!</v>
      </c>
    </row>
    <row r="661">
      <c r="A661" s="103" t="n">
        <v>45146</v>
      </c>
      <c r="B661" s="104">
        <f>оборот!E879</f>
        <v/>
      </c>
      <c r="C661" s="82" t="n">
        <v>0</v>
      </c>
      <c r="D661" s="162">
        <f>D660+B661-C661-E661</f>
        <v/>
      </c>
      <c r="E661" s="164" t="e">
        <v>#REF!</v>
      </c>
    </row>
    <row r="662">
      <c r="A662" s="103" t="n">
        <v>45147</v>
      </c>
      <c r="B662" s="104">
        <f>оборот!E880</f>
        <v/>
      </c>
      <c r="C662" s="82" t="n">
        <v>0</v>
      </c>
      <c r="D662" s="162">
        <f>D661+B662-C662-E662</f>
        <v/>
      </c>
      <c r="E662" s="164" t="e">
        <v>#REF!</v>
      </c>
    </row>
    <row r="663">
      <c r="A663" s="103" t="n">
        <v>45148</v>
      </c>
      <c r="B663" s="104">
        <f>оборот!E881</f>
        <v/>
      </c>
      <c r="C663" s="82" t="n">
        <v>0</v>
      </c>
      <c r="D663" s="162">
        <f>D662+B663-C663-E663</f>
        <v/>
      </c>
      <c r="E663" s="164" t="e">
        <v>#REF!</v>
      </c>
    </row>
    <row r="664">
      <c r="A664" s="103" t="n">
        <v>45149</v>
      </c>
      <c r="B664" s="104">
        <f>оборот!E882</f>
        <v/>
      </c>
      <c r="C664" s="82" t="n">
        <v>0</v>
      </c>
      <c r="D664" s="162">
        <f>D663+B664-C664-E664</f>
        <v/>
      </c>
      <c r="E664" s="164" t="e">
        <v>#REF!</v>
      </c>
    </row>
    <row r="665">
      <c r="A665" s="103" t="n">
        <v>45150</v>
      </c>
      <c r="B665" s="104">
        <f>оборот!E883</f>
        <v/>
      </c>
      <c r="C665" s="82" t="n">
        <v>0</v>
      </c>
      <c r="D665" s="162">
        <f>D664+B665-C665-E665</f>
        <v/>
      </c>
      <c r="E665" s="164" t="e">
        <v>#REF!</v>
      </c>
    </row>
    <row r="666">
      <c r="A666" s="103" t="n">
        <v>45151</v>
      </c>
      <c r="B666" s="104">
        <f>оборот!E884</f>
        <v/>
      </c>
      <c r="C666" s="82" t="n">
        <v>0</v>
      </c>
      <c r="D666" s="162">
        <f>D665+B666-C666-E666</f>
        <v/>
      </c>
      <c r="E666" s="164" t="e">
        <v>#REF!</v>
      </c>
    </row>
    <row r="667">
      <c r="A667" s="103" t="n">
        <v>45152</v>
      </c>
      <c r="B667" s="104">
        <f>оборот!E885</f>
        <v/>
      </c>
      <c r="C667" s="82" t="n">
        <v>0</v>
      </c>
      <c r="D667" s="162">
        <f>D666+B667-C667-E667</f>
        <v/>
      </c>
      <c r="E667" s="164" t="e">
        <v>#REF!</v>
      </c>
    </row>
    <row r="668">
      <c r="A668" s="103" t="n">
        <v>45153</v>
      </c>
      <c r="B668" s="104">
        <f>оборот!E886</f>
        <v/>
      </c>
      <c r="C668" s="82" t="n">
        <v>0</v>
      </c>
      <c r="D668" s="162">
        <f>D667+B668-C668-E668</f>
        <v/>
      </c>
      <c r="E668" s="164" t="e">
        <v>#REF!</v>
      </c>
    </row>
    <row r="669">
      <c r="A669" s="103" t="n">
        <v>45154</v>
      </c>
      <c r="B669" s="104">
        <f>оборот!E887</f>
        <v/>
      </c>
      <c r="C669" s="82" t="n">
        <v>63</v>
      </c>
      <c r="D669" s="162">
        <f>D668+B669-C669-E669</f>
        <v/>
      </c>
      <c r="E669" s="164" t="e">
        <v>#REF!</v>
      </c>
    </row>
    <row r="670">
      <c r="A670" s="103" t="n">
        <v>45155</v>
      </c>
      <c r="B670" s="104">
        <f>оборот!E888</f>
        <v/>
      </c>
      <c r="C670" s="82" t="n">
        <v>72</v>
      </c>
      <c r="D670" s="162">
        <f>D669+B670-C670-E670</f>
        <v/>
      </c>
      <c r="E670" s="164" t="e">
        <v>#REF!</v>
      </c>
    </row>
    <row r="671">
      <c r="A671" s="103" t="n">
        <v>45156</v>
      </c>
      <c r="B671" s="104">
        <f>оборот!E889</f>
        <v/>
      </c>
      <c r="C671" s="82" t="n">
        <v>65</v>
      </c>
      <c r="D671" s="162">
        <f>D670+B671-C671-E671</f>
        <v/>
      </c>
      <c r="E671" s="164" t="e">
        <v>#REF!</v>
      </c>
    </row>
    <row r="672">
      <c r="A672" s="103" t="n">
        <v>45157</v>
      </c>
      <c r="B672" s="104">
        <f>оборот!E890</f>
        <v/>
      </c>
      <c r="C672" s="82" t="n">
        <v>0</v>
      </c>
      <c r="D672" s="162">
        <f>D671+B672-C672-E672</f>
        <v/>
      </c>
      <c r="E672" s="164" t="e">
        <v>#REF!</v>
      </c>
    </row>
    <row r="673">
      <c r="A673" s="103" t="n">
        <v>45158</v>
      </c>
      <c r="B673" s="104">
        <f>оборот!E891</f>
        <v/>
      </c>
      <c r="C673" s="82" t="n">
        <v>0</v>
      </c>
      <c r="D673" s="162">
        <f>D672+B673-C673-E673</f>
        <v/>
      </c>
      <c r="E673" s="164" t="e">
        <v>#REF!</v>
      </c>
    </row>
    <row r="674">
      <c r="A674" s="103" t="n">
        <v>45159</v>
      </c>
      <c r="B674" s="104">
        <f>оборот!E892</f>
        <v/>
      </c>
      <c r="C674" s="82" t="n">
        <v>0</v>
      </c>
      <c r="D674" s="162">
        <f>D673+B674-C674-E674</f>
        <v/>
      </c>
      <c r="E674" s="164" t="e">
        <v>#REF!</v>
      </c>
    </row>
    <row r="675">
      <c r="A675" s="103" t="n">
        <v>45160</v>
      </c>
      <c r="B675" s="104">
        <f>оборот!E893</f>
        <v/>
      </c>
      <c r="C675" s="82" t="n">
        <v>0</v>
      </c>
      <c r="D675" s="162">
        <f>D674+B675-C675-E675</f>
        <v/>
      </c>
      <c r="E675" s="164" t="e">
        <v>#REF!</v>
      </c>
    </row>
    <row r="676">
      <c r="A676" s="103" t="n">
        <v>45161</v>
      </c>
      <c r="B676" s="104">
        <f>оборот!E894</f>
        <v/>
      </c>
      <c r="C676" s="82" t="n">
        <v>0</v>
      </c>
      <c r="D676" s="162">
        <f>D675+B676-C676-E676</f>
        <v/>
      </c>
      <c r="E676" s="164" t="e">
        <v>#REF!</v>
      </c>
    </row>
    <row r="677">
      <c r="A677" s="103" t="n">
        <v>45162</v>
      </c>
      <c r="B677" s="104">
        <f>оборот!E895</f>
        <v/>
      </c>
      <c r="C677" s="82" t="n">
        <v>0</v>
      </c>
      <c r="D677" s="162">
        <f>D676+B677-C677-E677</f>
        <v/>
      </c>
      <c r="E677" s="164" t="e">
        <v>#REF!</v>
      </c>
    </row>
    <row r="678">
      <c r="A678" s="103" t="n">
        <v>45163</v>
      </c>
      <c r="B678" s="104">
        <f>оборот!E896</f>
        <v/>
      </c>
      <c r="C678" s="82" t="n">
        <v>0</v>
      </c>
      <c r="D678" s="162">
        <f>D677+B678-C678-E678</f>
        <v/>
      </c>
      <c r="E678" s="164" t="e">
        <v>#REF!</v>
      </c>
    </row>
    <row r="679">
      <c r="A679" s="103" t="n">
        <v>45164</v>
      </c>
      <c r="B679" s="104">
        <f>оборот!E897</f>
        <v/>
      </c>
      <c r="C679" s="82" t="n">
        <v>0</v>
      </c>
      <c r="D679" s="162">
        <f>D678+B679-C679-E679</f>
        <v/>
      </c>
      <c r="E679" s="164" t="e">
        <v>#REF!</v>
      </c>
    </row>
    <row r="680">
      <c r="A680" s="103" t="n">
        <v>45165</v>
      </c>
      <c r="B680" s="104">
        <f>оборот!E898</f>
        <v/>
      </c>
      <c r="C680" s="82" t="n">
        <v>0</v>
      </c>
      <c r="D680" s="162">
        <f>D679+B680-C680-E680</f>
        <v/>
      </c>
      <c r="E680" s="164" t="e">
        <v>#REF!</v>
      </c>
    </row>
    <row r="681">
      <c r="A681" s="103" t="n">
        <v>45166</v>
      </c>
      <c r="B681" s="104">
        <f>оборот!E899</f>
        <v/>
      </c>
      <c r="C681" s="82" t="n">
        <v>0</v>
      </c>
      <c r="D681" s="162">
        <f>D680+B681-C681-E681</f>
        <v/>
      </c>
      <c r="E681" s="164" t="e">
        <v>#REF!</v>
      </c>
    </row>
    <row r="682">
      <c r="A682" s="103" t="n">
        <v>45167</v>
      </c>
      <c r="B682" s="104">
        <f>оборот!E900</f>
        <v/>
      </c>
      <c r="C682" s="82" t="n">
        <v>0</v>
      </c>
      <c r="D682" s="162">
        <f>D681+B682-C682-E682</f>
        <v/>
      </c>
      <c r="E682" s="164" t="e">
        <v>#REF!</v>
      </c>
    </row>
    <row r="683">
      <c r="A683" s="103" t="n">
        <v>45168</v>
      </c>
      <c r="B683" s="104">
        <f>оборот!E901</f>
        <v/>
      </c>
      <c r="C683" s="82" t="n">
        <v>0</v>
      </c>
      <c r="D683" s="162">
        <f>D682+B683-C683-E683</f>
        <v/>
      </c>
      <c r="E683" s="164" t="e">
        <v>#REF!</v>
      </c>
    </row>
    <row r="684">
      <c r="A684" s="103" t="n">
        <v>45169</v>
      </c>
      <c r="B684" s="104">
        <f>оборот!E902</f>
        <v/>
      </c>
      <c r="C684" s="82" t="n">
        <v>0</v>
      </c>
      <c r="D684" s="162">
        <f>D683+B684-C684-E684</f>
        <v/>
      </c>
      <c r="E684" s="164" t="e">
        <v>#REF!</v>
      </c>
    </row>
    <row r="685">
      <c r="A685" s="103" t="n">
        <v>45170</v>
      </c>
      <c r="B685" s="104">
        <f>оборот!E903</f>
        <v/>
      </c>
      <c r="C685" s="82" t="n">
        <v>0</v>
      </c>
      <c r="D685" s="162">
        <f>D684+B685-C685-E685</f>
        <v/>
      </c>
      <c r="E685" s="164" t="e">
        <v>#REF!</v>
      </c>
    </row>
    <row r="686">
      <c r="A686" s="103" t="n">
        <v>45171</v>
      </c>
      <c r="B686" s="104">
        <f>оборот!E904</f>
        <v/>
      </c>
      <c r="C686" s="82" t="n">
        <v>0</v>
      </c>
      <c r="D686" s="162">
        <f>D685+B686-C686-E686</f>
        <v/>
      </c>
      <c r="E686" s="164" t="e">
        <v>#REF!</v>
      </c>
    </row>
    <row r="687">
      <c r="A687" s="103" t="n">
        <v>45172</v>
      </c>
      <c r="B687" s="104">
        <f>оборот!E905</f>
        <v/>
      </c>
      <c r="C687" s="82" t="n">
        <v>0</v>
      </c>
      <c r="D687" s="162">
        <f>D686+B687-C687-E687</f>
        <v/>
      </c>
      <c r="E687" s="164" t="e">
        <v>#REF!</v>
      </c>
    </row>
    <row r="688">
      <c r="A688" s="103" t="n">
        <v>45173</v>
      </c>
      <c r="B688" s="104">
        <f>оборот!E906</f>
        <v/>
      </c>
      <c r="C688" s="82" t="n">
        <v>122</v>
      </c>
      <c r="D688" s="162">
        <f>D687+B688-C688-E688</f>
        <v/>
      </c>
      <c r="E688" s="164" t="e">
        <v>#REF!</v>
      </c>
    </row>
    <row r="689">
      <c r="A689" s="103" t="n">
        <v>45174</v>
      </c>
      <c r="B689" s="104">
        <f>оборот!E907</f>
        <v/>
      </c>
      <c r="C689" s="82" t="n">
        <v>0</v>
      </c>
      <c r="D689" s="162">
        <f>D688+B689-C689-E689</f>
        <v/>
      </c>
      <c r="E689" s="164" t="e">
        <v>#REF!</v>
      </c>
    </row>
    <row r="690">
      <c r="A690" s="103" t="n">
        <v>45175</v>
      </c>
      <c r="B690" s="104">
        <f>оборот!E908</f>
        <v/>
      </c>
      <c r="C690" s="82" t="n">
        <v>96</v>
      </c>
      <c r="D690" s="162">
        <f>D689+B690-C690-E690</f>
        <v/>
      </c>
      <c r="E690" s="164" t="e">
        <v>#REF!</v>
      </c>
    </row>
    <row r="691">
      <c r="A691" s="103" t="n">
        <v>45176</v>
      </c>
      <c r="B691" s="104">
        <f>оборот!E909</f>
        <v/>
      </c>
      <c r="C691" s="82" t="n">
        <v>59</v>
      </c>
      <c r="D691" s="162">
        <f>D690+B691-C691-E691</f>
        <v/>
      </c>
      <c r="E691" s="164" t="e">
        <v>#REF!</v>
      </c>
    </row>
    <row r="692">
      <c r="A692" s="103" t="n">
        <v>45177</v>
      </c>
      <c r="B692" s="104">
        <f>оборот!E910</f>
        <v/>
      </c>
      <c r="C692" s="82" t="n">
        <v>100</v>
      </c>
      <c r="D692" s="162">
        <f>D691+B692-C692-E692</f>
        <v/>
      </c>
      <c r="E692" s="164" t="e">
        <v>#REF!</v>
      </c>
    </row>
    <row r="693">
      <c r="A693" s="103" t="n">
        <v>45178</v>
      </c>
      <c r="B693" s="104">
        <f>оборот!E911</f>
        <v/>
      </c>
      <c r="C693" s="82" t="n">
        <v>52</v>
      </c>
      <c r="D693" s="162">
        <f>D692+B693-C693-E693</f>
        <v/>
      </c>
      <c r="E693" s="164" t="e">
        <v>#REF!</v>
      </c>
    </row>
    <row r="694">
      <c r="A694" s="103" t="n">
        <v>45179</v>
      </c>
      <c r="B694" s="104">
        <f>оборот!E912</f>
        <v/>
      </c>
      <c r="C694" s="82" t="n">
        <v>92</v>
      </c>
      <c r="D694" s="162">
        <f>D693+B694-C694-E694</f>
        <v/>
      </c>
      <c r="E694" s="164" t="e">
        <v>#REF!</v>
      </c>
    </row>
    <row r="695">
      <c r="A695" s="103" t="n">
        <v>45180</v>
      </c>
      <c r="B695" s="104">
        <f>оборот!E913</f>
        <v/>
      </c>
      <c r="C695" s="82" t="n">
        <v>0</v>
      </c>
      <c r="D695" s="162">
        <f>D694+B695-C695-E695</f>
        <v/>
      </c>
      <c r="E695" s="164" t="e">
        <v>#REF!</v>
      </c>
    </row>
    <row r="696">
      <c r="A696" s="103" t="n">
        <v>45181</v>
      </c>
      <c r="B696" s="104">
        <f>оборот!E914</f>
        <v/>
      </c>
      <c r="C696" s="82" t="n">
        <v>0</v>
      </c>
      <c r="D696" s="162">
        <f>D695+B696-C696-E696</f>
        <v/>
      </c>
      <c r="E696" s="164" t="e">
        <v>#REF!</v>
      </c>
    </row>
    <row r="697">
      <c r="A697" s="103" t="n">
        <v>45182</v>
      </c>
      <c r="B697" s="104">
        <f>оборот!E915</f>
        <v/>
      </c>
      <c r="C697" s="82" t="n">
        <v>64</v>
      </c>
      <c r="D697" s="162">
        <f>D696+B697-C697-E697</f>
        <v/>
      </c>
      <c r="E697" s="164" t="e">
        <v>#REF!</v>
      </c>
    </row>
    <row r="698">
      <c r="A698" s="103" t="n">
        <v>45183</v>
      </c>
      <c r="B698" s="104">
        <f>оборот!E916</f>
        <v/>
      </c>
      <c r="C698" s="82" t="n">
        <v>102</v>
      </c>
      <c r="D698" s="162">
        <f>D697+B698-C698-E698</f>
        <v/>
      </c>
      <c r="E698" s="164" t="e">
        <v>#REF!</v>
      </c>
    </row>
    <row r="699">
      <c r="A699" s="103" t="n">
        <v>45184</v>
      </c>
      <c r="B699" s="104">
        <f>оборот!E917</f>
        <v/>
      </c>
      <c r="C699" s="82" t="n">
        <v>57</v>
      </c>
      <c r="D699" s="162">
        <f>D698+B699-C699-E699</f>
        <v/>
      </c>
      <c r="E699" s="164" t="e">
        <v>#REF!</v>
      </c>
    </row>
    <row r="700">
      <c r="A700" s="103" t="n">
        <v>45185</v>
      </c>
      <c r="B700" s="104">
        <f>оборот!E918</f>
        <v/>
      </c>
      <c r="C700" s="82" t="n">
        <v>67</v>
      </c>
      <c r="D700" s="162">
        <f>D699+B700-C700-E700</f>
        <v/>
      </c>
      <c r="E700" s="164" t="e">
        <v>#REF!</v>
      </c>
    </row>
    <row r="701">
      <c r="A701" s="103" t="n">
        <v>45186</v>
      </c>
      <c r="B701" s="104">
        <f>оборот!E919</f>
        <v/>
      </c>
      <c r="C701" s="82" t="n">
        <v>0</v>
      </c>
      <c r="D701" s="162">
        <f>D700+B701-C701-E701</f>
        <v/>
      </c>
      <c r="E701" s="164" t="e">
        <v>#REF!</v>
      </c>
    </row>
    <row r="702">
      <c r="A702" s="103" t="n">
        <v>45187</v>
      </c>
      <c r="B702" s="104">
        <f>оборот!E920</f>
        <v/>
      </c>
      <c r="C702" s="82" t="n">
        <v>0</v>
      </c>
      <c r="D702" s="162">
        <f>D701+B702-C702-E702</f>
        <v/>
      </c>
      <c r="E702" s="164" t="e">
        <v>#REF!</v>
      </c>
    </row>
    <row r="703">
      <c r="A703" s="103" t="n">
        <v>45188</v>
      </c>
      <c r="B703" s="104">
        <f>оборот!E921</f>
        <v/>
      </c>
      <c r="C703" s="82" t="n">
        <v>117</v>
      </c>
      <c r="D703" s="162">
        <f>D702+B703-C703-E703</f>
        <v/>
      </c>
      <c r="E703" s="164" t="e">
        <v>#REF!</v>
      </c>
    </row>
    <row r="704">
      <c r="A704" s="103" t="n">
        <v>45189</v>
      </c>
      <c r="B704" s="104">
        <f>оборот!E922</f>
        <v/>
      </c>
      <c r="C704" s="82" t="n">
        <v>52</v>
      </c>
      <c r="D704" s="162">
        <f>D703+B704-C704-E704</f>
        <v/>
      </c>
      <c r="E704" s="164" t="e">
        <v>#REF!</v>
      </c>
    </row>
    <row r="705">
      <c r="A705" s="103" t="n">
        <v>45190</v>
      </c>
      <c r="B705" s="104">
        <f>оборот!E923</f>
        <v/>
      </c>
      <c r="C705" s="82" t="n">
        <v>69</v>
      </c>
      <c r="D705" s="162">
        <f>D704+B705-C705-E705</f>
        <v/>
      </c>
      <c r="E705" s="164" t="e">
        <v>#REF!</v>
      </c>
    </row>
    <row r="706">
      <c r="A706" s="103" t="n">
        <v>45191</v>
      </c>
      <c r="B706" s="104">
        <f>оборот!E924</f>
        <v/>
      </c>
      <c r="C706" s="82" t="n">
        <v>100</v>
      </c>
      <c r="D706" s="162">
        <f>D705+B706-C706-E706</f>
        <v/>
      </c>
      <c r="E706" s="164" t="e">
        <v>#REF!</v>
      </c>
    </row>
    <row r="707">
      <c r="A707" s="103" t="n">
        <v>45192</v>
      </c>
      <c r="B707" s="104">
        <f>оборот!E925</f>
        <v/>
      </c>
      <c r="C707" s="82" t="n">
        <v>0</v>
      </c>
      <c r="D707" s="162">
        <f>D706+B707-C707-E707</f>
        <v/>
      </c>
      <c r="E707" s="164" t="e">
        <v>#REF!</v>
      </c>
    </row>
    <row r="708">
      <c r="A708" s="103" t="n">
        <v>45193</v>
      </c>
      <c r="B708" s="104">
        <f>оборот!E926</f>
        <v/>
      </c>
      <c r="C708" s="82" t="n">
        <v>0</v>
      </c>
      <c r="D708" s="162">
        <f>D707+B708-C708-E708</f>
        <v/>
      </c>
      <c r="E708" s="164" t="e">
        <v>#REF!</v>
      </c>
    </row>
    <row r="709">
      <c r="A709" s="103" t="n">
        <v>45194</v>
      </c>
      <c r="B709" s="104">
        <f>оборот!E927</f>
        <v/>
      </c>
      <c r="C709" s="82" t="n">
        <v>0</v>
      </c>
      <c r="D709" s="162">
        <f>D708+B709-C709-E709</f>
        <v/>
      </c>
      <c r="E709" s="164" t="e">
        <v>#REF!</v>
      </c>
    </row>
    <row r="710">
      <c r="A710" s="103" t="n">
        <v>45195</v>
      </c>
      <c r="B710" s="104">
        <f>оборот!E928</f>
        <v/>
      </c>
      <c r="C710" s="82" t="n">
        <v>0</v>
      </c>
      <c r="D710" s="162">
        <f>D709+B710-C710-E710</f>
        <v/>
      </c>
      <c r="E710" s="164" t="e">
        <v>#REF!</v>
      </c>
    </row>
    <row r="711">
      <c r="A711" s="103" t="n">
        <v>45196</v>
      </c>
      <c r="B711" s="104">
        <f>оборот!E929</f>
        <v/>
      </c>
      <c r="C711" s="82" t="n">
        <v>74</v>
      </c>
      <c r="D711" s="162">
        <f>D710+B711-C711-E711</f>
        <v/>
      </c>
      <c r="E711" s="164" t="e">
        <v>#REF!</v>
      </c>
    </row>
    <row r="712">
      <c r="A712" s="103" t="n">
        <v>45197</v>
      </c>
      <c r="B712" s="104">
        <f>оборот!E930</f>
        <v/>
      </c>
      <c r="C712" s="82" t="n">
        <v>83</v>
      </c>
      <c r="D712" s="162">
        <f>D711+B712-C712-E712</f>
        <v/>
      </c>
      <c r="E712" s="164" t="e">
        <v>#REF!</v>
      </c>
    </row>
    <row r="713">
      <c r="A713" s="103" t="n">
        <v>45198</v>
      </c>
      <c r="B713" s="104">
        <f>оборот!E931</f>
        <v/>
      </c>
      <c r="C713" s="82" t="n">
        <v>67</v>
      </c>
      <c r="D713" s="162">
        <f>D712+B713-C713-E713</f>
        <v/>
      </c>
      <c r="E713" s="164" t="e">
        <v>#REF!</v>
      </c>
    </row>
    <row r="714">
      <c r="A714" s="103" t="n">
        <v>45199</v>
      </c>
      <c r="B714" s="104">
        <f>оборот!E932</f>
        <v/>
      </c>
      <c r="C714" s="82" t="n">
        <v>100</v>
      </c>
      <c r="D714" s="162">
        <f>D713+B714-C714-E714</f>
        <v/>
      </c>
      <c r="E714" s="164" t="e">
        <v>#REF!</v>
      </c>
    </row>
    <row r="715">
      <c r="A715" s="103" t="n">
        <v>45200</v>
      </c>
      <c r="B715" s="104">
        <f>оборот!E933</f>
        <v/>
      </c>
      <c r="C715" s="82" t="n">
        <v>110</v>
      </c>
      <c r="D715" s="162">
        <f>D714+B715-C715-E715</f>
        <v/>
      </c>
      <c r="E715" s="164" t="e">
        <v>#REF!</v>
      </c>
    </row>
    <row r="716">
      <c r="A716" s="103" t="n">
        <v>45201</v>
      </c>
      <c r="B716" s="104">
        <f>оборот!E934</f>
        <v/>
      </c>
      <c r="C716" s="82" t="n">
        <v>65</v>
      </c>
      <c r="D716" s="162">
        <f>D715+B716-C716-E716</f>
        <v/>
      </c>
      <c r="E716" s="164" t="e">
        <v>#REF!</v>
      </c>
    </row>
    <row r="717">
      <c r="A717" s="103" t="n">
        <v>45202</v>
      </c>
      <c r="B717" s="104">
        <f>оборот!E935</f>
        <v/>
      </c>
      <c r="C717" s="82" t="n">
        <v>120</v>
      </c>
      <c r="D717" s="162">
        <f>D716+B717-C717-E717</f>
        <v/>
      </c>
      <c r="E717" s="164" t="e">
        <v>#REF!</v>
      </c>
    </row>
    <row r="718">
      <c r="A718" s="103" t="n">
        <v>45203</v>
      </c>
      <c r="B718" s="104">
        <f>оборот!E936</f>
        <v/>
      </c>
      <c r="C718" s="82" t="n">
        <v>55</v>
      </c>
      <c r="D718" s="162">
        <f>D717+B718-C718-E718</f>
        <v/>
      </c>
      <c r="E718" s="164" t="e">
        <v>#REF!</v>
      </c>
    </row>
    <row r="719">
      <c r="A719" s="103" t="n">
        <v>45204</v>
      </c>
      <c r="B719" s="104">
        <f>оборот!E937</f>
        <v/>
      </c>
      <c r="C719" s="82" t="n">
        <v>47</v>
      </c>
      <c r="D719" s="162">
        <f>D718+B719-C719-E719</f>
        <v/>
      </c>
      <c r="E719" s="164" t="e">
        <v>#REF!</v>
      </c>
    </row>
    <row r="720">
      <c r="A720" s="103" t="n">
        <v>45205</v>
      </c>
      <c r="B720" s="104">
        <f>оборот!E938</f>
        <v/>
      </c>
      <c r="C720" s="82" t="n">
        <v>0</v>
      </c>
      <c r="D720" s="162">
        <f>D719+B720-C720-E720</f>
        <v/>
      </c>
      <c r="E720" s="164" t="e">
        <v>#REF!</v>
      </c>
    </row>
    <row r="721">
      <c r="A721" s="103" t="n">
        <v>45206</v>
      </c>
      <c r="B721" s="104">
        <f>оборот!E939</f>
        <v/>
      </c>
      <c r="C721" s="82" t="n">
        <v>68</v>
      </c>
      <c r="D721" s="162">
        <f>D720+B721-C721-E721</f>
        <v/>
      </c>
      <c r="E721" s="164" t="e">
        <v>#REF!</v>
      </c>
    </row>
    <row r="722">
      <c r="A722" s="103" t="n">
        <v>45207</v>
      </c>
      <c r="B722" s="104">
        <f>оборот!E940</f>
        <v/>
      </c>
      <c r="C722" s="82" t="n">
        <v>0</v>
      </c>
      <c r="D722" s="162">
        <f>D721+B722-C722-E722</f>
        <v/>
      </c>
      <c r="E722" s="164" t="e">
        <v>#REF!</v>
      </c>
    </row>
    <row r="723">
      <c r="A723" s="103" t="n">
        <v>45208</v>
      </c>
      <c r="B723" s="104">
        <f>оборот!E941</f>
        <v/>
      </c>
      <c r="C723" s="82" t="n">
        <v>0</v>
      </c>
      <c r="D723" s="162">
        <f>D722+B723-C723-E723</f>
        <v/>
      </c>
      <c r="E723" s="164" t="e">
        <v>#REF!</v>
      </c>
    </row>
    <row r="724">
      <c r="A724" s="103" t="n">
        <v>45209</v>
      </c>
      <c r="B724" s="104">
        <f>оборот!E942</f>
        <v/>
      </c>
      <c r="C724" s="82" t="n">
        <v>0</v>
      </c>
      <c r="D724" s="162">
        <f>D723+B724-C724-E724</f>
        <v/>
      </c>
      <c r="E724" s="164" t="e">
        <v>#REF!</v>
      </c>
    </row>
    <row r="725">
      <c r="A725" s="103" t="n">
        <v>45210</v>
      </c>
      <c r="B725" s="104">
        <f>оборот!E943</f>
        <v/>
      </c>
      <c r="C725" s="82" t="n">
        <v>74</v>
      </c>
      <c r="D725" s="162">
        <f>D724+B725-C725-E725</f>
        <v/>
      </c>
      <c r="E725" s="164" t="e">
        <v>#REF!</v>
      </c>
    </row>
    <row r="726">
      <c r="A726" s="103" t="n">
        <v>45211</v>
      </c>
      <c r="B726" s="104">
        <f>оборот!E944</f>
        <v/>
      </c>
      <c r="C726" s="82" t="n">
        <v>0</v>
      </c>
      <c r="D726" s="162">
        <f>D725+B726-C726-E726</f>
        <v/>
      </c>
      <c r="E726" s="164" t="e">
        <v>#REF!</v>
      </c>
    </row>
    <row r="727">
      <c r="A727" s="103" t="n">
        <v>45212</v>
      </c>
      <c r="B727" s="104">
        <f>оборот!E945</f>
        <v/>
      </c>
      <c r="C727" s="82" t="n">
        <v>52</v>
      </c>
      <c r="D727" s="162">
        <f>D726+B727-C727-E727</f>
        <v/>
      </c>
      <c r="E727" s="164" t="e">
        <v>#REF!</v>
      </c>
    </row>
    <row r="728">
      <c r="A728" s="103" t="n">
        <v>45213</v>
      </c>
      <c r="B728" s="104">
        <f>оборот!E946</f>
        <v/>
      </c>
      <c r="C728" s="82" t="n">
        <v>56</v>
      </c>
      <c r="D728" s="162">
        <f>D727+B728-C728-E728</f>
        <v/>
      </c>
      <c r="E728" s="164" t="e">
        <v>#REF!</v>
      </c>
    </row>
    <row r="729">
      <c r="A729" s="103" t="n">
        <v>45214</v>
      </c>
      <c r="B729" s="104">
        <f>оборот!E947</f>
        <v/>
      </c>
      <c r="C729" s="82" t="n">
        <v>129</v>
      </c>
      <c r="D729" s="162">
        <f>D728+B729-C729-E729</f>
        <v/>
      </c>
      <c r="E729" s="164" t="e">
        <v>#REF!</v>
      </c>
    </row>
    <row r="730">
      <c r="A730" s="103" t="n">
        <v>45215</v>
      </c>
      <c r="B730" s="104">
        <f>оборот!E948</f>
        <v/>
      </c>
      <c r="C730" s="82" t="n">
        <v>43</v>
      </c>
      <c r="D730" s="162">
        <f>D729+B730-C730-E730</f>
        <v/>
      </c>
      <c r="E730" s="164" t="e">
        <v>#REF!</v>
      </c>
    </row>
    <row r="731">
      <c r="A731" s="103" t="n">
        <v>45216</v>
      </c>
      <c r="B731" s="104">
        <f>оборот!E949</f>
        <v/>
      </c>
      <c r="C731" s="82" t="n">
        <v>198</v>
      </c>
      <c r="D731" s="162">
        <f>D730+B731-C731-E731</f>
        <v/>
      </c>
      <c r="E731" s="164" t="e">
        <v>#REF!</v>
      </c>
    </row>
    <row r="732">
      <c r="A732" s="103" t="n">
        <v>45217</v>
      </c>
      <c r="B732" s="104">
        <f>оборот!E950</f>
        <v/>
      </c>
      <c r="C732" s="82" t="n">
        <v>216</v>
      </c>
      <c r="D732" s="162">
        <f>D731+B732-C732-E732</f>
        <v/>
      </c>
      <c r="E732" s="164" t="e">
        <v>#REF!</v>
      </c>
    </row>
    <row r="733">
      <c r="A733" s="103" t="n">
        <v>45218</v>
      </c>
      <c r="B733" s="104">
        <f>оборот!E951</f>
        <v/>
      </c>
      <c r="C733" s="82" t="n">
        <v>41</v>
      </c>
      <c r="D733" s="162">
        <f>D732+B733-C733-E733</f>
        <v/>
      </c>
      <c r="E733" s="164" t="e">
        <v>#REF!</v>
      </c>
    </row>
    <row r="734">
      <c r="A734" s="103" t="n">
        <v>45219</v>
      </c>
      <c r="B734" s="104">
        <f>оборот!E952</f>
        <v/>
      </c>
      <c r="C734" s="82" t="n">
        <v>0</v>
      </c>
      <c r="D734" s="162">
        <f>D733+B734-C734-E734</f>
        <v/>
      </c>
      <c r="E734" s="164" t="e">
        <v>#REF!</v>
      </c>
    </row>
    <row r="735">
      <c r="A735" s="103" t="n">
        <v>45220</v>
      </c>
      <c r="B735" s="104">
        <f>оборот!E953</f>
        <v/>
      </c>
      <c r="C735" s="82" t="n">
        <v>0</v>
      </c>
      <c r="D735" s="162">
        <f>D734+B735-C735-E735</f>
        <v/>
      </c>
      <c r="E735" s="164" t="e">
        <v>#REF!</v>
      </c>
    </row>
    <row r="736">
      <c r="A736" s="103" t="n">
        <v>45221</v>
      </c>
      <c r="B736" s="104">
        <f>оборот!E954</f>
        <v/>
      </c>
      <c r="C736" s="82" t="n">
        <v>0</v>
      </c>
      <c r="D736" s="162">
        <f>D735+B736-C736-E736</f>
        <v/>
      </c>
      <c r="E736" s="164" t="e">
        <v>#REF!</v>
      </c>
    </row>
    <row r="737">
      <c r="A737" s="103" t="n">
        <v>45222</v>
      </c>
      <c r="B737" s="104">
        <f>оборот!E955</f>
        <v/>
      </c>
      <c r="C737" s="82" t="n">
        <v>0</v>
      </c>
      <c r="D737" s="162">
        <f>D736+B737-C737-E737</f>
        <v/>
      </c>
      <c r="E737" s="164" t="e">
        <v>#REF!</v>
      </c>
    </row>
    <row r="738">
      <c r="A738" s="103" t="n">
        <v>45223</v>
      </c>
      <c r="B738" s="104">
        <f>оборот!E956</f>
        <v/>
      </c>
      <c r="C738" s="82" t="n">
        <v>0</v>
      </c>
      <c r="D738" s="162">
        <f>D737+B738-C738-E738</f>
        <v/>
      </c>
      <c r="E738" s="164" t="e">
        <v>#REF!</v>
      </c>
    </row>
    <row r="739">
      <c r="A739" s="103" t="n">
        <v>45224</v>
      </c>
      <c r="B739" s="104">
        <f>оборот!E957</f>
        <v/>
      </c>
      <c r="C739" s="82" t="n">
        <v>0</v>
      </c>
      <c r="D739" s="162">
        <f>D738+B739-C739-E739</f>
        <v/>
      </c>
      <c r="E739" s="164" t="e">
        <v>#REF!</v>
      </c>
    </row>
    <row r="740">
      <c r="A740" s="103" t="n">
        <v>45225</v>
      </c>
      <c r="B740" s="104">
        <f>оборот!E958</f>
        <v/>
      </c>
      <c r="C740" s="82" t="n">
        <v>0</v>
      </c>
      <c r="D740" s="162">
        <f>D739+B740-C740-E740</f>
        <v/>
      </c>
      <c r="E740" s="164" t="e">
        <v>#REF!</v>
      </c>
    </row>
    <row r="741">
      <c r="A741" s="103" t="n">
        <v>45226</v>
      </c>
      <c r="B741" s="104">
        <f>оборот!E959</f>
        <v/>
      </c>
      <c r="C741" s="82" t="n">
        <v>74</v>
      </c>
      <c r="D741" s="162">
        <f>D740+B741-C741-E741</f>
        <v/>
      </c>
      <c r="E741" s="164" t="e">
        <v>#REF!</v>
      </c>
    </row>
    <row r="742">
      <c r="A742" s="103" t="n">
        <v>45227</v>
      </c>
      <c r="B742" s="104">
        <f>оборот!E960</f>
        <v/>
      </c>
      <c r="C742" s="82" t="n">
        <v>0</v>
      </c>
      <c r="D742" s="162">
        <f>D741+B742-C742-E742</f>
        <v/>
      </c>
      <c r="E742" s="164" t="e">
        <v>#REF!</v>
      </c>
    </row>
    <row r="743">
      <c r="A743" s="103" t="n">
        <v>45228</v>
      </c>
      <c r="B743" s="104">
        <f>оборот!E961</f>
        <v/>
      </c>
      <c r="C743" s="82" t="n">
        <v>87</v>
      </c>
      <c r="D743" s="162">
        <f>D742+B743-C743-E743</f>
        <v/>
      </c>
      <c r="E743" s="164" t="e">
        <v>#REF!</v>
      </c>
    </row>
    <row r="744">
      <c r="A744" s="103" t="n">
        <v>45229</v>
      </c>
      <c r="B744" s="104">
        <f>оборот!E962</f>
        <v/>
      </c>
      <c r="C744" s="82" t="n">
        <v>0</v>
      </c>
      <c r="D744" s="162">
        <f>D743+B744-C744-E744</f>
        <v/>
      </c>
      <c r="E744" s="164" t="e">
        <v>#REF!</v>
      </c>
    </row>
    <row r="745">
      <c r="A745" s="103" t="n">
        <v>45230</v>
      </c>
      <c r="B745" s="104">
        <f>оборот!E963</f>
        <v/>
      </c>
      <c r="C745" s="82" t="n">
        <v>269</v>
      </c>
      <c r="D745" s="162">
        <f>D744+B745-C745-E745</f>
        <v/>
      </c>
      <c r="E745" s="164" t="e">
        <v>#REF!</v>
      </c>
    </row>
    <row r="746">
      <c r="A746" s="103" t="n">
        <v>45231</v>
      </c>
      <c r="B746" s="104">
        <f>оборот!E964</f>
        <v/>
      </c>
      <c r="C746" s="82" t="n">
        <v>0</v>
      </c>
      <c r="D746" s="162">
        <f>D745+B746-C746-E746</f>
        <v/>
      </c>
      <c r="E746" s="164" t="e">
        <v>#REF!</v>
      </c>
    </row>
    <row r="747">
      <c r="A747" s="103" t="n">
        <v>45232</v>
      </c>
      <c r="B747" s="104">
        <f>оборот!E965</f>
        <v/>
      </c>
      <c r="C747" s="82" t="n">
        <v>0</v>
      </c>
      <c r="D747" s="162">
        <f>D746+B747-C747-E747</f>
        <v/>
      </c>
      <c r="E747" s="164" t="e">
        <v>#REF!</v>
      </c>
    </row>
    <row r="748">
      <c r="A748" s="103" t="n">
        <v>45233</v>
      </c>
      <c r="B748" s="104">
        <f>оборот!E966</f>
        <v/>
      </c>
      <c r="C748" s="82" t="n">
        <v>32</v>
      </c>
      <c r="D748" s="162">
        <f>D747+B748-C748-E748</f>
        <v/>
      </c>
      <c r="E748" s="164" t="e">
        <v>#REF!</v>
      </c>
    </row>
    <row r="749">
      <c r="A749" s="103" t="n">
        <v>45234</v>
      </c>
      <c r="B749" s="104">
        <f>оборот!E967</f>
        <v/>
      </c>
      <c r="C749" s="82" t="n">
        <v>48</v>
      </c>
      <c r="D749" s="162">
        <f>D748+B749-C749-E749</f>
        <v/>
      </c>
      <c r="E749" s="164" t="e">
        <v>#REF!</v>
      </c>
    </row>
    <row r="750">
      <c r="A750" s="103" t="n">
        <v>45235</v>
      </c>
      <c r="B750" s="104">
        <f>оборот!E968</f>
        <v/>
      </c>
      <c r="C750" s="82" t="n">
        <v>26</v>
      </c>
      <c r="D750" s="162">
        <f>D749+B750-C750-E750</f>
        <v/>
      </c>
      <c r="E750" s="164" t="e">
        <v>#REF!</v>
      </c>
    </row>
    <row r="751">
      <c r="A751" s="103" t="n">
        <v>45236</v>
      </c>
      <c r="B751" s="104">
        <f>оборот!E969</f>
        <v/>
      </c>
      <c r="C751" s="82" t="n">
        <v>34</v>
      </c>
      <c r="D751" s="162">
        <f>D750+B751-C751-E751</f>
        <v/>
      </c>
      <c r="E751" s="164" t="e">
        <v>#REF!</v>
      </c>
    </row>
    <row r="752">
      <c r="A752" s="103" t="n">
        <v>45237</v>
      </c>
      <c r="B752" s="104">
        <f>оборот!E970</f>
        <v/>
      </c>
      <c r="C752" s="82" t="n">
        <v>0</v>
      </c>
      <c r="D752" s="162">
        <f>D751+B752-C752-E752</f>
        <v/>
      </c>
      <c r="E752" s="164" t="e">
        <v>#REF!</v>
      </c>
    </row>
    <row r="753">
      <c r="A753" s="103" t="n">
        <v>45238</v>
      </c>
      <c r="B753" s="104">
        <f>оборот!E971</f>
        <v/>
      </c>
      <c r="C753" s="82" t="n">
        <v>0</v>
      </c>
      <c r="D753" s="162">
        <f>D752+B753-C753-E753</f>
        <v/>
      </c>
      <c r="E753" s="164" t="e">
        <v>#REF!</v>
      </c>
    </row>
    <row r="754">
      <c r="A754" s="103" t="n">
        <v>45239</v>
      </c>
      <c r="B754" s="104">
        <f>оборот!E972</f>
        <v/>
      </c>
      <c r="C754" s="82" t="n">
        <v>0</v>
      </c>
      <c r="D754" s="162">
        <f>D753+B754-C754-E754</f>
        <v/>
      </c>
      <c r="E754" s="164" t="e">
        <v>#REF!</v>
      </c>
    </row>
    <row r="755">
      <c r="A755" s="103" t="n">
        <v>45240</v>
      </c>
      <c r="B755" s="104">
        <f>оборот!E973</f>
        <v/>
      </c>
      <c r="C755" s="82" t="n">
        <v>86</v>
      </c>
      <c r="D755" s="162">
        <f>D754+B755-C755-E755</f>
        <v/>
      </c>
      <c r="E755" s="164" t="e">
        <v>#REF!</v>
      </c>
    </row>
    <row r="756">
      <c r="A756" s="103" t="n">
        <v>45241</v>
      </c>
      <c r="B756" s="104">
        <f>оборот!E974</f>
        <v/>
      </c>
      <c r="C756" s="82" t="n">
        <v>74</v>
      </c>
      <c r="D756" s="162">
        <f>D755+B756-C756-E756</f>
        <v/>
      </c>
      <c r="E756" s="164" t="e">
        <v>#REF!</v>
      </c>
    </row>
    <row r="757">
      <c r="A757" s="103" t="n">
        <v>45242</v>
      </c>
      <c r="B757" s="104">
        <f>оборот!E975</f>
        <v/>
      </c>
      <c r="C757" s="82" t="n">
        <v>62</v>
      </c>
      <c r="D757" s="162">
        <f>D756+B757-C757-E757</f>
        <v/>
      </c>
      <c r="E757" s="164" t="e">
        <v>#REF!</v>
      </c>
    </row>
    <row r="758">
      <c r="A758" s="103" t="n">
        <v>45243</v>
      </c>
      <c r="B758" s="104">
        <f>оборот!E976</f>
        <v/>
      </c>
      <c r="C758" s="82" t="n">
        <v>37</v>
      </c>
      <c r="D758" s="162">
        <f>D757+B758-C758-E758</f>
        <v/>
      </c>
      <c r="E758" s="164" t="e">
        <v>#REF!</v>
      </c>
    </row>
    <row r="759">
      <c r="A759" s="103" t="n">
        <v>45244</v>
      </c>
      <c r="B759" s="104">
        <f>оборот!E977</f>
        <v/>
      </c>
      <c r="C759" s="82" t="n">
        <v>47</v>
      </c>
      <c r="D759" s="162">
        <f>D758+B759-C759-E759</f>
        <v/>
      </c>
      <c r="E759" s="164" t="e">
        <v>#REF!</v>
      </c>
    </row>
    <row r="760">
      <c r="A760" s="103" t="n">
        <v>45245</v>
      </c>
      <c r="B760" s="104">
        <f>оборот!E978</f>
        <v/>
      </c>
      <c r="C760" s="82" t="n">
        <v>142</v>
      </c>
      <c r="D760" s="162">
        <f>D759+B760-C760-E760</f>
        <v/>
      </c>
      <c r="E760" s="164" t="e">
        <v>#REF!</v>
      </c>
    </row>
    <row r="761">
      <c r="A761" s="103" t="n">
        <v>45246</v>
      </c>
      <c r="B761" s="104">
        <f>оборот!E979</f>
        <v/>
      </c>
      <c r="C761" s="82" t="n">
        <v>0</v>
      </c>
      <c r="D761" s="162">
        <f>D760+B761-C761-E761</f>
        <v/>
      </c>
      <c r="E761" s="164" t="e">
        <v>#REF!</v>
      </c>
    </row>
    <row r="762">
      <c r="A762" s="103" t="n">
        <v>45247</v>
      </c>
      <c r="B762" s="104">
        <f>оборот!E980</f>
        <v/>
      </c>
      <c r="C762" s="82" t="n">
        <v>134</v>
      </c>
      <c r="D762" s="162">
        <f>D761+B762-C762-E762</f>
        <v/>
      </c>
      <c r="E762" s="164" t="e">
        <v>#REF!</v>
      </c>
    </row>
    <row r="763">
      <c r="A763" s="103" t="n">
        <v>45248</v>
      </c>
      <c r="B763" s="104">
        <f>оборот!E981</f>
        <v/>
      </c>
      <c r="C763" s="82" t="n">
        <v>0</v>
      </c>
      <c r="D763" s="162">
        <f>D762+B763-C763-E763</f>
        <v/>
      </c>
      <c r="E763" s="164" t="e">
        <v>#REF!</v>
      </c>
    </row>
    <row r="764">
      <c r="A764" s="103" t="n">
        <v>45249</v>
      </c>
      <c r="B764" s="104">
        <f>оборот!E982</f>
        <v/>
      </c>
      <c r="C764" s="82" t="n">
        <v>0</v>
      </c>
      <c r="D764" s="162">
        <f>D763+B764-C764-E764</f>
        <v/>
      </c>
      <c r="E764" s="164" t="e">
        <v>#REF!</v>
      </c>
    </row>
    <row r="765">
      <c r="A765" s="103" t="n">
        <v>45250</v>
      </c>
      <c r="B765" s="104">
        <f>оборот!E983</f>
        <v/>
      </c>
      <c r="C765" s="82" t="n">
        <v>113</v>
      </c>
      <c r="D765" s="162">
        <f>D764+B765-C765-E765</f>
        <v/>
      </c>
      <c r="E765" s="164" t="e">
        <v>#REF!</v>
      </c>
    </row>
    <row r="766">
      <c r="A766" s="103" t="n">
        <v>45251</v>
      </c>
      <c r="B766" s="104">
        <f>оборот!E984</f>
        <v/>
      </c>
      <c r="C766" s="82" t="n">
        <v>102</v>
      </c>
      <c r="D766" s="162">
        <f>D765+B766-C766-E766</f>
        <v/>
      </c>
      <c r="E766" s="164" t="e">
        <v>#REF!</v>
      </c>
    </row>
    <row r="767">
      <c r="A767" s="103" t="n">
        <v>45252</v>
      </c>
      <c r="B767" s="104">
        <f>оборот!E985</f>
        <v/>
      </c>
      <c r="C767" s="82" t="n">
        <v>116</v>
      </c>
      <c r="D767" s="162">
        <f>D766+B767-C767-E767</f>
        <v/>
      </c>
      <c r="E767" s="164" t="e">
        <v>#REF!</v>
      </c>
    </row>
    <row r="768">
      <c r="A768" s="103" t="n">
        <v>45253</v>
      </c>
      <c r="B768" s="104">
        <f>оборот!E986</f>
        <v/>
      </c>
      <c r="C768" s="82" t="n">
        <v>97</v>
      </c>
      <c r="D768" s="162">
        <f>D767+B768-C768-E768</f>
        <v/>
      </c>
      <c r="E768" s="164" t="e">
        <v>#REF!</v>
      </c>
    </row>
    <row r="769">
      <c r="A769" s="103" t="n">
        <v>45254</v>
      </c>
      <c r="B769" s="104">
        <f>оборот!E987</f>
        <v/>
      </c>
      <c r="C769" s="82" t="n">
        <v>56</v>
      </c>
      <c r="D769" s="162">
        <f>D768+B769-C769-E769</f>
        <v/>
      </c>
      <c r="E769" s="164" t="e">
        <v>#REF!</v>
      </c>
    </row>
    <row r="770">
      <c r="A770" s="103" t="n">
        <v>45255</v>
      </c>
      <c r="B770" s="104">
        <f>оборот!E988</f>
        <v/>
      </c>
      <c r="C770" s="82" t="n">
        <v>92</v>
      </c>
      <c r="D770" s="162">
        <f>D769+B770-C770-E770</f>
        <v/>
      </c>
      <c r="E770" s="164" t="e">
        <v>#REF!</v>
      </c>
    </row>
    <row r="771">
      <c r="A771" s="103" t="n">
        <v>45256</v>
      </c>
      <c r="B771" s="104">
        <f>оборот!E989</f>
        <v/>
      </c>
      <c r="C771" s="82" t="n">
        <v>112</v>
      </c>
      <c r="D771" s="162">
        <f>D770+B771-C771-E771</f>
        <v/>
      </c>
      <c r="E771" s="164" t="e">
        <v>#REF!</v>
      </c>
    </row>
    <row r="772">
      <c r="A772" s="103" t="n">
        <v>45257</v>
      </c>
      <c r="B772" s="104">
        <f>оборот!E990</f>
        <v/>
      </c>
      <c r="C772" s="82" t="n">
        <v>69</v>
      </c>
      <c r="D772" s="162">
        <f>D771+B772-C772-E772</f>
        <v/>
      </c>
      <c r="E772" s="164" t="e">
        <v>#REF!</v>
      </c>
    </row>
    <row r="773">
      <c r="A773" s="103" t="n">
        <v>45258</v>
      </c>
      <c r="B773" s="104">
        <f>оборот!E991</f>
        <v/>
      </c>
      <c r="C773" s="82" t="n">
        <v>122</v>
      </c>
      <c r="D773" s="162">
        <f>D772+B773-C773-E773</f>
        <v/>
      </c>
      <c r="E773" s="164" t="e">
        <v>#REF!</v>
      </c>
    </row>
    <row r="774">
      <c r="A774" s="103" t="n">
        <v>45259</v>
      </c>
      <c r="B774" s="104">
        <f>оборот!E992</f>
        <v/>
      </c>
      <c r="C774" s="82" t="n">
        <v>100</v>
      </c>
      <c r="D774" s="162">
        <f>D773+B774-C774-E774</f>
        <v/>
      </c>
      <c r="E774" s="164" t="e">
        <v>#REF!</v>
      </c>
    </row>
    <row r="775">
      <c r="A775" s="103" t="n">
        <v>45260</v>
      </c>
      <c r="B775" s="104">
        <f>оборот!E993</f>
        <v/>
      </c>
      <c r="C775" s="82" t="n">
        <v>160</v>
      </c>
      <c r="D775" s="162">
        <f>D774+B775-C775-E775</f>
        <v/>
      </c>
      <c r="E775" s="164" t="e">
        <v>#REF!</v>
      </c>
    </row>
    <row r="776">
      <c r="A776" s="103" t="n">
        <v>45261</v>
      </c>
      <c r="B776" s="104">
        <f>оборот!E994</f>
        <v/>
      </c>
      <c r="C776" s="82" t="n">
        <v>87</v>
      </c>
      <c r="D776" s="162">
        <f>D775+B776-C776-E776</f>
        <v/>
      </c>
      <c r="E776" s="164" t="e">
        <v>#REF!</v>
      </c>
    </row>
    <row r="777">
      <c r="A777" s="103" t="n">
        <v>45262</v>
      </c>
      <c r="B777" s="104">
        <f>оборот!E995</f>
        <v/>
      </c>
      <c r="C777" s="82" t="n">
        <v>168</v>
      </c>
      <c r="D777" s="162">
        <f>D776+B777-C777-E777</f>
        <v/>
      </c>
      <c r="E777" s="164" t="e">
        <v>#REF!</v>
      </c>
    </row>
    <row r="778">
      <c r="A778" s="103" t="n">
        <v>45263</v>
      </c>
      <c r="B778" s="104">
        <f>оборот!E996</f>
        <v/>
      </c>
      <c r="C778" s="82" t="n">
        <v>89</v>
      </c>
      <c r="D778" s="162">
        <f>D777+B778-C778-E778</f>
        <v/>
      </c>
      <c r="E778" s="164" t="e">
        <v>#REF!</v>
      </c>
    </row>
    <row r="779">
      <c r="A779" s="103" t="n">
        <v>45264</v>
      </c>
      <c r="B779" s="104">
        <f>оборот!E997</f>
        <v/>
      </c>
      <c r="C779" s="82" t="n">
        <v>48</v>
      </c>
      <c r="D779" s="162">
        <f>D778+B779-C779-E779</f>
        <v/>
      </c>
      <c r="E779" s="164" t="e">
        <v>#REF!</v>
      </c>
    </row>
    <row r="780">
      <c r="A780" s="103" t="n">
        <v>45265</v>
      </c>
      <c r="B780" s="104">
        <f>оборот!E998</f>
        <v/>
      </c>
      <c r="C780" s="82" t="n">
        <v>0</v>
      </c>
      <c r="D780" s="162">
        <f>D779+B780-C780-E780</f>
        <v/>
      </c>
      <c r="E780" s="164" t="e">
        <v>#REF!</v>
      </c>
    </row>
    <row r="781">
      <c r="A781" s="103" t="n">
        <v>45266</v>
      </c>
      <c r="B781" s="104">
        <f>оборот!E999</f>
        <v/>
      </c>
      <c r="C781" s="82" t="n">
        <v>44</v>
      </c>
      <c r="D781" s="162">
        <f>D780+B781-C781-E781</f>
        <v/>
      </c>
      <c r="E781" s="164" t="n">
        <v>672</v>
      </c>
    </row>
    <row r="782">
      <c r="A782" s="103" t="n">
        <v>45267</v>
      </c>
      <c r="B782" s="104">
        <f>оборот!E1000</f>
        <v/>
      </c>
      <c r="C782" s="82" t="n">
        <v>46</v>
      </c>
      <c r="D782" s="162">
        <f>D781+B782-C782-E782</f>
        <v/>
      </c>
      <c r="E782" s="164" t="e">
        <v>#REF!</v>
      </c>
    </row>
    <row r="783">
      <c r="A783" s="103" t="n">
        <v>45268</v>
      </c>
      <c r="B783" s="104">
        <f>оборот!E1001</f>
        <v/>
      </c>
      <c r="C783" s="82" t="n">
        <v>49</v>
      </c>
      <c r="D783" s="162">
        <f>D782+B783-C783-E783</f>
        <v/>
      </c>
      <c r="E783" s="164" t="e">
        <v>#REF!</v>
      </c>
    </row>
    <row r="784">
      <c r="A784" s="103" t="n">
        <v>45269</v>
      </c>
      <c r="B784" s="104">
        <f>оборот!E1002</f>
        <v/>
      </c>
      <c r="C784" s="82" t="n">
        <v>77</v>
      </c>
      <c r="D784" s="162">
        <f>D783+B784-C784-E784</f>
        <v/>
      </c>
      <c r="E784" s="164" t="e">
        <v>#REF!</v>
      </c>
    </row>
    <row r="785">
      <c r="A785" s="103" t="n">
        <v>45270</v>
      </c>
      <c r="B785" s="104">
        <f>оборот!E1003</f>
        <v/>
      </c>
      <c r="C785" s="82" t="n">
        <v>0</v>
      </c>
      <c r="D785" s="162">
        <f>D784+B785-C785-E785</f>
        <v/>
      </c>
      <c r="E785" s="164" t="e">
        <v>#REF!</v>
      </c>
    </row>
    <row r="786">
      <c r="A786" s="103" t="n">
        <v>45271</v>
      </c>
      <c r="B786" s="104">
        <f>оборот!E1004</f>
        <v/>
      </c>
      <c r="C786" s="82" t="n">
        <v>0</v>
      </c>
      <c r="D786" s="162">
        <f>D785+B786-C786-E786</f>
        <v/>
      </c>
      <c r="E786" s="164" t="e">
        <v>#REF!</v>
      </c>
    </row>
    <row r="787">
      <c r="A787" s="103" t="n">
        <v>45272</v>
      </c>
      <c r="B787" s="104">
        <f>оборот!E1005</f>
        <v/>
      </c>
      <c r="C787" s="82" t="n">
        <v>64</v>
      </c>
      <c r="D787" s="162">
        <f>D786+B787-C787-E787</f>
        <v/>
      </c>
      <c r="E787" s="164" t="e">
        <v>#REF!</v>
      </c>
    </row>
    <row r="788">
      <c r="A788" s="103" t="n">
        <v>45273</v>
      </c>
      <c r="B788" s="104">
        <f>оборот!E1006</f>
        <v/>
      </c>
      <c r="C788" s="82" t="n">
        <v>86</v>
      </c>
      <c r="D788" s="162">
        <f>D787+B788-C788-E788</f>
        <v/>
      </c>
      <c r="E788" s="164" t="e">
        <v>#REF!</v>
      </c>
    </row>
    <row r="789">
      <c r="A789" s="103" t="n">
        <v>45274</v>
      </c>
      <c r="B789" s="104">
        <f>оборот!E1007</f>
        <v/>
      </c>
      <c r="C789" s="82" t="n">
        <v>67</v>
      </c>
      <c r="D789" s="162">
        <f>D788+B789-C789-E789</f>
        <v/>
      </c>
      <c r="E789" s="164" t="e">
        <v>#REF!</v>
      </c>
    </row>
    <row r="790">
      <c r="A790" s="103" t="n">
        <v>45275</v>
      </c>
      <c r="B790" s="104">
        <f>оборот!E1008</f>
        <v/>
      </c>
      <c r="C790" s="82" t="n">
        <v>0</v>
      </c>
      <c r="D790" s="162">
        <f>D789+B790-C790-E790</f>
        <v/>
      </c>
      <c r="E790" s="164" t="e">
        <v>#REF!</v>
      </c>
    </row>
    <row r="791">
      <c r="A791" s="103" t="n">
        <v>45276</v>
      </c>
      <c r="B791" s="104">
        <f>оборот!E1009</f>
        <v/>
      </c>
      <c r="C791" s="82" t="n">
        <v>0</v>
      </c>
      <c r="D791" s="162">
        <f>D790+B791-C791-E791</f>
        <v/>
      </c>
      <c r="E791" s="164" t="e">
        <v>#REF!</v>
      </c>
    </row>
    <row r="792">
      <c r="A792" s="103" t="n">
        <v>45277</v>
      </c>
      <c r="B792" s="104">
        <f>оборот!E1010</f>
        <v/>
      </c>
      <c r="C792" s="82" t="n">
        <v>99</v>
      </c>
      <c r="D792" s="162">
        <f>D791+B792-C792-E792</f>
        <v/>
      </c>
      <c r="E792" s="164" t="e">
        <v>#REF!</v>
      </c>
    </row>
    <row r="793">
      <c r="A793" s="103" t="n">
        <v>45278</v>
      </c>
      <c r="B793" s="104">
        <f>оборот!E1011</f>
        <v/>
      </c>
      <c r="C793" s="82" t="n">
        <v>67</v>
      </c>
      <c r="D793" s="162">
        <f>D792+B793-C793-E793</f>
        <v/>
      </c>
      <c r="E793" s="164" t="e">
        <v>#REF!</v>
      </c>
    </row>
    <row r="794">
      <c r="A794" s="103" t="n">
        <v>45279</v>
      </c>
      <c r="B794" s="104">
        <f>оборот!E1012</f>
        <v/>
      </c>
      <c r="C794" s="82" t="n">
        <v>77</v>
      </c>
      <c r="D794" s="162">
        <f>D793+B794-C794-E794</f>
        <v/>
      </c>
      <c r="E794" s="164" t="e">
        <v>#REF!</v>
      </c>
    </row>
    <row r="795">
      <c r="A795" s="103" t="n">
        <v>45280</v>
      </c>
      <c r="B795" s="104">
        <f>оборот!E1013</f>
        <v/>
      </c>
      <c r="C795" s="82" t="n">
        <v>0</v>
      </c>
      <c r="D795" s="162">
        <f>D794+B795-C795-E795</f>
        <v/>
      </c>
      <c r="E795" s="164" t="e">
        <v>#REF!</v>
      </c>
    </row>
    <row r="796">
      <c r="A796" s="103" t="n">
        <v>45281</v>
      </c>
      <c r="B796" s="104">
        <f>оборот!E1014</f>
        <v/>
      </c>
      <c r="C796" s="82" t="n">
        <v>44</v>
      </c>
      <c r="D796" s="162">
        <f>D795+B796-C796-E796</f>
        <v/>
      </c>
      <c r="E796" s="164" t="e">
        <v>#REF!</v>
      </c>
    </row>
    <row r="797">
      <c r="A797" s="103" t="n">
        <v>45282</v>
      </c>
      <c r="B797" s="104">
        <f>оборот!E1015</f>
        <v/>
      </c>
      <c r="C797" s="82" t="n">
        <v>64</v>
      </c>
      <c r="D797" s="162">
        <f>D796+B797-C797-E797</f>
        <v/>
      </c>
      <c r="E797" s="164" t="e">
        <v>#REF!</v>
      </c>
    </row>
    <row r="798">
      <c r="A798" s="103" t="n">
        <v>45283</v>
      </c>
      <c r="B798" s="104">
        <f>оборот!E1016</f>
        <v/>
      </c>
      <c r="C798" s="82" t="n">
        <v>71</v>
      </c>
      <c r="D798" s="162">
        <f>D797+B798-C798-E798</f>
        <v/>
      </c>
      <c r="E798" s="164" t="e">
        <v>#REF!</v>
      </c>
    </row>
    <row r="799">
      <c r="A799" s="103" t="n">
        <v>45284</v>
      </c>
      <c r="B799" s="104">
        <f>оборот!E1017</f>
        <v/>
      </c>
      <c r="C799" s="82" t="n">
        <v>56</v>
      </c>
      <c r="D799" s="162">
        <f>D798+B799-C799-E799</f>
        <v/>
      </c>
      <c r="E799" s="164" t="e">
        <v>#REF!</v>
      </c>
    </row>
    <row r="800">
      <c r="A800" s="103" t="n">
        <v>45285</v>
      </c>
      <c r="B800" s="104">
        <f>оборот!E1018</f>
        <v/>
      </c>
      <c r="C800" s="82" t="n">
        <v>78</v>
      </c>
      <c r="D800" s="162">
        <f>D799+B800-C800-E800</f>
        <v/>
      </c>
      <c r="E800" s="164" t="e">
        <v>#REF!</v>
      </c>
    </row>
    <row r="801">
      <c r="A801" s="103" t="n">
        <v>45286</v>
      </c>
      <c r="B801" s="104">
        <f>оборот!E1019</f>
        <v/>
      </c>
      <c r="C801" s="82" t="n">
        <v>0</v>
      </c>
      <c r="D801" s="162">
        <f>D800+B801-C801-E801</f>
        <v/>
      </c>
      <c r="E801" s="164" t="e">
        <v>#REF!</v>
      </c>
    </row>
    <row r="802">
      <c r="A802" s="103" t="n">
        <v>45287</v>
      </c>
      <c r="B802" s="104">
        <f>оборот!E1020</f>
        <v/>
      </c>
      <c r="C802" s="82" t="n">
        <v>0</v>
      </c>
      <c r="D802" s="162">
        <f>D801+B802-C802-E802</f>
        <v/>
      </c>
      <c r="E802" s="164" t="e">
        <v>#REF!</v>
      </c>
    </row>
    <row r="803">
      <c r="A803" s="103" t="n">
        <v>45288</v>
      </c>
      <c r="B803" s="104">
        <f>оборот!E1021</f>
        <v/>
      </c>
      <c r="C803" s="82" t="n">
        <v>0</v>
      </c>
      <c r="D803" s="162">
        <f>D802+B803-C803-E803</f>
        <v/>
      </c>
      <c r="E803" s="164" t="e">
        <v>#REF!</v>
      </c>
    </row>
    <row r="804">
      <c r="A804" s="103" t="n">
        <v>45289</v>
      </c>
      <c r="B804" s="104">
        <f>оборот!E1022</f>
        <v/>
      </c>
      <c r="C804" s="82" t="n">
        <v>0</v>
      </c>
      <c r="D804" s="162">
        <f>D803+B804-C804-E804</f>
        <v/>
      </c>
      <c r="E804" s="164" t="e">
        <v>#REF!</v>
      </c>
    </row>
    <row r="805">
      <c r="A805" s="103" t="n">
        <v>45290</v>
      </c>
      <c r="B805" s="104">
        <f>оборот!E1023</f>
        <v/>
      </c>
      <c r="C805" s="82" t="n">
        <v>0</v>
      </c>
      <c r="D805" s="162">
        <f>D804+B805-C805-E805</f>
        <v/>
      </c>
      <c r="E805" s="164" t="e">
        <v>#REF!</v>
      </c>
    </row>
    <row r="806">
      <c r="A806" s="103" t="n">
        <v>45291</v>
      </c>
      <c r="B806" s="104">
        <f>оборот!E1024</f>
        <v/>
      </c>
      <c r="C806" s="82" t="n">
        <v>0</v>
      </c>
      <c r="D806" s="162">
        <f>D805+B806-C806-E806</f>
        <v/>
      </c>
      <c r="E806" s="164" t="e">
        <v>#REF!</v>
      </c>
    </row>
    <row r="807">
      <c r="A807" s="103" t="n">
        <v>45292</v>
      </c>
      <c r="B807" s="104">
        <f>оборот!E1025</f>
        <v/>
      </c>
      <c r="C807" s="82" t="n">
        <v>0</v>
      </c>
      <c r="D807" s="162">
        <f>D806+B807-C807-E807</f>
        <v/>
      </c>
      <c r="E807" s="164" t="e">
        <v>#REF!</v>
      </c>
    </row>
    <row r="808">
      <c r="A808" s="103" t="n">
        <v>45293</v>
      </c>
      <c r="B808" s="104">
        <f>оборот!E1026</f>
        <v/>
      </c>
      <c r="C808" s="82" t="n">
        <v>0</v>
      </c>
      <c r="D808" s="162">
        <f>D807+B808-C808-E808</f>
        <v/>
      </c>
      <c r="E808" s="164" t="e">
        <v>#REF!</v>
      </c>
    </row>
    <row r="809">
      <c r="A809" s="103" t="n">
        <v>45294</v>
      </c>
      <c r="B809" s="104">
        <f>оборот!E1027</f>
        <v/>
      </c>
      <c r="C809" s="82" t="n">
        <v>0</v>
      </c>
      <c r="D809" s="162">
        <f>D808+B809-C809-E809</f>
        <v/>
      </c>
      <c r="E809" s="164" t="e">
        <v>#REF!</v>
      </c>
    </row>
    <row r="810">
      <c r="A810" s="103" t="n">
        <v>45295</v>
      </c>
      <c r="B810" s="104">
        <f>оборот!E1028</f>
        <v/>
      </c>
      <c r="C810" s="82" t="n">
        <v>0</v>
      </c>
      <c r="D810" s="162">
        <f>D809+B810-C810-E810</f>
        <v/>
      </c>
      <c r="E810" s="164" t="e">
        <v>#REF!</v>
      </c>
    </row>
    <row r="811">
      <c r="A811" s="103" t="n">
        <v>45296</v>
      </c>
      <c r="B811" s="104">
        <f>оборот!E1029</f>
        <v/>
      </c>
      <c r="C811" s="82" t="n">
        <v>78</v>
      </c>
      <c r="D811" s="162">
        <f>D810+B811-C811-E811</f>
        <v/>
      </c>
      <c r="E811" s="164" t="e">
        <v>#REF!</v>
      </c>
    </row>
    <row r="812">
      <c r="A812" s="103" t="n">
        <v>45297</v>
      </c>
      <c r="B812" s="104">
        <f>оборот!E1030</f>
        <v/>
      </c>
      <c r="C812" s="82" t="n">
        <v>102</v>
      </c>
      <c r="D812" s="162">
        <f>D811+B812-C812-E812</f>
        <v/>
      </c>
      <c r="E812" s="164" t="e">
        <v>#REF!</v>
      </c>
    </row>
    <row r="813">
      <c r="A813" s="103" t="n">
        <v>45298</v>
      </c>
      <c r="B813" s="104">
        <f>оборот!E1031</f>
        <v/>
      </c>
      <c r="C813" s="82" t="n">
        <v>78</v>
      </c>
      <c r="D813" s="162">
        <f>D812+B813-C813-E813</f>
        <v/>
      </c>
      <c r="E813" s="164" t="e">
        <v>#REF!</v>
      </c>
    </row>
    <row r="814">
      <c r="A814" s="103" t="n">
        <v>45299</v>
      </c>
      <c r="B814" s="104">
        <f>оборот!E1032</f>
        <v/>
      </c>
      <c r="C814" s="82" t="n">
        <v>99</v>
      </c>
      <c r="D814" s="162">
        <f>D813+B814-C814-E814</f>
        <v/>
      </c>
      <c r="E814" s="164" t="e">
        <v>#REF!</v>
      </c>
    </row>
    <row r="815">
      <c r="A815" s="103" t="n">
        <v>45300</v>
      </c>
      <c r="B815" s="104">
        <f>оборот!E1033</f>
        <v/>
      </c>
      <c r="C815" s="82" t="n">
        <v>0</v>
      </c>
      <c r="D815" s="162">
        <f>D814+B815-C815-E815</f>
        <v/>
      </c>
      <c r="E815" s="164" t="e">
        <v>#REF!</v>
      </c>
    </row>
    <row r="816">
      <c r="A816" s="103" t="n">
        <v>45301</v>
      </c>
      <c r="B816" s="104">
        <f>оборот!E1034</f>
        <v/>
      </c>
      <c r="C816" s="82" t="n">
        <v>0</v>
      </c>
      <c r="D816" s="162">
        <f>D815+B816-C816-E816</f>
        <v/>
      </c>
      <c r="E816" s="164" t="e">
        <v>#REF!</v>
      </c>
    </row>
    <row r="817">
      <c r="A817" s="103" t="n">
        <v>45302</v>
      </c>
      <c r="B817" s="104">
        <f>оборот!E1035</f>
        <v/>
      </c>
      <c r="C817" s="82" t="n">
        <v>98</v>
      </c>
      <c r="D817" s="162">
        <f>D816+B817-C817-E817</f>
        <v/>
      </c>
      <c r="E817" s="164" t="e">
        <v>#REF!</v>
      </c>
    </row>
    <row r="818">
      <c r="A818" s="103" t="n">
        <v>45303</v>
      </c>
      <c r="B818" s="104">
        <f>оборот!E1036</f>
        <v/>
      </c>
      <c r="C818" s="82" t="n">
        <v>69</v>
      </c>
      <c r="D818" s="162">
        <f>D817+B818-C818-E818</f>
        <v/>
      </c>
      <c r="E818" s="164" t="e">
        <v>#REF!</v>
      </c>
    </row>
    <row r="819">
      <c r="A819" s="103" t="n">
        <v>45304</v>
      </c>
      <c r="B819" s="104">
        <f>оборот!E1037</f>
        <v/>
      </c>
      <c r="C819" s="82" t="n">
        <v>108</v>
      </c>
      <c r="D819" s="162">
        <f>D818+B819-C819-E819</f>
        <v/>
      </c>
      <c r="E819" s="164" t="e">
        <v>#REF!</v>
      </c>
    </row>
    <row r="820">
      <c r="A820" s="103" t="n">
        <v>45305</v>
      </c>
      <c r="B820" s="104">
        <f>оборот!E1038</f>
        <v/>
      </c>
      <c r="C820" s="82" t="n">
        <v>66</v>
      </c>
      <c r="D820" s="162">
        <f>D819+B820-C820-E820</f>
        <v/>
      </c>
      <c r="E820" s="164" t="e">
        <v>#REF!</v>
      </c>
    </row>
    <row r="821">
      <c r="A821" s="103" t="n">
        <v>45306</v>
      </c>
      <c r="B821" s="104">
        <f>оборот!E1039</f>
        <v/>
      </c>
      <c r="C821" s="82" t="n">
        <v>67</v>
      </c>
      <c r="D821" s="162">
        <f>D820+B821-C821-E821</f>
        <v/>
      </c>
      <c r="E821" s="164" t="e">
        <v>#REF!</v>
      </c>
    </row>
    <row r="822">
      <c r="A822" s="103" t="n">
        <v>45307</v>
      </c>
      <c r="B822" s="104">
        <f>оборот!E1040</f>
        <v/>
      </c>
      <c r="C822" s="82" t="n">
        <v>77</v>
      </c>
      <c r="D822" s="162">
        <f>D821+B822-C822-E822</f>
        <v/>
      </c>
      <c r="E822" s="164" t="e">
        <v>#REF!</v>
      </c>
    </row>
    <row r="823">
      <c r="A823" s="103" t="n">
        <v>45308</v>
      </c>
      <c r="B823" s="104">
        <f>оборот!E1041</f>
        <v/>
      </c>
      <c r="C823" s="82" t="n">
        <v>0</v>
      </c>
      <c r="D823" s="162">
        <f>D822+B823-C823-E823</f>
        <v/>
      </c>
      <c r="E823" s="164" t="e">
        <v>#REF!</v>
      </c>
    </row>
    <row r="824">
      <c r="A824" s="103" t="n">
        <v>45309</v>
      </c>
      <c r="B824" s="104">
        <f>оборот!E1042</f>
        <v/>
      </c>
      <c r="C824" s="82" t="n">
        <v>55</v>
      </c>
      <c r="D824" s="162">
        <f>D823+B824-C824-E824</f>
        <v/>
      </c>
      <c r="E824" s="164" t="e">
        <v>#REF!</v>
      </c>
    </row>
    <row r="825">
      <c r="A825" s="103" t="n">
        <v>45310</v>
      </c>
      <c r="B825" s="104">
        <f>оборот!E1043</f>
        <v/>
      </c>
      <c r="C825" s="82" t="n">
        <v>0</v>
      </c>
      <c r="D825" s="162">
        <f>D824+B825-C825-E825</f>
        <v/>
      </c>
      <c r="E825" s="164" t="e">
        <v>#REF!</v>
      </c>
    </row>
    <row r="826">
      <c r="A826" s="103" t="n">
        <v>45311</v>
      </c>
      <c r="B826" s="104">
        <f>оборот!E1044</f>
        <v/>
      </c>
      <c r="C826" s="82" t="n">
        <v>58</v>
      </c>
      <c r="D826" s="162">
        <f>D825+B826-C826-E826</f>
        <v/>
      </c>
      <c r="E826" s="164" t="e">
        <v>#REF!</v>
      </c>
    </row>
    <row r="827">
      <c r="A827" s="103" t="n">
        <v>45312</v>
      </c>
      <c r="B827" s="104">
        <f>оборот!E1045</f>
        <v/>
      </c>
      <c r="C827" s="82" t="n">
        <v>88</v>
      </c>
      <c r="D827" s="162">
        <f>D826+B827-C827-E827</f>
        <v/>
      </c>
      <c r="E827" s="164" t="e">
        <v>#REF!</v>
      </c>
    </row>
    <row r="828">
      <c r="A828" s="103" t="n">
        <v>45313</v>
      </c>
      <c r="B828" s="104">
        <f>оборот!E1046</f>
        <v/>
      </c>
      <c r="C828" s="82" t="n">
        <v>55</v>
      </c>
      <c r="D828" s="162">
        <f>D827+B828-C828-E828</f>
        <v/>
      </c>
      <c r="E828" s="164" t="e">
        <v>#REF!</v>
      </c>
    </row>
    <row r="829">
      <c r="A829" s="103" t="n">
        <v>45314</v>
      </c>
      <c r="B829" s="104">
        <f>оборот!E1047</f>
        <v/>
      </c>
      <c r="C829" s="82" t="n">
        <v>54</v>
      </c>
      <c r="D829" s="162">
        <f>D828+B829-C829-E829</f>
        <v/>
      </c>
      <c r="E829" s="164" t="e">
        <v>#REF!</v>
      </c>
    </row>
    <row r="830">
      <c r="A830" s="103" t="n">
        <v>45315</v>
      </c>
      <c r="B830" s="104">
        <f>оборот!E1048</f>
        <v/>
      </c>
      <c r="C830" s="82" t="n">
        <v>63</v>
      </c>
      <c r="D830" s="162">
        <f>D829+B830-C830-E830</f>
        <v/>
      </c>
      <c r="E830" s="164" t="e">
        <v>#REF!</v>
      </c>
    </row>
    <row r="831">
      <c r="A831" s="103" t="n">
        <v>45316</v>
      </c>
      <c r="B831" s="104">
        <f>оборот!E1049</f>
        <v/>
      </c>
      <c r="C831" s="82" t="n">
        <v>0</v>
      </c>
      <c r="D831" s="162">
        <f>D830+B831-C831-E831</f>
        <v/>
      </c>
      <c r="E831" s="164" t="e">
        <v>#REF!</v>
      </c>
    </row>
    <row r="832">
      <c r="A832" s="103" t="n">
        <v>45317</v>
      </c>
      <c r="B832" s="104">
        <f>оборот!E1050</f>
        <v/>
      </c>
      <c r="C832" s="82" t="n">
        <v>0</v>
      </c>
      <c r="D832" s="162">
        <f>D831+B832-C832-E832</f>
        <v/>
      </c>
      <c r="E832" s="164" t="e">
        <v>#REF!</v>
      </c>
    </row>
    <row r="833">
      <c r="A833" s="103" t="n">
        <v>45318</v>
      </c>
      <c r="B833" s="104">
        <f>оборот!E1051</f>
        <v/>
      </c>
      <c r="C833" s="82" t="n">
        <v>92</v>
      </c>
      <c r="D833" s="162">
        <f>D832+B833-C833-E833</f>
        <v/>
      </c>
      <c r="E833" s="164" t="e">
        <v>#REF!</v>
      </c>
    </row>
    <row r="834">
      <c r="A834" s="103" t="n">
        <v>45319</v>
      </c>
      <c r="B834" s="104">
        <f>оборот!E1052</f>
        <v/>
      </c>
      <c r="C834" s="82" t="n">
        <v>78</v>
      </c>
      <c r="D834" s="162">
        <f>D833+B834-C834-E834</f>
        <v/>
      </c>
      <c r="E834" s="164" t="e">
        <v>#REF!</v>
      </c>
    </row>
    <row r="835">
      <c r="A835" s="103" t="n">
        <v>45320</v>
      </c>
      <c r="B835" s="104">
        <f>оборот!E1053</f>
        <v/>
      </c>
      <c r="C835" s="82" t="n">
        <v>59</v>
      </c>
      <c r="D835" s="162">
        <f>D834+B835-C835-E835</f>
        <v/>
      </c>
      <c r="E835" s="164" t="e">
        <v>#REF!</v>
      </c>
    </row>
    <row r="836">
      <c r="A836" s="103" t="n">
        <v>45321</v>
      </c>
      <c r="B836" s="104">
        <f>оборот!E1054</f>
        <v/>
      </c>
      <c r="C836" s="82" t="n">
        <v>90</v>
      </c>
      <c r="D836" s="162">
        <f>D835+B836-C836-E836</f>
        <v/>
      </c>
      <c r="E836" s="164" t="e">
        <v>#REF!</v>
      </c>
    </row>
    <row r="837">
      <c r="A837" s="103" t="n">
        <v>45322</v>
      </c>
      <c r="B837" s="104">
        <f>оборот!E1055</f>
        <v/>
      </c>
      <c r="C837" s="82" t="n">
        <v>67</v>
      </c>
      <c r="D837" s="162">
        <f>D836+B837-C837-E837</f>
        <v/>
      </c>
      <c r="E837" s="164" t="e">
        <v>#REF!</v>
      </c>
    </row>
    <row r="838">
      <c r="A838" s="103" t="n">
        <v>45323</v>
      </c>
      <c r="B838" s="104">
        <f>оборот!E1056</f>
        <v/>
      </c>
      <c r="C838" s="82" t="n">
        <v>64</v>
      </c>
      <c r="D838" s="162">
        <f>D837+B838-C838-E838</f>
        <v/>
      </c>
      <c r="E838" s="164" t="e">
        <v>#REF!</v>
      </c>
    </row>
    <row r="839">
      <c r="A839" s="103" t="n">
        <v>45324</v>
      </c>
      <c r="B839" s="104">
        <f>оборот!E1057</f>
        <v/>
      </c>
      <c r="C839" s="82" t="n">
        <v>0</v>
      </c>
      <c r="D839" s="162">
        <f>D838+B839-C839-E839</f>
        <v/>
      </c>
      <c r="E839" s="164" t="e">
        <v>#REF!</v>
      </c>
    </row>
    <row r="840">
      <c r="A840" s="103" t="n">
        <v>45325</v>
      </c>
      <c r="B840" s="104">
        <f>оборот!E1058</f>
        <v/>
      </c>
      <c r="C840" s="82" t="n">
        <v>0</v>
      </c>
      <c r="D840" s="162">
        <f>D839+B840-C840-E840</f>
        <v/>
      </c>
      <c r="E840" s="164" t="e">
        <v>#REF!</v>
      </c>
    </row>
    <row r="841">
      <c r="A841" s="103" t="n">
        <v>45326</v>
      </c>
      <c r="B841" s="104">
        <f>оборот!E1059</f>
        <v/>
      </c>
      <c r="C841" s="82" t="n">
        <v>0</v>
      </c>
      <c r="D841" s="162">
        <f>D840+B841-C841-E841</f>
        <v/>
      </c>
      <c r="E841" s="164" t="e">
        <v>#REF!</v>
      </c>
    </row>
    <row r="842">
      <c r="A842" s="103" t="n">
        <v>45327</v>
      </c>
      <c r="B842" s="104">
        <f>оборот!E1060</f>
        <v/>
      </c>
      <c r="C842" s="82" t="n">
        <v>0</v>
      </c>
      <c r="D842" s="162">
        <f>D841+B842-C842-E842</f>
        <v/>
      </c>
      <c r="E842" s="164" t="e">
        <v>#REF!</v>
      </c>
    </row>
    <row r="843">
      <c r="A843" s="103" t="n">
        <v>45328</v>
      </c>
      <c r="B843" s="104">
        <f>оборот!E1061</f>
        <v/>
      </c>
      <c r="C843" s="82" t="n">
        <v>139</v>
      </c>
      <c r="D843" s="162">
        <f>D842+B843-C843-E843</f>
        <v/>
      </c>
      <c r="E843" s="164" t="e">
        <v>#REF!</v>
      </c>
    </row>
    <row r="844">
      <c r="A844" s="103" t="n">
        <v>45329</v>
      </c>
      <c r="B844" s="104">
        <f>оборот!E1062</f>
        <v/>
      </c>
      <c r="C844" s="82" t="n">
        <v>78</v>
      </c>
      <c r="D844" s="162">
        <f>D843+B844-C844-E844</f>
        <v/>
      </c>
      <c r="E844" s="164" t="e">
        <v>#REF!</v>
      </c>
    </row>
    <row r="845">
      <c r="A845" s="103" t="n">
        <v>45330</v>
      </c>
      <c r="B845" s="104">
        <f>оборот!E1063</f>
        <v/>
      </c>
      <c r="C845" s="82" t="n">
        <v>50</v>
      </c>
      <c r="D845" s="162">
        <f>D844+B845-C845-E845</f>
        <v/>
      </c>
      <c r="E845" s="164" t="e">
        <v>#REF!</v>
      </c>
    </row>
    <row r="846">
      <c r="A846" s="103" t="n">
        <v>45331</v>
      </c>
      <c r="B846" s="104">
        <f>оборот!E1064</f>
        <v/>
      </c>
      <c r="C846" s="82" t="n">
        <v>89</v>
      </c>
      <c r="D846" s="162">
        <f>D845+B846-C846-E846</f>
        <v/>
      </c>
      <c r="E846" s="164" t="e">
        <v>#REF!</v>
      </c>
    </row>
    <row r="847">
      <c r="A847" s="103" t="n">
        <v>45332</v>
      </c>
      <c r="B847" s="104">
        <f>оборот!E1065</f>
        <v/>
      </c>
      <c r="C847" s="82" t="n">
        <v>55</v>
      </c>
      <c r="D847" s="162">
        <f>D846+B847-C847-E847</f>
        <v/>
      </c>
      <c r="E847" s="164" t="e">
        <v>#REF!</v>
      </c>
    </row>
    <row r="848">
      <c r="A848" s="103" t="n">
        <v>45333</v>
      </c>
      <c r="B848" s="104">
        <f>оборот!E1066</f>
        <v/>
      </c>
      <c r="C848" s="82" t="n">
        <v>47</v>
      </c>
      <c r="D848" s="162">
        <f>D847+B848-C848-E848</f>
        <v/>
      </c>
      <c r="E848" s="164" t="e">
        <v>#REF!</v>
      </c>
    </row>
    <row r="849">
      <c r="A849" s="103" t="n">
        <v>45334</v>
      </c>
      <c r="B849" s="104">
        <f>оборот!E1067</f>
        <v/>
      </c>
      <c r="C849" s="82" t="n">
        <v>77</v>
      </c>
      <c r="D849" s="162">
        <f>D848+B849-C849-E849</f>
        <v/>
      </c>
      <c r="E849" s="164" t="e">
        <v>#REF!</v>
      </c>
    </row>
    <row r="850">
      <c r="A850" s="103" t="n">
        <v>45335</v>
      </c>
      <c r="B850" s="104">
        <f>оборот!E1068</f>
        <v/>
      </c>
      <c r="C850" s="82" t="n">
        <v>236</v>
      </c>
      <c r="D850" s="162">
        <f>D849+B850-C850-E850</f>
        <v/>
      </c>
      <c r="E850" s="164" t="e">
        <v>#REF!</v>
      </c>
    </row>
    <row r="851">
      <c r="A851" s="103" t="n">
        <v>45336</v>
      </c>
      <c r="B851" s="104">
        <f>оборот!E1069</f>
        <v/>
      </c>
      <c r="C851" s="82" t="n">
        <v>82</v>
      </c>
      <c r="D851" s="162">
        <f>D850+B851-C851-E851</f>
        <v/>
      </c>
      <c r="E851" s="164" t="e">
        <v>#REF!</v>
      </c>
    </row>
    <row r="852">
      <c r="A852" s="103" t="n">
        <v>45337</v>
      </c>
      <c r="B852" s="104">
        <f>оборот!E1070</f>
        <v/>
      </c>
      <c r="C852" s="82" t="n">
        <v>73</v>
      </c>
      <c r="D852" s="162">
        <f>D851+B852-C852-E852</f>
        <v/>
      </c>
      <c r="E852" s="164" t="e">
        <v>#REF!</v>
      </c>
    </row>
    <row r="853">
      <c r="A853" s="103" t="n">
        <v>45338</v>
      </c>
      <c r="B853" s="104">
        <f>оборот!E1071</f>
        <v/>
      </c>
      <c r="C853" s="82" t="n">
        <v>56</v>
      </c>
      <c r="D853" s="162">
        <f>D852+B853-C853-E853</f>
        <v/>
      </c>
      <c r="E853" s="164" t="e">
        <v>#REF!</v>
      </c>
    </row>
    <row r="854">
      <c r="A854" s="103" t="n">
        <v>45339</v>
      </c>
      <c r="B854" s="104">
        <f>оборот!E1072</f>
        <v/>
      </c>
      <c r="C854" s="82" t="n">
        <v>55</v>
      </c>
      <c r="D854" s="162">
        <f>D853+B854-C854-E854</f>
        <v/>
      </c>
      <c r="E854" s="164" t="e">
        <v>#REF!</v>
      </c>
    </row>
    <row r="855">
      <c r="A855" s="103" t="n">
        <v>45340</v>
      </c>
      <c r="B855" s="104">
        <f>оборот!E1073</f>
        <v/>
      </c>
      <c r="C855" s="82" t="n">
        <v>46</v>
      </c>
      <c r="D855" s="162">
        <f>D854+B855-C855-E855</f>
        <v/>
      </c>
      <c r="E855" s="164" t="e">
        <v>#REF!</v>
      </c>
    </row>
    <row r="856">
      <c r="A856" s="103" t="n">
        <v>45341</v>
      </c>
      <c r="B856" s="104">
        <f>оборот!E1074</f>
        <v/>
      </c>
      <c r="C856" s="82" t="n">
        <v>39</v>
      </c>
      <c r="D856" s="162">
        <f>D855+B856-C856-E856</f>
        <v/>
      </c>
      <c r="E856" s="164" t="e">
        <v>#REF!</v>
      </c>
    </row>
    <row r="857">
      <c r="A857" s="103" t="n">
        <v>45342</v>
      </c>
      <c r="B857" s="104">
        <f>оборот!E1075</f>
        <v/>
      </c>
      <c r="C857" s="82" t="n">
        <v>61</v>
      </c>
      <c r="D857" s="162">
        <f>D856+B857-C857-E857</f>
        <v/>
      </c>
      <c r="E857" s="164" t="e">
        <v>#REF!</v>
      </c>
    </row>
    <row r="858">
      <c r="A858" s="103" t="n">
        <v>45343</v>
      </c>
      <c r="B858" s="104">
        <f>оборот!E1076</f>
        <v/>
      </c>
      <c r="C858" s="82" t="n">
        <v>200</v>
      </c>
      <c r="D858" s="162">
        <f>D857+B858-C858-E858</f>
        <v/>
      </c>
      <c r="E858" s="164" t="e">
        <v>#REF!</v>
      </c>
    </row>
    <row r="859">
      <c r="A859" s="103" t="n">
        <v>45344</v>
      </c>
      <c r="B859" s="104">
        <f>оборот!E1077</f>
        <v/>
      </c>
      <c r="C859" s="82" t="n">
        <v>59</v>
      </c>
      <c r="D859" s="162">
        <f>D858+B859-C859-E859</f>
        <v/>
      </c>
      <c r="E859" s="164" t="e">
        <v>#REF!</v>
      </c>
    </row>
    <row r="860">
      <c r="A860" s="103" t="n">
        <v>45345</v>
      </c>
      <c r="B860" s="104">
        <f>оборот!E1078</f>
        <v/>
      </c>
      <c r="C860" s="82" t="n">
        <v>77</v>
      </c>
      <c r="D860" s="162">
        <f>D859+B860-C860-E860</f>
        <v/>
      </c>
      <c r="E860" s="164" t="e">
        <v>#REF!</v>
      </c>
    </row>
    <row r="861">
      <c r="A861" s="103" t="n">
        <v>45346</v>
      </c>
      <c r="B861" s="104">
        <f>оборот!E1079</f>
        <v/>
      </c>
      <c r="C861" s="82" t="n">
        <v>66</v>
      </c>
      <c r="D861" s="162">
        <f>D860+B861-C861-E861</f>
        <v/>
      </c>
      <c r="E861" s="164" t="e">
        <v>#REF!</v>
      </c>
    </row>
    <row r="862">
      <c r="A862" s="103" t="n">
        <v>45347</v>
      </c>
      <c r="B862" s="104">
        <f>оборот!E1080</f>
        <v/>
      </c>
      <c r="C862" s="82" t="n">
        <v>220</v>
      </c>
      <c r="D862" s="162">
        <f>D861+B862-C862-E862</f>
        <v/>
      </c>
      <c r="E862" s="164" t="e">
        <v>#REF!</v>
      </c>
    </row>
    <row r="863">
      <c r="A863" s="103" t="n">
        <v>45348</v>
      </c>
      <c r="B863" s="104">
        <f>оборот!E1081</f>
        <v/>
      </c>
      <c r="C863" s="82" t="n">
        <v>48</v>
      </c>
      <c r="D863" s="162">
        <f>D862+B863-C863-E863</f>
        <v/>
      </c>
      <c r="E863" s="164" t="e">
        <v>#REF!</v>
      </c>
    </row>
    <row r="864">
      <c r="A864" s="103" t="n">
        <v>45349</v>
      </c>
      <c r="B864" s="104">
        <f>оборот!E1082</f>
        <v/>
      </c>
      <c r="C864" s="82" t="n">
        <v>130</v>
      </c>
      <c r="D864" s="162">
        <f>D863+B864-C864-E864</f>
        <v/>
      </c>
      <c r="E864" s="164" t="e">
        <v>#REF!</v>
      </c>
    </row>
    <row r="865">
      <c r="A865" s="103" t="n">
        <v>45350</v>
      </c>
      <c r="B865" s="104">
        <f>оборот!E1083</f>
        <v/>
      </c>
      <c r="C865" s="82" t="n">
        <v>110</v>
      </c>
      <c r="D865" s="162">
        <f>D864+B865-C865-E865</f>
        <v/>
      </c>
      <c r="E865" s="164" t="e">
        <v>#REF!</v>
      </c>
    </row>
    <row r="866">
      <c r="A866" s="103" t="n">
        <v>45351</v>
      </c>
      <c r="B866" s="104">
        <f>оборот!E1084</f>
        <v/>
      </c>
      <c r="C866" s="82" t="n">
        <v>100</v>
      </c>
      <c r="D866" s="162">
        <f>D865+B866-C866-E866</f>
        <v/>
      </c>
      <c r="E866" s="164" t="e">
        <v>#REF!</v>
      </c>
    </row>
    <row r="867">
      <c r="A867" s="103" t="n">
        <v>45352</v>
      </c>
      <c r="B867" s="104">
        <f>оборот!E1085</f>
        <v/>
      </c>
      <c r="C867" s="82" t="n">
        <v>120</v>
      </c>
      <c r="D867" s="162">
        <f>D866+B867-C867-E867</f>
        <v/>
      </c>
      <c r="E867" s="164" t="e">
        <v>#REF!</v>
      </c>
    </row>
    <row r="868">
      <c r="A868" s="103" t="n">
        <v>45353</v>
      </c>
      <c r="B868" s="104">
        <f>оборот!E1086</f>
        <v/>
      </c>
      <c r="C868" s="82" t="n">
        <v>70</v>
      </c>
      <c r="D868" s="162">
        <f>D867+B868-C868-E868</f>
        <v/>
      </c>
      <c r="E868" s="164" t="e">
        <v>#REF!</v>
      </c>
    </row>
    <row r="869">
      <c r="A869" s="103" t="n">
        <v>45354</v>
      </c>
      <c r="B869" s="104">
        <f>оборот!E1087</f>
        <v/>
      </c>
      <c r="C869" s="82" t="n">
        <v>285</v>
      </c>
      <c r="D869" s="162">
        <f>D868+B869-C869-E869</f>
        <v/>
      </c>
      <c r="E869" s="164" t="e">
        <v>#REF!</v>
      </c>
    </row>
    <row r="870">
      <c r="A870" s="103" t="n">
        <v>45355</v>
      </c>
      <c r="B870" s="104">
        <f>оборот!E1088</f>
        <v/>
      </c>
      <c r="C870" s="82" t="n">
        <v>168</v>
      </c>
      <c r="D870" s="162">
        <f>D869+B870-C870-E870</f>
        <v/>
      </c>
      <c r="E870" s="164" t="e">
        <v>#REF!</v>
      </c>
    </row>
    <row r="871">
      <c r="A871" s="103" t="n">
        <v>45356</v>
      </c>
      <c r="B871" s="104">
        <f>оборот!E1089</f>
        <v/>
      </c>
      <c r="C871" s="82" t="n">
        <v>104</v>
      </c>
      <c r="D871" s="162">
        <f>D870+B871-C871-E871</f>
        <v/>
      </c>
      <c r="E871" s="164" t="e">
        <v>#REF!</v>
      </c>
    </row>
    <row r="872">
      <c r="A872" s="103" t="n">
        <v>45357</v>
      </c>
      <c r="B872" s="104">
        <f>оборот!E1090</f>
        <v/>
      </c>
      <c r="C872" s="82" t="n">
        <v>112</v>
      </c>
      <c r="D872" s="162">
        <f>D871+B872-C872-E872</f>
        <v/>
      </c>
      <c r="E872" s="164" t="e">
        <v>#REF!</v>
      </c>
    </row>
    <row r="873">
      <c r="A873" s="103" t="n">
        <v>45358</v>
      </c>
      <c r="B873" s="104">
        <f>оборот!E1091</f>
        <v/>
      </c>
      <c r="C873" s="82" t="n">
        <v>152</v>
      </c>
      <c r="D873" s="162">
        <f>D872+B873-C873-E873</f>
        <v/>
      </c>
      <c r="E873" s="164" t="e">
        <v>#REF!</v>
      </c>
    </row>
    <row r="874">
      <c r="A874" s="103" t="n">
        <v>45359</v>
      </c>
      <c r="B874" s="104">
        <f>оборот!E1092</f>
        <v/>
      </c>
      <c r="C874" s="82" t="n">
        <v>88</v>
      </c>
      <c r="D874" s="162">
        <f>D873+B874-C874-E874</f>
        <v/>
      </c>
      <c r="E874" s="164" t="e">
        <v>#REF!</v>
      </c>
    </row>
    <row r="875">
      <c r="A875" s="103" t="n">
        <v>45360</v>
      </c>
      <c r="B875" s="104">
        <f>оборот!E1093</f>
        <v/>
      </c>
      <c r="C875" s="82" t="n">
        <v>152</v>
      </c>
      <c r="D875" s="162">
        <f>D874+B875-C875-E875</f>
        <v/>
      </c>
      <c r="E875" s="164" t="e">
        <v>#REF!</v>
      </c>
    </row>
    <row r="876">
      <c r="A876" s="103" t="n">
        <v>45361</v>
      </c>
      <c r="B876" s="104">
        <f>оборот!E1094</f>
        <v/>
      </c>
      <c r="C876" s="82" t="n">
        <v>152</v>
      </c>
      <c r="D876" s="162">
        <f>D875+B876-C876-E876</f>
        <v/>
      </c>
      <c r="E876" s="164" t="e">
        <v>#REF!</v>
      </c>
    </row>
    <row r="877">
      <c r="A877" s="103" t="n">
        <v>45362</v>
      </c>
      <c r="B877" s="104">
        <f>оборот!E1095</f>
        <v/>
      </c>
      <c r="C877" s="82" t="n">
        <v>147</v>
      </c>
      <c r="D877" s="162">
        <f>D876+B877-C877-E877</f>
        <v/>
      </c>
      <c r="E877" s="164" t="e">
        <v>#REF!</v>
      </c>
    </row>
    <row r="878">
      <c r="A878" s="103" t="n">
        <v>45363</v>
      </c>
      <c r="B878" s="104">
        <f>оборот!E1096</f>
        <v/>
      </c>
      <c r="C878" s="82" t="n">
        <v>163</v>
      </c>
      <c r="D878" s="162">
        <f>D877+B878-C878-E878</f>
        <v/>
      </c>
      <c r="E878" s="164" t="e">
        <v>#REF!</v>
      </c>
    </row>
    <row r="879">
      <c r="A879" s="103" t="n">
        <v>45364</v>
      </c>
      <c r="B879" s="104">
        <f>оборот!E1097</f>
        <v/>
      </c>
      <c r="C879" s="82" t="n">
        <v>57</v>
      </c>
      <c r="D879" s="162">
        <f>D878+B879-C879-E879</f>
        <v/>
      </c>
      <c r="E879" s="164" t="e">
        <v>#REF!</v>
      </c>
    </row>
    <row r="880">
      <c r="A880" s="103" t="n">
        <v>45365</v>
      </c>
      <c r="B880" s="104">
        <f>оборот!E1098</f>
        <v/>
      </c>
      <c r="C880" s="82" t="n">
        <v>93</v>
      </c>
      <c r="D880" s="162">
        <f>D879+B880-C880-E880</f>
        <v/>
      </c>
      <c r="E880" s="164" t="e">
        <v>#REF!</v>
      </c>
    </row>
    <row r="881">
      <c r="A881" s="103" t="n">
        <v>45366</v>
      </c>
      <c r="B881" s="104">
        <f>оборот!E1099</f>
        <v/>
      </c>
      <c r="C881" s="82" t="n">
        <v>331</v>
      </c>
      <c r="D881" s="162">
        <f>D880+B881-C881-E881</f>
        <v/>
      </c>
      <c r="E881" s="164" t="e">
        <v>#REF!</v>
      </c>
    </row>
    <row r="882">
      <c r="A882" s="103" t="n">
        <v>45367</v>
      </c>
      <c r="B882" s="104">
        <f>оборот!E1100</f>
        <v/>
      </c>
      <c r="C882" s="82" t="n">
        <v>400</v>
      </c>
      <c r="D882" s="162">
        <f>D881+B882-C882-E882</f>
        <v/>
      </c>
      <c r="E882" s="164" t="e">
        <v>#REF!</v>
      </c>
    </row>
    <row r="883">
      <c r="A883" s="103" t="n">
        <v>45368</v>
      </c>
      <c r="B883" s="104">
        <f>оборот!E1101</f>
        <v/>
      </c>
      <c r="C883" s="82" t="n">
        <v>213</v>
      </c>
      <c r="D883" s="162">
        <f>D882+B883-C883-E883</f>
        <v/>
      </c>
      <c r="E883" s="164" t="e">
        <v>#REF!</v>
      </c>
    </row>
    <row r="884">
      <c r="A884" s="103" t="n">
        <v>45369</v>
      </c>
      <c r="B884" s="104">
        <f>оборот!E1102</f>
        <v/>
      </c>
      <c r="C884" s="82" t="n">
        <v>158</v>
      </c>
      <c r="D884" s="162">
        <f>D883+B884-C884-E884</f>
        <v/>
      </c>
      <c r="E884" s="164" t="e">
        <v>#REF!</v>
      </c>
    </row>
    <row r="885">
      <c r="A885" s="103" t="n">
        <v>45370</v>
      </c>
      <c r="B885" s="104">
        <f>оборот!E1103</f>
        <v/>
      </c>
      <c r="C885" s="82" t="n">
        <v>105</v>
      </c>
      <c r="D885" s="162">
        <f>D884+B885-C885-E885</f>
        <v/>
      </c>
      <c r="E885" s="164" t="e">
        <v>#REF!</v>
      </c>
    </row>
    <row r="886">
      <c r="A886" s="103" t="n">
        <v>45371</v>
      </c>
      <c r="B886" s="104">
        <f>оборот!E1104</f>
        <v/>
      </c>
      <c r="C886" s="82" t="n">
        <v>55</v>
      </c>
      <c r="D886" s="162">
        <f>D885+B886-C886-E886</f>
        <v/>
      </c>
      <c r="E886" s="164" t="n">
        <v>545</v>
      </c>
    </row>
    <row r="887">
      <c r="A887" s="103" t="n">
        <v>45372</v>
      </c>
      <c r="B887" s="104">
        <f>оборот!E1105</f>
        <v/>
      </c>
      <c r="C887" s="82" t="n">
        <v>156</v>
      </c>
      <c r="D887" s="162">
        <f>D886+B887-C887-E887</f>
        <v/>
      </c>
      <c r="E887" s="164" t="e">
        <v>#REF!</v>
      </c>
    </row>
    <row r="888">
      <c r="A888" s="103" t="n">
        <v>45373</v>
      </c>
      <c r="B888" s="104">
        <f>оборот!E1106</f>
        <v/>
      </c>
      <c r="C888" s="82" t="n">
        <v>148</v>
      </c>
      <c r="D888" s="162">
        <f>D887+B888-C888-E888</f>
        <v/>
      </c>
      <c r="E888" s="164" t="e">
        <v>#REF!</v>
      </c>
    </row>
    <row r="889">
      <c r="A889" s="103" t="n">
        <v>45374</v>
      </c>
      <c r="B889" s="104">
        <f>оборот!E1107</f>
        <v/>
      </c>
      <c r="C889" s="82" t="n">
        <v>151</v>
      </c>
      <c r="D889" s="162">
        <f>D888+B889-C889-E889</f>
        <v/>
      </c>
      <c r="E889" s="164" t="e">
        <v>#REF!</v>
      </c>
    </row>
    <row r="890">
      <c r="A890" s="103" t="n">
        <v>45375</v>
      </c>
      <c r="B890" s="104">
        <f>оборот!E1108</f>
        <v/>
      </c>
      <c r="C890" s="82" t="n">
        <v>66</v>
      </c>
      <c r="D890" s="162">
        <f>D889+B890-C890-E890</f>
        <v/>
      </c>
      <c r="E890" s="164" t="e">
        <v>#REF!</v>
      </c>
    </row>
    <row r="891">
      <c r="A891" s="103" t="n">
        <v>45376</v>
      </c>
      <c r="B891" s="104">
        <f>оборот!E1109</f>
        <v/>
      </c>
      <c r="C891" s="82" t="n">
        <v>100</v>
      </c>
      <c r="D891" s="162">
        <f>D890+B891-C891-E891</f>
        <v/>
      </c>
      <c r="E891" s="164" t="e">
        <v>#REF!</v>
      </c>
    </row>
    <row r="892">
      <c r="A892" s="103" t="n">
        <v>45377</v>
      </c>
      <c r="B892" s="104">
        <f>оборот!E1110</f>
        <v/>
      </c>
      <c r="C892" s="82" t="n">
        <v>130</v>
      </c>
      <c r="D892" s="162">
        <f>D891+B892-C892-E892</f>
        <v/>
      </c>
      <c r="E892" s="164" t="e">
        <v>#REF!</v>
      </c>
    </row>
    <row r="893">
      <c r="A893" s="103" t="n">
        <v>45378</v>
      </c>
      <c r="B893" s="104">
        <f>оборот!E1111</f>
        <v/>
      </c>
      <c r="C893" s="82" t="n">
        <v>100</v>
      </c>
      <c r="D893" s="162">
        <f>D892+B893-C893-E893</f>
        <v/>
      </c>
      <c r="E893" s="164" t="e">
        <v>#REF!</v>
      </c>
    </row>
    <row r="894">
      <c r="A894" s="103" t="n">
        <v>45379</v>
      </c>
      <c r="B894" s="104">
        <f>оборот!E1112</f>
        <v/>
      </c>
      <c r="C894" s="82" t="n">
        <v>100</v>
      </c>
      <c r="D894" s="162">
        <f>D893+B894-C894-E894</f>
        <v/>
      </c>
      <c r="E894" s="164" t="e">
        <v>#REF!</v>
      </c>
    </row>
    <row r="895">
      <c r="A895" s="103" t="n">
        <v>45380</v>
      </c>
      <c r="B895" s="104">
        <f>оборот!E1113</f>
        <v/>
      </c>
      <c r="C895" s="82" t="n">
        <v>350</v>
      </c>
      <c r="D895" s="162">
        <f>D894+B895-C895-E895</f>
        <v/>
      </c>
      <c r="E895" s="164" t="e">
        <v>#REF!</v>
      </c>
    </row>
    <row r="896">
      <c r="A896" s="103" t="n">
        <v>45381</v>
      </c>
      <c r="B896" s="104">
        <f>оборот!E1114</f>
        <v/>
      </c>
      <c r="C896" s="82" t="n">
        <v>200</v>
      </c>
      <c r="D896" s="162">
        <f>D895+B896-C896-E896</f>
        <v/>
      </c>
      <c r="E896" s="164" t="e">
        <v>#REF!</v>
      </c>
    </row>
    <row r="897">
      <c r="A897" s="103" t="n">
        <v>45382</v>
      </c>
      <c r="B897" s="104">
        <f>оборот!E1115</f>
        <v/>
      </c>
      <c r="C897" s="82" t="n">
        <v>200</v>
      </c>
      <c r="D897" s="162">
        <f>D896+B897-C897-E897</f>
        <v/>
      </c>
      <c r="E897" s="164" t="e">
        <v>#REF!</v>
      </c>
    </row>
    <row r="898">
      <c r="A898" s="103" t="n">
        <v>45383</v>
      </c>
      <c r="B898" s="104">
        <f>оборот!E1116</f>
        <v/>
      </c>
      <c r="C898" s="82" t="n">
        <v>168</v>
      </c>
      <c r="D898" s="162">
        <f>D897+B898-C898-E898</f>
        <v/>
      </c>
      <c r="E898" s="164" t="e">
        <v>#REF!</v>
      </c>
    </row>
    <row r="899">
      <c r="A899" s="103" t="n">
        <v>45384</v>
      </c>
      <c r="B899" s="104">
        <f>оборот!E1117</f>
        <v/>
      </c>
      <c r="C899" s="82" t="n">
        <v>182</v>
      </c>
      <c r="D899" s="162">
        <f>D898+B899-C899-E899</f>
        <v/>
      </c>
      <c r="E899" s="164" t="e">
        <v>#REF!</v>
      </c>
    </row>
    <row r="900">
      <c r="A900" s="103" t="n">
        <v>45385</v>
      </c>
      <c r="B900" s="104">
        <f>оборот!E1118</f>
        <v/>
      </c>
      <c r="C900" s="82" t="n">
        <v>152</v>
      </c>
      <c r="D900" s="162">
        <f>D899+B900-C900-E900</f>
        <v/>
      </c>
      <c r="E900" s="164" t="e">
        <v>#REF!</v>
      </c>
    </row>
    <row r="901">
      <c r="A901" s="103" t="n">
        <v>45386</v>
      </c>
      <c r="B901" s="104">
        <f>оборот!E1119</f>
        <v/>
      </c>
      <c r="C901" s="82" t="n">
        <v>79</v>
      </c>
      <c r="D901" s="162">
        <f>D900+B901-C901-E901</f>
        <v/>
      </c>
      <c r="E901" s="164" t="e">
        <v>#REF!</v>
      </c>
    </row>
    <row r="902">
      <c r="A902" s="103" t="n">
        <v>45387</v>
      </c>
      <c r="B902" s="104">
        <f>оборот!E1120</f>
        <v/>
      </c>
      <c r="C902" s="82" t="n">
        <v>152</v>
      </c>
      <c r="D902" s="162">
        <f>D901+B902-C902-E902</f>
        <v/>
      </c>
      <c r="E902" s="164" t="e">
        <v>#REF!</v>
      </c>
    </row>
    <row r="903">
      <c r="A903" s="103" t="n">
        <v>45388</v>
      </c>
      <c r="B903" s="104">
        <f>оборот!E1121</f>
        <v/>
      </c>
      <c r="C903" s="82" t="n">
        <v>88</v>
      </c>
      <c r="D903" s="162">
        <f>D902+B903-C903-E903</f>
        <v/>
      </c>
      <c r="E903" s="164" t="e">
        <v>#REF!</v>
      </c>
    </row>
    <row r="904">
      <c r="A904" s="103" t="n">
        <v>45389</v>
      </c>
      <c r="B904" s="104">
        <f>оборот!E1122</f>
        <v/>
      </c>
      <c r="C904" s="82" t="n">
        <v>148</v>
      </c>
      <c r="D904" s="162">
        <f>D903+B904-C904-E904</f>
        <v/>
      </c>
      <c r="E904" s="164" t="e">
        <v>#REF!</v>
      </c>
    </row>
    <row r="905">
      <c r="A905" s="103" t="n">
        <v>45390</v>
      </c>
      <c r="B905" s="104">
        <f>оборот!E1123</f>
        <v/>
      </c>
      <c r="C905" s="82" t="n">
        <v>100</v>
      </c>
      <c r="D905" s="162">
        <f>D904+B905-C905-E905</f>
        <v/>
      </c>
      <c r="E905" s="164" t="n">
        <v>0</v>
      </c>
    </row>
    <row r="906">
      <c r="A906" s="103" t="n">
        <v>45391</v>
      </c>
      <c r="B906" s="104">
        <f>оборот!E1124</f>
        <v/>
      </c>
      <c r="C906" s="82" t="n">
        <v>0</v>
      </c>
      <c r="D906" s="162">
        <f>D905+B906-C906-E906</f>
        <v/>
      </c>
      <c r="E906" s="164" t="e">
        <v>#REF!</v>
      </c>
    </row>
    <row r="907">
      <c r="A907" s="103" t="n">
        <v>45392</v>
      </c>
      <c r="B907" s="104">
        <f>оборот!E1125</f>
        <v/>
      </c>
      <c r="C907" s="82" t="n">
        <v>0</v>
      </c>
      <c r="D907" s="162">
        <f>D906+B907-C907-E907</f>
        <v/>
      </c>
      <c r="E907" s="164" t="e">
        <v>#REF!</v>
      </c>
    </row>
    <row r="908">
      <c r="A908" s="103" t="n">
        <v>45393</v>
      </c>
      <c r="B908" s="104">
        <f>оборот!E1126</f>
        <v/>
      </c>
      <c r="C908" s="82" t="n">
        <v>0</v>
      </c>
      <c r="D908" s="162">
        <f>D907+B908-C908-E908</f>
        <v/>
      </c>
      <c r="E908" s="164" t="e">
        <v>#REF!</v>
      </c>
    </row>
    <row r="909">
      <c r="A909" s="103" t="n">
        <v>45394</v>
      </c>
      <c r="B909" s="104">
        <f>оборот!E1127</f>
        <v/>
      </c>
      <c r="C909" s="82" t="n">
        <v>0</v>
      </c>
      <c r="D909" s="162">
        <f>D908+B909-C909-E909</f>
        <v/>
      </c>
      <c r="E909" s="164" t="n">
        <v>0</v>
      </c>
    </row>
    <row r="910">
      <c r="A910" s="103" t="n">
        <v>45395</v>
      </c>
      <c r="B910" s="104">
        <f>оборот!E1128</f>
        <v/>
      </c>
      <c r="C910" s="82" t="n">
        <v>91</v>
      </c>
      <c r="D910" s="162">
        <f>D909+B910-C910-E910</f>
        <v/>
      </c>
      <c r="E910" s="164" t="n">
        <v>0</v>
      </c>
    </row>
    <row r="911">
      <c r="A911" s="103" t="n">
        <v>45396</v>
      </c>
      <c r="B911" s="104">
        <f>оборот!E1129</f>
        <v/>
      </c>
      <c r="C911" s="82" t="n">
        <v>30</v>
      </c>
      <c r="D911" s="162">
        <f>D910+B911-C911-E911</f>
        <v/>
      </c>
      <c r="E911" s="164" t="n">
        <v>0</v>
      </c>
    </row>
    <row r="912">
      <c r="A912" s="103" t="n">
        <v>45397</v>
      </c>
      <c r="B912" s="104">
        <f>оборот!E1130</f>
        <v/>
      </c>
      <c r="C912" s="82" t="n">
        <v>0</v>
      </c>
      <c r="D912" s="162">
        <f>D911+B912-C912-E912</f>
        <v/>
      </c>
      <c r="E912" s="164" t="n">
        <v>0</v>
      </c>
    </row>
    <row r="913">
      <c r="A913" s="103" t="n">
        <v>45398</v>
      </c>
      <c r="B913" s="104">
        <f>оборот!E1131</f>
        <v/>
      </c>
      <c r="C913" s="82" t="n">
        <v>44</v>
      </c>
      <c r="D913" s="162">
        <f>D912+B913-C913-E913</f>
        <v/>
      </c>
      <c r="E913" s="164" t="n">
        <v>0</v>
      </c>
    </row>
    <row r="914">
      <c r="A914" s="103" t="n">
        <v>45399</v>
      </c>
      <c r="B914" s="104">
        <f>оборот!E1132</f>
        <v/>
      </c>
      <c r="C914" s="82" t="n">
        <v>0</v>
      </c>
      <c r="D914" s="162">
        <f>D913+B914-C914-E914</f>
        <v/>
      </c>
      <c r="E914" s="164" t="n">
        <v>0</v>
      </c>
    </row>
    <row r="915">
      <c r="A915" s="103" t="n">
        <v>45400</v>
      </c>
      <c r="B915" s="104">
        <f>оборот!E1133</f>
        <v/>
      </c>
      <c r="C915" s="82" t="n">
        <v>89</v>
      </c>
      <c r="D915" s="162">
        <f>D914+B915-C915-E915</f>
        <v/>
      </c>
      <c r="E915" s="164" t="n">
        <v>0</v>
      </c>
    </row>
    <row r="916">
      <c r="A916" s="103" t="n">
        <v>45401</v>
      </c>
      <c r="B916" s="104">
        <f>оборот!E1134</f>
        <v/>
      </c>
      <c r="C916" s="82" t="n">
        <v>155</v>
      </c>
      <c r="D916" s="162">
        <f>D915+B916-C916-E916</f>
        <v/>
      </c>
      <c r="E916" s="164" t="n">
        <v>0</v>
      </c>
    </row>
    <row r="917">
      <c r="A917" s="103" t="n">
        <v>45402</v>
      </c>
      <c r="B917" s="104">
        <f>оборот!E1135</f>
        <v/>
      </c>
      <c r="C917" s="82" t="n">
        <v>68</v>
      </c>
      <c r="D917" s="162">
        <f>D916+B917-C917-E917</f>
        <v/>
      </c>
      <c r="E917" s="164" t="n">
        <v>0</v>
      </c>
    </row>
    <row r="918">
      <c r="A918" s="103" t="n">
        <v>45403</v>
      </c>
      <c r="B918" s="104">
        <f>оборот!E1136</f>
        <v/>
      </c>
      <c r="C918" s="82" t="n">
        <v>44</v>
      </c>
      <c r="D918" s="162">
        <f>D917+B918-C918-E918</f>
        <v/>
      </c>
      <c r="E918" s="164" t="n">
        <v>0</v>
      </c>
    </row>
    <row r="919">
      <c r="A919" s="103" t="n">
        <v>45404</v>
      </c>
      <c r="B919" s="104">
        <f>оборот!E1137</f>
        <v/>
      </c>
      <c r="C919" s="82" t="n">
        <v>120</v>
      </c>
      <c r="D919" s="162">
        <f>D918+B919-C919-E919</f>
        <v/>
      </c>
      <c r="E919" s="164" t="n">
        <v>0</v>
      </c>
    </row>
    <row r="920">
      <c r="A920" s="103" t="n">
        <v>45405</v>
      </c>
      <c r="B920" s="104">
        <f>оборот!E1138</f>
        <v/>
      </c>
      <c r="C920" s="82" t="n">
        <v>0</v>
      </c>
      <c r="D920" s="162">
        <f>D919+B920-C920-E920</f>
        <v/>
      </c>
      <c r="E920" s="164" t="n">
        <v>0</v>
      </c>
    </row>
    <row r="921">
      <c r="A921" s="103" t="n">
        <v>45406</v>
      </c>
      <c r="B921" s="104">
        <f>оборот!E1139</f>
        <v/>
      </c>
      <c r="C921" s="82" t="n">
        <v>0</v>
      </c>
      <c r="D921" s="162">
        <f>D920+B921-C921-E921</f>
        <v/>
      </c>
      <c r="E921" s="164" t="n">
        <v>0</v>
      </c>
    </row>
    <row r="922">
      <c r="A922" s="103" t="n">
        <v>45407</v>
      </c>
      <c r="B922" s="104">
        <f>оборот!E1140</f>
        <v/>
      </c>
      <c r="C922" s="82" t="n">
        <v>0</v>
      </c>
      <c r="D922" s="162">
        <f>D921+B922-C922-E922</f>
        <v/>
      </c>
      <c r="E922" s="164" t="n">
        <v>0</v>
      </c>
    </row>
    <row r="923">
      <c r="A923" s="103" t="n">
        <v>45408</v>
      </c>
      <c r="B923" s="104">
        <f>оборот!E1141</f>
        <v/>
      </c>
      <c r="C923" s="82" t="n">
        <v>0</v>
      </c>
      <c r="D923" s="162">
        <f>D922+B923-C923-E923</f>
        <v/>
      </c>
      <c r="E923" s="164" t="n">
        <v>0</v>
      </c>
    </row>
    <row r="924">
      <c r="A924" s="103" t="n">
        <v>45409</v>
      </c>
      <c r="B924" s="104">
        <f>оборот!E1142</f>
        <v/>
      </c>
      <c r="C924" s="82" t="n">
        <v>150</v>
      </c>
      <c r="D924" s="162">
        <f>D923+B924-C924-E924</f>
        <v/>
      </c>
      <c r="E924" s="164" t="n">
        <v>0</v>
      </c>
    </row>
    <row r="925">
      <c r="A925" s="103" t="n">
        <v>45410</v>
      </c>
      <c r="B925" s="104">
        <f>оборот!E1143</f>
        <v/>
      </c>
      <c r="C925" s="82" t="n">
        <v>140</v>
      </c>
      <c r="D925" s="162">
        <f>D924+B925-C925-E925</f>
        <v/>
      </c>
      <c r="E925" s="164" t="n">
        <v>0</v>
      </c>
    </row>
    <row r="926">
      <c r="A926" s="103" t="n">
        <v>45411</v>
      </c>
      <c r="B926" s="104">
        <f>оборот!E1144</f>
        <v/>
      </c>
      <c r="C926" s="82" t="n">
        <v>68</v>
      </c>
      <c r="D926" s="162">
        <f>D925+B926-C926-E926</f>
        <v/>
      </c>
      <c r="E926" s="164" t="n">
        <v>0</v>
      </c>
    </row>
    <row r="927">
      <c r="A927" s="103" t="n">
        <v>45412</v>
      </c>
      <c r="B927" s="104">
        <f>оборот!E1145</f>
        <v/>
      </c>
      <c r="C927" s="82" t="n">
        <v>44</v>
      </c>
      <c r="D927" s="162">
        <f>D926+B927-C927-E927</f>
        <v/>
      </c>
      <c r="E927" s="164" t="n">
        <v>0</v>
      </c>
    </row>
    <row r="928">
      <c r="A928" s="103" t="n">
        <v>45413</v>
      </c>
      <c r="B928" s="104">
        <f>оборот!E1146</f>
        <v/>
      </c>
      <c r="C928" s="82" t="n">
        <v>79</v>
      </c>
      <c r="D928" s="162">
        <f>D927+B928-C928-E928</f>
        <v/>
      </c>
      <c r="E928" s="164" t="n">
        <v>0</v>
      </c>
    </row>
    <row r="929">
      <c r="A929" s="103" t="n">
        <v>45414</v>
      </c>
      <c r="B929" s="104">
        <f>оборот!E1147</f>
        <v/>
      </c>
      <c r="C929" s="82" t="n">
        <v>94</v>
      </c>
      <c r="D929" s="162">
        <f>D928+B929-C929-E929</f>
        <v/>
      </c>
      <c r="E929" s="164" t="n">
        <v>0</v>
      </c>
    </row>
    <row r="930">
      <c r="A930" s="103" t="n">
        <v>45415</v>
      </c>
      <c r="B930" s="104">
        <f>оборот!E1148</f>
        <v/>
      </c>
      <c r="C930" s="82" t="n">
        <v>63</v>
      </c>
      <c r="D930" s="162">
        <f>D929+B930-C930-E930</f>
        <v/>
      </c>
      <c r="E930" s="164" t="n">
        <v>0</v>
      </c>
    </row>
    <row r="931">
      <c r="A931" s="103" t="n">
        <v>45416</v>
      </c>
      <c r="B931" s="104">
        <f>оборот!E1149</f>
        <v/>
      </c>
      <c r="C931" s="82" t="n">
        <v>158</v>
      </c>
      <c r="D931" s="162">
        <f>D930+B931-C931-E931</f>
        <v/>
      </c>
      <c r="E931" s="164" t="n">
        <v>0</v>
      </c>
    </row>
    <row r="932">
      <c r="A932" s="103" t="n">
        <v>45417</v>
      </c>
      <c r="B932" s="104">
        <f>оборот!E1150</f>
        <v/>
      </c>
      <c r="C932" s="82" t="n">
        <v>169</v>
      </c>
      <c r="D932" s="162">
        <f>D931+B932-C932-E932</f>
        <v/>
      </c>
      <c r="E932" s="164" t="n">
        <v>0</v>
      </c>
    </row>
    <row r="933">
      <c r="A933" s="103" t="n">
        <v>45418</v>
      </c>
      <c r="B933" s="104">
        <f>оборот!E1151</f>
        <v/>
      </c>
      <c r="C933" s="82" t="n">
        <v>30</v>
      </c>
      <c r="D933" s="162">
        <f>D932+B933-C933-E933</f>
        <v/>
      </c>
      <c r="E933" s="164" t="n">
        <v>0</v>
      </c>
    </row>
    <row r="934">
      <c r="A934" s="103" t="n">
        <v>45419</v>
      </c>
      <c r="B934" s="104">
        <f>оборот!E1152</f>
        <v/>
      </c>
      <c r="C934" s="82" t="n">
        <v>0</v>
      </c>
      <c r="D934" s="162">
        <f>D933+B934-C934-E934</f>
        <v/>
      </c>
      <c r="E934" s="164" t="n">
        <v>0</v>
      </c>
    </row>
    <row r="935">
      <c r="A935" s="103" t="n">
        <v>45420</v>
      </c>
      <c r="B935" s="104">
        <f>оборот!E1153</f>
        <v/>
      </c>
      <c r="C935" s="82" t="n">
        <v>0</v>
      </c>
      <c r="D935" s="162">
        <f>D934+B935-C935-E935</f>
        <v/>
      </c>
      <c r="E935" s="164" t="n">
        <v>0</v>
      </c>
    </row>
    <row r="936">
      <c r="A936" s="103" t="n">
        <v>45421</v>
      </c>
      <c r="B936" s="104">
        <f>оборот!E1154</f>
        <v/>
      </c>
      <c r="C936" s="82" t="n">
        <v>0</v>
      </c>
      <c r="D936" s="162">
        <f>D935+B936-C936-E936</f>
        <v/>
      </c>
      <c r="E936" s="164" t="n">
        <v>0</v>
      </c>
    </row>
    <row r="937">
      <c r="A937" s="103" t="n">
        <v>45422</v>
      </c>
      <c r="B937" s="104">
        <f>оборот!E1155</f>
        <v/>
      </c>
      <c r="C937" s="82" t="n">
        <v>0</v>
      </c>
      <c r="D937" s="162">
        <f>D936+B937-C937-E937</f>
        <v/>
      </c>
      <c r="E937" s="164" t="n">
        <v>0</v>
      </c>
    </row>
    <row r="938">
      <c r="A938" s="103" t="n">
        <v>45423</v>
      </c>
      <c r="B938" s="104">
        <f>оборот!E1156</f>
        <v/>
      </c>
      <c r="C938" s="82" t="n">
        <v>150</v>
      </c>
      <c r="D938" s="162">
        <f>D937+B938-C938-E938</f>
        <v/>
      </c>
      <c r="E938" s="164" t="n">
        <v>0</v>
      </c>
    </row>
    <row r="939">
      <c r="A939" s="103" t="n">
        <v>45424</v>
      </c>
      <c r="B939" s="104">
        <f>оборот!E1157</f>
        <v/>
      </c>
      <c r="C939" s="82" t="n">
        <v>130</v>
      </c>
      <c r="D939" s="162">
        <f>D938+B939-C939-E939</f>
        <v/>
      </c>
      <c r="E939" s="164" t="n">
        <v>0</v>
      </c>
    </row>
    <row r="940">
      <c r="A940" s="103" t="n">
        <v>45425</v>
      </c>
      <c r="B940" s="104">
        <f>оборот!E1158</f>
        <v/>
      </c>
      <c r="C940" s="82" t="n">
        <v>154</v>
      </c>
      <c r="D940" s="162">
        <f>D939+B940-C940-E940</f>
        <v/>
      </c>
      <c r="E940" s="164" t="n">
        <v>0</v>
      </c>
    </row>
    <row r="941">
      <c r="A941" s="103" t="n">
        <v>45426</v>
      </c>
      <c r="B941" s="104">
        <f>оборот!E1159</f>
        <v/>
      </c>
      <c r="C941" s="82" t="n">
        <v>167</v>
      </c>
      <c r="D941" s="162">
        <f>D940+B941-C941-E941</f>
        <v/>
      </c>
      <c r="E941" s="164" t="n">
        <v>0</v>
      </c>
    </row>
    <row r="942">
      <c r="A942" s="103" t="n">
        <v>45427</v>
      </c>
      <c r="B942" s="104">
        <f>оборот!E1160</f>
        <v/>
      </c>
      <c r="C942" s="82" t="n">
        <v>172</v>
      </c>
      <c r="D942" s="162">
        <f>D941+B942-C942-E942</f>
        <v/>
      </c>
      <c r="E942" s="164" t="n">
        <v>0</v>
      </c>
    </row>
    <row r="943">
      <c r="A943" s="103" t="n">
        <v>45428</v>
      </c>
      <c r="B943" s="104">
        <f>оборот!E1161</f>
        <v/>
      </c>
      <c r="C943" s="82" t="n">
        <v>186</v>
      </c>
      <c r="D943" s="162">
        <f>D942+B943-C943-E943</f>
        <v/>
      </c>
      <c r="E943" s="164" t="n">
        <v>0</v>
      </c>
    </row>
    <row r="944">
      <c r="A944" s="103" t="n">
        <v>45429</v>
      </c>
      <c r="B944" s="104">
        <f>оборот!E1162</f>
        <v/>
      </c>
      <c r="C944" s="82" t="n">
        <v>198</v>
      </c>
      <c r="D944" s="162">
        <f>D943+B944-C944-E944</f>
        <v/>
      </c>
      <c r="E944" s="164" t="n">
        <v>0</v>
      </c>
    </row>
    <row r="945">
      <c r="A945" s="103" t="n">
        <v>45430</v>
      </c>
      <c r="B945" s="104">
        <f>оборот!E1163</f>
        <v/>
      </c>
      <c r="C945" s="82" t="n">
        <v>154</v>
      </c>
      <c r="D945" s="162">
        <f>D944+B945-C945-E945</f>
        <v/>
      </c>
      <c r="E945" s="164" t="n">
        <v>0</v>
      </c>
    </row>
    <row r="946">
      <c r="A946" s="103" t="n">
        <v>45431</v>
      </c>
      <c r="B946" s="104">
        <f>оборот!E1164</f>
        <v/>
      </c>
      <c r="C946" s="82" t="n">
        <v>152</v>
      </c>
      <c r="D946" s="162">
        <f>D945+B946-C946-E946</f>
        <v/>
      </c>
      <c r="E946" s="164" t="n">
        <v>0</v>
      </c>
    </row>
    <row r="947">
      <c r="A947" s="103" t="n">
        <v>45432</v>
      </c>
      <c r="B947" s="104">
        <f>оборот!E1165</f>
        <v/>
      </c>
      <c r="C947" s="82" t="n">
        <v>154</v>
      </c>
      <c r="D947" s="162">
        <f>D946+B947-C947-E947</f>
        <v/>
      </c>
      <c r="E947" s="164" t="n">
        <v>0</v>
      </c>
    </row>
    <row r="948">
      <c r="A948" s="103" t="n">
        <v>45433</v>
      </c>
      <c r="B948" s="104">
        <f>оборот!E1166</f>
        <v/>
      </c>
      <c r="C948" s="82" t="n">
        <v>142</v>
      </c>
      <c r="D948" s="162">
        <f>D947+B948-C948-E948</f>
        <v/>
      </c>
      <c r="E948" s="164" t="n">
        <v>0</v>
      </c>
    </row>
    <row r="949">
      <c r="A949" s="103" t="n">
        <v>45434</v>
      </c>
      <c r="B949" s="104">
        <f>оборот!E1167</f>
        <v/>
      </c>
      <c r="C949" s="82" t="n">
        <v>148</v>
      </c>
      <c r="D949" s="162">
        <f>D948+B949-C949-E949</f>
        <v/>
      </c>
      <c r="E949" s="164" t="n">
        <v>0</v>
      </c>
    </row>
    <row r="950">
      <c r="A950" s="103" t="n">
        <v>45435</v>
      </c>
      <c r="B950" s="104">
        <f>оборот!E1168</f>
        <v/>
      </c>
      <c r="C950" s="82" t="n">
        <v>132</v>
      </c>
      <c r="D950" s="162">
        <f>D949+B950-C950-E950</f>
        <v/>
      </c>
      <c r="E950" s="164" t="n">
        <v>0</v>
      </c>
    </row>
    <row r="951">
      <c r="A951" s="103" t="n">
        <v>45436</v>
      </c>
      <c r="B951" s="104">
        <f>оборот!E1169</f>
        <v/>
      </c>
      <c r="C951" s="82" t="n">
        <v>66</v>
      </c>
      <c r="D951" s="162">
        <f>D950+B951-C951-E951</f>
        <v/>
      </c>
      <c r="E951" s="164" t="n">
        <v>0</v>
      </c>
    </row>
    <row r="952">
      <c r="A952" s="103" t="n">
        <v>45437</v>
      </c>
      <c r="B952" s="104">
        <f>оборот!E1170</f>
        <v/>
      </c>
      <c r="C952" s="82" t="n">
        <v>156</v>
      </c>
      <c r="D952" s="162">
        <f>D951+B952-C952-E952</f>
        <v/>
      </c>
      <c r="E952" s="164" t="n">
        <v>0</v>
      </c>
    </row>
    <row r="953">
      <c r="A953" s="103" t="n">
        <v>45438</v>
      </c>
      <c r="B953" s="104">
        <f>оборот!E1171</f>
        <v/>
      </c>
      <c r="C953" s="82" t="n">
        <v>143</v>
      </c>
      <c r="D953" s="162">
        <f>D952+B953-C953-E953</f>
        <v/>
      </c>
      <c r="E953" s="164" t="n">
        <v>0</v>
      </c>
    </row>
    <row r="954">
      <c r="A954" s="103" t="n">
        <v>45439</v>
      </c>
      <c r="B954" s="104">
        <f>оборот!E1172</f>
        <v/>
      </c>
      <c r="C954" s="82" t="n">
        <v>102</v>
      </c>
      <c r="D954" s="162">
        <f>D953+B954-C954-E954</f>
        <v/>
      </c>
      <c r="E954" s="164" t="n">
        <v>0</v>
      </c>
    </row>
    <row r="955">
      <c r="A955" s="103" t="n">
        <v>45440</v>
      </c>
      <c r="B955" s="104">
        <f>оборот!E1173</f>
        <v/>
      </c>
      <c r="C955" s="82" t="n">
        <v>166</v>
      </c>
      <c r="D955" s="162">
        <f>D954+B955-C955-E955</f>
        <v/>
      </c>
      <c r="E955" s="164" t="n">
        <v>0</v>
      </c>
    </row>
    <row r="956">
      <c r="A956" s="103" t="n">
        <v>45441</v>
      </c>
      <c r="B956" s="104">
        <f>оборот!E1174</f>
        <v/>
      </c>
      <c r="C956" s="82" t="n">
        <v>158</v>
      </c>
      <c r="D956" s="162">
        <f>D955+B956-C956-E956</f>
        <v/>
      </c>
      <c r="E956" s="164" t="n">
        <v>0</v>
      </c>
    </row>
    <row r="957">
      <c r="A957" s="103" t="n">
        <v>45442</v>
      </c>
      <c r="B957" s="104">
        <f>оборот!E1175</f>
        <v/>
      </c>
      <c r="C957" s="82" t="n">
        <v>152</v>
      </c>
      <c r="D957" s="162">
        <f>D956+B957-C957-E957</f>
        <v/>
      </c>
      <c r="E957" s="164" t="n">
        <v>0</v>
      </c>
    </row>
    <row r="958">
      <c r="A958" s="103" t="n">
        <v>45443</v>
      </c>
      <c r="B958" s="104">
        <f>оборот!E1176</f>
        <v/>
      </c>
      <c r="C958" s="82" t="n">
        <v>78</v>
      </c>
      <c r="D958" s="162">
        <f>D957+B958-C958-E958</f>
        <v/>
      </c>
      <c r="E958" s="164" t="n">
        <v>0</v>
      </c>
    </row>
    <row r="959">
      <c r="A959" s="103" t="n">
        <v>45444</v>
      </c>
      <c r="B959" s="104">
        <f>оборот!E1177</f>
        <v/>
      </c>
      <c r="C959" s="82" t="n">
        <v>173</v>
      </c>
      <c r="D959" s="162">
        <f>D958+B959-C959-E959</f>
        <v/>
      </c>
      <c r="E959" s="164" t="n">
        <v>0</v>
      </c>
    </row>
    <row r="960">
      <c r="A960" s="103" t="n">
        <v>45445</v>
      </c>
      <c r="B960" s="104">
        <f>оборот!E1178</f>
        <v/>
      </c>
      <c r="C960" s="82" t="n">
        <v>156</v>
      </c>
      <c r="D960" s="162">
        <f>D959+B960-C960-E960</f>
        <v/>
      </c>
      <c r="E960" s="164" t="n">
        <v>0</v>
      </c>
    </row>
    <row r="961">
      <c r="A961" s="103" t="n">
        <v>45446</v>
      </c>
      <c r="B961" s="104">
        <f>оборот!E1179</f>
        <v/>
      </c>
      <c r="C961" s="82" t="n">
        <v>67</v>
      </c>
      <c r="D961" s="162">
        <f>D960+B961-C961-E961</f>
        <v/>
      </c>
      <c r="E961" s="164" t="n">
        <v>0</v>
      </c>
    </row>
    <row r="962">
      <c r="A962" s="103" t="n">
        <v>45447</v>
      </c>
      <c r="B962" s="104">
        <f>оборот!E1180</f>
        <v/>
      </c>
      <c r="C962" s="82" t="n">
        <v>66</v>
      </c>
      <c r="D962" s="162">
        <f>D961+B962-C962-E962</f>
        <v/>
      </c>
      <c r="E962" s="164" t="n">
        <v>0</v>
      </c>
    </row>
    <row r="963">
      <c r="A963" s="103" t="n">
        <v>45448</v>
      </c>
      <c r="B963" s="104">
        <f>оборот!E1181</f>
        <v/>
      </c>
      <c r="C963" s="82" t="n">
        <v>71</v>
      </c>
      <c r="D963" s="162">
        <f>D962+B963-C963-E963</f>
        <v/>
      </c>
      <c r="E963" s="164" t="n">
        <v>0</v>
      </c>
    </row>
    <row r="964">
      <c r="A964" s="103" t="n">
        <v>45449</v>
      </c>
      <c r="B964" s="104">
        <f>оборот!E1182</f>
        <v/>
      </c>
      <c r="C964" s="82" t="n">
        <v>178</v>
      </c>
      <c r="D964" s="162">
        <f>D963+B964-C964-E964</f>
        <v/>
      </c>
      <c r="E964" s="164" t="n">
        <v>0</v>
      </c>
    </row>
    <row r="965">
      <c r="A965" s="103" t="n">
        <v>45450</v>
      </c>
      <c r="B965" s="104">
        <f>оборот!E1183</f>
        <v/>
      </c>
      <c r="C965" s="82" t="n">
        <v>0</v>
      </c>
      <c r="D965" s="162">
        <f>D964+B965-C965-E965</f>
        <v/>
      </c>
      <c r="E965" s="164" t="n">
        <v>0</v>
      </c>
    </row>
    <row r="966">
      <c r="A966" s="103" t="n">
        <v>45451</v>
      </c>
      <c r="B966" s="104">
        <f>оборот!E1184</f>
        <v/>
      </c>
      <c r="C966" s="82" t="n">
        <v>79</v>
      </c>
      <c r="D966" s="162">
        <f>D965+B966-C966-E966</f>
        <v/>
      </c>
      <c r="E966" s="164" t="n">
        <v>0</v>
      </c>
    </row>
    <row r="967">
      <c r="A967" s="103" t="n">
        <v>45452</v>
      </c>
      <c r="B967" s="104">
        <f>оборот!E1185</f>
        <v/>
      </c>
      <c r="C967" s="82" t="n">
        <v>151</v>
      </c>
      <c r="D967" s="162">
        <f>D966+B967-C967-E967</f>
        <v/>
      </c>
      <c r="E967" s="164" t="n">
        <v>0</v>
      </c>
    </row>
    <row r="968">
      <c r="A968" s="103" t="n">
        <v>45453</v>
      </c>
      <c r="B968" s="104">
        <f>оборот!E1186</f>
        <v/>
      </c>
      <c r="C968" s="82" t="n">
        <v>88</v>
      </c>
      <c r="D968" s="162">
        <f>D967+B968-C968-E968</f>
        <v/>
      </c>
      <c r="E968" s="164" t="n">
        <v>0</v>
      </c>
    </row>
    <row r="969">
      <c r="A969" s="103" t="n">
        <v>45454</v>
      </c>
      <c r="B969" s="104">
        <f>оборот!E1187</f>
        <v/>
      </c>
      <c r="C969" s="82" t="n">
        <v>0</v>
      </c>
      <c r="D969" s="162">
        <f>D968+B969-C969-E969</f>
        <v/>
      </c>
      <c r="E969" s="164" t="n">
        <v>0</v>
      </c>
    </row>
    <row r="970">
      <c r="A970" s="103" t="n">
        <v>45455</v>
      </c>
      <c r="B970" s="104">
        <f>оборот!E1188</f>
        <v/>
      </c>
      <c r="C970" s="82" t="n">
        <v>102</v>
      </c>
      <c r="D970" s="162">
        <f>D969+B970-C970-E970</f>
        <v/>
      </c>
      <c r="E970" s="164" t="n">
        <v>0</v>
      </c>
    </row>
    <row r="971">
      <c r="A971" s="103" t="n">
        <v>45456</v>
      </c>
      <c r="B971" s="104">
        <f>оборот!E1189</f>
        <v/>
      </c>
      <c r="C971" s="82" t="n">
        <v>71</v>
      </c>
      <c r="D971" s="162">
        <f>D970+B971-C971-E971</f>
        <v/>
      </c>
      <c r="E971" s="164" t="n">
        <v>0</v>
      </c>
    </row>
    <row r="972">
      <c r="A972" s="103" t="n">
        <v>45457</v>
      </c>
      <c r="B972" s="104">
        <f>оборот!E1190</f>
        <v/>
      </c>
      <c r="C972" s="82" t="n">
        <v>55</v>
      </c>
      <c r="D972" s="162">
        <f>D971+B972-C972-E972</f>
        <v/>
      </c>
      <c r="E972" s="164" t="n">
        <v>0</v>
      </c>
    </row>
    <row r="973">
      <c r="A973" s="103" t="n">
        <v>45458</v>
      </c>
      <c r="B973" s="104">
        <f>оборот!E1191</f>
        <v/>
      </c>
      <c r="C973" s="82" t="n">
        <v>68</v>
      </c>
      <c r="D973" s="162">
        <f>D972+B973-C973-E973</f>
        <v/>
      </c>
      <c r="E973" s="164" t="n">
        <v>0</v>
      </c>
    </row>
    <row r="974">
      <c r="A974" s="103" t="n">
        <v>45459</v>
      </c>
      <c r="B974" s="104">
        <f>оборот!E1192</f>
        <v/>
      </c>
      <c r="C974" s="82" t="n">
        <v>78</v>
      </c>
      <c r="D974" s="162">
        <f>D973+B974-C974-E974</f>
        <v/>
      </c>
      <c r="E974" s="164" t="n">
        <v>0</v>
      </c>
    </row>
    <row r="975">
      <c r="A975" s="103" t="n">
        <v>45460</v>
      </c>
      <c r="B975" s="104">
        <f>оборот!E1193</f>
        <v/>
      </c>
      <c r="C975" s="82" t="n">
        <v>68</v>
      </c>
      <c r="D975" s="162">
        <f>D974+B975-C975-E975</f>
        <v/>
      </c>
      <c r="E975" s="164" t="n">
        <v>0</v>
      </c>
    </row>
    <row r="976">
      <c r="A976" s="103" t="n">
        <v>45461</v>
      </c>
      <c r="B976" s="104">
        <f>оборот!E1194</f>
        <v/>
      </c>
      <c r="C976" s="82" t="n">
        <v>59</v>
      </c>
      <c r="D976" s="162">
        <f>D975+B976-C976-E976</f>
        <v/>
      </c>
      <c r="E976" s="164" t="n">
        <v>0</v>
      </c>
    </row>
    <row r="977">
      <c r="A977" s="103" t="n">
        <v>45462</v>
      </c>
      <c r="B977" s="104">
        <f>оборот!E1195</f>
        <v/>
      </c>
      <c r="C977" s="82" t="n">
        <v>57</v>
      </c>
      <c r="D977" s="162">
        <f>D976+B977-C977-E977</f>
        <v/>
      </c>
      <c r="E977" s="164" t="n">
        <v>0</v>
      </c>
    </row>
    <row r="978">
      <c r="A978" s="103" t="n">
        <v>45463</v>
      </c>
      <c r="B978" s="104">
        <f>оборот!E1196</f>
        <v/>
      </c>
      <c r="C978" s="82" t="n">
        <v>45</v>
      </c>
      <c r="D978" s="162">
        <f>D977+B978-C978-E978</f>
        <v/>
      </c>
      <c r="E978" s="164" t="n">
        <v>0</v>
      </c>
    </row>
    <row r="979">
      <c r="A979" s="103" t="n">
        <v>45464</v>
      </c>
      <c r="B979" s="104">
        <f>оборот!E1197</f>
        <v/>
      </c>
      <c r="C979" s="82" t="n">
        <v>159</v>
      </c>
      <c r="D979" s="162">
        <f>D978+B979-C979-E979</f>
        <v/>
      </c>
      <c r="E979" s="164" t="n">
        <v>0</v>
      </c>
    </row>
    <row r="980">
      <c r="A980" s="103" t="n">
        <v>45465</v>
      </c>
      <c r="B980" s="104">
        <f>оборот!E1198</f>
        <v/>
      </c>
      <c r="C980" s="82" t="n">
        <v>149</v>
      </c>
      <c r="D980" s="162">
        <f>D979+B980-C980-E980</f>
        <v/>
      </c>
      <c r="E980" s="164" t="n">
        <v>0</v>
      </c>
    </row>
    <row r="981">
      <c r="A981" s="103" t="n">
        <v>45466</v>
      </c>
      <c r="B981" s="104">
        <f>оборот!E1199</f>
        <v/>
      </c>
      <c r="C981" s="82" t="n">
        <v>142</v>
      </c>
      <c r="D981" s="162">
        <f>D980+B981-C981-E981</f>
        <v/>
      </c>
      <c r="E981" s="164" t="n">
        <v>0</v>
      </c>
    </row>
    <row r="982">
      <c r="A982" s="103" t="n">
        <v>45467</v>
      </c>
      <c r="B982" s="104">
        <f>оборот!E1200</f>
        <v/>
      </c>
      <c r="C982" s="82" t="n">
        <v>123</v>
      </c>
      <c r="D982" s="162">
        <f>D981+B982-C982-E982</f>
        <v/>
      </c>
      <c r="E982" s="164" t="n">
        <v>0</v>
      </c>
    </row>
    <row r="983">
      <c r="A983" s="103" t="n">
        <v>45468</v>
      </c>
      <c r="B983" s="104">
        <f>оборот!E1201</f>
        <v/>
      </c>
      <c r="C983" s="82" t="n">
        <v>46</v>
      </c>
      <c r="D983" s="162">
        <f>D982+B983-C983-E983</f>
        <v/>
      </c>
      <c r="E983" s="164" t="n">
        <v>0</v>
      </c>
    </row>
    <row r="984">
      <c r="A984" s="103" t="n">
        <v>45469</v>
      </c>
      <c r="B984" s="104">
        <f>оборот!E1202</f>
        <v/>
      </c>
      <c r="C984" s="82" t="n">
        <v>27</v>
      </c>
      <c r="D984" s="162">
        <f>D983+B984-C984-E984</f>
        <v/>
      </c>
      <c r="E984" s="164" t="n">
        <v>0</v>
      </c>
    </row>
    <row r="985">
      <c r="A985" s="103" t="n">
        <v>45470</v>
      </c>
      <c r="B985" s="104">
        <f>оборот!E1203</f>
        <v/>
      </c>
      <c r="C985" s="82" t="n">
        <v>162</v>
      </c>
      <c r="D985" s="162">
        <f>D984+B985-C985-E985</f>
        <v/>
      </c>
      <c r="E985" s="164" t="n">
        <v>0</v>
      </c>
    </row>
    <row r="986">
      <c r="A986" s="103" t="n">
        <v>45471</v>
      </c>
      <c r="B986" s="104">
        <f>оборот!E1204</f>
        <v/>
      </c>
      <c r="C986" s="82" t="n">
        <v>54</v>
      </c>
      <c r="D986" s="162">
        <f>D985+B986-C986-E986</f>
        <v/>
      </c>
      <c r="E986" s="164" t="n">
        <v>0</v>
      </c>
    </row>
    <row r="987">
      <c r="A987" s="103" t="n">
        <v>45472</v>
      </c>
      <c r="B987" s="104">
        <f>оборот!E1205</f>
        <v/>
      </c>
      <c r="C987" s="82" t="n">
        <v>118</v>
      </c>
      <c r="D987" s="162">
        <f>D986+B987-C987-E987</f>
        <v/>
      </c>
      <c r="E987" s="164" t="n">
        <v>0</v>
      </c>
    </row>
    <row r="988">
      <c r="A988" s="103" t="n">
        <v>45473</v>
      </c>
      <c r="B988" s="104">
        <f>оборот!E1206</f>
        <v/>
      </c>
      <c r="C988" s="82" t="n">
        <v>44</v>
      </c>
      <c r="D988" s="162">
        <f>D987+B988-C988-E988</f>
        <v/>
      </c>
      <c r="E988" s="164" t="n">
        <v>0</v>
      </c>
    </row>
    <row r="989">
      <c r="A989" s="103" t="n">
        <v>45474</v>
      </c>
      <c r="B989" s="104">
        <f>оборот!E1207</f>
        <v/>
      </c>
      <c r="C989" s="82" t="n">
        <v>153</v>
      </c>
      <c r="D989" s="162">
        <f>D988+B989-C989-E989</f>
        <v/>
      </c>
      <c r="E989" s="164" t="n">
        <v>0</v>
      </c>
    </row>
    <row r="990">
      <c r="A990" s="103" t="n">
        <v>45475</v>
      </c>
      <c r="B990" s="104">
        <f>оборот!E1208</f>
        <v/>
      </c>
      <c r="C990" s="82" t="n">
        <v>73</v>
      </c>
      <c r="D990" s="162">
        <f>D989+B990-C990-E990</f>
        <v/>
      </c>
      <c r="E990" s="164" t="n">
        <v>0</v>
      </c>
    </row>
    <row r="991">
      <c r="A991" s="103" t="n">
        <v>45476</v>
      </c>
      <c r="B991" s="104">
        <f>оборот!E1209</f>
        <v/>
      </c>
      <c r="C991" s="82" t="n">
        <v>44</v>
      </c>
      <c r="D991" s="162">
        <f>D990+B991-C991-E991</f>
        <v/>
      </c>
      <c r="E991" s="164" t="n">
        <v>0</v>
      </c>
    </row>
    <row r="992">
      <c r="A992" s="103" t="n">
        <v>45477</v>
      </c>
      <c r="B992" s="104">
        <f>оборот!E1210</f>
        <v/>
      </c>
      <c r="C992" s="82" t="n">
        <v>32</v>
      </c>
      <c r="D992" s="162" t="n"/>
      <c r="E992" s="164" t="n"/>
    </row>
    <row r="993">
      <c r="A993" s="103" t="n">
        <v>45478</v>
      </c>
      <c r="B993" s="104">
        <f>оборот!E1211</f>
        <v/>
      </c>
      <c r="C993" s="82" t="n">
        <v>67</v>
      </c>
      <c r="D993" s="162" t="n"/>
      <c r="E993" s="164" t="n"/>
    </row>
    <row r="994">
      <c r="A994" s="103" t="n">
        <v>45479</v>
      </c>
      <c r="B994" s="104">
        <f>оборот!E1212</f>
        <v/>
      </c>
      <c r="C994" s="82" t="n">
        <v>37</v>
      </c>
      <c r="D994" s="162" t="n"/>
      <c r="E994" s="164" t="n"/>
    </row>
    <row r="995">
      <c r="A995" s="103" t="n">
        <v>45480</v>
      </c>
      <c r="B995" s="104">
        <f>оборот!E1213</f>
        <v/>
      </c>
      <c r="C995" s="82" t="n">
        <v>77</v>
      </c>
      <c r="D995" s="162" t="n"/>
      <c r="E995" s="164" t="n"/>
    </row>
    <row r="996">
      <c r="A996" s="103" t="n">
        <v>45481</v>
      </c>
      <c r="B996" s="104">
        <f>оборот!E1214</f>
        <v/>
      </c>
      <c r="C996" s="82" t="n">
        <v>104</v>
      </c>
      <c r="D996" s="162" t="n"/>
      <c r="E996" s="164" t="n"/>
    </row>
    <row r="997">
      <c r="A997" s="103" t="n">
        <v>45482</v>
      </c>
      <c r="B997" s="104">
        <f>оборот!E1215</f>
        <v/>
      </c>
      <c r="C997" s="82" t="n">
        <v>43</v>
      </c>
      <c r="D997" s="162" t="n"/>
      <c r="E997" s="164" t="n"/>
    </row>
    <row r="998">
      <c r="A998" s="103" t="n">
        <v>45483</v>
      </c>
      <c r="B998" s="104">
        <f>оборот!E1216</f>
        <v/>
      </c>
      <c r="C998" s="82" t="n">
        <v>0</v>
      </c>
      <c r="D998" s="162" t="n"/>
      <c r="E998" s="164" t="n"/>
    </row>
    <row r="999">
      <c r="A999" s="103" t="n">
        <v>45484</v>
      </c>
      <c r="B999" s="104">
        <f>оборот!E1217</f>
        <v/>
      </c>
      <c r="C999" s="82" t="n">
        <v>0</v>
      </c>
      <c r="D999" s="162" t="n"/>
      <c r="E999" s="164" t="n"/>
    </row>
    <row r="1000">
      <c r="A1000" s="103" t="n">
        <v>45485</v>
      </c>
      <c r="B1000" s="104">
        <f>оборот!E1218</f>
        <v/>
      </c>
      <c r="C1000" s="82" t="n">
        <v>0</v>
      </c>
      <c r="D1000" s="162" t="n"/>
      <c r="E1000" s="164" t="n"/>
    </row>
    <row r="1001">
      <c r="A1001" s="103" t="n">
        <v>45486</v>
      </c>
      <c r="B1001" s="104">
        <f>оборот!E1219</f>
        <v/>
      </c>
      <c r="C1001" s="82" t="n">
        <v>0</v>
      </c>
      <c r="D1001" s="162" t="n"/>
      <c r="E1001" s="164" t="n"/>
    </row>
    <row r="1002">
      <c r="A1002" s="103" t="n">
        <v>45487</v>
      </c>
      <c r="B1002" s="104">
        <f>оборот!E1220</f>
        <v/>
      </c>
      <c r="C1002" s="82" t="n">
        <v>0</v>
      </c>
      <c r="D1002" s="162" t="n"/>
      <c r="E1002" s="164" t="n"/>
    </row>
    <row r="1003">
      <c r="A1003" s="103" t="n">
        <v>45488</v>
      </c>
      <c r="B1003" s="104">
        <f>оборот!E1221</f>
        <v/>
      </c>
      <c r="C1003" s="82" t="n">
        <v>64</v>
      </c>
      <c r="D1003" s="162" t="n"/>
      <c r="E1003" s="164" t="n"/>
    </row>
    <row r="1004">
      <c r="A1004" s="103" t="n">
        <v>45489</v>
      </c>
      <c r="B1004" s="104">
        <f>оборот!E1222</f>
        <v/>
      </c>
      <c r="C1004" s="82" t="n">
        <v>47</v>
      </c>
      <c r="D1004" s="162" t="n"/>
      <c r="E1004" s="164" t="n"/>
    </row>
    <row r="1005">
      <c r="A1005" s="103" t="n">
        <v>45490</v>
      </c>
      <c r="B1005" s="104">
        <f>оборот!E1223</f>
        <v/>
      </c>
      <c r="C1005" s="82" t="n">
        <v>22</v>
      </c>
      <c r="D1005" s="162" t="n"/>
      <c r="E1005" s="164" t="n"/>
    </row>
    <row r="1006">
      <c r="A1006" s="103" t="n">
        <v>45491</v>
      </c>
      <c r="B1006" s="104">
        <f>оборот!E1224</f>
        <v/>
      </c>
      <c r="C1006" s="82" t="n">
        <v>0</v>
      </c>
      <c r="D1006" s="162" t="n"/>
      <c r="E1006" s="164" t="n"/>
    </row>
    <row r="1007">
      <c r="A1007" s="103" t="n">
        <v>45492</v>
      </c>
      <c r="B1007" s="104">
        <f>оборот!E1225</f>
        <v/>
      </c>
      <c r="C1007" s="82" t="n">
        <v>0</v>
      </c>
      <c r="D1007" s="162" t="n"/>
      <c r="E1007" s="164" t="n"/>
    </row>
    <row r="1008">
      <c r="A1008" s="103" t="n">
        <v>45493</v>
      </c>
      <c r="B1008" s="104">
        <f>оборот!E1226</f>
        <v/>
      </c>
      <c r="C1008" s="82" t="n">
        <v>112</v>
      </c>
      <c r="D1008" s="162" t="n"/>
      <c r="E1008" s="164" t="n"/>
    </row>
    <row r="1009">
      <c r="A1009" s="103" t="n">
        <v>45494</v>
      </c>
      <c r="B1009" s="104">
        <f>оборот!E1227</f>
        <v/>
      </c>
      <c r="C1009" s="82" t="n">
        <v>89</v>
      </c>
      <c r="D1009" s="162" t="n"/>
      <c r="E1009" s="164" t="n"/>
    </row>
    <row r="1010">
      <c r="A1010" s="103" t="n">
        <v>45495</v>
      </c>
      <c r="B1010" s="104">
        <f>оборот!E1228</f>
        <v/>
      </c>
      <c r="C1010" s="82" t="n">
        <v>87</v>
      </c>
      <c r="D1010" s="162" t="n"/>
      <c r="E1010" s="164" t="n"/>
    </row>
    <row r="1011">
      <c r="A1011" s="103" t="n">
        <v>45496</v>
      </c>
      <c r="B1011" s="104">
        <f>оборот!E1229</f>
        <v/>
      </c>
      <c r="C1011" s="82" t="n">
        <v>84</v>
      </c>
      <c r="D1011" s="162" t="n"/>
      <c r="E1011" s="164" t="n"/>
    </row>
    <row r="1012">
      <c r="A1012" s="103" t="n">
        <v>45497</v>
      </c>
      <c r="B1012" s="104">
        <f>оборот!E1230</f>
        <v/>
      </c>
      <c r="C1012" s="82" t="n">
        <v>21</v>
      </c>
      <c r="D1012" s="162" t="n"/>
      <c r="E1012" s="164" t="n"/>
    </row>
    <row r="1013">
      <c r="A1013" s="103" t="n">
        <v>45498</v>
      </c>
      <c r="B1013" s="104">
        <f>оборот!E1231</f>
        <v/>
      </c>
      <c r="C1013" s="82" t="n">
        <v>0</v>
      </c>
      <c r="D1013" s="162" t="n"/>
      <c r="E1013" s="164" t="n"/>
    </row>
    <row r="1014">
      <c r="A1014" s="103" t="n">
        <v>45499</v>
      </c>
      <c r="B1014" s="104">
        <f>оборот!E1232</f>
        <v/>
      </c>
      <c r="C1014" s="82" t="n">
        <v>0</v>
      </c>
      <c r="D1014" s="162" t="n"/>
      <c r="E1014" s="164" t="n"/>
    </row>
    <row r="1015">
      <c r="A1015" s="103" t="n">
        <v>45500</v>
      </c>
      <c r="B1015" s="104">
        <f>оборот!E1233</f>
        <v/>
      </c>
      <c r="C1015" s="82" t="n">
        <v>179</v>
      </c>
      <c r="D1015" s="162" t="n"/>
      <c r="E1015" s="164" t="n"/>
    </row>
    <row r="1016">
      <c r="A1016" s="103" t="n">
        <v>45501</v>
      </c>
      <c r="B1016" s="104">
        <f>оборот!E1234</f>
        <v/>
      </c>
      <c r="C1016" s="82" t="n">
        <v>76</v>
      </c>
      <c r="D1016" s="162" t="n"/>
      <c r="E1016" s="164" t="n"/>
    </row>
    <row r="1017">
      <c r="A1017" s="103" t="n">
        <v>45502</v>
      </c>
      <c r="B1017" s="104">
        <f>оборот!E1235</f>
        <v/>
      </c>
      <c r="C1017" s="82" t="n">
        <v>234</v>
      </c>
      <c r="D1017" s="162" t="n"/>
      <c r="E1017" s="164" t="n"/>
    </row>
    <row r="1018">
      <c r="A1018" s="103" t="n">
        <v>45503</v>
      </c>
      <c r="B1018" s="104">
        <f>оборот!E1236</f>
        <v/>
      </c>
      <c r="C1018" s="82" t="n">
        <v>67</v>
      </c>
      <c r="D1018" s="162" t="n"/>
      <c r="E1018" s="164" t="n"/>
    </row>
    <row r="1019">
      <c r="A1019" s="103" t="n">
        <v>45504</v>
      </c>
      <c r="B1019" s="104">
        <f>оборот!E1237</f>
        <v/>
      </c>
      <c r="C1019" s="82" t="n">
        <v>24</v>
      </c>
      <c r="D1019" s="162" t="n"/>
      <c r="E1019" s="164" t="n"/>
    </row>
    <row r="1020">
      <c r="A1020" s="103" t="n">
        <v>45505</v>
      </c>
      <c r="B1020" s="104">
        <f>оборот!E1238</f>
        <v/>
      </c>
      <c r="C1020" s="82" t="n">
        <v>37</v>
      </c>
      <c r="D1020" s="162" t="n"/>
      <c r="E1020" s="164" t="n"/>
    </row>
    <row r="1021">
      <c r="A1021" s="103" t="n">
        <v>45506</v>
      </c>
      <c r="B1021" s="104">
        <f>оборот!E1239</f>
        <v/>
      </c>
      <c r="C1021" s="82" t="n">
        <v>73</v>
      </c>
      <c r="D1021" s="162" t="n"/>
      <c r="E1021" s="164" t="n"/>
    </row>
    <row r="1022">
      <c r="A1022" s="103" t="n">
        <v>45507</v>
      </c>
      <c r="B1022" s="104">
        <f>оборот!E1240</f>
        <v/>
      </c>
      <c r="C1022" s="82" t="n">
        <v>161</v>
      </c>
      <c r="D1022" s="162" t="n"/>
      <c r="E1022" s="164" t="n"/>
    </row>
    <row r="1023">
      <c r="A1023" s="103" t="n">
        <v>45508</v>
      </c>
      <c r="B1023" s="104">
        <f>оборот!E1241</f>
        <v/>
      </c>
      <c r="C1023" s="82" t="n">
        <v>64</v>
      </c>
      <c r="D1023" s="162" t="n"/>
      <c r="E1023" s="164" t="n"/>
    </row>
    <row r="1024">
      <c r="A1024" s="103" t="n">
        <v>45509</v>
      </c>
      <c r="B1024" s="104">
        <f>оборот!E1242</f>
        <v/>
      </c>
      <c r="C1024" s="82" t="n">
        <v>0</v>
      </c>
      <c r="D1024" s="162" t="n"/>
      <c r="E1024" s="164" t="n"/>
    </row>
    <row r="1025">
      <c r="A1025" s="103" t="n">
        <v>45510</v>
      </c>
      <c r="B1025" s="104">
        <f>оборот!E1243</f>
        <v/>
      </c>
      <c r="C1025" s="82" t="n">
        <v>0</v>
      </c>
      <c r="D1025" s="162" t="n"/>
      <c r="E1025" s="164" t="n"/>
    </row>
    <row r="1026">
      <c r="A1026" s="103" t="n">
        <v>45511</v>
      </c>
      <c r="B1026" s="104">
        <f>оборот!E1244</f>
        <v/>
      </c>
      <c r="C1026" s="82" t="n">
        <v>0</v>
      </c>
      <c r="D1026" s="162" t="n"/>
      <c r="E1026" s="164" t="n"/>
    </row>
    <row r="1027">
      <c r="A1027" s="103" t="n">
        <v>45512</v>
      </c>
      <c r="B1027" s="104">
        <f>оборот!E1245</f>
        <v/>
      </c>
      <c r="C1027" s="82" t="n">
        <v>137</v>
      </c>
      <c r="D1027" s="162" t="n"/>
      <c r="E1027" s="164" t="n"/>
    </row>
    <row r="1028">
      <c r="A1028" s="103" t="n">
        <v>45513</v>
      </c>
      <c r="B1028" s="104">
        <f>оборот!E1246</f>
        <v/>
      </c>
      <c r="C1028" s="82" t="n">
        <v>56</v>
      </c>
      <c r="D1028" s="162" t="n"/>
      <c r="E1028" s="164" t="n"/>
    </row>
    <row r="1029">
      <c r="A1029" s="103" t="n">
        <v>45514</v>
      </c>
      <c r="B1029" s="104">
        <f>оборот!E1247</f>
        <v/>
      </c>
      <c r="C1029" s="82" t="n">
        <v>0</v>
      </c>
      <c r="D1029" s="162" t="n"/>
      <c r="E1029" s="164" t="n"/>
    </row>
    <row r="1030">
      <c r="A1030" s="103" t="n">
        <v>45515</v>
      </c>
      <c r="B1030" s="104">
        <f>оборот!E1248</f>
        <v/>
      </c>
      <c r="C1030" s="82" t="n">
        <v>0</v>
      </c>
      <c r="D1030" s="162" t="n"/>
      <c r="E1030" s="164" t="n"/>
    </row>
    <row r="1031">
      <c r="A1031" s="103" t="n">
        <v>45516</v>
      </c>
      <c r="B1031" s="104">
        <f>оборот!E1249</f>
        <v/>
      </c>
      <c r="C1031" s="82" t="n">
        <v>0</v>
      </c>
      <c r="D1031" s="162" t="n"/>
      <c r="E1031" s="164" t="n"/>
    </row>
    <row r="1032">
      <c r="A1032" s="103" t="n">
        <v>45517</v>
      </c>
      <c r="B1032" s="104">
        <f>оборот!E1250</f>
        <v/>
      </c>
      <c r="C1032" s="82" t="n">
        <v>0</v>
      </c>
      <c r="D1032" s="162" t="n"/>
      <c r="E1032" s="164" t="n"/>
    </row>
    <row r="1033">
      <c r="A1033" s="103" t="n">
        <v>45518</v>
      </c>
      <c r="B1033" s="104">
        <f>оборот!E1251</f>
        <v/>
      </c>
      <c r="C1033" s="82" t="n">
        <v>0</v>
      </c>
      <c r="D1033" s="162" t="n"/>
      <c r="E1033" s="164" t="n"/>
    </row>
    <row r="1034">
      <c r="A1034" s="103" t="n">
        <v>45519</v>
      </c>
      <c r="B1034" s="104">
        <f>оборот!E1252</f>
        <v/>
      </c>
      <c r="C1034" s="82" t="n">
        <v>154</v>
      </c>
      <c r="D1034" s="162" t="n"/>
      <c r="E1034" s="164" t="n"/>
    </row>
    <row r="1035">
      <c r="A1035" s="103" t="n">
        <v>45520</v>
      </c>
      <c r="B1035" s="104">
        <f>оборот!E1253</f>
        <v/>
      </c>
      <c r="C1035" s="82" t="n">
        <v>158</v>
      </c>
      <c r="D1035" s="162" t="n"/>
      <c r="E1035" s="164" t="n"/>
    </row>
    <row r="1036">
      <c r="A1036" s="103" t="n">
        <v>45521</v>
      </c>
      <c r="B1036" s="104">
        <f>оборот!E1254</f>
        <v/>
      </c>
      <c r="C1036" s="82" t="n">
        <v>144</v>
      </c>
      <c r="D1036" s="162" t="n"/>
      <c r="E1036" s="164" t="n"/>
    </row>
    <row r="1037">
      <c r="A1037" s="103" t="n">
        <v>45522</v>
      </c>
      <c r="B1037" s="104">
        <f>оборот!E1255</f>
        <v/>
      </c>
      <c r="C1037" s="82" t="n">
        <v>88</v>
      </c>
      <c r="D1037" s="162" t="n"/>
      <c r="E1037" s="164" t="n"/>
    </row>
    <row r="1038">
      <c r="A1038" s="103" t="n">
        <v>45523</v>
      </c>
      <c r="B1038" s="104">
        <f>оборот!E1256</f>
        <v/>
      </c>
      <c r="C1038" s="82" t="n">
        <v>0</v>
      </c>
      <c r="D1038" s="162" t="n"/>
      <c r="E1038" s="164" t="n"/>
    </row>
    <row r="1039">
      <c r="A1039" s="103" t="n">
        <v>45524</v>
      </c>
      <c r="B1039" s="104">
        <f>оборот!E1257</f>
        <v/>
      </c>
      <c r="C1039" s="82" t="n">
        <v>218</v>
      </c>
      <c r="D1039" s="162" t="n"/>
      <c r="E1039" s="164" t="n"/>
    </row>
    <row r="1040">
      <c r="A1040" s="103" t="n">
        <v>45525</v>
      </c>
      <c r="B1040" s="104">
        <f>оборот!E1258</f>
        <v/>
      </c>
      <c r="C1040" s="82" t="n">
        <v>0</v>
      </c>
      <c r="D1040" s="162" t="n"/>
      <c r="E1040" s="164" t="n"/>
    </row>
    <row r="1041">
      <c r="A1041" s="103" t="n">
        <v>45526</v>
      </c>
      <c r="B1041" s="104">
        <f>оборот!E1259</f>
        <v/>
      </c>
      <c r="C1041" s="82" t="n">
        <v>0</v>
      </c>
      <c r="D1041" s="162" t="n"/>
      <c r="E1041" s="164" t="n"/>
    </row>
    <row r="1042">
      <c r="A1042" s="103" t="n">
        <v>45527</v>
      </c>
      <c r="B1042" s="104">
        <f>оборот!E1260</f>
        <v/>
      </c>
      <c r="C1042" s="82" t="n">
        <v>133</v>
      </c>
      <c r="D1042" s="162" t="n"/>
      <c r="E1042" s="164" t="n"/>
    </row>
    <row r="1043">
      <c r="A1043" s="103" t="n">
        <v>45528</v>
      </c>
      <c r="B1043" s="104">
        <f>оборот!E1261</f>
        <v/>
      </c>
      <c r="C1043" s="82" t="n">
        <v>0</v>
      </c>
      <c r="D1043" s="162" t="n"/>
      <c r="E1043" s="164" t="n"/>
    </row>
    <row r="1044">
      <c r="A1044" s="103" t="n">
        <v>45529</v>
      </c>
      <c r="B1044" s="104">
        <f>оборот!E1262</f>
        <v/>
      </c>
      <c r="C1044" s="82" t="n">
        <v>73</v>
      </c>
      <c r="D1044" s="162" t="n"/>
      <c r="E1044" s="164" t="n"/>
    </row>
    <row r="1045">
      <c r="A1045" s="103" t="n">
        <v>45530</v>
      </c>
      <c r="B1045" s="104">
        <f>оборот!E1263</f>
        <v/>
      </c>
      <c r="C1045" s="82" t="n">
        <v>40</v>
      </c>
      <c r="D1045" s="162" t="n"/>
      <c r="E1045" s="164" t="n"/>
    </row>
    <row r="1046">
      <c r="A1046" s="103" t="n">
        <v>45531</v>
      </c>
      <c r="B1046" s="104">
        <f>оборот!E1264</f>
        <v/>
      </c>
      <c r="C1046" s="82" t="n">
        <v>0</v>
      </c>
      <c r="D1046" s="162" t="n"/>
      <c r="E1046" s="164" t="n"/>
    </row>
    <row r="1047">
      <c r="A1047" s="103" t="n">
        <v>45532</v>
      </c>
      <c r="B1047" s="104">
        <f>оборот!E1265</f>
        <v/>
      </c>
      <c r="C1047" s="82" t="n">
        <v>64</v>
      </c>
      <c r="D1047" s="162" t="n"/>
      <c r="E1047" s="164" t="n"/>
    </row>
    <row r="1048">
      <c r="A1048" s="103" t="n">
        <v>45533</v>
      </c>
      <c r="B1048" s="104">
        <f>оборот!E1266</f>
        <v/>
      </c>
      <c r="C1048" s="82" t="n">
        <v>42</v>
      </c>
      <c r="D1048" s="162" t="n"/>
      <c r="E1048" s="164" t="n"/>
    </row>
    <row r="1049">
      <c r="A1049" s="103" t="n">
        <v>45534</v>
      </c>
      <c r="B1049" s="104">
        <f>оборот!E1267</f>
        <v/>
      </c>
      <c r="C1049" s="82" t="n">
        <v>169</v>
      </c>
      <c r="D1049" s="162" t="n"/>
      <c r="E1049" s="164" t="n"/>
    </row>
    <row r="1050">
      <c r="A1050" s="103" t="n">
        <v>45535</v>
      </c>
      <c r="B1050" s="104">
        <f>оборот!E1268</f>
        <v/>
      </c>
      <c r="C1050" s="82" t="n">
        <v>124</v>
      </c>
      <c r="D1050" s="162" t="n"/>
      <c r="E1050" s="164" t="n"/>
    </row>
    <row r="1051">
      <c r="A1051" s="103" t="n">
        <v>45536</v>
      </c>
      <c r="B1051" s="104">
        <f>оборот!E1269</f>
        <v/>
      </c>
      <c r="C1051" s="82" t="n">
        <v>142</v>
      </c>
      <c r="D1051" s="162" t="n"/>
      <c r="E1051" s="164" t="n"/>
    </row>
    <row r="1052">
      <c r="A1052" s="103" t="n">
        <v>45537</v>
      </c>
      <c r="B1052" s="104">
        <f>оборот!E1270</f>
        <v/>
      </c>
      <c r="C1052" s="82" t="n">
        <v>0</v>
      </c>
      <c r="D1052" s="162" t="n"/>
      <c r="E1052" s="164" t="n"/>
    </row>
    <row r="1053">
      <c r="A1053" s="103" t="n">
        <v>45538</v>
      </c>
      <c r="B1053" s="104">
        <f>оборот!E1271</f>
        <v/>
      </c>
      <c r="C1053" s="82" t="n">
        <v>0</v>
      </c>
      <c r="D1053" s="162" t="n"/>
      <c r="E1053" s="164" t="n"/>
    </row>
    <row r="1054">
      <c r="A1054" s="103" t="n">
        <v>45539</v>
      </c>
      <c r="B1054" s="104">
        <f>оборот!E1272</f>
        <v/>
      </c>
      <c r="C1054" s="82" t="n">
        <v>37</v>
      </c>
      <c r="D1054" s="162" t="n"/>
      <c r="E1054" s="164" t="n"/>
    </row>
    <row r="1055">
      <c r="A1055" s="103" t="n">
        <v>45540</v>
      </c>
      <c r="B1055" s="104">
        <f>оборот!E1273</f>
        <v/>
      </c>
      <c r="C1055" s="82" t="n">
        <v>0</v>
      </c>
      <c r="D1055" s="162" t="n"/>
      <c r="E1055" s="164" t="n"/>
    </row>
    <row r="1056">
      <c r="A1056" s="103" t="n">
        <v>45541</v>
      </c>
      <c r="B1056" s="104">
        <f>оборот!E1274</f>
        <v/>
      </c>
      <c r="C1056" s="82" t="n">
        <v>53</v>
      </c>
      <c r="D1056" s="162" t="n"/>
      <c r="E1056" s="164" t="n"/>
    </row>
    <row r="1057">
      <c r="A1057" s="103" t="n">
        <v>45542</v>
      </c>
      <c r="B1057" s="104">
        <f>оборот!E1275</f>
        <v/>
      </c>
      <c r="C1057" s="82" t="n">
        <v>0</v>
      </c>
      <c r="D1057" s="162" t="n"/>
      <c r="E1057" s="164" t="n"/>
    </row>
    <row r="1058">
      <c r="A1058" s="103" t="n">
        <v>45543</v>
      </c>
      <c r="B1058" s="104">
        <f>оборот!E1276</f>
        <v/>
      </c>
      <c r="C1058" s="82" t="n">
        <v>0</v>
      </c>
      <c r="D1058" s="162" t="n"/>
      <c r="E1058" s="164" t="n"/>
    </row>
    <row r="1059">
      <c r="A1059" s="103" t="n">
        <v>45544</v>
      </c>
      <c r="B1059" s="104">
        <f>оборот!E1277</f>
        <v/>
      </c>
      <c r="C1059" s="82" t="n">
        <v>92</v>
      </c>
      <c r="D1059" s="162" t="n"/>
      <c r="E1059" s="164" t="n"/>
    </row>
    <row r="1060">
      <c r="A1060" s="103" t="n">
        <v>45545</v>
      </c>
      <c r="B1060" s="104">
        <f>оборот!E1278</f>
        <v/>
      </c>
      <c r="C1060" s="82" t="n">
        <v>41</v>
      </c>
      <c r="D1060" s="162" t="n"/>
      <c r="E1060" s="164" t="n"/>
    </row>
    <row r="1061">
      <c r="A1061" s="103" t="n">
        <v>45546</v>
      </c>
      <c r="B1061" s="104">
        <f>оборот!E1279</f>
        <v/>
      </c>
      <c r="C1061" s="82" t="n">
        <v>94</v>
      </c>
      <c r="D1061" s="162" t="n"/>
      <c r="E1061" s="164" t="n"/>
    </row>
    <row r="1062">
      <c r="A1062" s="103" t="n">
        <v>45547</v>
      </c>
      <c r="B1062" s="104">
        <f>оборот!E1280</f>
        <v/>
      </c>
      <c r="C1062" s="82" t="n">
        <v>159</v>
      </c>
      <c r="D1062" s="162" t="n"/>
      <c r="E1062" s="164" t="n"/>
    </row>
    <row r="1063">
      <c r="A1063" s="103" t="n">
        <v>45548</v>
      </c>
      <c r="B1063" s="104">
        <f>оборот!E1281</f>
        <v/>
      </c>
      <c r="C1063" s="82" t="n">
        <v>153</v>
      </c>
      <c r="D1063" s="162" t="n"/>
      <c r="E1063" s="164" t="n"/>
    </row>
    <row r="1064">
      <c r="A1064" s="103" t="n">
        <v>45549</v>
      </c>
      <c r="B1064" s="104">
        <f>оборот!E1282</f>
        <v/>
      </c>
      <c r="C1064" s="82" t="n">
        <v>162</v>
      </c>
      <c r="D1064" s="162" t="n"/>
      <c r="E1064" s="164" t="n"/>
    </row>
    <row r="1065">
      <c r="A1065" s="103" t="n">
        <v>45550</v>
      </c>
      <c r="B1065" s="104">
        <f>оборот!E1283</f>
        <v/>
      </c>
      <c r="C1065" s="82" t="n">
        <v>144</v>
      </c>
      <c r="D1065" s="162" t="n"/>
      <c r="E1065" s="164" t="n"/>
    </row>
    <row r="1066">
      <c r="A1066" s="103" t="n">
        <v>45551</v>
      </c>
      <c r="B1066" s="104">
        <f>оборот!E1284</f>
        <v/>
      </c>
      <c r="C1066" s="82" t="n">
        <v>72</v>
      </c>
      <c r="D1066" s="162" t="n"/>
      <c r="E1066" s="164" t="n"/>
    </row>
    <row r="1067">
      <c r="A1067" s="103" t="n">
        <v>45552</v>
      </c>
      <c r="B1067" s="104">
        <f>оборот!E1285</f>
        <v/>
      </c>
      <c r="C1067" s="82" t="n">
        <v>147</v>
      </c>
      <c r="D1067" s="162" t="n"/>
      <c r="E1067" s="164" t="n"/>
    </row>
    <row r="1068">
      <c r="A1068" s="103" t="n">
        <v>45553</v>
      </c>
      <c r="B1068" s="104">
        <f>оборот!E1286</f>
        <v/>
      </c>
      <c r="C1068" s="82" t="n">
        <v>0</v>
      </c>
      <c r="D1068" s="162" t="n"/>
      <c r="E1068" s="164" t="n"/>
    </row>
    <row r="1069">
      <c r="A1069" s="103" t="n">
        <v>45554</v>
      </c>
      <c r="B1069" s="104">
        <f>оборот!E1287</f>
        <v/>
      </c>
      <c r="C1069" s="82" t="n">
        <v>183</v>
      </c>
      <c r="D1069" s="162" t="n"/>
      <c r="E1069" s="164" t="n"/>
    </row>
    <row r="1070">
      <c r="A1070" s="103" t="n">
        <v>45555</v>
      </c>
      <c r="B1070" s="104">
        <f>оборот!E1288</f>
        <v/>
      </c>
      <c r="C1070" s="82" t="n">
        <v>111</v>
      </c>
      <c r="D1070" s="162" t="n"/>
      <c r="E1070" s="164" t="n"/>
    </row>
    <row r="1071">
      <c r="A1071" s="103" t="n">
        <v>45556</v>
      </c>
      <c r="B1071" s="104">
        <f>оборот!E1289</f>
        <v/>
      </c>
      <c r="C1071" s="82" t="n">
        <v>88</v>
      </c>
      <c r="D1071" s="162" t="n"/>
      <c r="E1071" s="164" t="n"/>
    </row>
    <row r="1072">
      <c r="A1072" s="103" t="n">
        <v>45557</v>
      </c>
      <c r="B1072" s="104">
        <f>оборот!E1290</f>
        <v/>
      </c>
      <c r="C1072" s="82" t="n">
        <v>68</v>
      </c>
      <c r="D1072" s="162" t="n"/>
      <c r="E1072" s="164" t="n"/>
    </row>
    <row r="1073">
      <c r="A1073" s="103" t="n">
        <v>45558</v>
      </c>
      <c r="B1073" s="104">
        <f>оборот!E1291</f>
        <v/>
      </c>
      <c r="C1073" s="82" t="n">
        <v>116</v>
      </c>
      <c r="D1073" s="162" t="n"/>
      <c r="E1073" s="164" t="n"/>
    </row>
    <row r="1074">
      <c r="A1074" s="103" t="n">
        <v>45559</v>
      </c>
      <c r="B1074" s="104">
        <f>оборот!E1292</f>
        <v/>
      </c>
      <c r="C1074" s="82" t="n">
        <v>189</v>
      </c>
      <c r="D1074" s="162" t="n"/>
      <c r="E1074" s="164" t="n"/>
    </row>
    <row r="1075">
      <c r="A1075" s="103" t="n">
        <v>45560</v>
      </c>
      <c r="B1075" s="104">
        <f>оборот!E1293</f>
        <v/>
      </c>
      <c r="C1075" s="82" t="n">
        <v>152</v>
      </c>
      <c r="D1075" s="162" t="n"/>
      <c r="E1075" s="164" t="n"/>
    </row>
    <row r="1076">
      <c r="A1076" s="103" t="n">
        <v>45561</v>
      </c>
      <c r="B1076" s="104">
        <f>оборот!E1294</f>
        <v/>
      </c>
      <c r="C1076" s="82" t="n">
        <v>162</v>
      </c>
      <c r="D1076" s="162" t="n"/>
      <c r="E1076" s="164" t="n"/>
    </row>
    <row r="1077">
      <c r="A1077" s="103" t="n">
        <v>45562</v>
      </c>
      <c r="B1077" s="104">
        <f>оборот!E1295</f>
        <v/>
      </c>
      <c r="C1077" s="82" t="n">
        <v>157</v>
      </c>
      <c r="D1077" s="162" t="n"/>
      <c r="E1077" s="164" t="n"/>
    </row>
    <row r="1078">
      <c r="A1078" s="103" t="n">
        <v>45563</v>
      </c>
      <c r="B1078" s="104">
        <f>оборот!E1296</f>
        <v/>
      </c>
      <c r="C1078" s="82" t="n">
        <v>167</v>
      </c>
      <c r="D1078" s="162" t="n"/>
      <c r="E1078" s="164" t="n"/>
    </row>
    <row r="1079">
      <c r="A1079" s="103" t="n">
        <v>45564</v>
      </c>
      <c r="B1079" s="104">
        <f>оборот!E1297</f>
        <v/>
      </c>
      <c r="C1079" s="82" t="n">
        <v>151</v>
      </c>
      <c r="D1079" s="162" t="n"/>
      <c r="E1079" s="164" t="n"/>
    </row>
    <row r="1080">
      <c r="A1080" s="103" t="n">
        <v>45565</v>
      </c>
      <c r="B1080" s="104">
        <f>оборот!E1298</f>
        <v/>
      </c>
      <c r="C1080" s="82" t="n">
        <v>117</v>
      </c>
      <c r="D1080" s="162" t="n"/>
      <c r="E1080" s="164" t="n"/>
    </row>
    <row r="1081">
      <c r="A1081" s="103" t="n">
        <v>45566</v>
      </c>
      <c r="B1081" s="104">
        <f>оборот!E1299</f>
        <v/>
      </c>
      <c r="C1081" s="82" t="n">
        <v>0</v>
      </c>
      <c r="D1081" s="162" t="n"/>
      <c r="E1081" s="164" t="n"/>
    </row>
    <row r="1082">
      <c r="A1082" s="103" t="n">
        <v>45567</v>
      </c>
      <c r="B1082" s="104">
        <f>оборот!E1300</f>
        <v/>
      </c>
      <c r="C1082" s="82" t="n">
        <v>112</v>
      </c>
      <c r="D1082" s="162" t="n"/>
      <c r="E1082" s="164" t="n"/>
    </row>
    <row r="1083">
      <c r="A1083" s="103" t="n">
        <v>45568</v>
      </c>
      <c r="B1083" s="104">
        <f>оборот!E1301</f>
        <v/>
      </c>
      <c r="C1083" s="82" t="n">
        <v>156</v>
      </c>
      <c r="D1083" s="162" t="n"/>
      <c r="E1083" s="164" t="n"/>
    </row>
    <row r="1084">
      <c r="A1084" s="103" t="n">
        <v>45569</v>
      </c>
      <c r="B1084" s="104">
        <f>оборот!E1302</f>
        <v/>
      </c>
      <c r="C1084" s="82" t="n">
        <v>189</v>
      </c>
    </row>
    <row r="1085">
      <c r="A1085" s="103" t="n">
        <v>45570</v>
      </c>
      <c r="B1085" s="104">
        <f>оборот!E1303</f>
        <v/>
      </c>
      <c r="C1085" s="82" t="n">
        <v>74</v>
      </c>
    </row>
    <row r="1086">
      <c r="A1086" s="103" t="n">
        <v>45571</v>
      </c>
      <c r="B1086" s="104">
        <f>оборот!E1304</f>
        <v/>
      </c>
      <c r="C1086" s="82" t="n">
        <v>68</v>
      </c>
    </row>
    <row r="1087">
      <c r="A1087" s="103" t="n">
        <v>45572</v>
      </c>
      <c r="B1087" s="104">
        <f>оборот!E1305</f>
        <v/>
      </c>
      <c r="C1087" s="82" t="n">
        <v>0</v>
      </c>
    </row>
    <row r="1088">
      <c r="A1088" s="103" t="n">
        <v>45573</v>
      </c>
      <c r="B1088" s="104">
        <f>оборот!E1306</f>
        <v/>
      </c>
      <c r="C1088" s="82" t="n">
        <v>0</v>
      </c>
    </row>
    <row r="1089">
      <c r="A1089" s="103" t="n">
        <v>45574</v>
      </c>
      <c r="B1089" s="104">
        <f>оборот!E1307</f>
        <v/>
      </c>
      <c r="C1089" s="82" t="n">
        <v>76</v>
      </c>
    </row>
    <row r="1090">
      <c r="A1090" s="103" t="n">
        <v>45575</v>
      </c>
      <c r="B1090" s="104">
        <f>оборот!E1308</f>
        <v/>
      </c>
      <c r="C1090" s="82" t="n">
        <v>37</v>
      </c>
    </row>
    <row r="1091">
      <c r="A1091" s="103" t="n">
        <v>45576</v>
      </c>
      <c r="B1091" s="104">
        <f>оборот!E1309</f>
        <v/>
      </c>
      <c r="C1091" s="82" t="n">
        <v>158</v>
      </c>
    </row>
    <row r="1092">
      <c r="A1092" s="103" t="n">
        <v>45577</v>
      </c>
      <c r="B1092" s="104">
        <f>оборот!E1310</f>
        <v/>
      </c>
      <c r="C1092" s="82" t="n">
        <v>143</v>
      </c>
    </row>
    <row r="1093">
      <c r="A1093" s="103" t="n">
        <v>45578</v>
      </c>
      <c r="B1093" s="104">
        <f>оборот!E1311</f>
        <v/>
      </c>
      <c r="C1093" s="82" t="n">
        <v>123</v>
      </c>
    </row>
    <row r="1094">
      <c r="A1094" s="103" t="n">
        <v>45579</v>
      </c>
      <c r="B1094" s="104">
        <f>оборот!E1312</f>
        <v/>
      </c>
      <c r="C1094" s="82" t="n">
        <v>128</v>
      </c>
    </row>
    <row r="1095">
      <c r="A1095" s="103" t="n">
        <v>45580</v>
      </c>
      <c r="B1095" s="104">
        <f>оборот!E1313</f>
        <v/>
      </c>
      <c r="C1095" s="82" t="n">
        <v>185</v>
      </c>
    </row>
    <row r="1096">
      <c r="A1096" s="103" t="n">
        <v>45581</v>
      </c>
      <c r="B1096" s="104">
        <f>оборот!E1314</f>
        <v/>
      </c>
      <c r="C1096" s="82" t="n">
        <v>80</v>
      </c>
    </row>
    <row r="1097">
      <c r="A1097" s="103" t="n">
        <v>45582</v>
      </c>
      <c r="B1097" s="104">
        <f>оборот!E1315</f>
        <v/>
      </c>
      <c r="C1097" s="82" t="n">
        <v>0</v>
      </c>
    </row>
    <row r="1098">
      <c r="A1098" s="103" t="n">
        <v>45583</v>
      </c>
      <c r="B1098" s="104">
        <f>оборот!E1316</f>
        <v/>
      </c>
      <c r="C1098" s="82" t="n">
        <v>98</v>
      </c>
    </row>
    <row r="1099">
      <c r="A1099" s="103" t="n">
        <v>45584</v>
      </c>
      <c r="B1099" s="104">
        <f>оборот!E1317</f>
        <v/>
      </c>
      <c r="C1099" s="82" t="n">
        <v>0</v>
      </c>
    </row>
    <row r="1100">
      <c r="A1100" s="103" t="n">
        <v>45585</v>
      </c>
      <c r="B1100" s="104">
        <f>оборот!E1318</f>
        <v/>
      </c>
      <c r="C1100" s="82" t="n">
        <v>0</v>
      </c>
    </row>
    <row r="1101">
      <c r="A1101" s="103" t="n">
        <v>45586</v>
      </c>
      <c r="B1101" s="104">
        <f>оборот!E1319</f>
        <v/>
      </c>
      <c r="C1101" s="82" t="n">
        <v>151</v>
      </c>
    </row>
    <row r="1102">
      <c r="A1102" s="103" t="n">
        <v>45587</v>
      </c>
      <c r="B1102" s="104">
        <f>оборот!E1320</f>
        <v/>
      </c>
      <c r="C1102" s="82" t="n">
        <v>138</v>
      </c>
    </row>
    <row r="1103">
      <c r="A1103" s="103" t="n">
        <v>45588</v>
      </c>
      <c r="B1103" s="104">
        <f>оборот!E1321</f>
        <v/>
      </c>
      <c r="C1103" s="82" t="n">
        <v>98</v>
      </c>
    </row>
    <row r="1104">
      <c r="A1104" s="103" t="n">
        <v>45589</v>
      </c>
      <c r="B1104" s="104">
        <f>оборот!E1322</f>
        <v/>
      </c>
      <c r="C1104" s="82" t="n">
        <v>127</v>
      </c>
    </row>
    <row r="1105">
      <c r="A1105" s="103" t="n">
        <v>45590</v>
      </c>
      <c r="B1105" s="104">
        <f>оборот!E1323</f>
        <v/>
      </c>
      <c r="C1105" s="82" t="n">
        <v>0</v>
      </c>
    </row>
    <row r="1106">
      <c r="A1106" s="103" t="n">
        <v>45591</v>
      </c>
      <c r="B1106" s="104">
        <f>оборот!E1324</f>
        <v/>
      </c>
      <c r="C1106" s="82" t="n">
        <v>54</v>
      </c>
    </row>
    <row r="1107">
      <c r="A1107" s="103" t="n">
        <v>45592</v>
      </c>
      <c r="B1107" s="104">
        <f>оборот!E1325</f>
        <v/>
      </c>
      <c r="C1107" s="82" t="n">
        <v>78</v>
      </c>
    </row>
    <row r="1108">
      <c r="A1108" s="103" t="n">
        <v>45593</v>
      </c>
      <c r="B1108" s="104">
        <f>оборот!E1326</f>
        <v/>
      </c>
      <c r="C1108" s="82" t="n">
        <v>0</v>
      </c>
    </row>
    <row r="1109">
      <c r="A1109" s="103" t="n">
        <v>45594</v>
      </c>
      <c r="B1109" s="104">
        <f>оборот!E1327</f>
        <v/>
      </c>
      <c r="C1109" s="82" t="n">
        <v>0</v>
      </c>
    </row>
    <row r="1110">
      <c r="A1110" s="103" t="n">
        <v>45595</v>
      </c>
      <c r="B1110" s="104">
        <f>оборот!E1328</f>
        <v/>
      </c>
      <c r="C1110" s="82" t="n">
        <v>0</v>
      </c>
    </row>
    <row r="1111">
      <c r="A1111" s="103" t="n">
        <v>45596</v>
      </c>
      <c r="B1111" s="104">
        <f>оборот!E1329</f>
        <v/>
      </c>
      <c r="C1111" s="82" t="n">
        <v>59</v>
      </c>
    </row>
    <row r="1112">
      <c r="A1112" s="103" t="n">
        <v>45597</v>
      </c>
      <c r="B1112" s="104">
        <f>оборот!E1330</f>
        <v/>
      </c>
      <c r="C1112" s="82" t="n">
        <v>152</v>
      </c>
    </row>
    <row r="1113">
      <c r="A1113" s="103" t="n">
        <v>45598</v>
      </c>
      <c r="B1113" s="104">
        <f>оборот!E1331</f>
        <v/>
      </c>
      <c r="C1113" s="82" t="n">
        <v>98</v>
      </c>
    </row>
    <row r="1114">
      <c r="A1114" s="103" t="n">
        <v>45599</v>
      </c>
      <c r="B1114" s="104">
        <f>оборот!E1332</f>
        <v/>
      </c>
      <c r="C1114" s="82" t="n">
        <v>52</v>
      </c>
    </row>
    <row r="1115">
      <c r="A1115" s="103" t="n">
        <v>45600</v>
      </c>
      <c r="B1115" s="104">
        <f>оборот!E1333</f>
        <v/>
      </c>
      <c r="C1115" s="82" t="n">
        <v>54</v>
      </c>
    </row>
    <row r="1116">
      <c r="A1116" s="103" t="n">
        <v>45601</v>
      </c>
      <c r="B1116" s="104">
        <f>оборот!E1334</f>
        <v/>
      </c>
      <c r="C1116" s="82" t="n">
        <v>0</v>
      </c>
    </row>
    <row r="1117">
      <c r="A1117" s="103" t="n">
        <v>45602</v>
      </c>
      <c r="B1117" s="104">
        <f>оборот!E1335</f>
        <v/>
      </c>
      <c r="C1117" s="82" t="n">
        <v>0</v>
      </c>
    </row>
    <row r="1118">
      <c r="A1118" s="103" t="n">
        <v>45603</v>
      </c>
      <c r="B1118" s="104">
        <f>оборот!E1336</f>
        <v/>
      </c>
      <c r="C1118" s="82" t="n">
        <v>0</v>
      </c>
    </row>
    <row r="1119">
      <c r="A1119" s="103" t="n">
        <v>45604</v>
      </c>
      <c r="B1119" s="104">
        <f>оборот!E1337</f>
        <v/>
      </c>
      <c r="C1119" s="82" t="n">
        <v>172</v>
      </c>
    </row>
    <row r="1120">
      <c r="A1120" s="103" t="n">
        <v>45605</v>
      </c>
      <c r="B1120" s="104">
        <f>оборот!E1338</f>
        <v/>
      </c>
      <c r="C1120" s="82" t="n">
        <v>102</v>
      </c>
    </row>
    <row r="1121">
      <c r="A1121" s="103" t="n">
        <v>45606</v>
      </c>
      <c r="B1121" s="104">
        <f>оборот!E1339</f>
        <v/>
      </c>
      <c r="C1121" s="82" t="n">
        <v>53</v>
      </c>
    </row>
    <row r="1122">
      <c r="A1122" s="103" t="n">
        <v>45607</v>
      </c>
      <c r="B1122" s="104">
        <f>оборот!E1340</f>
        <v/>
      </c>
      <c r="C1122" s="82" t="n">
        <v>52</v>
      </c>
    </row>
    <row r="1123">
      <c r="A1123" s="103" t="n">
        <v>45608</v>
      </c>
      <c r="B1123" s="104">
        <f>оборот!E1341</f>
        <v/>
      </c>
      <c r="C1123" s="82" t="n">
        <v>142</v>
      </c>
    </row>
    <row r="1124">
      <c r="A1124" s="103" t="n">
        <v>45609</v>
      </c>
      <c r="B1124" s="104">
        <f>оборот!E1342</f>
        <v/>
      </c>
      <c r="C1124" s="82" t="n">
        <v>189</v>
      </c>
    </row>
    <row r="1125">
      <c r="A1125" s="103" t="n">
        <v>45610</v>
      </c>
      <c r="B1125" s="104">
        <f>оборот!E1343</f>
        <v/>
      </c>
      <c r="C1125" s="82" t="n">
        <v>317</v>
      </c>
    </row>
    <row r="1126">
      <c r="A1126" s="103" t="n">
        <v>45611</v>
      </c>
      <c r="B1126" s="104">
        <f>оборот!E1344</f>
        <v/>
      </c>
      <c r="C1126" s="82" t="n">
        <v>163</v>
      </c>
    </row>
    <row r="1127">
      <c r="A1127" s="103" t="n">
        <v>45612</v>
      </c>
      <c r="B1127" s="104">
        <f>оборот!E1345</f>
        <v/>
      </c>
      <c r="C1127" s="82" t="n">
        <v>159</v>
      </c>
    </row>
    <row r="1128">
      <c r="A1128" s="103" t="n">
        <v>45613</v>
      </c>
      <c r="B1128" s="104">
        <f>оборот!E1346</f>
        <v/>
      </c>
      <c r="C1128" s="82" t="n">
        <v>102</v>
      </c>
    </row>
    <row r="1129">
      <c r="A1129" s="103" t="n">
        <v>45614</v>
      </c>
      <c r="B1129" s="104">
        <f>оборот!E1347</f>
        <v/>
      </c>
      <c r="C1129" s="82" t="n">
        <v>64</v>
      </c>
    </row>
    <row r="1130">
      <c r="A1130" s="103" t="n">
        <v>45615</v>
      </c>
      <c r="B1130" s="104">
        <f>оборот!E1348</f>
        <v/>
      </c>
      <c r="C1130" s="82" t="n">
        <v>52</v>
      </c>
    </row>
    <row r="1131">
      <c r="A1131" s="103" t="n">
        <v>45616</v>
      </c>
      <c r="B1131" s="104">
        <f>оборот!E1349</f>
        <v/>
      </c>
      <c r="C1131" s="82" t="n">
        <v>88</v>
      </c>
    </row>
    <row r="1132">
      <c r="A1132" s="103" t="n">
        <v>45617</v>
      </c>
      <c r="B1132" s="104">
        <f>оборот!E1350</f>
        <v/>
      </c>
      <c r="C1132" s="82" t="n">
        <v>71</v>
      </c>
    </row>
    <row r="1133">
      <c r="A1133" s="103" t="n">
        <v>45618</v>
      </c>
      <c r="B1133" s="104">
        <f>оборот!E1351</f>
        <v/>
      </c>
      <c r="C1133" s="82" t="n">
        <v>55</v>
      </c>
    </row>
    <row r="1134">
      <c r="A1134" s="103" t="n">
        <v>45619</v>
      </c>
      <c r="B1134" s="104">
        <f>оборот!E1352</f>
        <v/>
      </c>
      <c r="C1134" s="82" t="n">
        <v>112</v>
      </c>
    </row>
    <row r="1135">
      <c r="A1135" s="103" t="n">
        <v>45620</v>
      </c>
      <c r="B1135" s="104">
        <f>оборот!E1353</f>
        <v/>
      </c>
      <c r="C1135" s="82" t="n">
        <v>77</v>
      </c>
    </row>
    <row r="1136">
      <c r="A1136" s="103" t="n">
        <v>45621</v>
      </c>
      <c r="B1136" s="104">
        <f>оборот!E1354</f>
        <v/>
      </c>
      <c r="C1136" s="82" t="n">
        <v>73</v>
      </c>
    </row>
    <row r="1137">
      <c r="A1137" s="103" t="n">
        <v>45622</v>
      </c>
      <c r="B1137" s="104">
        <f>оборот!E1355</f>
        <v/>
      </c>
      <c r="C1137" s="82" t="n">
        <v>0</v>
      </c>
    </row>
    <row r="1138">
      <c r="A1138" s="103" t="n">
        <v>45623</v>
      </c>
      <c r="B1138" s="104">
        <f>оборот!E1356</f>
        <v/>
      </c>
      <c r="C1138" s="82" t="n">
        <v>167</v>
      </c>
    </row>
    <row r="1139">
      <c r="A1139" s="103" t="n">
        <v>45624</v>
      </c>
      <c r="B1139" s="104">
        <f>оборот!E1357</f>
        <v/>
      </c>
      <c r="C1139" s="82" t="n">
        <v>121</v>
      </c>
    </row>
    <row r="1140">
      <c r="A1140" s="103" t="n">
        <v>45625</v>
      </c>
      <c r="B1140" s="104">
        <f>оборот!E1358</f>
        <v/>
      </c>
      <c r="C1140" s="82" t="n">
        <v>216</v>
      </c>
    </row>
    <row r="1141">
      <c r="A1141" s="103" t="n">
        <v>45626</v>
      </c>
      <c r="B1141" s="104">
        <f>оборот!E1359</f>
        <v/>
      </c>
      <c r="C1141" s="82" t="n">
        <v>96</v>
      </c>
    </row>
    <row r="1142">
      <c r="A1142" s="103" t="n">
        <v>45627</v>
      </c>
      <c r="B1142" s="104">
        <f>оборот!E1360</f>
        <v/>
      </c>
      <c r="C1142" s="82" t="n">
        <v>113</v>
      </c>
    </row>
    <row r="1143">
      <c r="A1143" s="103" t="n">
        <v>45628</v>
      </c>
      <c r="B1143" s="104">
        <f>оборот!E1361</f>
        <v/>
      </c>
      <c r="C1143" s="82" t="n">
        <v>37</v>
      </c>
    </row>
    <row r="1144">
      <c r="A1144" s="103" t="n">
        <v>45629</v>
      </c>
      <c r="B1144" s="104">
        <f>оборот!E1362</f>
        <v/>
      </c>
      <c r="C1144" s="82" t="n">
        <v>220</v>
      </c>
    </row>
    <row r="1145">
      <c r="A1145" s="103" t="n">
        <v>45630</v>
      </c>
      <c r="B1145" s="104">
        <f>оборот!E1363</f>
        <v/>
      </c>
      <c r="C1145" s="82" t="n">
        <v>152</v>
      </c>
    </row>
    <row r="1146">
      <c r="A1146" s="103" t="n">
        <v>45631</v>
      </c>
      <c r="B1146" s="104">
        <f>оборот!E1364</f>
        <v/>
      </c>
      <c r="C1146" s="82" t="n">
        <v>134</v>
      </c>
    </row>
    <row r="1147">
      <c r="A1147" s="103" t="n">
        <v>45632</v>
      </c>
      <c r="B1147" s="104">
        <f>оборот!E1365</f>
        <v/>
      </c>
      <c r="C1147" s="82" t="n">
        <v>102</v>
      </c>
    </row>
    <row r="1148">
      <c r="A1148" s="103" t="n">
        <v>45633</v>
      </c>
      <c r="B1148" s="104">
        <f>оборот!E1366</f>
        <v/>
      </c>
      <c r="C1148" s="82" t="n">
        <v>102</v>
      </c>
    </row>
    <row r="1149">
      <c r="A1149" s="103" t="n">
        <v>45634</v>
      </c>
      <c r="B1149" s="104">
        <f>оборот!E1367</f>
        <v/>
      </c>
      <c r="C1149" s="82" t="n">
        <v>77</v>
      </c>
    </row>
    <row r="1150">
      <c r="A1150" s="103" t="n">
        <v>45635</v>
      </c>
      <c r="B1150" s="104">
        <f>оборот!E1368</f>
        <v/>
      </c>
      <c r="C1150" s="82" t="n">
        <v>0</v>
      </c>
    </row>
    <row r="1151">
      <c r="A1151" s="103" t="n">
        <v>45636</v>
      </c>
      <c r="B1151" s="104">
        <f>оборот!E1369</f>
        <v/>
      </c>
      <c r="C1151" s="82" t="n">
        <v>0</v>
      </c>
    </row>
    <row r="1152">
      <c r="A1152" s="103" t="n">
        <v>45637</v>
      </c>
      <c r="B1152" s="104">
        <f>оборот!E1370</f>
        <v/>
      </c>
      <c r="C1152" s="82" t="n">
        <v>0</v>
      </c>
    </row>
    <row r="1153">
      <c r="A1153" s="103" t="n">
        <v>45638</v>
      </c>
      <c r="B1153" s="104">
        <f>оборот!E1371</f>
        <v/>
      </c>
      <c r="C1153" s="82" t="n">
        <v>134</v>
      </c>
    </row>
    <row r="1154">
      <c r="A1154" s="103" t="n">
        <v>45639</v>
      </c>
      <c r="B1154" s="104">
        <f>оборот!E1372</f>
        <v/>
      </c>
      <c r="C1154" s="82" t="n">
        <v>183</v>
      </c>
    </row>
    <row r="1155">
      <c r="A1155" s="103" t="n">
        <v>45640</v>
      </c>
      <c r="B1155" s="104">
        <f>оборот!E1373</f>
        <v/>
      </c>
      <c r="C1155" s="82" t="n">
        <v>119</v>
      </c>
    </row>
    <row r="1156">
      <c r="A1156" s="103" t="n">
        <v>45641</v>
      </c>
      <c r="B1156" s="104">
        <f>оборот!E1374</f>
        <v/>
      </c>
      <c r="C1156" s="82" t="n">
        <v>116</v>
      </c>
    </row>
    <row r="1157">
      <c r="A1157" s="103" t="n">
        <v>45642</v>
      </c>
      <c r="B1157" s="104">
        <f>оборот!E1375</f>
        <v/>
      </c>
      <c r="C1157" s="82" t="n">
        <v>157</v>
      </c>
    </row>
    <row r="1158">
      <c r="A1158" s="103" t="n">
        <v>45643</v>
      </c>
      <c r="B1158" s="104">
        <f>оборот!E1376</f>
        <v/>
      </c>
      <c r="C1158" s="82" t="n">
        <v>162</v>
      </c>
    </row>
    <row r="1159">
      <c r="A1159" s="103" t="n">
        <v>45644</v>
      </c>
      <c r="B1159" s="104">
        <f>оборот!E1377</f>
        <v/>
      </c>
      <c r="C1159" s="82" t="n">
        <v>64</v>
      </c>
    </row>
    <row r="1160">
      <c r="A1160" s="103" t="n">
        <v>45645</v>
      </c>
      <c r="B1160" s="104">
        <f>оборот!E1378</f>
        <v/>
      </c>
      <c r="C1160" s="82" t="n">
        <v>0</v>
      </c>
    </row>
    <row r="1161">
      <c r="A1161" s="103" t="n">
        <v>45646</v>
      </c>
      <c r="B1161" s="104">
        <f>оборот!E1379</f>
        <v/>
      </c>
      <c r="C1161" s="82" t="n">
        <v>74</v>
      </c>
    </row>
    <row r="1162">
      <c r="A1162" s="103" t="n">
        <v>45647</v>
      </c>
      <c r="B1162" s="104">
        <f>оборот!E1380</f>
        <v/>
      </c>
      <c r="C1162" s="82" t="n">
        <v>91</v>
      </c>
    </row>
    <row r="1163">
      <c r="A1163" s="103" t="n">
        <v>45648</v>
      </c>
      <c r="B1163" s="104">
        <f>оборот!E1381</f>
        <v/>
      </c>
      <c r="C1163" s="82" t="n">
        <v>156</v>
      </c>
    </row>
    <row r="1164">
      <c r="A1164" s="103" t="n">
        <v>45649</v>
      </c>
      <c r="B1164" s="104">
        <f>оборот!E1382</f>
        <v/>
      </c>
      <c r="C1164" s="82" t="n">
        <v>0</v>
      </c>
    </row>
    <row r="1165">
      <c r="A1165" s="103" t="n">
        <v>45650</v>
      </c>
      <c r="B1165" s="104">
        <f>оборот!E1383</f>
        <v/>
      </c>
      <c r="C1165" s="82" t="n">
        <v>0</v>
      </c>
    </row>
    <row r="1166">
      <c r="A1166" s="103" t="n">
        <v>45651</v>
      </c>
      <c r="B1166" s="104">
        <f>оборот!E1384</f>
        <v/>
      </c>
      <c r="C1166" s="82" t="n">
        <v>156</v>
      </c>
    </row>
    <row r="1167">
      <c r="A1167" s="103" t="n">
        <v>45652</v>
      </c>
      <c r="B1167" s="104">
        <f>оборот!E1385</f>
        <v/>
      </c>
      <c r="C1167" s="82" t="n">
        <v>67</v>
      </c>
    </row>
    <row r="1168">
      <c r="A1168" s="103" t="n">
        <v>45653</v>
      </c>
      <c r="B1168" s="104">
        <f>оборот!E1386</f>
        <v/>
      </c>
      <c r="C1168" s="82" t="n">
        <v>76</v>
      </c>
    </row>
    <row r="1169">
      <c r="A1169" s="103" t="n">
        <v>45654</v>
      </c>
      <c r="B1169" s="104">
        <f>оборот!E1387</f>
        <v/>
      </c>
      <c r="C1169" s="82" t="n">
        <v>257</v>
      </c>
    </row>
    <row r="1170">
      <c r="A1170" s="103" t="n">
        <v>45655</v>
      </c>
      <c r="B1170" s="104" t="n">
        <v>0</v>
      </c>
      <c r="C1170" s="82" t="n">
        <v>170</v>
      </c>
    </row>
    <row r="1171">
      <c r="A1171" s="103" t="n">
        <v>45656</v>
      </c>
      <c r="B1171" s="104">
        <f>оборот!E1389</f>
        <v/>
      </c>
      <c r="C1171" s="82" t="n">
        <v>0</v>
      </c>
    </row>
    <row r="1172">
      <c r="A1172" s="103" t="n">
        <v>45657</v>
      </c>
      <c r="B1172" s="104">
        <f>оборот!E1390</f>
        <v/>
      </c>
      <c r="C1172" s="82" t="n">
        <v>0</v>
      </c>
    </row>
    <row r="1173">
      <c r="A1173" s="103" t="n">
        <v>45658</v>
      </c>
      <c r="B1173" s="104">
        <f>оборот!E1391</f>
        <v/>
      </c>
      <c r="C1173" s="82" t="n">
        <v>0</v>
      </c>
    </row>
    <row r="1174">
      <c r="A1174" s="103" t="n">
        <v>45659</v>
      </c>
      <c r="B1174" s="104">
        <f>оборот!E1392</f>
        <v/>
      </c>
      <c r="C1174" s="82" t="n">
        <v>0</v>
      </c>
    </row>
    <row r="1175">
      <c r="A1175" s="103" t="n">
        <v>45660</v>
      </c>
      <c r="B1175" s="104">
        <f>оборот!E1393</f>
        <v/>
      </c>
      <c r="C1175" s="82" t="n">
        <v>34</v>
      </c>
    </row>
    <row r="1176">
      <c r="A1176" s="103" t="n">
        <v>45661</v>
      </c>
      <c r="B1176" s="104">
        <f>оборот!E1394</f>
        <v/>
      </c>
      <c r="C1176" s="82" t="n">
        <v>22</v>
      </c>
    </row>
    <row r="1177">
      <c r="A1177" s="103" t="n">
        <v>45662</v>
      </c>
      <c r="B1177" s="104">
        <f>оборот!E1395</f>
        <v/>
      </c>
      <c r="C1177" s="82" t="n">
        <v>44</v>
      </c>
    </row>
    <row r="1178">
      <c r="A1178" s="103" t="n">
        <v>45663</v>
      </c>
      <c r="B1178" s="104">
        <f>оборот!E1396</f>
        <v/>
      </c>
      <c r="C1178" s="82" t="n">
        <v>97</v>
      </c>
    </row>
    <row r="1179">
      <c r="A1179" s="103" t="n">
        <v>45664</v>
      </c>
      <c r="B1179" s="104">
        <f>оборот!E1397</f>
        <v/>
      </c>
      <c r="C1179" s="82" t="n">
        <v>173</v>
      </c>
    </row>
    <row r="1180">
      <c r="A1180" s="103" t="n">
        <v>45665</v>
      </c>
      <c r="B1180" s="104">
        <f>оборот!E1398</f>
        <v/>
      </c>
      <c r="C1180" s="82" t="n">
        <v>57</v>
      </c>
    </row>
    <row r="1181">
      <c r="A1181" s="103" t="n">
        <v>45666</v>
      </c>
      <c r="B1181" s="104">
        <f>оборот!E1399</f>
        <v/>
      </c>
      <c r="C1181" s="82" t="n">
        <v>0</v>
      </c>
    </row>
    <row r="1182">
      <c r="A1182" s="103" t="n">
        <v>45667</v>
      </c>
      <c r="B1182" s="104">
        <f>оборот!E1400</f>
        <v/>
      </c>
      <c r="C1182" s="82" t="n">
        <v>103</v>
      </c>
    </row>
    <row r="1183">
      <c r="A1183" s="103" t="n">
        <v>45668</v>
      </c>
      <c r="B1183" s="104">
        <f>оборот!E1401</f>
        <v/>
      </c>
      <c r="C1183" s="82" t="n">
        <v>0</v>
      </c>
    </row>
    <row r="1184">
      <c r="A1184" s="103" t="n">
        <v>45669</v>
      </c>
      <c r="B1184" s="104">
        <f>оборот!E1402</f>
        <v/>
      </c>
      <c r="C1184" s="82" t="n">
        <v>211</v>
      </c>
    </row>
    <row r="1185">
      <c r="A1185" s="103" t="n">
        <v>45670</v>
      </c>
      <c r="B1185" s="104">
        <f>оборот!E1403</f>
        <v/>
      </c>
      <c r="C1185" s="82" t="n">
        <v>34</v>
      </c>
    </row>
    <row r="1186">
      <c r="A1186" s="103" t="n">
        <v>45671</v>
      </c>
      <c r="B1186" s="104">
        <f>оборот!E1404</f>
        <v/>
      </c>
      <c r="C1186" s="82" t="n">
        <v>0</v>
      </c>
    </row>
    <row r="1187">
      <c r="A1187" s="103" t="n">
        <v>45672</v>
      </c>
      <c r="B1187" s="104">
        <f>оборот!E1405</f>
        <v/>
      </c>
      <c r="C1187" s="82" t="n">
        <v>102</v>
      </c>
    </row>
    <row r="1188">
      <c r="A1188" s="103" t="n">
        <v>45673</v>
      </c>
      <c r="B1188" s="104">
        <f>оборот!E1406</f>
        <v/>
      </c>
      <c r="C1188" s="82" t="n">
        <v>0</v>
      </c>
    </row>
    <row r="1189">
      <c r="A1189" s="103" t="n">
        <v>45674</v>
      </c>
      <c r="B1189" s="104">
        <f>оборот!E1407</f>
        <v/>
      </c>
      <c r="C1189" s="82" t="n">
        <v>0</v>
      </c>
    </row>
    <row r="1190">
      <c r="A1190" s="103" t="n">
        <v>45675</v>
      </c>
      <c r="B1190" s="104">
        <f>оборот!E1408</f>
        <v/>
      </c>
      <c r="C1190" s="82" t="n">
        <v>99</v>
      </c>
    </row>
    <row r="1191">
      <c r="A1191" s="103" t="n">
        <v>45676</v>
      </c>
      <c r="B1191" s="104">
        <f>оборот!E1409</f>
        <v/>
      </c>
      <c r="C1191" s="82" t="n">
        <v>118</v>
      </c>
    </row>
    <row r="1192">
      <c r="A1192" s="103" t="n">
        <v>45677</v>
      </c>
      <c r="B1192" s="104">
        <f>оборот!E1410</f>
        <v/>
      </c>
      <c r="C1192" s="82" t="n">
        <v>0</v>
      </c>
    </row>
    <row r="1193">
      <c r="A1193" s="103" t="n">
        <v>45678</v>
      </c>
      <c r="B1193" s="104">
        <f>оборот!E1411</f>
        <v/>
      </c>
      <c r="C1193" s="82" t="n">
        <v>98</v>
      </c>
    </row>
    <row r="1194">
      <c r="A1194" s="103" t="n">
        <v>45679</v>
      </c>
      <c r="B1194" s="104">
        <f>оборот!E1412</f>
        <v/>
      </c>
      <c r="C1194" s="82" t="n">
        <v>152</v>
      </c>
    </row>
    <row r="1195">
      <c r="A1195" s="103" t="n">
        <v>45680</v>
      </c>
      <c r="B1195" s="104">
        <f>оборот!E1413</f>
        <v/>
      </c>
      <c r="C1195" s="82" t="n">
        <v>42</v>
      </c>
    </row>
    <row r="1196">
      <c r="A1196" s="103" t="n">
        <v>45681</v>
      </c>
      <c r="B1196" s="104">
        <f>оборот!E1414</f>
        <v/>
      </c>
      <c r="C1196" s="82" t="n">
        <v>0</v>
      </c>
    </row>
    <row r="1197">
      <c r="A1197" s="103" t="n">
        <v>45682</v>
      </c>
      <c r="B1197" s="104">
        <f>оборот!E1415</f>
        <v/>
      </c>
      <c r="C1197" s="82" t="n">
        <v>102</v>
      </c>
    </row>
    <row r="1198">
      <c r="A1198" s="103" t="n">
        <v>45683</v>
      </c>
      <c r="B1198" s="104">
        <f>оборот!E1416</f>
        <v/>
      </c>
      <c r="C1198" s="82" t="n">
        <v>0</v>
      </c>
    </row>
    <row r="1199">
      <c r="A1199" s="103" t="n">
        <v>45684</v>
      </c>
      <c r="B1199" s="104">
        <f>оборот!E1417</f>
        <v/>
      </c>
      <c r="C1199" s="82" t="n">
        <v>112</v>
      </c>
    </row>
    <row r="1200">
      <c r="A1200" s="103" t="n">
        <v>45685</v>
      </c>
      <c r="B1200" s="104">
        <f>оборот!E1418</f>
        <v/>
      </c>
      <c r="C1200" s="82" t="n">
        <v>124</v>
      </c>
    </row>
    <row r="1201">
      <c r="A1201" s="103" t="n">
        <v>45686</v>
      </c>
      <c r="B1201" s="104">
        <f>оборот!E1419</f>
        <v/>
      </c>
      <c r="C1201" s="82" t="n">
        <v>102</v>
      </c>
    </row>
    <row r="1202">
      <c r="A1202" s="103" t="n">
        <v>45687</v>
      </c>
      <c r="B1202" s="104">
        <f>оборот!E1420</f>
        <v/>
      </c>
      <c r="C1202" s="82" t="n">
        <v>142</v>
      </c>
    </row>
    <row r="1203">
      <c r="A1203" s="103" t="n">
        <v>45688</v>
      </c>
      <c r="B1203" s="104">
        <f>оборот!E1421</f>
        <v/>
      </c>
      <c r="C1203" s="82" t="n">
        <v>54</v>
      </c>
    </row>
    <row r="1204">
      <c r="A1204" s="103" t="n">
        <v>45689</v>
      </c>
      <c r="B1204" s="104">
        <f>оборот!E1422</f>
        <v/>
      </c>
      <c r="C1204" s="82" t="n">
        <v>44</v>
      </c>
    </row>
    <row r="1205">
      <c r="A1205" s="103" t="n">
        <v>45690</v>
      </c>
      <c r="B1205" s="104">
        <f>оборот!E1423</f>
        <v/>
      </c>
      <c r="C1205" s="82" t="n">
        <v>102</v>
      </c>
    </row>
    <row r="1206">
      <c r="A1206" s="103" t="n">
        <v>45691</v>
      </c>
      <c r="B1206" s="104">
        <f>оборот!E1424</f>
        <v/>
      </c>
      <c r="C1206" s="82" t="n">
        <v>0</v>
      </c>
    </row>
    <row r="1207">
      <c r="A1207" s="103" t="n">
        <v>45692</v>
      </c>
      <c r="B1207" s="104">
        <f>оборот!E1425</f>
        <v/>
      </c>
      <c r="C1207" s="82" t="n">
        <v>107</v>
      </c>
    </row>
    <row r="1208">
      <c r="A1208" s="103" t="n">
        <v>45693</v>
      </c>
      <c r="B1208" s="104">
        <f>оборот!E1426</f>
        <v/>
      </c>
      <c r="C1208" s="82" t="n">
        <v>68</v>
      </c>
    </row>
    <row r="1209">
      <c r="A1209" s="103" t="n">
        <v>45694</v>
      </c>
      <c r="B1209" s="104">
        <f>оборот!E1427</f>
        <v/>
      </c>
      <c r="C1209" s="82" t="n">
        <v>55</v>
      </c>
    </row>
    <row r="1210">
      <c r="A1210" s="103" t="n">
        <v>45695</v>
      </c>
      <c r="B1210" s="104">
        <f>оборот!E1428</f>
        <v/>
      </c>
      <c r="C1210" s="82" t="n">
        <v>0</v>
      </c>
    </row>
    <row r="1211">
      <c r="A1211" s="103" t="n">
        <v>45696</v>
      </c>
      <c r="B1211" s="104">
        <f>оборот!E1429</f>
        <v/>
      </c>
      <c r="C1211" s="82" t="n">
        <v>103</v>
      </c>
    </row>
    <row r="1212">
      <c r="A1212" s="103" t="n">
        <v>45697</v>
      </c>
      <c r="B1212" s="104">
        <f>оборот!E1430</f>
        <v/>
      </c>
      <c r="C1212" s="82" t="n">
        <v>134</v>
      </c>
    </row>
    <row r="1213">
      <c r="A1213" s="103" t="n">
        <v>45698</v>
      </c>
      <c r="B1213" s="104">
        <f>оборот!E1431</f>
        <v/>
      </c>
      <c r="C1213" s="82" t="n">
        <v>105</v>
      </c>
    </row>
    <row r="1214">
      <c r="A1214" s="103" t="n">
        <v>45699</v>
      </c>
      <c r="B1214" s="104">
        <f>оборот!E1432</f>
        <v/>
      </c>
      <c r="C1214" s="82" t="n">
        <v>0</v>
      </c>
    </row>
    <row r="1215">
      <c r="A1215" s="103" t="n">
        <v>45700</v>
      </c>
      <c r="B1215" s="104">
        <f>оборот!E1433</f>
        <v/>
      </c>
      <c r="C1215" s="82" t="n">
        <v>57</v>
      </c>
    </row>
    <row r="1216">
      <c r="A1216" s="103" t="n">
        <v>45701</v>
      </c>
      <c r="B1216" s="104">
        <f>оборот!E1434</f>
        <v/>
      </c>
      <c r="C1216" s="82" t="n">
        <v>47</v>
      </c>
    </row>
    <row r="1217">
      <c r="A1217" s="103" t="n">
        <v>45702</v>
      </c>
      <c r="B1217" s="104">
        <f>оборот!E1435</f>
        <v/>
      </c>
      <c r="C1217" s="82" t="n">
        <v>105</v>
      </c>
    </row>
    <row r="1218">
      <c r="A1218" s="103" t="n">
        <v>45703</v>
      </c>
      <c r="B1218" s="104">
        <f>оборот!E1436</f>
        <v/>
      </c>
      <c r="C1218" s="82" t="n">
        <v>102</v>
      </c>
    </row>
    <row r="1219">
      <c r="A1219" s="103" t="n">
        <v>45704</v>
      </c>
      <c r="B1219" s="104">
        <f>оборот!E1437</f>
        <v/>
      </c>
      <c r="C1219" s="82" t="n">
        <v>0</v>
      </c>
    </row>
    <row r="1220">
      <c r="A1220" s="103" t="n">
        <v>45705</v>
      </c>
      <c r="B1220" s="104">
        <f>оборот!E1438</f>
        <v/>
      </c>
      <c r="C1220" s="82" t="n">
        <v>0</v>
      </c>
    </row>
    <row r="1221">
      <c r="A1221" s="103" t="n">
        <v>45706</v>
      </c>
      <c r="B1221" s="104">
        <f>оборот!E1439</f>
        <v/>
      </c>
      <c r="C1221" s="82" t="n">
        <v>100</v>
      </c>
    </row>
    <row r="1222">
      <c r="A1222" s="103" t="n">
        <v>45707</v>
      </c>
      <c r="B1222" s="104">
        <f>оборот!E1440</f>
        <v/>
      </c>
      <c r="C1222" s="82" t="n">
        <v>50</v>
      </c>
    </row>
    <row r="1223">
      <c r="A1223" s="103" t="n">
        <v>45708</v>
      </c>
      <c r="B1223" s="104">
        <f>оборот!E1441</f>
        <v/>
      </c>
      <c r="C1223" s="82" t="n">
        <v>141</v>
      </c>
    </row>
    <row r="1224">
      <c r="A1224" s="103" t="n">
        <v>45709</v>
      </c>
      <c r="B1224" s="104">
        <f>оборот!E1442</f>
        <v/>
      </c>
      <c r="C1224" s="82" t="n">
        <v>160</v>
      </c>
    </row>
    <row r="1225">
      <c r="A1225" s="103" t="n">
        <v>45710</v>
      </c>
      <c r="B1225" s="104">
        <f>оборот!E1443</f>
        <v/>
      </c>
      <c r="C1225" s="82" t="n">
        <v>54</v>
      </c>
      <c r="I1225" s="277" t="n"/>
    </row>
    <row r="1226">
      <c r="A1226" s="103" t="n">
        <v>45711</v>
      </c>
      <c r="B1226" s="104">
        <f>оборот!E1444</f>
        <v/>
      </c>
      <c r="C1226" s="82" t="n">
        <v>0</v>
      </c>
    </row>
    <row r="1227">
      <c r="A1227" s="103" t="n">
        <v>45712</v>
      </c>
      <c r="B1227" s="104">
        <f>оборот!E1445</f>
        <v/>
      </c>
      <c r="C1227" s="82" t="n">
        <v>109</v>
      </c>
    </row>
    <row r="1228">
      <c r="A1228" s="103" t="n">
        <v>45713</v>
      </c>
      <c r="B1228" s="104">
        <f>оборот!E1446</f>
        <v/>
      </c>
      <c r="C1228" s="82" t="n">
        <v>132</v>
      </c>
    </row>
    <row r="1229">
      <c r="A1229" s="103" t="n">
        <v>45714</v>
      </c>
      <c r="B1229" s="104">
        <f>оборот!E1447</f>
        <v/>
      </c>
      <c r="C1229" s="82" t="n">
        <v>0</v>
      </c>
    </row>
    <row r="1230">
      <c r="A1230" s="103" t="n">
        <v>45715</v>
      </c>
      <c r="B1230" s="104">
        <f>оборот!E1448</f>
        <v/>
      </c>
      <c r="C1230" s="82" t="n">
        <v>57</v>
      </c>
    </row>
    <row r="1231">
      <c r="A1231" s="103" t="n">
        <v>45716</v>
      </c>
      <c r="B1231" s="104">
        <f>оборот!E1449</f>
        <v/>
      </c>
      <c r="C1231" s="82" t="n">
        <v>147</v>
      </c>
    </row>
    <row r="1232">
      <c r="A1232" s="103" t="n">
        <v>45717</v>
      </c>
      <c r="B1232" s="104">
        <f>оборот!E1450</f>
        <v/>
      </c>
      <c r="C1232" s="82" t="n">
        <v>0</v>
      </c>
    </row>
    <row r="1233">
      <c r="A1233" s="103" t="n">
        <v>45718</v>
      </c>
      <c r="B1233" s="104">
        <f>оборот!E1451</f>
        <v/>
      </c>
      <c r="C1233" s="82" t="n">
        <v>117</v>
      </c>
    </row>
    <row r="1234">
      <c r="A1234" s="103" t="n">
        <v>45719</v>
      </c>
      <c r="B1234" s="104">
        <f>оборот!E1452</f>
        <v/>
      </c>
      <c r="C1234" s="82" t="n">
        <v>152</v>
      </c>
    </row>
    <row r="1235">
      <c r="A1235" s="103" t="n">
        <v>45720</v>
      </c>
      <c r="B1235" s="104">
        <f>оборот!E1453</f>
        <v/>
      </c>
      <c r="C1235" s="82" t="n">
        <v>136</v>
      </c>
    </row>
    <row r="1236">
      <c r="A1236" s="103" t="n">
        <v>45721</v>
      </c>
      <c r="B1236" s="104">
        <f>оборот!E1454</f>
        <v/>
      </c>
      <c r="C1236" s="82" t="n">
        <v>102</v>
      </c>
    </row>
    <row r="1237">
      <c r="A1237" s="103" t="n">
        <v>45722</v>
      </c>
      <c r="B1237" s="104">
        <f>оборот!E1455</f>
        <v/>
      </c>
      <c r="C1237" s="82" t="n">
        <v>0</v>
      </c>
    </row>
    <row r="1238">
      <c r="A1238" s="103" t="n">
        <v>45723</v>
      </c>
      <c r="B1238" s="104">
        <f>оборот!E1456</f>
        <v/>
      </c>
      <c r="C1238" s="82" t="n">
        <v>97</v>
      </c>
    </row>
    <row r="1239">
      <c r="A1239" s="103" t="n">
        <v>45724</v>
      </c>
      <c r="B1239" s="104">
        <f>оборот!E1457</f>
        <v/>
      </c>
      <c r="C1239" s="82" t="n">
        <v>75</v>
      </c>
    </row>
    <row r="1240">
      <c r="A1240" s="103" t="n">
        <v>45725</v>
      </c>
      <c r="B1240" s="104">
        <f>оборот!E1458</f>
        <v/>
      </c>
      <c r="C1240" s="82" t="n">
        <v>0</v>
      </c>
    </row>
    <row r="1241">
      <c r="A1241" s="103" t="n">
        <v>45726</v>
      </c>
      <c r="B1241" s="104">
        <f>оборот!E1459</f>
        <v/>
      </c>
      <c r="C1241" s="82" t="n">
        <v>0</v>
      </c>
    </row>
    <row r="1242">
      <c r="A1242" s="103" t="n">
        <v>45727</v>
      </c>
      <c r="B1242" s="104">
        <f>оборот!E1460</f>
        <v/>
      </c>
      <c r="C1242" s="82" t="n">
        <v>0</v>
      </c>
    </row>
    <row r="1243">
      <c r="A1243" s="103" t="n">
        <v>45728</v>
      </c>
      <c r="B1243" s="104">
        <f>оборот!E1461</f>
        <v/>
      </c>
      <c r="C1243" s="82" t="n">
        <v>44</v>
      </c>
    </row>
    <row r="1244">
      <c r="A1244" s="103" t="n">
        <v>45729</v>
      </c>
      <c r="B1244" s="104">
        <f>оборот!E1462</f>
        <v/>
      </c>
      <c r="C1244" s="82" t="n">
        <v>122</v>
      </c>
    </row>
    <row r="1245">
      <c r="A1245" s="103" t="n">
        <v>45730</v>
      </c>
      <c r="B1245" s="104">
        <f>оборот!E1463</f>
        <v/>
      </c>
      <c r="C1245" s="82" t="n">
        <v>47</v>
      </c>
    </row>
    <row r="1246">
      <c r="A1246" s="103" t="n">
        <v>45731</v>
      </c>
      <c r="B1246" s="104">
        <f>оборот!E1464</f>
        <v/>
      </c>
      <c r="C1246" s="82" t="n">
        <v>0</v>
      </c>
    </row>
    <row r="1247">
      <c r="A1247" s="103" t="n">
        <v>45732</v>
      </c>
      <c r="B1247" s="104">
        <f>оборот!E1465</f>
        <v/>
      </c>
      <c r="C1247" s="82" t="n">
        <v>0</v>
      </c>
    </row>
    <row r="1248">
      <c r="A1248" s="103" t="n">
        <v>45733</v>
      </c>
      <c r="B1248" s="104">
        <f>оборот!E1466</f>
        <v/>
      </c>
      <c r="C1248" s="82" t="n">
        <v>140</v>
      </c>
    </row>
    <row r="1249">
      <c r="A1249" s="103" t="n">
        <v>45734</v>
      </c>
      <c r="B1249" s="104">
        <f>оборот!E1467</f>
        <v/>
      </c>
      <c r="C1249" s="82" t="n">
        <v>132</v>
      </c>
    </row>
    <row r="1250">
      <c r="A1250" s="103" t="n">
        <v>45735</v>
      </c>
      <c r="B1250" s="104">
        <f>оборот!E1468</f>
        <v/>
      </c>
      <c r="C1250" s="82" t="n">
        <v>0</v>
      </c>
    </row>
    <row r="1251">
      <c r="A1251" s="103" t="n">
        <v>45736</v>
      </c>
      <c r="B1251" s="104">
        <f>оборот!E1469</f>
        <v/>
      </c>
      <c r="C1251" s="82" t="n">
        <v>0</v>
      </c>
    </row>
    <row r="1252">
      <c r="A1252" s="103" t="n">
        <v>45737</v>
      </c>
      <c r="B1252" s="104">
        <f>оборот!E1470</f>
        <v/>
      </c>
      <c r="C1252" s="82" t="n">
        <v>0</v>
      </c>
    </row>
    <row r="1253">
      <c r="A1253" s="103" t="n">
        <v>45738</v>
      </c>
      <c r="B1253" s="104">
        <f>оборот!E1471</f>
        <v/>
      </c>
      <c r="C1253" s="82" t="n">
        <v>0</v>
      </c>
    </row>
    <row r="1254">
      <c r="A1254" s="103" t="n">
        <v>45739</v>
      </c>
      <c r="B1254" s="104">
        <f>оборот!E1472</f>
        <v/>
      </c>
      <c r="C1254" s="82" t="n">
        <v>0</v>
      </c>
    </row>
    <row r="1255">
      <c r="A1255" s="103" t="n">
        <v>45740</v>
      </c>
      <c r="B1255" s="104">
        <f>оборот!E1473</f>
        <v/>
      </c>
      <c r="C1255" s="82" t="n">
        <v>0</v>
      </c>
    </row>
    <row r="1256">
      <c r="A1256" s="103" t="n">
        <v>45741</v>
      </c>
      <c r="B1256" s="104">
        <f>оборот!E1474</f>
        <v/>
      </c>
      <c r="C1256" s="82" t="n">
        <v>105</v>
      </c>
    </row>
    <row r="1257">
      <c r="A1257" s="103" t="n">
        <v>45742</v>
      </c>
      <c r="B1257" s="104">
        <f>оборот!E1475</f>
        <v/>
      </c>
      <c r="C1257" s="82" t="n">
        <v>172</v>
      </c>
    </row>
    <row r="1258">
      <c r="A1258" s="103" t="n">
        <v>45743</v>
      </c>
      <c r="B1258" s="104">
        <f>оборот!E1476</f>
        <v/>
      </c>
      <c r="C1258" s="82" t="n">
        <v>117</v>
      </c>
    </row>
    <row r="1259">
      <c r="A1259" s="103" t="n">
        <v>45744</v>
      </c>
      <c r="B1259" s="104">
        <f>оборот!E1477</f>
        <v/>
      </c>
      <c r="C1259" s="82" t="n">
        <v>0</v>
      </c>
    </row>
    <row r="1260">
      <c r="A1260" s="103" t="n">
        <v>45745</v>
      </c>
      <c r="B1260" s="104">
        <f>оборот!E1478</f>
        <v/>
      </c>
      <c r="C1260" s="82" t="n">
        <v>169</v>
      </c>
    </row>
    <row r="1261">
      <c r="A1261" s="103" t="n">
        <v>45746</v>
      </c>
      <c r="B1261" s="104">
        <f>оборот!E1479</f>
        <v/>
      </c>
      <c r="C1261" s="82" t="n">
        <v>0</v>
      </c>
    </row>
    <row r="1262">
      <c r="A1262" s="103" t="n">
        <v>45747</v>
      </c>
      <c r="B1262" s="104">
        <f>оборот!E1480</f>
        <v/>
      </c>
      <c r="C1262" s="82" t="n">
        <v>0</v>
      </c>
    </row>
    <row r="1263">
      <c r="A1263" s="103" t="n">
        <v>45748</v>
      </c>
      <c r="B1263" s="104">
        <f>оборот!E1481</f>
        <v/>
      </c>
      <c r="C1263" s="82" t="n">
        <v>0</v>
      </c>
    </row>
    <row r="1264">
      <c r="A1264" s="103" t="n">
        <v>45749</v>
      </c>
      <c r="B1264" s="104">
        <f>оборот!E1482</f>
        <v/>
      </c>
      <c r="C1264" s="82" t="n">
        <v>120</v>
      </c>
    </row>
    <row r="1265">
      <c r="A1265" s="103" t="n">
        <v>45750</v>
      </c>
      <c r="B1265" s="104">
        <f>оборот!E1483</f>
        <v/>
      </c>
      <c r="C1265" s="82" t="n">
        <v>231</v>
      </c>
    </row>
    <row r="1266">
      <c r="A1266" s="103" t="n">
        <v>45751</v>
      </c>
      <c r="B1266" s="104">
        <f>оборот!E1484</f>
        <v/>
      </c>
      <c r="C1266" s="82" t="n">
        <v>146</v>
      </c>
    </row>
    <row r="1267">
      <c r="A1267" s="103" t="n">
        <v>45752</v>
      </c>
      <c r="B1267" s="104">
        <f>оборот!E1485</f>
        <v/>
      </c>
      <c r="C1267" s="82" t="n">
        <v>77</v>
      </c>
    </row>
    <row r="1268">
      <c r="A1268" s="103" t="n">
        <v>45753</v>
      </c>
      <c r="B1268" s="104">
        <f>оборот!E1486</f>
        <v/>
      </c>
      <c r="C1268" s="82" t="n">
        <v>0</v>
      </c>
    </row>
    <row r="1269">
      <c r="A1269" s="103" t="n">
        <v>45754</v>
      </c>
      <c r="B1269" s="104">
        <f>оборот!E1487</f>
        <v/>
      </c>
      <c r="C1269" s="82" t="n">
        <v>0</v>
      </c>
    </row>
    <row r="1270">
      <c r="A1270" s="103" t="n">
        <v>45755</v>
      </c>
      <c r="B1270" s="104">
        <f>оборот!E1488</f>
        <v/>
      </c>
      <c r="C1270" s="82" t="n">
        <v>89</v>
      </c>
    </row>
    <row r="1271">
      <c r="A1271" s="103" t="n">
        <v>45756</v>
      </c>
      <c r="B1271" s="104">
        <f>оборот!E1489</f>
        <v/>
      </c>
      <c r="C1271" s="82" t="n">
        <v>67</v>
      </c>
    </row>
    <row r="1272">
      <c r="A1272" s="103" t="n">
        <v>45757</v>
      </c>
      <c r="B1272" s="104">
        <f>оборот!E1490</f>
        <v/>
      </c>
      <c r="C1272" s="82" t="n">
        <v>0</v>
      </c>
    </row>
    <row r="1273">
      <c r="A1273" s="103" t="n">
        <v>45758</v>
      </c>
      <c r="B1273" s="104">
        <f>оборот!E1491</f>
        <v/>
      </c>
      <c r="C1273" s="82" t="n">
        <v>0</v>
      </c>
    </row>
    <row r="1274">
      <c r="A1274" s="103" t="n">
        <v>45759</v>
      </c>
      <c r="B1274" s="104">
        <f>оборот!E1492</f>
        <v/>
      </c>
      <c r="C1274" s="82" t="n">
        <v>0</v>
      </c>
    </row>
    <row r="1275">
      <c r="A1275" s="103" t="n">
        <v>45760</v>
      </c>
      <c r="B1275" s="104">
        <f>оборот!E1493</f>
        <v/>
      </c>
      <c r="C1275" s="82" t="n">
        <v>0</v>
      </c>
    </row>
    <row r="1276">
      <c r="A1276" s="103" t="n">
        <v>45761</v>
      </c>
      <c r="B1276" s="104">
        <f>оборот!E1494</f>
        <v/>
      </c>
      <c r="C1276" s="82" t="n">
        <v>236</v>
      </c>
    </row>
    <row r="1277">
      <c r="A1277" s="103" t="n">
        <v>45762</v>
      </c>
      <c r="B1277" s="104">
        <f>оборот!E1495</f>
        <v/>
      </c>
      <c r="C1277" s="82" t="n">
        <v>0</v>
      </c>
    </row>
    <row r="1278">
      <c r="A1278" s="103" t="n">
        <v>45763</v>
      </c>
      <c r="B1278" s="104">
        <f>оборот!E1496</f>
        <v/>
      </c>
      <c r="C1278" s="82" t="n">
        <v>0</v>
      </c>
    </row>
    <row r="1279">
      <c r="A1279" s="103" t="n">
        <v>45764</v>
      </c>
      <c r="B1279" s="104">
        <f>оборот!E1497</f>
        <v/>
      </c>
      <c r="C1279" s="82" t="n">
        <v>149</v>
      </c>
    </row>
    <row r="1280">
      <c r="A1280" s="103" t="n">
        <v>45765</v>
      </c>
      <c r="B1280" s="104">
        <f>оборот!E1498</f>
        <v/>
      </c>
      <c r="C1280" s="82" t="n">
        <v>0</v>
      </c>
    </row>
    <row r="1281">
      <c r="A1281" s="103" t="n">
        <v>45766</v>
      </c>
      <c r="B1281" s="104">
        <f>оборот!E1499</f>
        <v/>
      </c>
      <c r="C1281" s="82" t="n">
        <v>147</v>
      </c>
    </row>
    <row r="1282">
      <c r="A1282" s="103" t="n">
        <v>45767</v>
      </c>
      <c r="B1282" s="104">
        <f>оборот!E1500</f>
        <v/>
      </c>
      <c r="C1282" s="82" t="n">
        <v>52</v>
      </c>
    </row>
    <row r="1283">
      <c r="A1283" s="103" t="n">
        <v>45768</v>
      </c>
      <c r="B1283" s="104">
        <f>оборот!E1501</f>
        <v/>
      </c>
      <c r="C1283" s="82" t="n">
        <v>98</v>
      </c>
    </row>
    <row r="1284">
      <c r="A1284" s="103" t="n">
        <v>45769</v>
      </c>
      <c r="B1284" s="104">
        <f>оборот!E1502</f>
        <v/>
      </c>
      <c r="C1284" s="82" t="n">
        <v>68</v>
      </c>
    </row>
    <row r="1285">
      <c r="A1285" s="103" t="n">
        <v>45770</v>
      </c>
      <c r="B1285" s="104">
        <f>оборот!E1503</f>
        <v/>
      </c>
      <c r="C1285" s="82" t="n">
        <v>153</v>
      </c>
    </row>
    <row r="1286">
      <c r="A1286" s="103" t="n">
        <v>45771</v>
      </c>
      <c r="B1286" s="104">
        <f>оборот!E1504</f>
        <v/>
      </c>
      <c r="C1286" s="82" t="n">
        <v>154</v>
      </c>
    </row>
    <row r="1287">
      <c r="A1287" s="103" t="n">
        <v>45772</v>
      </c>
      <c r="B1287" s="104">
        <f>оборот!E1505</f>
        <v/>
      </c>
      <c r="C1287" s="82" t="n">
        <v>0</v>
      </c>
    </row>
    <row r="1288">
      <c r="A1288" s="103" t="n">
        <v>45773</v>
      </c>
      <c r="B1288" s="104">
        <f>оборот!E1506</f>
        <v/>
      </c>
      <c r="C1288" s="82" t="n">
        <v>0</v>
      </c>
    </row>
    <row r="1289">
      <c r="A1289" s="103" t="n">
        <v>45774</v>
      </c>
      <c r="B1289" s="104">
        <f>оборот!E1507</f>
        <v/>
      </c>
      <c r="C1289" s="82" t="n">
        <v>0</v>
      </c>
    </row>
    <row r="1290">
      <c r="A1290" s="103" t="n">
        <v>45775</v>
      </c>
      <c r="B1290" s="104">
        <f>оборот!E1508</f>
        <v/>
      </c>
      <c r="C1290" s="82" t="n">
        <v>0</v>
      </c>
    </row>
    <row r="1291">
      <c r="A1291" s="103" t="n">
        <v>45776</v>
      </c>
      <c r="B1291" s="104">
        <f>оборот!E1509</f>
        <v/>
      </c>
      <c r="C1291" s="82" t="n">
        <v>0</v>
      </c>
    </row>
    <row r="1292">
      <c r="A1292" s="103" t="n">
        <v>45777</v>
      </c>
      <c r="B1292" s="104">
        <f>оборот!E1510</f>
        <v/>
      </c>
      <c r="C1292" s="82" t="n">
        <v>60</v>
      </c>
    </row>
    <row r="1293">
      <c r="A1293" s="103" t="n">
        <v>45778</v>
      </c>
      <c r="B1293" s="104">
        <f>оборот!E1511</f>
        <v/>
      </c>
      <c r="C1293" s="82" t="n">
        <v>105</v>
      </c>
    </row>
    <row r="1294">
      <c r="A1294" s="103" t="n">
        <v>45779</v>
      </c>
      <c r="B1294" s="104">
        <f>оборот!E1512</f>
        <v/>
      </c>
      <c r="C1294" s="82" t="n">
        <v>0</v>
      </c>
    </row>
    <row r="1295">
      <c r="A1295" s="103" t="n">
        <v>45780</v>
      </c>
      <c r="B1295" s="104">
        <f>оборот!E1513</f>
        <v/>
      </c>
      <c r="C1295" s="82" t="n">
        <v>0</v>
      </c>
    </row>
    <row r="1296">
      <c r="A1296" s="103" t="n">
        <v>45781</v>
      </c>
      <c r="B1296" s="104">
        <f>оборот!E1514</f>
        <v/>
      </c>
      <c r="C1296" s="82" t="n">
        <v>130</v>
      </c>
    </row>
    <row r="1297">
      <c r="A1297" s="103" t="n">
        <v>45782</v>
      </c>
      <c r="B1297" s="104">
        <f>оборот!E1515</f>
        <v/>
      </c>
      <c r="C1297" s="82" t="n">
        <v>0</v>
      </c>
    </row>
    <row r="1298">
      <c r="A1298" s="103" t="n">
        <v>45783</v>
      </c>
      <c r="B1298" s="104">
        <f>оборот!E1516</f>
        <v/>
      </c>
      <c r="C1298" s="82" t="n">
        <v>176</v>
      </c>
    </row>
    <row r="1299">
      <c r="A1299" s="103" t="n">
        <v>45784</v>
      </c>
      <c r="B1299" s="104">
        <f>оборот!E1517</f>
        <v/>
      </c>
      <c r="C1299" s="82" t="n">
        <v>159</v>
      </c>
    </row>
    <row r="1300">
      <c r="A1300" s="103" t="n">
        <v>45785</v>
      </c>
      <c r="B1300" s="104">
        <f>оборот!E1518</f>
        <v/>
      </c>
      <c r="C1300" s="82" t="n">
        <v>172</v>
      </c>
    </row>
    <row r="1301">
      <c r="A1301" s="103" t="n">
        <v>45786</v>
      </c>
      <c r="B1301" s="104">
        <f>оборот!E1519</f>
        <v/>
      </c>
      <c r="C1301" s="82" t="n">
        <v>186</v>
      </c>
    </row>
    <row r="1302">
      <c r="A1302" s="103" t="n">
        <v>45787</v>
      </c>
      <c r="B1302" s="104">
        <f>оборот!E1520</f>
        <v/>
      </c>
      <c r="C1302" s="82" t="n">
        <v>152</v>
      </c>
    </row>
    <row r="1303">
      <c r="A1303" s="103" t="n">
        <v>45788</v>
      </c>
      <c r="B1303" s="104">
        <f>оборот!E1521</f>
        <v/>
      </c>
      <c r="C1303" s="82" t="n">
        <v>0</v>
      </c>
    </row>
    <row r="1304">
      <c r="A1304" s="103" t="n">
        <v>45789</v>
      </c>
      <c r="B1304" s="104">
        <f>оборот!E1522</f>
        <v/>
      </c>
      <c r="C1304" s="82" t="n">
        <v>150</v>
      </c>
    </row>
    <row r="1305">
      <c r="A1305" s="103" t="n">
        <v>45790</v>
      </c>
      <c r="B1305" s="104">
        <f>оборот!E1523</f>
        <v/>
      </c>
      <c r="C1305" s="82" t="n">
        <v>0</v>
      </c>
    </row>
    <row r="1306">
      <c r="A1306" s="103" t="n">
        <v>45791</v>
      </c>
      <c r="B1306" s="104">
        <f>оборот!E1524</f>
        <v/>
      </c>
      <c r="C1306" s="82" t="n">
        <v>150</v>
      </c>
    </row>
    <row r="1307">
      <c r="A1307" s="103" t="n">
        <v>45792</v>
      </c>
      <c r="B1307" s="104">
        <f>оборот!E1525</f>
        <v/>
      </c>
      <c r="C1307" s="82" t="n">
        <v>78</v>
      </c>
    </row>
    <row r="1308">
      <c r="A1308" s="103" t="n">
        <v>45793</v>
      </c>
      <c r="B1308" s="104">
        <f>оборот!E1526</f>
        <v/>
      </c>
      <c r="C1308" s="82" t="n">
        <v>105</v>
      </c>
    </row>
    <row r="1309">
      <c r="A1309" s="103" t="n">
        <v>45794</v>
      </c>
      <c r="B1309" s="104">
        <f>оборот!E1527</f>
        <v/>
      </c>
      <c r="C1309" s="82" t="n">
        <v>100</v>
      </c>
    </row>
    <row r="1310">
      <c r="A1310" s="103" t="n">
        <v>45795</v>
      </c>
      <c r="B1310" s="104">
        <f>оборот!E1528</f>
        <v/>
      </c>
      <c r="C1310" s="82" t="n">
        <v>112</v>
      </c>
    </row>
    <row r="1311">
      <c r="A1311" s="103" t="n">
        <v>45796</v>
      </c>
      <c r="B1311" s="104">
        <f>оборот!E1529</f>
        <v/>
      </c>
      <c r="C1311" s="82" t="n">
        <v>106</v>
      </c>
    </row>
    <row r="1312">
      <c r="A1312" s="103" t="n">
        <v>45797</v>
      </c>
      <c r="B1312" s="104">
        <f>оборот!E1530</f>
        <v/>
      </c>
      <c r="C1312" s="82" t="n">
        <v>122</v>
      </c>
    </row>
    <row r="1313">
      <c r="A1313" s="103" t="n">
        <v>45798</v>
      </c>
      <c r="B1313" s="104">
        <f>оборот!E1531</f>
        <v/>
      </c>
      <c r="C1313" s="82" t="n">
        <v>146</v>
      </c>
    </row>
    <row r="1314">
      <c r="A1314" s="103" t="n">
        <v>45799</v>
      </c>
      <c r="B1314" s="104">
        <f>оборот!E1532</f>
        <v/>
      </c>
      <c r="C1314" s="82" t="n">
        <v>134</v>
      </c>
    </row>
    <row r="1315">
      <c r="A1315" s="103" t="n">
        <v>45800</v>
      </c>
      <c r="B1315" s="104">
        <f>оборот!E1533</f>
        <v/>
      </c>
      <c r="C1315" s="82" t="n">
        <v>128</v>
      </c>
    </row>
    <row r="1316">
      <c r="A1316" s="103" t="n">
        <v>45801</v>
      </c>
      <c r="B1316" s="104">
        <f>оборот!E1534</f>
        <v/>
      </c>
      <c r="C1316" s="82" t="n">
        <v>116</v>
      </c>
    </row>
    <row r="1317">
      <c r="A1317" s="103" t="n">
        <v>45802</v>
      </c>
      <c r="B1317" s="104">
        <f>оборот!E1535</f>
        <v/>
      </c>
      <c r="C1317" s="82" t="n">
        <v>139</v>
      </c>
    </row>
    <row r="1318">
      <c r="A1318" s="103" t="n">
        <v>45803</v>
      </c>
      <c r="B1318" s="104">
        <f>оборот!E1536</f>
        <v/>
      </c>
      <c r="C1318" s="82" t="n">
        <v>43</v>
      </c>
    </row>
    <row r="1319">
      <c r="A1319" s="103" t="n">
        <v>45804</v>
      </c>
      <c r="B1319" s="104">
        <f>оборот!E1537</f>
        <v/>
      </c>
      <c r="C1319" s="82" t="n">
        <v>121</v>
      </c>
    </row>
    <row r="1320">
      <c r="A1320" s="103" t="n">
        <v>45805</v>
      </c>
      <c r="B1320" s="104">
        <f>оборот!E1538</f>
        <v/>
      </c>
      <c r="C1320" s="82" t="n">
        <v>194</v>
      </c>
    </row>
    <row r="1321">
      <c r="A1321" s="103" t="n">
        <v>45806</v>
      </c>
      <c r="B1321" s="104">
        <f>оборот!E1539</f>
        <v/>
      </c>
      <c r="C1321" s="82" t="n">
        <v>128</v>
      </c>
    </row>
    <row r="1322">
      <c r="A1322" s="103" t="n">
        <v>45807</v>
      </c>
      <c r="B1322" s="104">
        <f>оборот!E1540</f>
        <v/>
      </c>
      <c r="C1322" s="82" t="n">
        <v>110</v>
      </c>
    </row>
    <row r="1323">
      <c r="A1323" s="103" t="n">
        <v>45808</v>
      </c>
      <c r="B1323" s="104">
        <f>оборот!E1541</f>
        <v/>
      </c>
      <c r="C1323" s="82" t="n">
        <v>0</v>
      </c>
    </row>
    <row r="1324">
      <c r="A1324" s="103" t="n">
        <v>45809</v>
      </c>
      <c r="B1324" s="104">
        <f>оборот!E1542</f>
        <v/>
      </c>
      <c r="C1324" s="82" t="n">
        <v>0</v>
      </c>
    </row>
    <row r="1325">
      <c r="A1325" s="103" t="n">
        <v>45810</v>
      </c>
      <c r="B1325" s="104">
        <f>оборот!E1543</f>
        <v/>
      </c>
      <c r="C1325" s="82" t="n">
        <v>63</v>
      </c>
    </row>
    <row r="1326">
      <c r="A1326" s="103" t="n">
        <v>45811</v>
      </c>
      <c r="B1326" s="104">
        <f>оборот!E1544</f>
        <v/>
      </c>
      <c r="C1326" s="82" t="n">
        <v>71</v>
      </c>
    </row>
    <row r="1327">
      <c r="A1327" s="103" t="n">
        <v>45812</v>
      </c>
      <c r="B1327" s="104">
        <f>оборот!E1545</f>
        <v/>
      </c>
      <c r="C1327" s="82" t="n">
        <v>107</v>
      </c>
    </row>
    <row r="1328">
      <c r="A1328" s="103" t="n">
        <v>45813</v>
      </c>
      <c r="B1328" s="104">
        <f>оборот!E1546</f>
        <v/>
      </c>
      <c r="C1328" s="82" t="n">
        <v>0</v>
      </c>
    </row>
    <row r="1329">
      <c r="A1329" s="103" t="n">
        <v>45814</v>
      </c>
      <c r="B1329" s="104">
        <f>оборот!E1547</f>
        <v/>
      </c>
      <c r="C1329" s="82" t="n">
        <v>0</v>
      </c>
    </row>
    <row r="1330">
      <c r="A1330" s="103" t="n">
        <v>45815</v>
      </c>
      <c r="B1330" s="104">
        <f>оборот!E1548</f>
        <v/>
      </c>
      <c r="C1330" s="82" t="n">
        <v>114</v>
      </c>
    </row>
    <row r="1331">
      <c r="A1331" s="103" t="n">
        <v>45816</v>
      </c>
      <c r="B1331" s="104">
        <f>оборот!E1549</f>
        <v/>
      </c>
      <c r="C1331" s="82" t="n">
        <v>0</v>
      </c>
    </row>
    <row r="1332">
      <c r="A1332" s="103" t="n">
        <v>45817</v>
      </c>
      <c r="B1332" s="104">
        <f>оборот!E1550</f>
        <v/>
      </c>
      <c r="C1332" s="82" t="n">
        <v>0</v>
      </c>
    </row>
    <row r="1333">
      <c r="A1333" s="103" t="n">
        <v>45818</v>
      </c>
      <c r="B1333" s="104">
        <f>оборот!E1551</f>
        <v/>
      </c>
      <c r="C1333" s="82" t="n">
        <v>101</v>
      </c>
    </row>
    <row r="1334">
      <c r="A1334" s="103" t="n">
        <v>45819</v>
      </c>
      <c r="B1334" s="104">
        <f>оборот!E1552</f>
        <v/>
      </c>
      <c r="C1334" s="82" t="n">
        <v>124</v>
      </c>
    </row>
    <row r="1335">
      <c r="A1335" s="103" t="n">
        <v>45820</v>
      </c>
      <c r="B1335" s="104">
        <f>оборот!E1553</f>
        <v/>
      </c>
      <c r="C1335" s="82" t="n">
        <v>130</v>
      </c>
    </row>
    <row r="1336">
      <c r="A1336" s="103" t="n">
        <v>45821</v>
      </c>
      <c r="B1336" s="104">
        <f>оборот!E1554</f>
        <v/>
      </c>
      <c r="C1336" s="82" t="n">
        <v>50</v>
      </c>
    </row>
    <row r="1337">
      <c r="A1337" s="103" t="n">
        <v>45822</v>
      </c>
      <c r="B1337" s="104">
        <f>оборот!E1555</f>
        <v/>
      </c>
      <c r="C1337" s="82" t="n">
        <v>130</v>
      </c>
    </row>
    <row r="1338">
      <c r="A1338" s="103" t="n">
        <v>45823</v>
      </c>
      <c r="B1338" s="104">
        <f>оборот!E1556</f>
        <v/>
      </c>
      <c r="C1338" s="82" t="n">
        <v>150</v>
      </c>
    </row>
    <row r="1339">
      <c r="A1339" s="103" t="n">
        <v>45824</v>
      </c>
      <c r="B1339" s="104">
        <f>оборот!E1557</f>
        <v/>
      </c>
      <c r="C1339" s="82" t="n">
        <v>61</v>
      </c>
    </row>
    <row r="1340">
      <c r="A1340" s="103" t="n">
        <v>45825</v>
      </c>
      <c r="B1340" s="104">
        <f>оборот!E1558</f>
        <v/>
      </c>
      <c r="C1340" s="82" t="n">
        <v>0</v>
      </c>
    </row>
    <row r="1341">
      <c r="A1341" s="103" t="n">
        <v>45826</v>
      </c>
      <c r="B1341" s="104">
        <f>оборот!E1559</f>
        <v/>
      </c>
      <c r="C1341" s="82" t="n">
        <v>0</v>
      </c>
    </row>
    <row r="1342">
      <c r="A1342" s="103" t="n">
        <v>45827</v>
      </c>
      <c r="B1342" s="104">
        <f>оборот!E1560</f>
        <v/>
      </c>
      <c r="C1342" s="82" t="n">
        <v>62</v>
      </c>
    </row>
    <row r="1343">
      <c r="A1343" s="103" t="n">
        <v>45828</v>
      </c>
      <c r="B1343" s="104">
        <f>оборот!E1561</f>
        <v/>
      </c>
      <c r="C1343" s="82" t="n">
        <v>71</v>
      </c>
    </row>
    <row r="1344">
      <c r="A1344" s="103" t="n">
        <v>45829</v>
      </c>
      <c r="B1344" s="104">
        <f>оборот!E1562</f>
        <v/>
      </c>
      <c r="C1344" s="82" t="n">
        <v>157</v>
      </c>
    </row>
    <row r="1345">
      <c r="A1345" s="103" t="n">
        <v>45830</v>
      </c>
      <c r="B1345" s="104">
        <f>оборот!E1563</f>
        <v/>
      </c>
      <c r="C1345" s="82" t="n">
        <v>0</v>
      </c>
    </row>
    <row r="1346">
      <c r="A1346" s="103" t="n">
        <v>45831</v>
      </c>
      <c r="B1346" s="104">
        <f>оборот!E1564</f>
        <v/>
      </c>
      <c r="C1346" s="82" t="n">
        <v>0</v>
      </c>
    </row>
    <row r="1347">
      <c r="A1347" s="103" t="n">
        <v>45832</v>
      </c>
      <c r="B1347" s="104">
        <f>оборот!E1565</f>
        <v/>
      </c>
      <c r="C1347" s="82" t="n">
        <v>238</v>
      </c>
    </row>
    <row r="1348">
      <c r="A1348" s="103" t="n">
        <v>45833</v>
      </c>
      <c r="B1348" s="104">
        <f>оборот!E1566</f>
        <v/>
      </c>
      <c r="C1348" s="82" t="n">
        <v>223</v>
      </c>
    </row>
    <row r="1349">
      <c r="A1349" s="103" t="n">
        <v>45834</v>
      </c>
      <c r="B1349" s="104">
        <f>оборот!E1567</f>
        <v/>
      </c>
      <c r="C1349" s="82" t="n">
        <v>0</v>
      </c>
    </row>
    <row r="1350">
      <c r="A1350" s="103" t="n">
        <v>45835</v>
      </c>
      <c r="B1350" s="104">
        <f>оборот!E1568</f>
        <v/>
      </c>
      <c r="C1350" s="82" t="n">
        <v>0</v>
      </c>
    </row>
    <row r="1351">
      <c r="A1351" s="103" t="n">
        <v>45836</v>
      </c>
      <c r="B1351" s="104">
        <f>оборот!E1569</f>
        <v/>
      </c>
      <c r="C1351" s="82" t="n">
        <v>60</v>
      </c>
    </row>
    <row r="1352">
      <c r="A1352" s="103" t="n">
        <v>45837</v>
      </c>
      <c r="B1352" s="104">
        <f>оборот!E1570</f>
        <v/>
      </c>
      <c r="C1352" s="82" t="n">
        <v>0</v>
      </c>
    </row>
    <row r="1353">
      <c r="A1353" s="103" t="n">
        <v>45838</v>
      </c>
      <c r="B1353" s="104">
        <f>оборот!E1571</f>
        <v/>
      </c>
      <c r="C1353" s="82" t="n">
        <v>0</v>
      </c>
    </row>
    <row r="1354">
      <c r="A1354" s="103" t="n">
        <v>45839</v>
      </c>
      <c r="B1354" s="104">
        <f>оборот!E1572</f>
        <v/>
      </c>
      <c r="C1354" s="82" t="n">
        <v>89</v>
      </c>
    </row>
    <row r="1355">
      <c r="A1355" s="103" t="n">
        <v>45840</v>
      </c>
      <c r="B1355" s="104">
        <f>оборот!E1573</f>
        <v/>
      </c>
      <c r="C1355" s="82" t="n">
        <v>61</v>
      </c>
    </row>
    <row r="1356">
      <c r="A1356" s="103" t="n">
        <v>45841</v>
      </c>
      <c r="B1356" s="104">
        <f>оборот!E1574</f>
        <v/>
      </c>
      <c r="C1356" s="82" t="n">
        <v>153</v>
      </c>
    </row>
    <row r="1357">
      <c r="A1357" s="103" t="n">
        <v>45842</v>
      </c>
      <c r="B1357" s="104">
        <f>оборот!E1575</f>
        <v/>
      </c>
      <c r="C1357" s="82" t="n">
        <v>71</v>
      </c>
    </row>
    <row r="1358">
      <c r="A1358" s="103" t="n">
        <v>45843</v>
      </c>
      <c r="B1358" s="104">
        <f>оборот!E1576</f>
        <v/>
      </c>
      <c r="C1358" s="82" t="n">
        <v>137</v>
      </c>
    </row>
    <row r="1359">
      <c r="A1359" s="103" t="n">
        <v>45844</v>
      </c>
      <c r="B1359" s="104">
        <f>оборот!E1577</f>
        <v/>
      </c>
      <c r="C1359" s="82" t="n">
        <v>72</v>
      </c>
    </row>
    <row r="1360">
      <c r="A1360" s="103" t="n">
        <v>45845</v>
      </c>
      <c r="B1360" s="104">
        <f>оборот!E1578</f>
        <v/>
      </c>
      <c r="C1360" s="82" t="n">
        <v>0</v>
      </c>
    </row>
    <row r="1361">
      <c r="A1361" s="103" t="n">
        <v>45846</v>
      </c>
      <c r="B1361" s="104">
        <f>оборот!E1579</f>
        <v/>
      </c>
      <c r="C1361" s="82" t="n">
        <v>0</v>
      </c>
    </row>
    <row r="1362">
      <c r="A1362" s="103" t="n">
        <v>45847</v>
      </c>
      <c r="B1362" s="104">
        <f>оборот!E1580</f>
        <v/>
      </c>
      <c r="C1362" s="82" t="n">
        <v>0</v>
      </c>
    </row>
    <row r="1363">
      <c r="A1363" s="103" t="n">
        <v>45848</v>
      </c>
      <c r="B1363" s="104">
        <f>оборот!E1581</f>
        <v/>
      </c>
      <c r="C1363" s="82" t="n">
        <v>118</v>
      </c>
    </row>
    <row r="1364">
      <c r="A1364" s="103" t="n">
        <v>45849</v>
      </c>
      <c r="B1364" s="104">
        <f>оборот!E1582</f>
        <v/>
      </c>
      <c r="C1364" s="82" t="n">
        <v>118</v>
      </c>
    </row>
    <row r="1365">
      <c r="A1365" s="103" t="n">
        <v>45850</v>
      </c>
      <c r="B1365" s="104">
        <f>оборот!E1583</f>
        <v/>
      </c>
      <c r="C1365" s="82" t="n">
        <v>0</v>
      </c>
    </row>
    <row r="1366">
      <c r="A1366" s="103" t="n">
        <v>45851</v>
      </c>
      <c r="B1366" s="104">
        <f>оборот!E1584</f>
        <v/>
      </c>
      <c r="C1366" s="82" t="n">
        <v>0</v>
      </c>
    </row>
    <row r="1367">
      <c r="A1367" s="103" t="n">
        <v>45852</v>
      </c>
      <c r="B1367" s="104">
        <f>оборот!E1585</f>
        <v/>
      </c>
      <c r="C1367" s="82" t="n">
        <v>0</v>
      </c>
    </row>
    <row r="1368">
      <c r="A1368" s="103" t="n">
        <v>45853</v>
      </c>
      <c r="B1368" s="104">
        <f>оборот!E1586</f>
        <v/>
      </c>
      <c r="C1368" s="82" t="n">
        <v>152</v>
      </c>
    </row>
    <row r="1369">
      <c r="A1369" s="103" t="n">
        <v>45854</v>
      </c>
      <c r="B1369" s="104">
        <f>оборот!E1587</f>
        <v/>
      </c>
      <c r="C1369" s="82" t="n">
        <v>142</v>
      </c>
    </row>
    <row r="1370">
      <c r="A1370" s="103" t="n">
        <v>45855</v>
      </c>
      <c r="B1370" s="104">
        <f>оборот!E1588</f>
        <v/>
      </c>
      <c r="C1370" s="82" t="n">
        <v>104</v>
      </c>
    </row>
    <row r="1371">
      <c r="A1371" s="103" t="n">
        <v>45856</v>
      </c>
      <c r="B1371" s="104">
        <f>оборот!E1589</f>
        <v/>
      </c>
      <c r="C1371" s="82" t="n">
        <v>123</v>
      </c>
    </row>
    <row r="1372">
      <c r="A1372" s="103" t="n">
        <v>45857</v>
      </c>
      <c r="B1372" s="104">
        <f>оборот!E1590</f>
        <v/>
      </c>
      <c r="C1372" s="82" t="n">
        <v>0</v>
      </c>
    </row>
    <row r="1373">
      <c r="A1373" s="103" t="n">
        <v>45858</v>
      </c>
      <c r="B1373" s="104">
        <f>оборот!E1591</f>
        <v/>
      </c>
      <c r="C1373" s="82" t="n">
        <v>0</v>
      </c>
    </row>
    <row r="1374">
      <c r="A1374" s="103" t="n">
        <v>45859</v>
      </c>
      <c r="B1374" s="104">
        <f>оборот!E1592</f>
        <v/>
      </c>
      <c r="C1374" s="82" t="n">
        <v>0</v>
      </c>
    </row>
    <row r="1375">
      <c r="A1375" s="103" t="n">
        <v>45860</v>
      </c>
      <c r="B1375" s="104">
        <f>оборот!E1593</f>
        <v/>
      </c>
      <c r="C1375" s="82" t="n">
        <v>110</v>
      </c>
    </row>
    <row r="1376">
      <c r="A1376" s="103" t="n">
        <v>45861</v>
      </c>
      <c r="B1376" s="104">
        <f>оборот!E1594</f>
        <v/>
      </c>
      <c r="C1376" s="82" t="n">
        <v>121</v>
      </c>
    </row>
    <row r="1377">
      <c r="A1377" s="103" t="n">
        <v>45862</v>
      </c>
      <c r="B1377" s="104">
        <f>оборот!E1595</f>
        <v/>
      </c>
      <c r="C1377" s="82" t="n">
        <v>130</v>
      </c>
    </row>
    <row r="1378">
      <c r="A1378" s="103" t="n">
        <v>45863</v>
      </c>
      <c r="B1378" s="104">
        <f>оборот!E1596</f>
        <v/>
      </c>
      <c r="C1378" s="82" t="n">
        <v>124</v>
      </c>
    </row>
    <row r="1379">
      <c r="A1379" s="103" t="n">
        <v>45864</v>
      </c>
      <c r="B1379" s="104">
        <f>оборот!E1597</f>
        <v/>
      </c>
      <c r="C1379" s="82" t="n">
        <v>80</v>
      </c>
    </row>
    <row r="1380">
      <c r="A1380" s="103" t="n">
        <v>45865</v>
      </c>
      <c r="B1380" s="104">
        <f>оборот!E1598</f>
        <v/>
      </c>
      <c r="C1380" s="82" t="n">
        <v>40</v>
      </c>
    </row>
    <row r="1381">
      <c r="A1381" s="103" t="n">
        <v>45866</v>
      </c>
      <c r="B1381" s="104">
        <f>оборот!E1599</f>
        <v/>
      </c>
      <c r="C1381" s="82" t="n">
        <v>112</v>
      </c>
    </row>
    <row r="1382">
      <c r="A1382" s="103" t="n">
        <v>45867</v>
      </c>
      <c r="B1382" s="104">
        <f>оборот!E1600</f>
        <v/>
      </c>
      <c r="C1382" s="82" t="n">
        <v>162</v>
      </c>
    </row>
    <row r="1383">
      <c r="A1383" s="103" t="n">
        <v>45868</v>
      </c>
      <c r="B1383" s="104">
        <f>оборот!E1601</f>
        <v/>
      </c>
      <c r="C1383" s="82" t="n">
        <v>63</v>
      </c>
    </row>
    <row r="1384">
      <c r="A1384" s="103" t="n">
        <v>45869</v>
      </c>
      <c r="B1384" s="104">
        <f>оборот!E1602</f>
        <v/>
      </c>
      <c r="C1384" s="82" t="n">
        <v>57</v>
      </c>
    </row>
    <row r="1385">
      <c r="A1385" s="103" t="n">
        <v>45870</v>
      </c>
      <c r="B1385" s="104">
        <f>оборот!E1603</f>
        <v/>
      </c>
      <c r="C1385" s="82" t="n">
        <v>134</v>
      </c>
    </row>
    <row r="1386">
      <c r="A1386" s="103" t="n">
        <v>45871</v>
      </c>
      <c r="B1386" s="104">
        <f>оборот!E1604</f>
        <v/>
      </c>
      <c r="C1386" s="82" t="n">
        <v>128</v>
      </c>
    </row>
    <row r="1387">
      <c r="A1387" s="103" t="n">
        <v>45872</v>
      </c>
      <c r="B1387" s="104">
        <f>оборот!E1605</f>
        <v/>
      </c>
      <c r="C1387" s="82" t="n">
        <v>241</v>
      </c>
    </row>
    <row r="1388">
      <c r="A1388" s="103" t="n">
        <v>45873</v>
      </c>
      <c r="B1388" s="104">
        <f>оборот!E1606</f>
        <v/>
      </c>
      <c r="C1388" s="82" t="n">
        <v>240</v>
      </c>
    </row>
    <row r="1389">
      <c r="A1389" s="103" t="n">
        <v>45874</v>
      </c>
      <c r="B1389" s="104">
        <f>оборот!E1607</f>
        <v/>
      </c>
      <c r="C1389" s="82" t="n">
        <v>0</v>
      </c>
    </row>
    <row r="1390">
      <c r="A1390" s="103" t="n">
        <v>45875</v>
      </c>
      <c r="B1390" s="104">
        <f>оборот!E1608</f>
        <v/>
      </c>
      <c r="C1390" s="82" t="n">
        <v>261</v>
      </c>
    </row>
    <row r="1391">
      <c r="A1391" s="103" t="n">
        <v>45876</v>
      </c>
      <c r="B1391" s="104">
        <f>оборот!E1609</f>
        <v/>
      </c>
      <c r="C1391" s="82" t="n">
        <v>148</v>
      </c>
    </row>
    <row r="1392">
      <c r="A1392" s="103" t="n">
        <v>45877</v>
      </c>
      <c r="B1392" s="104">
        <f>оборот!E1610</f>
        <v/>
      </c>
      <c r="C1392" s="82" t="n">
        <v>129</v>
      </c>
    </row>
    <row r="1393">
      <c r="A1393" s="103" t="n">
        <v>45878</v>
      </c>
      <c r="B1393" s="104">
        <f>оборот!E1611</f>
        <v/>
      </c>
      <c r="C1393" s="82" t="n">
        <v>123</v>
      </c>
    </row>
    <row r="1394">
      <c r="A1394" s="103" t="n">
        <v>45879</v>
      </c>
      <c r="B1394" s="104">
        <f>оборот!E1612</f>
        <v/>
      </c>
      <c r="C1394" s="82" t="n">
        <v>165</v>
      </c>
    </row>
    <row r="1395">
      <c r="A1395" s="103" t="n">
        <v>45880</v>
      </c>
      <c r="B1395" s="104">
        <f>оборот!E1613</f>
        <v/>
      </c>
      <c r="C1395" s="82" t="n">
        <v>193</v>
      </c>
    </row>
    <row r="1396">
      <c r="A1396" s="103" t="n">
        <v>45881</v>
      </c>
      <c r="B1396" s="104">
        <f>оборот!E1614</f>
        <v/>
      </c>
      <c r="C1396" s="82" t="n">
        <v>104</v>
      </c>
    </row>
    <row r="1397">
      <c r="A1397" s="103" t="n">
        <v>45882</v>
      </c>
      <c r="B1397" s="104">
        <f>оборот!E1615</f>
        <v/>
      </c>
      <c r="C1397" s="82" t="n">
        <v>182</v>
      </c>
    </row>
    <row r="1398">
      <c r="A1398" s="103" t="n">
        <v>45883</v>
      </c>
      <c r="B1398" s="104">
        <f>оборот!E1616</f>
        <v/>
      </c>
      <c r="C1398" s="82" t="n">
        <v>103</v>
      </c>
    </row>
    <row r="1399">
      <c r="A1399" s="103" t="n">
        <v>45884</v>
      </c>
      <c r="B1399" s="104">
        <f>оборот!E1617</f>
        <v/>
      </c>
      <c r="C1399" s="82" t="n">
        <v>97</v>
      </c>
    </row>
    <row r="1400">
      <c r="A1400" s="103" t="n">
        <v>45885</v>
      </c>
      <c r="B1400" s="104">
        <f>оборот!E1618</f>
        <v/>
      </c>
      <c r="C1400" s="82" t="n">
        <v>142</v>
      </c>
    </row>
    <row r="1401">
      <c r="A1401" s="103" t="n">
        <v>45886</v>
      </c>
      <c r="B1401" s="104">
        <f>оборот!E1619</f>
        <v/>
      </c>
      <c r="C1401" s="82" t="n">
        <v>0</v>
      </c>
    </row>
    <row r="1402">
      <c r="A1402" s="103" t="n">
        <v>45887</v>
      </c>
      <c r="B1402" s="104">
        <f>оборот!E1620</f>
        <v/>
      </c>
      <c r="C1402" s="82" t="n">
        <v>150</v>
      </c>
    </row>
    <row r="1403">
      <c r="A1403" s="103" t="n">
        <v>45888</v>
      </c>
      <c r="B1403" s="104">
        <f>оборот!E1621</f>
        <v/>
      </c>
      <c r="C1403" s="82" t="n">
        <v>180</v>
      </c>
    </row>
    <row r="1404">
      <c r="A1404" s="103" t="n">
        <v>45889</v>
      </c>
      <c r="B1404" s="104">
        <f>оборот!E1622</f>
        <v/>
      </c>
      <c r="C1404" s="82" t="n">
        <v>152</v>
      </c>
    </row>
    <row r="1405">
      <c r="A1405" s="103" t="n">
        <v>45890</v>
      </c>
      <c r="B1405" s="104">
        <f>оборот!E1623</f>
        <v/>
      </c>
      <c r="C1405" s="82" t="n">
        <v>157</v>
      </c>
    </row>
    <row r="1406">
      <c r="A1406" s="103" t="n">
        <v>45891</v>
      </c>
      <c r="B1406" s="104">
        <f>оборот!E1624</f>
        <v/>
      </c>
      <c r="C1406" s="82" t="n">
        <v>60</v>
      </c>
    </row>
    <row r="1407">
      <c r="A1407" s="103" t="n">
        <v>45892</v>
      </c>
      <c r="B1407" s="104">
        <f>оборот!E1625</f>
        <v/>
      </c>
      <c r="C1407" s="82" t="n">
        <v>57</v>
      </c>
    </row>
    <row r="1408">
      <c r="A1408" s="103" t="n">
        <v>45893</v>
      </c>
      <c r="B1408" s="104">
        <f>оборот!E1626</f>
        <v/>
      </c>
      <c r="C1408" s="82" t="n">
        <v>102</v>
      </c>
    </row>
    <row r="1409">
      <c r="A1409" s="103" t="n">
        <v>45894</v>
      </c>
      <c r="B1409" s="104">
        <f>оборот!E1627</f>
        <v/>
      </c>
      <c r="C1409" s="82" t="n">
        <v>169</v>
      </c>
    </row>
    <row r="1410">
      <c r="A1410" s="103" t="n">
        <v>45895</v>
      </c>
      <c r="B1410" s="104">
        <f>оборот!E1628</f>
        <v/>
      </c>
      <c r="C1410" s="82" t="n">
        <v>96</v>
      </c>
    </row>
    <row r="1411">
      <c r="A1411" s="103" t="n">
        <v>45896</v>
      </c>
      <c r="B1411" s="104">
        <f>оборот!E1629</f>
        <v/>
      </c>
      <c r="C1411" s="82" t="n">
        <v>0</v>
      </c>
    </row>
    <row r="1412">
      <c r="A1412" s="103" t="n">
        <v>45897</v>
      </c>
      <c r="B1412" s="104">
        <f>оборот!E1630</f>
        <v/>
      </c>
      <c r="C1412" s="82" t="n">
        <v>57</v>
      </c>
    </row>
    <row r="1413">
      <c r="A1413" s="103" t="n">
        <v>45898</v>
      </c>
      <c r="B1413" s="104">
        <f>оборот!E1631</f>
        <v/>
      </c>
      <c r="C1413" s="82" t="n">
        <v>0</v>
      </c>
    </row>
    <row r="1414">
      <c r="A1414" s="103" t="n">
        <v>45899</v>
      </c>
      <c r="B1414" s="104">
        <f>оборот!E1632</f>
        <v/>
      </c>
      <c r="C1414" s="82" t="n">
        <v>72</v>
      </c>
    </row>
    <row r="1415">
      <c r="A1415" s="103" t="n">
        <v>45900</v>
      </c>
      <c r="B1415" s="104">
        <f>оборот!E1633</f>
        <v/>
      </c>
      <c r="C1415" s="82" t="n">
        <v>143</v>
      </c>
    </row>
    <row r="1416">
      <c r="A1416" s="103" t="n">
        <v>45901</v>
      </c>
      <c r="B1416" s="104">
        <f>оборот!E1634</f>
        <v/>
      </c>
      <c r="C1416" s="82" t="n">
        <v>103</v>
      </c>
    </row>
    <row r="1417">
      <c r="A1417" s="103" t="n">
        <v>45902</v>
      </c>
      <c r="B1417" s="104">
        <f>оборот!E1635</f>
        <v/>
      </c>
      <c r="C1417" s="82" t="n">
        <v>0</v>
      </c>
    </row>
    <row r="1418">
      <c r="A1418" s="103" t="n">
        <v>45903</v>
      </c>
      <c r="B1418" s="104">
        <f>оборот!E1636</f>
        <v/>
      </c>
      <c r="C1418" s="82" t="n">
        <v>116</v>
      </c>
    </row>
    <row r="1419">
      <c r="A1419" s="103" t="n">
        <v>45904</v>
      </c>
      <c r="B1419" s="104">
        <f>оборот!E1637</f>
        <v/>
      </c>
      <c r="C1419" s="82" t="n">
        <v>77</v>
      </c>
    </row>
    <row r="1420">
      <c r="A1420" s="103" t="n">
        <v>45905</v>
      </c>
      <c r="B1420" s="104">
        <f>оборот!E1638</f>
        <v/>
      </c>
      <c r="C1420" s="82" t="n">
        <v>174</v>
      </c>
    </row>
    <row r="1421">
      <c r="A1421" s="103" t="n">
        <v>45906</v>
      </c>
      <c r="B1421" s="104">
        <f>оборот!E1639</f>
        <v/>
      </c>
      <c r="C1421" s="82" t="n">
        <v>142</v>
      </c>
    </row>
    <row r="1422">
      <c r="A1422" s="103" t="n">
        <v>45907</v>
      </c>
      <c r="B1422" s="104">
        <f>оборот!E1640</f>
        <v/>
      </c>
      <c r="C1422" s="82" t="n">
        <v>54</v>
      </c>
    </row>
    <row r="1423">
      <c r="A1423" s="103" t="n">
        <v>45908</v>
      </c>
      <c r="B1423" s="104">
        <f>оборот!E1641</f>
        <v/>
      </c>
      <c r="C1423" s="82" t="n">
        <v>67</v>
      </c>
    </row>
    <row r="1424">
      <c r="A1424" s="103" t="n">
        <v>45909</v>
      </c>
      <c r="B1424" s="104">
        <f>оборот!E1642</f>
        <v/>
      </c>
      <c r="C1424" s="82" t="n">
        <v>154</v>
      </c>
    </row>
    <row r="1425">
      <c r="A1425" s="103" t="n">
        <v>45910</v>
      </c>
      <c r="B1425" s="104">
        <f>оборот!E1643</f>
        <v/>
      </c>
      <c r="C1425" s="82" t="n">
        <v>88</v>
      </c>
    </row>
    <row r="1426">
      <c r="A1426" s="103" t="n">
        <v>45911</v>
      </c>
      <c r="B1426" s="104">
        <f>оборот!E1644</f>
        <v/>
      </c>
      <c r="C1426" s="82" t="n">
        <v>156</v>
      </c>
    </row>
    <row r="1427">
      <c r="A1427" s="103" t="n">
        <v>45912</v>
      </c>
      <c r="B1427" s="104">
        <f>оборот!E1645</f>
        <v/>
      </c>
      <c r="C1427" s="82" t="n">
        <v>122</v>
      </c>
    </row>
    <row r="1428">
      <c r="A1428" s="103" t="n">
        <v>45913</v>
      </c>
      <c r="B1428" s="104">
        <f>оборот!E1646</f>
        <v/>
      </c>
      <c r="C1428" s="82" t="n">
        <v>96</v>
      </c>
    </row>
    <row r="1429">
      <c r="A1429" s="103" t="n">
        <v>45914</v>
      </c>
      <c r="B1429" s="104">
        <f>оборот!E1647</f>
        <v/>
      </c>
      <c r="C1429" s="82" t="n">
        <v>154</v>
      </c>
    </row>
    <row r="1430">
      <c r="A1430" s="103" t="n">
        <v>45915</v>
      </c>
      <c r="B1430" s="104">
        <f>оборот!E1648</f>
        <v/>
      </c>
      <c r="C1430" s="82" t="n">
        <v>152</v>
      </c>
    </row>
    <row r="1431">
      <c r="A1431" s="103" t="n">
        <v>45916</v>
      </c>
      <c r="B1431" s="104">
        <f>оборот!E1649</f>
        <v/>
      </c>
      <c r="C1431" s="82" t="n">
        <v>77</v>
      </c>
    </row>
    <row r="1432">
      <c r="A1432" s="103" t="n">
        <v>45917</v>
      </c>
      <c r="B1432" s="104">
        <f>оборот!E1650</f>
        <v/>
      </c>
      <c r="C1432" s="82" t="n">
        <v>101</v>
      </c>
    </row>
    <row r="1433">
      <c r="A1433" s="103" t="n">
        <v>45918</v>
      </c>
      <c r="B1433" s="104">
        <f>оборот!E1651</f>
        <v/>
      </c>
      <c r="C1433" s="82" t="n">
        <v>0</v>
      </c>
    </row>
    <row r="1434">
      <c r="A1434" s="103" t="n">
        <v>45919</v>
      </c>
      <c r="B1434" s="104">
        <f>оборот!E1652</f>
        <v/>
      </c>
      <c r="C1434" s="82" t="n">
        <v>67</v>
      </c>
    </row>
    <row r="1435">
      <c r="A1435" s="103" t="n">
        <v>45920</v>
      </c>
      <c r="B1435" s="104">
        <f>оборот!E1653</f>
        <v/>
      </c>
      <c r="C1435" s="82" t="n">
        <v>0</v>
      </c>
    </row>
    <row r="1436">
      <c r="A1436" s="103" t="n">
        <v>45921</v>
      </c>
      <c r="B1436" s="104">
        <f>оборот!E1654</f>
        <v/>
      </c>
      <c r="C1436" s="82" t="n">
        <v>54</v>
      </c>
    </row>
    <row r="1437">
      <c r="A1437" s="103" t="n">
        <v>45922</v>
      </c>
      <c r="B1437" s="104">
        <f>оборот!E1655</f>
        <v/>
      </c>
      <c r="C1437" s="82" t="n">
        <v>0</v>
      </c>
    </row>
    <row r="1438">
      <c r="A1438" s="103" t="n">
        <v>45923</v>
      </c>
      <c r="B1438" s="104">
        <f>оборот!E1656</f>
        <v/>
      </c>
      <c r="C1438" s="82" t="n">
        <v>125</v>
      </c>
    </row>
    <row r="1439">
      <c r="A1439" s="103" t="n">
        <v>45924</v>
      </c>
      <c r="B1439" s="104">
        <f>оборот!E1657</f>
        <v/>
      </c>
      <c r="C1439" s="82" t="n">
        <v>0</v>
      </c>
    </row>
    <row r="1440">
      <c r="A1440" s="103" t="n">
        <v>45925</v>
      </c>
      <c r="B1440" s="104">
        <f>оборот!E1658</f>
        <v/>
      </c>
      <c r="C1440" s="82" t="n">
        <v>113</v>
      </c>
    </row>
    <row r="1441">
      <c r="A1441" s="103" t="n">
        <v>45926</v>
      </c>
      <c r="B1441" s="104">
        <f>оборот!E1659</f>
        <v/>
      </c>
      <c r="C1441" s="82" t="n">
        <v>0</v>
      </c>
    </row>
    <row r="1442">
      <c r="A1442" s="103" t="n">
        <v>45927</v>
      </c>
      <c r="B1442" s="104">
        <f>оборот!E1660</f>
        <v/>
      </c>
      <c r="C1442" s="82" t="n">
        <v>0</v>
      </c>
    </row>
    <row r="1443">
      <c r="A1443" s="103" t="n">
        <v>45928</v>
      </c>
      <c r="B1443" s="104">
        <f>оборот!E1661</f>
        <v/>
      </c>
      <c r="C1443" s="82" t="n">
        <v>0</v>
      </c>
    </row>
    <row r="1444">
      <c r="A1444" s="103" t="n">
        <v>45929</v>
      </c>
      <c r="B1444" s="104">
        <f>оборот!E1662</f>
        <v/>
      </c>
      <c r="C1444" s="82" t="n">
        <v>96</v>
      </c>
    </row>
    <row r="1445">
      <c r="A1445" s="103" t="n">
        <v>45930</v>
      </c>
      <c r="B1445" s="104">
        <f>оборот!E1663</f>
        <v/>
      </c>
      <c r="C1445" s="82" t="n">
        <v>74</v>
      </c>
    </row>
    <row r="1446">
      <c r="A1446" s="103" t="n">
        <v>45931</v>
      </c>
      <c r="B1446" s="104">
        <f>оборот!E1664</f>
        <v/>
      </c>
      <c r="C1446" s="82" t="n">
        <v>0</v>
      </c>
    </row>
    <row r="1447">
      <c r="A1447" s="103" t="n">
        <v>45932</v>
      </c>
      <c r="B1447" s="104">
        <f>оборот!E1665</f>
        <v/>
      </c>
      <c r="C1447" s="82" t="n">
        <v>0</v>
      </c>
    </row>
    <row r="1448">
      <c r="A1448" s="103" t="n">
        <v>45933</v>
      </c>
      <c r="B1448" s="104">
        <f>оборот!E1666</f>
        <v/>
      </c>
      <c r="C1448" s="82" t="n">
        <v>96</v>
      </c>
    </row>
    <row r="1449">
      <c r="A1449" s="103" t="n">
        <v>45934</v>
      </c>
      <c r="B1449" s="104">
        <f>оборот!E1667</f>
        <v/>
      </c>
      <c r="C1449" s="82" t="n">
        <v>78</v>
      </c>
    </row>
    <row r="1450">
      <c r="A1450" s="103" t="n">
        <v>45935</v>
      </c>
      <c r="B1450" s="104">
        <f>оборот!E1668</f>
        <v/>
      </c>
      <c r="C1450" s="82" t="n">
        <v>0</v>
      </c>
    </row>
    <row r="1451">
      <c r="A1451" s="103" t="n">
        <v>45936</v>
      </c>
      <c r="B1451" s="104">
        <f>оборот!E1669</f>
        <v/>
      </c>
      <c r="C1451" s="82" t="n"/>
    </row>
    <row r="1452">
      <c r="A1452" s="103" t="n">
        <v>45937</v>
      </c>
      <c r="B1452" s="104">
        <f>оборот!E1670</f>
        <v/>
      </c>
      <c r="C1452" s="82" t="n"/>
    </row>
    <row r="1453">
      <c r="A1453" s="103" t="n">
        <v>45938</v>
      </c>
      <c r="B1453" s="104">
        <f>оборот!E1671</f>
        <v/>
      </c>
      <c r="C1453" s="82" t="n"/>
    </row>
    <row r="1454">
      <c r="A1454" s="103" t="n">
        <v>45939</v>
      </c>
      <c r="B1454" s="104">
        <f>оборот!E1672</f>
        <v/>
      </c>
      <c r="C1454" s="82" t="n"/>
    </row>
    <row r="1455">
      <c r="A1455" s="103" t="n">
        <v>45940</v>
      </c>
      <c r="B1455" s="104">
        <f>оборот!E1673</f>
        <v/>
      </c>
      <c r="C1455" s="82" t="n"/>
    </row>
    <row r="1456">
      <c r="A1456" s="103" t="n">
        <v>45941</v>
      </c>
      <c r="B1456" s="104">
        <f>оборот!E1674</f>
        <v/>
      </c>
      <c r="C1456" s="82" t="n"/>
    </row>
    <row r="1457">
      <c r="A1457" s="103" t="n">
        <v>45942</v>
      </c>
      <c r="B1457" s="104">
        <f>оборот!E1675</f>
        <v/>
      </c>
      <c r="C1457" s="82" t="n"/>
    </row>
    <row r="1458">
      <c r="A1458" s="103" t="n">
        <v>45943</v>
      </c>
      <c r="B1458" s="104">
        <f>оборот!E1676</f>
        <v/>
      </c>
      <c r="C1458" s="82" t="n"/>
    </row>
    <row r="1459">
      <c r="A1459" s="103" t="n">
        <v>45944</v>
      </c>
      <c r="B1459" s="104">
        <f>оборот!E1677</f>
        <v/>
      </c>
      <c r="C1459" s="82" t="n"/>
    </row>
    <row r="1460">
      <c r="A1460" s="103" t="n">
        <v>45945</v>
      </c>
      <c r="B1460" s="104">
        <f>оборот!E1678</f>
        <v/>
      </c>
      <c r="C1460" s="82" t="n"/>
    </row>
    <row r="1461">
      <c r="A1461" s="103" t="n">
        <v>45946</v>
      </c>
      <c r="B1461" s="104">
        <f>оборот!E1679</f>
        <v/>
      </c>
      <c r="C1461" s="82" t="n"/>
    </row>
    <row r="1462">
      <c r="A1462" s="103" t="n">
        <v>45947</v>
      </c>
      <c r="B1462" s="104">
        <f>оборот!E1680</f>
        <v/>
      </c>
      <c r="C1462" s="82" t="n"/>
    </row>
    <row r="1463">
      <c r="A1463" s="103" t="n">
        <v>45948</v>
      </c>
      <c r="B1463" s="104">
        <f>оборот!E1681</f>
        <v/>
      </c>
      <c r="C1463" s="82" t="n"/>
    </row>
    <row r="1464">
      <c r="A1464" s="103" t="n">
        <v>45949</v>
      </c>
      <c r="B1464" s="104">
        <f>оборот!E1682</f>
        <v/>
      </c>
      <c r="C1464" s="82" t="n"/>
    </row>
    <row r="1465">
      <c r="A1465" s="103" t="n">
        <v>45950</v>
      </c>
      <c r="B1465" s="104">
        <f>оборот!E1683</f>
        <v/>
      </c>
      <c r="C1465" s="82" t="n"/>
    </row>
    <row r="1466">
      <c r="A1466" s="103" t="n">
        <v>45951</v>
      </c>
      <c r="B1466" s="104">
        <f>оборот!E1684</f>
        <v/>
      </c>
      <c r="C1466" s="82" t="n"/>
    </row>
    <row r="1467">
      <c r="A1467" s="103" t="n">
        <v>45952</v>
      </c>
      <c r="B1467" s="104">
        <f>оборот!E1685</f>
        <v/>
      </c>
      <c r="C1467" s="82" t="n"/>
    </row>
    <row r="1468">
      <c r="A1468" s="103" t="n">
        <v>45953</v>
      </c>
      <c r="B1468" s="104">
        <f>оборот!E1686</f>
        <v/>
      </c>
      <c r="C1468" s="82" t="n"/>
    </row>
    <row r="1469">
      <c r="A1469" s="103" t="n">
        <v>45954</v>
      </c>
      <c r="B1469" s="104">
        <f>оборот!E1687</f>
        <v/>
      </c>
      <c r="C1469" s="82" t="n"/>
    </row>
    <row r="1470">
      <c r="A1470" s="103" t="n">
        <v>45955</v>
      </c>
      <c r="B1470" s="104">
        <f>оборот!E1688</f>
        <v/>
      </c>
      <c r="C1470" s="82" t="n"/>
    </row>
    <row r="1471">
      <c r="A1471" s="103" t="n">
        <v>45956</v>
      </c>
      <c r="B1471" s="104">
        <f>оборот!E1689</f>
        <v/>
      </c>
      <c r="C1471" s="82" t="n"/>
    </row>
    <row r="1472">
      <c r="A1472" s="103" t="n">
        <v>45957</v>
      </c>
      <c r="B1472" s="104">
        <f>оборот!E1690</f>
        <v/>
      </c>
      <c r="C1472" s="82" t="n"/>
    </row>
    <row r="1473">
      <c r="A1473" s="103" t="n">
        <v>45958</v>
      </c>
      <c r="B1473" s="104">
        <f>оборот!E1691</f>
        <v/>
      </c>
      <c r="C1473" s="82" t="n"/>
    </row>
    <row r="1474">
      <c r="A1474" s="103" t="n">
        <v>45959</v>
      </c>
      <c r="B1474" s="104">
        <f>оборот!E1692</f>
        <v/>
      </c>
      <c r="C1474" s="82" t="n"/>
    </row>
    <row r="1475">
      <c r="A1475" s="103" t="n">
        <v>45960</v>
      </c>
      <c r="B1475" s="104">
        <f>оборот!E1693</f>
        <v/>
      </c>
      <c r="C1475" s="82" t="n"/>
    </row>
    <row r="1476">
      <c r="A1476" s="103" t="n">
        <v>45961</v>
      </c>
      <c r="B1476" s="104">
        <f>оборот!E1694</f>
        <v/>
      </c>
      <c r="C1476" s="82" t="n"/>
    </row>
    <row r="1477">
      <c r="A1477" s="103" t="n">
        <v>45962</v>
      </c>
      <c r="B1477" s="104">
        <f>оборот!E1695</f>
        <v/>
      </c>
      <c r="C1477" s="82" t="n"/>
    </row>
    <row r="1478">
      <c r="A1478" s="103" t="n">
        <v>45963</v>
      </c>
      <c r="B1478" s="104">
        <f>оборот!E1696</f>
        <v/>
      </c>
      <c r="C1478" s="82" t="n"/>
    </row>
    <row r="1479">
      <c r="A1479" s="103" t="n">
        <v>45964</v>
      </c>
      <c r="B1479" s="104">
        <f>оборот!E1697</f>
        <v/>
      </c>
      <c r="C1479" s="82" t="n"/>
    </row>
    <row r="1480">
      <c r="A1480" s="103" t="n">
        <v>45965</v>
      </c>
      <c r="B1480" s="104">
        <f>оборот!E1698</f>
        <v/>
      </c>
      <c r="C1480" s="82" t="n"/>
    </row>
    <row r="1481">
      <c r="A1481" s="103" t="n">
        <v>45966</v>
      </c>
      <c r="B1481" s="104">
        <f>оборот!E1699</f>
        <v/>
      </c>
      <c r="C1481" s="82" t="n"/>
    </row>
    <row r="1482">
      <c r="A1482" s="103" t="n">
        <v>45967</v>
      </c>
      <c r="B1482" s="104">
        <f>оборот!E1700</f>
        <v/>
      </c>
      <c r="C1482" s="82" t="n"/>
    </row>
    <row r="1483">
      <c r="A1483" s="103" t="n">
        <v>45968</v>
      </c>
      <c r="B1483" s="104">
        <f>оборот!E1701</f>
        <v/>
      </c>
      <c r="C1483" s="82" t="n"/>
    </row>
    <row r="1484">
      <c r="A1484" s="103" t="n">
        <v>45969</v>
      </c>
      <c r="B1484" s="104">
        <f>оборот!E1702</f>
        <v/>
      </c>
      <c r="C1484" s="82" t="n"/>
    </row>
    <row r="1485">
      <c r="A1485" s="103" t="n">
        <v>45970</v>
      </c>
      <c r="B1485" s="104">
        <f>оборот!E1703</f>
        <v/>
      </c>
      <c r="C1485" s="82" t="n"/>
    </row>
    <row r="1486">
      <c r="A1486" s="103" t="n">
        <v>45971</v>
      </c>
      <c r="B1486" s="104">
        <f>оборот!E1704</f>
        <v/>
      </c>
      <c r="C1486" s="82" t="n"/>
    </row>
    <row r="1487">
      <c r="A1487" s="103" t="n">
        <v>45972</v>
      </c>
      <c r="B1487" s="104">
        <f>оборот!E1705</f>
        <v/>
      </c>
      <c r="C1487" s="82" t="n"/>
    </row>
    <row r="1488">
      <c r="A1488" s="103" t="n">
        <v>45973</v>
      </c>
      <c r="B1488" s="104">
        <f>оборот!E1706</f>
        <v/>
      </c>
      <c r="C1488" s="82" t="n"/>
    </row>
    <row r="1489">
      <c r="A1489" s="103" t="n">
        <v>45974</v>
      </c>
      <c r="B1489" s="104">
        <f>оборот!E1707</f>
        <v/>
      </c>
      <c r="C1489" s="82" t="n"/>
    </row>
    <row r="1490">
      <c r="A1490" s="103" t="n">
        <v>45975</v>
      </c>
      <c r="B1490" s="104">
        <f>оборот!E1708</f>
        <v/>
      </c>
      <c r="C1490" s="82" t="n"/>
    </row>
    <row r="1491">
      <c r="A1491" s="103" t="n">
        <v>45976</v>
      </c>
      <c r="B1491" s="104">
        <f>оборот!E1709</f>
        <v/>
      </c>
      <c r="C1491" s="82" t="n"/>
    </row>
    <row r="1492">
      <c r="A1492" s="103" t="n">
        <v>45977</v>
      </c>
      <c r="B1492" s="104">
        <f>оборот!E1710</f>
        <v/>
      </c>
      <c r="C1492" s="82" t="n"/>
    </row>
    <row r="1493">
      <c r="A1493" s="103" t="n">
        <v>45978</v>
      </c>
      <c r="B1493" s="104">
        <f>оборот!E1711</f>
        <v/>
      </c>
      <c r="C1493" s="82" t="n"/>
    </row>
    <row r="1494">
      <c r="A1494" s="103" t="n">
        <v>45979</v>
      </c>
      <c r="B1494" s="104">
        <f>оборот!E1712</f>
        <v/>
      </c>
      <c r="C1494" s="82" t="n"/>
    </row>
    <row r="1495">
      <c r="A1495" s="103" t="n">
        <v>45980</v>
      </c>
      <c r="B1495" s="104">
        <f>оборот!E1713</f>
        <v/>
      </c>
      <c r="C1495" s="82" t="n"/>
    </row>
    <row r="1496">
      <c r="A1496" s="103" t="n">
        <v>45981</v>
      </c>
      <c r="B1496" s="104">
        <f>оборот!E1714</f>
        <v/>
      </c>
      <c r="C1496" s="82" t="n"/>
    </row>
    <row r="1497">
      <c r="A1497" s="103" t="n">
        <v>45982</v>
      </c>
      <c r="B1497" s="104">
        <f>оборот!E1715</f>
        <v/>
      </c>
      <c r="C1497" s="82" t="n"/>
    </row>
    <row r="1498">
      <c r="A1498" s="103" t="n">
        <v>45983</v>
      </c>
      <c r="B1498" s="104">
        <f>оборот!E1716</f>
        <v/>
      </c>
      <c r="C1498" s="82" t="n"/>
    </row>
    <row r="1499">
      <c r="A1499" s="103" t="n">
        <v>45984</v>
      </c>
      <c r="B1499" s="104">
        <f>оборот!E1717</f>
        <v/>
      </c>
      <c r="C1499" s="82" t="n"/>
    </row>
    <row r="1500">
      <c r="A1500" s="103" t="n">
        <v>45985</v>
      </c>
      <c r="B1500" s="104">
        <f>оборот!E1718</f>
        <v/>
      </c>
      <c r="C1500" s="82" t="n"/>
    </row>
    <row r="1501">
      <c r="A1501" s="103" t="n">
        <v>45986</v>
      </c>
      <c r="B1501" s="104">
        <f>оборот!E1719</f>
        <v/>
      </c>
      <c r="C1501" s="82" t="n"/>
    </row>
    <row r="1502">
      <c r="A1502" s="103" t="n">
        <v>45987</v>
      </c>
      <c r="B1502" s="104">
        <f>оборот!E1720</f>
        <v/>
      </c>
      <c r="C1502" s="82" t="n"/>
    </row>
    <row r="1503">
      <c r="A1503" s="103" t="n">
        <v>45988</v>
      </c>
      <c r="B1503" s="104">
        <f>оборот!E1721</f>
        <v/>
      </c>
      <c r="C1503" s="82" t="n"/>
    </row>
    <row r="1504">
      <c r="A1504" s="103" t="n">
        <v>45989</v>
      </c>
      <c r="B1504" s="104">
        <f>оборот!E1722</f>
        <v/>
      </c>
      <c r="C1504" s="82" t="n"/>
    </row>
    <row r="1505">
      <c r="A1505" s="103" t="n">
        <v>45990</v>
      </c>
      <c r="B1505" s="104">
        <f>оборот!E1723</f>
        <v/>
      </c>
      <c r="C1505" s="82" t="n"/>
    </row>
    <row r="1506">
      <c r="A1506" s="103" t="n">
        <v>45991</v>
      </c>
      <c r="B1506" s="104">
        <f>оборот!E1724</f>
        <v/>
      </c>
      <c r="C1506" s="82" t="n"/>
    </row>
    <row r="1507">
      <c r="A1507" s="103" t="n">
        <v>45992</v>
      </c>
      <c r="B1507" s="104">
        <f>оборот!E1725</f>
        <v/>
      </c>
      <c r="C1507" s="82" t="n"/>
    </row>
    <row r="1508">
      <c r="A1508" s="103" t="n">
        <v>45993</v>
      </c>
      <c r="B1508" s="104">
        <f>оборот!E1726</f>
        <v/>
      </c>
      <c r="C1508" s="82" t="n"/>
    </row>
    <row r="1509">
      <c r="A1509" s="103" t="n">
        <v>45994</v>
      </c>
      <c r="B1509" s="104">
        <f>оборот!E1727</f>
        <v/>
      </c>
      <c r="C1509" s="82" t="n"/>
    </row>
    <row r="1510">
      <c r="A1510" s="103" t="n">
        <v>45995</v>
      </c>
      <c r="B1510" s="104">
        <f>оборот!E1728</f>
        <v/>
      </c>
      <c r="C1510" s="82" t="n"/>
    </row>
    <row r="1511">
      <c r="A1511" s="103" t="n">
        <v>45996</v>
      </c>
      <c r="B1511" s="104">
        <f>оборот!E1729</f>
        <v/>
      </c>
      <c r="C1511" s="82" t="n"/>
    </row>
    <row r="1512">
      <c r="A1512" s="103" t="n">
        <v>45997</v>
      </c>
      <c r="B1512" s="104">
        <f>оборот!E1730</f>
        <v/>
      </c>
      <c r="C1512" s="82" t="n"/>
    </row>
    <row r="1513">
      <c r="A1513" s="103" t="n">
        <v>45998</v>
      </c>
      <c r="B1513" s="104">
        <f>оборот!E1731</f>
        <v/>
      </c>
      <c r="C1513" s="82" t="n"/>
    </row>
    <row r="1514">
      <c r="A1514" s="103" t="n">
        <v>45999</v>
      </c>
      <c r="B1514" s="104">
        <f>оборот!E1732</f>
        <v/>
      </c>
      <c r="C1514" s="82" t="n"/>
    </row>
    <row r="1515">
      <c r="A1515" s="103" t="n">
        <v>46000</v>
      </c>
      <c r="B1515" s="104">
        <f>оборот!E1733</f>
        <v/>
      </c>
      <c r="C1515" s="82" t="n"/>
    </row>
    <row r="1516">
      <c r="A1516" s="103" t="n">
        <v>46001</v>
      </c>
      <c r="B1516" s="104">
        <f>оборот!E1734</f>
        <v/>
      </c>
      <c r="C1516" s="82" t="n"/>
    </row>
    <row r="1517">
      <c r="A1517" s="103" t="n">
        <v>46002</v>
      </c>
      <c r="B1517" s="104">
        <f>оборот!E1735</f>
        <v/>
      </c>
      <c r="C1517" s="82" t="n"/>
    </row>
    <row r="1518">
      <c r="A1518" s="103" t="n">
        <v>46003</v>
      </c>
      <c r="B1518" s="104">
        <f>оборот!E1736</f>
        <v/>
      </c>
      <c r="C1518" s="82" t="n"/>
    </row>
    <row r="1519">
      <c r="A1519" s="103" t="n">
        <v>46004</v>
      </c>
      <c r="B1519" s="104">
        <f>оборот!E1737</f>
        <v/>
      </c>
      <c r="C1519" s="82" t="n"/>
    </row>
    <row r="1520">
      <c r="A1520" s="103" t="n">
        <v>46005</v>
      </c>
      <c r="B1520" s="104">
        <f>оборот!E1738</f>
        <v/>
      </c>
      <c r="C1520" s="82" t="n"/>
    </row>
    <row r="1521">
      <c r="A1521" s="103" t="n">
        <v>46006</v>
      </c>
      <c r="B1521" s="104">
        <f>оборот!E1739</f>
        <v/>
      </c>
      <c r="C1521" s="82" t="n"/>
    </row>
    <row r="1522">
      <c r="A1522" s="103" t="n">
        <v>46007</v>
      </c>
      <c r="B1522" s="104">
        <f>оборот!E1740</f>
        <v/>
      </c>
      <c r="C1522" s="82" t="n"/>
    </row>
    <row r="1523">
      <c r="A1523" s="103" t="n">
        <v>46008</v>
      </c>
      <c r="B1523" s="104">
        <f>оборот!E1741</f>
        <v/>
      </c>
      <c r="C1523" s="82" t="n"/>
    </row>
    <row r="1524">
      <c r="A1524" s="103" t="n">
        <v>46009</v>
      </c>
      <c r="B1524" s="104">
        <f>оборот!E1742</f>
        <v/>
      </c>
      <c r="C1524" s="82" t="n"/>
    </row>
    <row r="1525">
      <c r="A1525" s="103" t="n">
        <v>46010</v>
      </c>
      <c r="B1525" s="104">
        <f>оборот!E1743</f>
        <v/>
      </c>
      <c r="C1525" s="82" t="n"/>
    </row>
    <row r="1526">
      <c r="A1526" s="103" t="n">
        <v>46011</v>
      </c>
      <c r="B1526" s="104">
        <f>оборот!E1744</f>
        <v/>
      </c>
      <c r="C1526" s="82" t="n"/>
    </row>
    <row r="1527">
      <c r="A1527" s="103" t="n">
        <v>46012</v>
      </c>
      <c r="B1527" s="104">
        <f>оборот!E1745</f>
        <v/>
      </c>
      <c r="C1527" s="82" t="n"/>
    </row>
    <row r="1528">
      <c r="A1528" s="103" t="n">
        <v>46013</v>
      </c>
      <c r="B1528" s="104">
        <f>оборот!E1746</f>
        <v/>
      </c>
      <c r="C1528" s="82" t="n"/>
    </row>
    <row r="1529">
      <c r="A1529" s="103" t="n">
        <v>46014</v>
      </c>
      <c r="B1529" s="104">
        <f>оборот!E1747</f>
        <v/>
      </c>
      <c r="C1529" s="82" t="n"/>
    </row>
    <row r="1530">
      <c r="A1530" s="103" t="n">
        <v>46015</v>
      </c>
      <c r="B1530" s="104">
        <f>оборот!E1748</f>
        <v/>
      </c>
      <c r="C1530" s="82" t="n"/>
    </row>
    <row r="1531">
      <c r="A1531" s="103" t="n">
        <v>46016</v>
      </c>
      <c r="B1531" s="104">
        <f>оборот!E1749</f>
        <v/>
      </c>
      <c r="C1531" s="82" t="n"/>
    </row>
    <row r="1532">
      <c r="A1532" s="103" t="n">
        <v>46017</v>
      </c>
      <c r="B1532" s="104">
        <f>оборот!E1750</f>
        <v/>
      </c>
      <c r="C1532" s="82" t="n"/>
    </row>
    <row r="1533">
      <c r="A1533" s="103" t="n">
        <v>46018</v>
      </c>
      <c r="B1533" s="104">
        <f>оборот!E1751</f>
        <v/>
      </c>
      <c r="C1533" s="82" t="n"/>
    </row>
    <row r="1534">
      <c r="A1534" s="103" t="n">
        <v>46019</v>
      </c>
      <c r="B1534" s="104">
        <f>оборот!E1752</f>
        <v/>
      </c>
      <c r="C1534" s="82" t="n"/>
    </row>
    <row r="1535">
      <c r="A1535" s="103" t="n">
        <v>46020</v>
      </c>
      <c r="B1535" s="104">
        <f>оборот!E1753</f>
        <v/>
      </c>
      <c r="C1535" s="82" t="n"/>
    </row>
    <row r="1536">
      <c r="A1536" s="103" t="n">
        <v>46021</v>
      </c>
      <c r="B1536" s="104">
        <f>оборот!E1754</f>
        <v/>
      </c>
      <c r="C1536" s="82" t="n"/>
    </row>
    <row r="1537">
      <c r="A1537" s="103" t="n">
        <v>46022</v>
      </c>
      <c r="B1537" s="104">
        <f>оборот!E1755</f>
        <v/>
      </c>
      <c r="C1537" s="82" t="n"/>
    </row>
    <row r="1538">
      <c r="A1538" s="103" t="n">
        <v>46023</v>
      </c>
      <c r="B1538" s="104">
        <f>оборот!E1756</f>
        <v/>
      </c>
      <c r="C1538" s="82" t="n"/>
    </row>
    <row r="1539">
      <c r="A1539" s="103" t="n">
        <v>46024</v>
      </c>
      <c r="B1539" s="104">
        <f>оборот!E1757</f>
        <v/>
      </c>
      <c r="C1539" s="82" t="n"/>
    </row>
    <row r="1540">
      <c r="A1540" s="103" t="n">
        <v>46025</v>
      </c>
      <c r="B1540" s="104">
        <f>оборот!E1758</f>
        <v/>
      </c>
      <c r="C1540" s="82" t="n"/>
    </row>
    <row r="1541">
      <c r="A1541" s="103" t="n">
        <v>46026</v>
      </c>
      <c r="B1541" s="104">
        <f>оборот!E1759</f>
        <v/>
      </c>
      <c r="C1541" s="82" t="n"/>
    </row>
    <row r="1542">
      <c r="A1542" s="103" t="n">
        <v>46027</v>
      </c>
      <c r="B1542" s="104">
        <f>оборот!E1760</f>
        <v/>
      </c>
      <c r="C1542" s="82" t="n"/>
    </row>
    <row r="1543">
      <c r="A1543" s="103" t="n">
        <v>46028</v>
      </c>
      <c r="B1543" s="104">
        <f>оборот!E1761</f>
        <v/>
      </c>
      <c r="C1543" s="82" t="n"/>
    </row>
    <row r="1544">
      <c r="A1544" s="103" t="n">
        <v>46029</v>
      </c>
      <c r="B1544" s="104">
        <f>оборот!E1762</f>
        <v/>
      </c>
      <c r="C1544" s="82" t="n"/>
    </row>
    <row r="1545">
      <c r="A1545" s="103" t="n">
        <v>46030</v>
      </c>
      <c r="B1545" s="104">
        <f>оборот!E1763</f>
        <v/>
      </c>
      <c r="C1545" s="82" t="n"/>
    </row>
    <row r="1546">
      <c r="A1546" s="103" t="n">
        <v>46031</v>
      </c>
      <c r="B1546" s="104">
        <f>оборот!E1764</f>
        <v/>
      </c>
      <c r="C1546" s="82" t="n"/>
    </row>
    <row r="1547">
      <c r="A1547" s="103" t="n">
        <v>46032</v>
      </c>
      <c r="B1547" s="104">
        <f>оборот!E1765</f>
        <v/>
      </c>
      <c r="C1547" s="82" t="n"/>
    </row>
    <row r="1548">
      <c r="A1548" s="103" t="n">
        <v>46033</v>
      </c>
      <c r="B1548" s="104">
        <f>оборот!E1766</f>
        <v/>
      </c>
      <c r="C1548" s="82" t="n"/>
    </row>
    <row r="1549">
      <c r="A1549" s="103" t="n">
        <v>46034</v>
      </c>
      <c r="B1549" s="104">
        <f>оборот!E1767</f>
        <v/>
      </c>
      <c r="C1549" s="82" t="n"/>
    </row>
    <row r="1550">
      <c r="A1550" s="103" t="n">
        <v>46035</v>
      </c>
      <c r="B1550" s="104">
        <f>оборот!E1768</f>
        <v/>
      </c>
      <c r="C1550" s="82" t="n"/>
    </row>
    <row r="1551">
      <c r="A1551" s="103" t="n">
        <v>46036</v>
      </c>
      <c r="B1551" s="104">
        <f>оборот!E1769</f>
        <v/>
      </c>
      <c r="C1551" s="82" t="n"/>
    </row>
    <row r="1552">
      <c r="A1552" s="103" t="n">
        <v>46037</v>
      </c>
      <c r="B1552" s="104">
        <f>оборот!E1770</f>
        <v/>
      </c>
      <c r="C1552" s="82" t="n"/>
    </row>
    <row r="1553">
      <c r="A1553" s="103" t="n">
        <v>46038</v>
      </c>
      <c r="B1553" s="104">
        <f>оборот!E1771</f>
        <v/>
      </c>
      <c r="C1553" s="82" t="n"/>
    </row>
    <row r="1554">
      <c r="A1554" s="103" t="n">
        <v>46039</v>
      </c>
      <c r="B1554" s="104">
        <f>оборот!E1772</f>
        <v/>
      </c>
      <c r="C1554" s="82" t="n"/>
    </row>
    <row r="1555">
      <c r="A1555" s="103" t="n">
        <v>46040</v>
      </c>
      <c r="B1555" s="104">
        <f>оборот!E1773</f>
        <v/>
      </c>
      <c r="C1555" s="82" t="n"/>
    </row>
    <row r="1556">
      <c r="A1556" s="103" t="n">
        <v>46041</v>
      </c>
      <c r="B1556" s="104">
        <f>оборот!E1774</f>
        <v/>
      </c>
      <c r="C1556" s="82" t="n"/>
    </row>
    <row r="1557">
      <c r="A1557" s="103" t="n">
        <v>46042</v>
      </c>
      <c r="B1557" s="104">
        <f>оборот!E1775</f>
        <v/>
      </c>
      <c r="C1557" s="82" t="n"/>
    </row>
    <row r="1558">
      <c r="A1558" s="103" t="n">
        <v>46043</v>
      </c>
      <c r="B1558" s="104">
        <f>оборот!E1776</f>
        <v/>
      </c>
      <c r="C1558" s="82" t="n"/>
    </row>
    <row r="1559">
      <c r="A1559" s="103" t="n">
        <v>46044</v>
      </c>
      <c r="B1559" s="104">
        <f>оборот!E1777</f>
        <v/>
      </c>
      <c r="C1559" s="82" t="n"/>
    </row>
    <row r="1560">
      <c r="A1560" s="103" t="n">
        <v>46045</v>
      </c>
      <c r="B1560" s="104">
        <f>оборот!E1778</f>
        <v/>
      </c>
      <c r="C1560" s="82" t="n"/>
    </row>
    <row r="1561">
      <c r="A1561" s="103" t="n">
        <v>46046</v>
      </c>
      <c r="B1561" s="104">
        <f>оборот!E1779</f>
        <v/>
      </c>
      <c r="C1561" s="82" t="n"/>
    </row>
    <row r="1562">
      <c r="A1562" s="103" t="n">
        <v>46047</v>
      </c>
      <c r="B1562" s="104">
        <f>оборот!E1780</f>
        <v/>
      </c>
      <c r="C1562" s="82" t="n"/>
    </row>
    <row r="1563">
      <c r="A1563" s="103" t="n">
        <v>46048</v>
      </c>
      <c r="B1563" s="104">
        <f>оборот!E1781</f>
        <v/>
      </c>
      <c r="C1563" s="82" t="n"/>
    </row>
    <row r="1564">
      <c r="A1564" s="103" t="n">
        <v>46049</v>
      </c>
      <c r="B1564" s="104">
        <f>оборот!E1782</f>
        <v/>
      </c>
      <c r="C1564" s="82" t="n"/>
    </row>
    <row r="1565">
      <c r="A1565" s="103" t="n">
        <v>46050</v>
      </c>
      <c r="B1565" s="104">
        <f>оборот!E1783</f>
        <v/>
      </c>
      <c r="C1565" s="82" t="n"/>
    </row>
    <row r="1566">
      <c r="A1566" s="103" t="n">
        <v>46051</v>
      </c>
      <c r="B1566" s="104">
        <f>оборот!E1784</f>
        <v/>
      </c>
      <c r="C1566" s="82" t="n"/>
    </row>
    <row r="1567">
      <c r="A1567" s="103" t="n">
        <v>46052</v>
      </c>
      <c r="B1567" s="104">
        <f>оборот!E1785</f>
        <v/>
      </c>
      <c r="C1567" s="82" t="n"/>
    </row>
    <row r="1568">
      <c r="A1568" s="103" t="n">
        <v>46053</v>
      </c>
      <c r="B1568" s="104">
        <f>оборот!E1786</f>
        <v/>
      </c>
      <c r="C1568" s="82" t="n"/>
    </row>
    <row r="1569">
      <c r="A1569" s="103" t="n">
        <v>46054</v>
      </c>
      <c r="B1569" s="104">
        <f>оборот!E1787</f>
        <v/>
      </c>
      <c r="C1569" s="82" t="n"/>
    </row>
    <row r="1570">
      <c r="A1570" s="103" t="n">
        <v>46055</v>
      </c>
      <c r="B1570" s="104">
        <f>оборот!E1788</f>
        <v/>
      </c>
      <c r="C1570" s="82" t="n"/>
    </row>
    <row r="1571">
      <c r="A1571" s="103" t="n">
        <v>46056</v>
      </c>
      <c r="B1571" s="104">
        <f>оборот!E1789</f>
        <v/>
      </c>
      <c r="C1571" s="82" t="n"/>
    </row>
    <row r="1572">
      <c r="A1572" s="103" t="n">
        <v>46057</v>
      </c>
      <c r="B1572" s="104">
        <f>оборот!E1790</f>
        <v/>
      </c>
      <c r="C1572" s="82" t="n"/>
    </row>
    <row r="1573">
      <c r="A1573" s="103" t="n">
        <v>46058</v>
      </c>
      <c r="B1573" s="104">
        <f>оборот!E1791</f>
        <v/>
      </c>
      <c r="C1573" s="82" t="n"/>
    </row>
    <row r="1574">
      <c r="A1574" s="103" t="n">
        <v>46059</v>
      </c>
      <c r="B1574" s="104">
        <f>оборот!E1792</f>
        <v/>
      </c>
      <c r="C1574" s="82" t="n"/>
    </row>
    <row r="1575">
      <c r="A1575" s="103" t="n">
        <v>46060</v>
      </c>
      <c r="B1575" s="104">
        <f>оборот!E1793</f>
        <v/>
      </c>
      <c r="C1575" s="82" t="n"/>
    </row>
    <row r="1576">
      <c r="A1576" s="103" t="n">
        <v>46061</v>
      </c>
      <c r="B1576" s="104">
        <f>оборот!E1794</f>
        <v/>
      </c>
      <c r="C1576" s="82" t="n"/>
    </row>
    <row r="1577">
      <c r="A1577" s="103" t="n">
        <v>46062</v>
      </c>
      <c r="B1577" s="104">
        <f>оборот!E1795</f>
        <v/>
      </c>
      <c r="C1577" s="82" t="n"/>
    </row>
    <row r="1578">
      <c r="A1578" s="103" t="n">
        <v>46063</v>
      </c>
      <c r="B1578" s="104">
        <f>оборот!E1796</f>
        <v/>
      </c>
      <c r="C1578" s="82" t="n"/>
    </row>
    <row r="1579">
      <c r="A1579" s="103" t="n">
        <v>46064</v>
      </c>
      <c r="B1579" s="104">
        <f>оборот!E1797</f>
        <v/>
      </c>
      <c r="C1579" s="82" t="n"/>
    </row>
    <row r="1580">
      <c r="A1580" s="103" t="n">
        <v>46065</v>
      </c>
      <c r="B1580" s="104">
        <f>оборот!E1798</f>
        <v/>
      </c>
      <c r="C1580" s="82" t="n"/>
    </row>
    <row r="1581">
      <c r="A1581" s="103" t="n">
        <v>46066</v>
      </c>
      <c r="B1581" s="104">
        <f>оборот!E1799</f>
        <v/>
      </c>
      <c r="C1581" s="82" t="n"/>
    </row>
    <row r="1582">
      <c r="A1582" s="103" t="n">
        <v>46067</v>
      </c>
      <c r="B1582" s="104">
        <f>оборот!E1800</f>
        <v/>
      </c>
      <c r="C1582" s="82" t="n"/>
    </row>
    <row r="1583">
      <c r="A1583" s="103" t="n">
        <v>46068</v>
      </c>
      <c r="B1583" s="104">
        <f>оборот!E1801</f>
        <v/>
      </c>
      <c r="C1583" s="82" t="n"/>
    </row>
    <row r="1584">
      <c r="A1584" s="103" t="n">
        <v>46069</v>
      </c>
      <c r="B1584" s="104">
        <f>оборот!E1802</f>
        <v/>
      </c>
      <c r="C1584" s="82" t="n"/>
    </row>
    <row r="1585">
      <c r="A1585" s="103" t="n">
        <v>46070</v>
      </c>
      <c r="B1585" s="104">
        <f>оборот!E1803</f>
        <v/>
      </c>
      <c r="C1585" s="82" t="n"/>
    </row>
    <row r="1586">
      <c r="A1586" s="103" t="n">
        <v>46071</v>
      </c>
      <c r="B1586" s="104">
        <f>оборот!E1804</f>
        <v/>
      </c>
      <c r="C1586" s="82" t="n"/>
    </row>
    <row r="1587">
      <c r="A1587" s="103" t="n">
        <v>46072</v>
      </c>
      <c r="B1587" s="104">
        <f>оборот!E1805</f>
        <v/>
      </c>
      <c r="C1587" s="82" t="n"/>
    </row>
    <row r="1588">
      <c r="A1588" s="103" t="n">
        <v>46073</v>
      </c>
      <c r="B1588" s="104">
        <f>оборот!E1806</f>
        <v/>
      </c>
      <c r="C1588" s="82" t="n"/>
    </row>
    <row r="1589">
      <c r="A1589" s="103" t="n">
        <v>46074</v>
      </c>
      <c r="B1589" s="104">
        <f>оборот!E1807</f>
        <v/>
      </c>
      <c r="C1589" s="82" t="n"/>
    </row>
    <row r="1590">
      <c r="A1590" s="103" t="n">
        <v>46075</v>
      </c>
      <c r="B1590" s="104">
        <f>оборот!E1808</f>
        <v/>
      </c>
      <c r="C1590" s="82" t="n"/>
    </row>
    <row r="1591">
      <c r="A1591" s="103" t="n">
        <v>46076</v>
      </c>
      <c r="B1591" s="104">
        <f>оборот!E1809</f>
        <v/>
      </c>
      <c r="C1591" s="82" t="n"/>
    </row>
    <row r="1592">
      <c r="A1592" s="103" t="n">
        <v>46077</v>
      </c>
      <c r="B1592" s="104">
        <f>оборот!E1810</f>
        <v/>
      </c>
      <c r="C1592" s="82" t="n"/>
    </row>
    <row r="1593">
      <c r="A1593" s="103" t="n">
        <v>46078</v>
      </c>
      <c r="B1593" s="104">
        <f>оборот!E1811</f>
        <v/>
      </c>
      <c r="C1593" s="82" t="n"/>
    </row>
    <row r="1594">
      <c r="A1594" s="103" t="n">
        <v>46079</v>
      </c>
      <c r="B1594" s="104">
        <f>оборот!E1812</f>
        <v/>
      </c>
      <c r="C1594" s="82" t="n"/>
    </row>
    <row r="1595">
      <c r="A1595" s="103" t="n">
        <v>46080</v>
      </c>
      <c r="B1595" s="104">
        <f>оборот!E1813</f>
        <v/>
      </c>
      <c r="C1595" s="82" t="n"/>
    </row>
    <row r="1596">
      <c r="A1596" s="103" t="n">
        <v>46081</v>
      </c>
      <c r="B1596" s="104">
        <f>оборот!E1814</f>
        <v/>
      </c>
      <c r="C1596" s="82" t="n"/>
    </row>
    <row r="1597">
      <c r="A1597" s="103" t="n">
        <v>46082</v>
      </c>
      <c r="B1597" s="104">
        <f>оборот!E1815</f>
        <v/>
      </c>
      <c r="C1597" s="82" t="n"/>
    </row>
    <row r="1598">
      <c r="A1598" s="103" t="n">
        <v>46083</v>
      </c>
      <c r="B1598" s="104">
        <f>оборот!E1816</f>
        <v/>
      </c>
      <c r="C1598" s="82" t="n"/>
    </row>
    <row r="1599">
      <c r="A1599" s="103" t="n">
        <v>46084</v>
      </c>
      <c r="B1599" s="104">
        <f>оборот!E1817</f>
        <v/>
      </c>
      <c r="C1599" s="82" t="n"/>
    </row>
    <row r="1600">
      <c r="A1600" s="103" t="n">
        <v>46085</v>
      </c>
      <c r="B1600" s="104">
        <f>оборот!E1818</f>
        <v/>
      </c>
      <c r="C1600" s="82" t="n"/>
    </row>
    <row r="1601">
      <c r="A1601" s="103" t="n">
        <v>46086</v>
      </c>
      <c r="B1601" s="104">
        <f>оборот!E1819</f>
        <v/>
      </c>
      <c r="C1601" s="82" t="n"/>
    </row>
    <row r="1602">
      <c r="A1602" s="103" t="n">
        <v>46087</v>
      </c>
      <c r="B1602" s="104">
        <f>оборот!E1820</f>
        <v/>
      </c>
      <c r="C1602" s="82" t="n"/>
    </row>
    <row r="1603">
      <c r="A1603" s="103" t="n">
        <v>46088</v>
      </c>
      <c r="B1603" s="104">
        <f>оборот!E1821</f>
        <v/>
      </c>
      <c r="C1603" s="82" t="n"/>
    </row>
    <row r="1604">
      <c r="A1604" s="103" t="n">
        <v>46089</v>
      </c>
      <c r="B1604" s="104">
        <f>оборот!E1822</f>
        <v/>
      </c>
      <c r="C1604" s="82" t="n"/>
    </row>
    <row r="1605">
      <c r="A1605" s="103" t="n">
        <v>46090</v>
      </c>
      <c r="B1605" s="104">
        <f>оборот!E1823</f>
        <v/>
      </c>
      <c r="C1605" s="82" t="n"/>
    </row>
    <row r="1606">
      <c r="A1606" s="103" t="n">
        <v>46091</v>
      </c>
      <c r="B1606" s="104">
        <f>оборот!E1824</f>
        <v/>
      </c>
      <c r="C1606" s="82" t="n"/>
    </row>
    <row r="1607">
      <c r="A1607" s="103" t="n">
        <v>46092</v>
      </c>
      <c r="B1607" s="104">
        <f>оборот!E1825</f>
        <v/>
      </c>
      <c r="C1607" s="82" t="n"/>
    </row>
    <row r="1608">
      <c r="A1608" s="103" t="n">
        <v>46093</v>
      </c>
      <c r="B1608" s="104">
        <f>оборот!E1826</f>
        <v/>
      </c>
      <c r="C1608" s="82" t="n"/>
    </row>
    <row r="1609">
      <c r="A1609" s="103" t="n">
        <v>46094</v>
      </c>
      <c r="B1609" s="104">
        <f>оборот!E1827</f>
        <v/>
      </c>
      <c r="C1609" s="82" t="n"/>
    </row>
    <row r="1610">
      <c r="A1610" s="103" t="n">
        <v>46095</v>
      </c>
      <c r="B1610" s="104">
        <f>оборот!E1828</f>
        <v/>
      </c>
      <c r="C1610" s="82" t="n"/>
    </row>
    <row r="1611">
      <c r="A1611" s="103" t="n">
        <v>46096</v>
      </c>
      <c r="B1611" s="104">
        <f>оборот!E1829</f>
        <v/>
      </c>
      <c r="C1611" s="82" t="n"/>
    </row>
    <row r="1612">
      <c r="A1612" s="103" t="n">
        <v>46097</v>
      </c>
      <c r="B1612" s="104">
        <f>оборот!E1830</f>
        <v/>
      </c>
      <c r="C1612" s="82" t="n"/>
    </row>
    <row r="1613">
      <c r="A1613" s="103" t="n">
        <v>46098</v>
      </c>
      <c r="B1613" s="104">
        <f>оборот!E1831</f>
        <v/>
      </c>
      <c r="C1613" s="82" t="n"/>
    </row>
    <row r="1614">
      <c r="A1614" s="103" t="n">
        <v>46099</v>
      </c>
      <c r="B1614" s="104">
        <f>оборот!E1832</f>
        <v/>
      </c>
      <c r="C1614" s="82" t="n"/>
    </row>
    <row r="1615">
      <c r="A1615" s="103" t="n">
        <v>46100</v>
      </c>
      <c r="B1615" s="104">
        <f>оборот!E1833</f>
        <v/>
      </c>
      <c r="C1615" s="82" t="n"/>
    </row>
    <row r="1616">
      <c r="A1616" s="103" t="n">
        <v>46101</v>
      </c>
      <c r="B1616" s="104">
        <f>оборот!E1834</f>
        <v/>
      </c>
      <c r="C1616" s="82" t="n"/>
    </row>
    <row r="1617">
      <c r="A1617" s="103" t="n">
        <v>46102</v>
      </c>
      <c r="B1617" s="104">
        <f>оборот!E1835</f>
        <v/>
      </c>
      <c r="C1617" s="82" t="n"/>
    </row>
    <row r="1618">
      <c r="A1618" s="103" t="n">
        <v>46103</v>
      </c>
      <c r="B1618" s="104">
        <f>оборот!E1836</f>
        <v/>
      </c>
      <c r="C1618" s="82" t="n"/>
    </row>
    <row r="1619">
      <c r="A1619" s="103" t="n">
        <v>46104</v>
      </c>
      <c r="B1619" s="104">
        <f>оборот!E1837</f>
        <v/>
      </c>
      <c r="C1619" s="82" t="n"/>
    </row>
    <row r="1620">
      <c r="A1620" s="103" t="n">
        <v>46105</v>
      </c>
      <c r="B1620" s="104">
        <f>оборот!E1838</f>
        <v/>
      </c>
      <c r="C1620" s="82" t="n"/>
    </row>
    <row r="1621">
      <c r="A1621" s="103" t="n">
        <v>46106</v>
      </c>
      <c r="B1621" s="104">
        <f>оборот!E1839</f>
        <v/>
      </c>
      <c r="C1621" s="82" t="n"/>
    </row>
    <row r="1622">
      <c r="A1622" s="103" t="n">
        <v>46107</v>
      </c>
      <c r="B1622" s="104">
        <f>оборот!E1840</f>
        <v/>
      </c>
      <c r="C1622" s="82" t="n"/>
    </row>
    <row r="1623">
      <c r="A1623" s="103" t="n">
        <v>46108</v>
      </c>
      <c r="B1623" s="104">
        <f>оборот!E1841</f>
        <v/>
      </c>
      <c r="C1623" s="82" t="n"/>
    </row>
    <row r="1624">
      <c r="A1624" s="103" t="n">
        <v>46109</v>
      </c>
      <c r="B1624" s="104">
        <f>оборот!E1842</f>
        <v/>
      </c>
      <c r="C1624" s="82" t="n"/>
    </row>
    <row r="1625">
      <c r="A1625" s="103" t="n">
        <v>46110</v>
      </c>
      <c r="B1625" s="104">
        <f>оборот!E1843</f>
        <v/>
      </c>
      <c r="C1625" s="82" t="n"/>
    </row>
    <row r="1626">
      <c r="A1626" s="103" t="n">
        <v>46111</v>
      </c>
      <c r="B1626" s="104">
        <f>оборот!E1844</f>
        <v/>
      </c>
      <c r="C1626" s="82" t="n"/>
    </row>
    <row r="1627">
      <c r="A1627" s="103" t="n">
        <v>46112</v>
      </c>
      <c r="B1627" s="104">
        <f>оборот!E1845</f>
        <v/>
      </c>
      <c r="C1627" s="82" t="n"/>
    </row>
    <row r="1628">
      <c r="A1628" s="103" t="n">
        <v>46113</v>
      </c>
      <c r="B1628" s="104">
        <f>оборот!E1846</f>
        <v/>
      </c>
      <c r="C1628" s="82" t="n"/>
    </row>
    <row r="1629">
      <c r="A1629" s="103" t="n">
        <v>46114</v>
      </c>
      <c r="B1629" s="104">
        <f>оборот!E1847</f>
        <v/>
      </c>
      <c r="C1629" s="82" t="n"/>
    </row>
    <row r="1630">
      <c r="A1630" s="103" t="n">
        <v>46115</v>
      </c>
      <c r="B1630" s="104">
        <f>оборот!E1848</f>
        <v/>
      </c>
      <c r="C1630" s="82" t="n"/>
    </row>
    <row r="1631">
      <c r="A1631" s="103" t="n">
        <v>46116</v>
      </c>
      <c r="B1631" s="104">
        <f>оборот!E1849</f>
        <v/>
      </c>
      <c r="C1631" s="82" t="n"/>
    </row>
    <row r="1632">
      <c r="A1632" s="103" t="n">
        <v>46117</v>
      </c>
      <c r="B1632" s="104">
        <f>оборот!E1850</f>
        <v/>
      </c>
      <c r="C1632" s="82" t="n"/>
    </row>
    <row r="1633">
      <c r="A1633" s="103" t="n">
        <v>46118</v>
      </c>
      <c r="B1633" s="104">
        <f>оборот!E1851</f>
        <v/>
      </c>
      <c r="C1633" s="82" t="n"/>
    </row>
    <row r="1634">
      <c r="A1634" s="103" t="n">
        <v>46119</v>
      </c>
      <c r="B1634" s="104">
        <f>оборот!E1852</f>
        <v/>
      </c>
      <c r="C1634" s="82" t="n"/>
    </row>
    <row r="1635">
      <c r="A1635" s="103" t="n">
        <v>46120</v>
      </c>
      <c r="B1635" s="104">
        <f>оборот!E1853</f>
        <v/>
      </c>
      <c r="C1635" s="82" t="n"/>
    </row>
    <row r="1636">
      <c r="A1636" s="103" t="n">
        <v>46121</v>
      </c>
      <c r="B1636" s="104">
        <f>оборот!E1854</f>
        <v/>
      </c>
      <c r="C1636" s="82" t="n"/>
    </row>
    <row r="1637">
      <c r="A1637" s="103" t="n">
        <v>46122</v>
      </c>
      <c r="B1637" s="104">
        <f>оборот!E1855</f>
        <v/>
      </c>
      <c r="C1637" s="82" t="n"/>
    </row>
    <row r="1638">
      <c r="A1638" s="103" t="n">
        <v>46123</v>
      </c>
      <c r="B1638" s="104">
        <f>оборот!E1856</f>
        <v/>
      </c>
      <c r="C1638" s="82" t="n"/>
    </row>
    <row r="1639">
      <c r="A1639" s="103" t="n">
        <v>46124</v>
      </c>
      <c r="B1639" s="104">
        <f>оборот!E1857</f>
        <v/>
      </c>
      <c r="C1639" s="82" t="n"/>
    </row>
    <row r="1640">
      <c r="A1640" s="103" t="n">
        <v>46125</v>
      </c>
      <c r="B1640" s="104">
        <f>оборот!E1858</f>
        <v/>
      </c>
      <c r="C1640" s="82" t="n"/>
    </row>
    <row r="1641">
      <c r="A1641" s="103" t="n">
        <v>46126</v>
      </c>
      <c r="B1641" s="104">
        <f>оборот!E1859</f>
        <v/>
      </c>
      <c r="C1641" s="82" t="n"/>
    </row>
    <row r="1642">
      <c r="A1642" s="103" t="n">
        <v>46127</v>
      </c>
      <c r="B1642" s="104">
        <f>оборот!E1860</f>
        <v/>
      </c>
      <c r="C1642" s="82" t="n"/>
    </row>
    <row r="1643">
      <c r="A1643" s="103" t="n">
        <v>46128</v>
      </c>
      <c r="B1643" s="104">
        <f>оборот!E1861</f>
        <v/>
      </c>
      <c r="C1643" s="82" t="n"/>
    </row>
    <row r="1644">
      <c r="A1644" s="103" t="n">
        <v>46129</v>
      </c>
      <c r="B1644" s="104">
        <f>оборот!E1862</f>
        <v/>
      </c>
      <c r="C1644" s="82" t="n"/>
    </row>
    <row r="1645">
      <c r="A1645" s="103" t="n">
        <v>46130</v>
      </c>
      <c r="B1645" s="104">
        <f>оборот!E1863</f>
        <v/>
      </c>
      <c r="C1645" s="82" t="n"/>
    </row>
    <row r="1646">
      <c r="A1646" s="103" t="n">
        <v>46131</v>
      </c>
      <c r="B1646" s="104">
        <f>оборот!E1864</f>
        <v/>
      </c>
      <c r="C1646" s="82" t="n"/>
    </row>
    <row r="1647">
      <c r="A1647" s="103" t="n">
        <v>46132</v>
      </c>
      <c r="B1647" s="104">
        <f>оборот!E1865</f>
        <v/>
      </c>
      <c r="C1647" s="82" t="n"/>
    </row>
    <row r="1648">
      <c r="A1648" s="103" t="n">
        <v>46133</v>
      </c>
      <c r="B1648" s="104">
        <f>оборот!E1866</f>
        <v/>
      </c>
      <c r="C1648" s="82" t="n"/>
    </row>
    <row r="1649">
      <c r="A1649" s="103" t="n">
        <v>46134</v>
      </c>
      <c r="B1649" s="104">
        <f>оборот!E1867</f>
        <v/>
      </c>
      <c r="C1649" s="82" t="n"/>
    </row>
    <row r="1650">
      <c r="A1650" s="103" t="n">
        <v>46135</v>
      </c>
      <c r="B1650" s="104">
        <f>оборот!E1868</f>
        <v/>
      </c>
      <c r="C1650" s="82" t="n"/>
    </row>
    <row r="1651">
      <c r="A1651" s="103" t="n">
        <v>46136</v>
      </c>
      <c r="B1651" s="104">
        <f>оборот!E1869</f>
        <v/>
      </c>
      <c r="C1651" s="82" t="n"/>
    </row>
    <row r="1652">
      <c r="A1652" s="103" t="n">
        <v>46137</v>
      </c>
      <c r="B1652" s="104">
        <f>оборот!E1870</f>
        <v/>
      </c>
      <c r="C1652" s="82" t="n"/>
    </row>
    <row r="1653">
      <c r="A1653" s="103" t="n">
        <v>46138</v>
      </c>
      <c r="B1653" s="104">
        <f>оборот!E1871</f>
        <v/>
      </c>
      <c r="C1653" s="82" t="n"/>
    </row>
    <row r="1654">
      <c r="A1654" s="103" t="n">
        <v>46139</v>
      </c>
      <c r="B1654" s="104">
        <f>оборот!E1872</f>
        <v/>
      </c>
      <c r="C1654" s="82" t="n"/>
    </row>
    <row r="1655">
      <c r="A1655" s="103" t="n">
        <v>46140</v>
      </c>
      <c r="B1655" s="104">
        <f>оборот!E1873</f>
        <v/>
      </c>
      <c r="C1655" s="82" t="n"/>
    </row>
    <row r="1656">
      <c r="A1656" s="103" t="n">
        <v>46141</v>
      </c>
      <c r="B1656" s="104">
        <f>оборот!E1874</f>
        <v/>
      </c>
      <c r="C1656" s="82" t="n"/>
    </row>
    <row r="1657">
      <c r="A1657" s="103" t="n">
        <v>46142</v>
      </c>
      <c r="B1657" s="104">
        <f>оборот!E1875</f>
        <v/>
      </c>
      <c r="C1657" s="82" t="n"/>
    </row>
    <row r="1658">
      <c r="A1658" s="103" t="n">
        <v>46143</v>
      </c>
      <c r="B1658" s="104">
        <f>оборот!E1876</f>
        <v/>
      </c>
      <c r="C1658" s="82" t="n"/>
    </row>
    <row r="1659">
      <c r="A1659" s="103" t="n">
        <v>46144</v>
      </c>
      <c r="B1659" s="104">
        <f>оборот!E1877</f>
        <v/>
      </c>
      <c r="C1659" s="82" t="n"/>
    </row>
    <row r="1660">
      <c r="A1660" s="103" t="n">
        <v>46145</v>
      </c>
      <c r="B1660" s="104">
        <f>оборот!E1878</f>
        <v/>
      </c>
      <c r="C1660" s="82" t="n"/>
    </row>
    <row r="1661">
      <c r="A1661" s="103" t="n">
        <v>46146</v>
      </c>
      <c r="B1661" s="104">
        <f>оборот!E1879</f>
        <v/>
      </c>
      <c r="C1661" s="82" t="n"/>
    </row>
    <row r="1662">
      <c r="A1662" s="103" t="n">
        <v>46147</v>
      </c>
      <c r="B1662" s="104">
        <f>оборот!E1880</f>
        <v/>
      </c>
      <c r="C1662" s="82" t="n"/>
    </row>
    <row r="1663">
      <c r="A1663" s="103" t="n">
        <v>46148</v>
      </c>
      <c r="B1663" s="104">
        <f>оборот!E1881</f>
        <v/>
      </c>
      <c r="C1663" s="82" t="n"/>
    </row>
    <row r="1664">
      <c r="A1664" s="103" t="n">
        <v>46149</v>
      </c>
      <c r="B1664" s="104">
        <f>оборот!E1882</f>
        <v/>
      </c>
      <c r="C1664" s="82" t="n"/>
    </row>
    <row r="1665">
      <c r="A1665" s="103" t="n">
        <v>46150</v>
      </c>
      <c r="B1665" s="104">
        <f>оборот!E1883</f>
        <v/>
      </c>
      <c r="C1665" s="82" t="n"/>
    </row>
    <row r="1666">
      <c r="A1666" s="103" t="n">
        <v>46151</v>
      </c>
      <c r="B1666" s="104">
        <f>оборот!E1884</f>
        <v/>
      </c>
      <c r="C1666" s="82" t="n"/>
    </row>
    <row r="1667">
      <c r="A1667" s="103" t="n">
        <v>46152</v>
      </c>
      <c r="B1667" s="104">
        <f>оборот!E1885</f>
        <v/>
      </c>
      <c r="C1667" s="82" t="n"/>
    </row>
    <row r="1668">
      <c r="A1668" s="103" t="n">
        <v>46153</v>
      </c>
      <c r="B1668" s="104">
        <f>оборот!E1886</f>
        <v/>
      </c>
      <c r="C1668" s="82" t="n"/>
    </row>
    <row r="1669">
      <c r="A1669" s="103" t="n">
        <v>46154</v>
      </c>
      <c r="B1669" s="104">
        <f>оборот!E1887</f>
        <v/>
      </c>
      <c r="C1669" s="82" t="n"/>
    </row>
    <row r="1670">
      <c r="A1670" s="103" t="n">
        <v>46155</v>
      </c>
      <c r="B1670" s="104">
        <f>оборот!E1888</f>
        <v/>
      </c>
      <c r="C1670" s="82" t="n"/>
    </row>
    <row r="1671">
      <c r="A1671" s="103" t="n">
        <v>46156</v>
      </c>
      <c r="B1671" s="104">
        <f>оборот!E1889</f>
        <v/>
      </c>
      <c r="C1671" s="82" t="n"/>
    </row>
    <row r="1672">
      <c r="A1672" s="103" t="n">
        <v>46157</v>
      </c>
      <c r="B1672" s="104">
        <f>оборот!E1890</f>
        <v/>
      </c>
      <c r="C1672" s="82" t="n"/>
    </row>
    <row r="1673">
      <c r="A1673" s="103" t="n">
        <v>46158</v>
      </c>
      <c r="B1673" s="104">
        <f>оборот!E1891</f>
        <v/>
      </c>
      <c r="C1673" s="82" t="n"/>
    </row>
    <row r="1674">
      <c r="A1674" s="103" t="n">
        <v>46159</v>
      </c>
      <c r="B1674" s="104">
        <f>оборот!E1892</f>
        <v/>
      </c>
      <c r="C1674" s="82" t="n"/>
    </row>
    <row r="1675">
      <c r="A1675" s="103" t="n">
        <v>46160</v>
      </c>
      <c r="B1675" s="104">
        <f>оборот!E1893</f>
        <v/>
      </c>
      <c r="C1675" s="82" t="n"/>
    </row>
    <row r="1676">
      <c r="A1676" s="103" t="n">
        <v>46161</v>
      </c>
      <c r="B1676" s="104">
        <f>оборот!E1894</f>
        <v/>
      </c>
      <c r="C1676" s="82" t="n"/>
    </row>
    <row r="1677">
      <c r="A1677" s="103" t="n">
        <v>46162</v>
      </c>
      <c r="B1677" s="104">
        <f>оборот!E1895</f>
        <v/>
      </c>
      <c r="C1677" s="82" t="n"/>
    </row>
    <row r="1678">
      <c r="A1678" s="103" t="n">
        <v>46163</v>
      </c>
      <c r="B1678" s="104">
        <f>оборот!E1896</f>
        <v/>
      </c>
      <c r="C1678" s="82" t="n"/>
    </row>
    <row r="1679">
      <c r="A1679" s="103" t="n">
        <v>46164</v>
      </c>
      <c r="B1679" s="104">
        <f>оборот!E1897</f>
        <v/>
      </c>
      <c r="C1679" s="82" t="n"/>
    </row>
    <row r="1680">
      <c r="A1680" s="103" t="n">
        <v>46165</v>
      </c>
      <c r="B1680" s="104">
        <f>оборот!E1898</f>
        <v/>
      </c>
      <c r="C1680" s="82" t="n"/>
    </row>
    <row r="1681">
      <c r="A1681" s="103" t="n">
        <v>46166</v>
      </c>
      <c r="B1681" s="104">
        <f>оборот!E1899</f>
        <v/>
      </c>
      <c r="C1681" s="82" t="n"/>
    </row>
    <row r="1682">
      <c r="A1682" s="103" t="n">
        <v>46167</v>
      </c>
      <c r="B1682" s="104">
        <f>оборот!E1900</f>
        <v/>
      </c>
      <c r="C1682" s="82" t="n"/>
    </row>
    <row r="1683">
      <c r="A1683" s="103" t="n">
        <v>46168</v>
      </c>
      <c r="B1683" s="104">
        <f>оборот!E1901</f>
        <v/>
      </c>
      <c r="C1683" s="82" t="n"/>
    </row>
    <row r="1684">
      <c r="A1684" s="103" t="n">
        <v>46169</v>
      </c>
      <c r="B1684" s="104">
        <f>оборот!E1902</f>
        <v/>
      </c>
      <c r="C1684" s="82" t="n"/>
    </row>
    <row r="1685">
      <c r="A1685" s="103" t="n">
        <v>46170</v>
      </c>
      <c r="B1685" s="104">
        <f>оборот!E1903</f>
        <v/>
      </c>
      <c r="C1685" s="82" t="n"/>
    </row>
    <row r="1686">
      <c r="A1686" s="103" t="n">
        <v>46171</v>
      </c>
      <c r="B1686" s="104">
        <f>оборот!E1904</f>
        <v/>
      </c>
      <c r="C1686" s="82" t="n"/>
    </row>
    <row r="1687">
      <c r="A1687" s="103" t="n">
        <v>46172</v>
      </c>
      <c r="B1687" s="104">
        <f>оборот!E1905</f>
        <v/>
      </c>
      <c r="C1687" s="82" t="n"/>
    </row>
    <row r="1688">
      <c r="A1688" s="103" t="n">
        <v>46173</v>
      </c>
      <c r="B1688" s="104">
        <f>оборот!E1906</f>
        <v/>
      </c>
      <c r="C1688" s="82" t="n"/>
    </row>
    <row r="1689">
      <c r="A1689" s="103" t="n">
        <v>46174</v>
      </c>
      <c r="B1689" s="104">
        <f>оборот!E1907</f>
        <v/>
      </c>
      <c r="C1689" s="82" t="n"/>
    </row>
    <row r="1690">
      <c r="A1690" s="103" t="n">
        <v>46175</v>
      </c>
      <c r="B1690" s="104">
        <f>оборот!E1908</f>
        <v/>
      </c>
      <c r="C1690" s="82" t="n"/>
    </row>
    <row r="1691">
      <c r="A1691" s="103" t="n">
        <v>46176</v>
      </c>
      <c r="B1691" s="104">
        <f>оборот!E1909</f>
        <v/>
      </c>
      <c r="C1691" s="82" t="n"/>
    </row>
    <row r="1692">
      <c r="A1692" s="103" t="n">
        <v>46177</v>
      </c>
      <c r="B1692" s="104">
        <f>оборот!E1910</f>
        <v/>
      </c>
      <c r="C1692" s="82" t="n"/>
    </row>
    <row r="1693">
      <c r="A1693" s="103" t="n">
        <v>46178</v>
      </c>
      <c r="B1693" s="104">
        <f>оборот!E1911</f>
        <v/>
      </c>
      <c r="C1693" s="82" t="n"/>
    </row>
    <row r="1694">
      <c r="A1694" s="103" t="n">
        <v>46179</v>
      </c>
      <c r="B1694" s="104">
        <f>оборот!E1912</f>
        <v/>
      </c>
      <c r="C1694" s="82" t="n"/>
    </row>
    <row r="1695">
      <c r="A1695" s="103" t="n">
        <v>46180</v>
      </c>
      <c r="B1695" s="104">
        <f>оборот!E1913</f>
        <v/>
      </c>
      <c r="C1695" s="82" t="n"/>
    </row>
    <row r="1696">
      <c r="A1696" s="103" t="n">
        <v>46181</v>
      </c>
      <c r="B1696" s="104">
        <f>оборот!E1914</f>
        <v/>
      </c>
      <c r="C1696" s="82" t="n"/>
    </row>
    <row r="1697">
      <c r="A1697" s="103" t="n">
        <v>46182</v>
      </c>
      <c r="B1697" s="104">
        <f>оборот!E1915</f>
        <v/>
      </c>
      <c r="C1697" s="82" t="n"/>
    </row>
    <row r="1698">
      <c r="A1698" s="103" t="n">
        <v>46183</v>
      </c>
      <c r="B1698" s="104">
        <f>оборот!E1916</f>
        <v/>
      </c>
      <c r="C1698" s="82" t="n"/>
    </row>
    <row r="1699">
      <c r="A1699" s="103" t="n">
        <v>46184</v>
      </c>
      <c r="B1699" s="104">
        <f>оборот!E1917</f>
        <v/>
      </c>
      <c r="C1699" s="82" t="n"/>
    </row>
    <row r="1700">
      <c r="A1700" s="103" t="n">
        <v>46185</v>
      </c>
      <c r="B1700" s="104">
        <f>оборот!E1918</f>
        <v/>
      </c>
      <c r="C1700" s="82" t="n"/>
    </row>
    <row r="1701">
      <c r="A1701" s="103" t="n">
        <v>46186</v>
      </c>
      <c r="B1701" s="104">
        <f>оборот!E1919</f>
        <v/>
      </c>
      <c r="C1701" s="82" t="n"/>
    </row>
    <row r="1702">
      <c r="A1702" s="103" t="n">
        <v>46187</v>
      </c>
      <c r="B1702" s="104">
        <f>оборот!E1920</f>
        <v/>
      </c>
      <c r="C1702" s="82" t="n"/>
    </row>
    <row r="1703">
      <c r="A1703" s="103" t="n">
        <v>46188</v>
      </c>
      <c r="B1703" s="104">
        <f>оборот!E1921</f>
        <v/>
      </c>
      <c r="C1703" s="82" t="n"/>
    </row>
    <row r="1704">
      <c r="A1704" s="103" t="n">
        <v>46189</v>
      </c>
      <c r="B1704" s="104">
        <f>оборот!E1922</f>
        <v/>
      </c>
      <c r="C1704" s="82" t="n"/>
    </row>
    <row r="1705">
      <c r="A1705" s="103" t="n">
        <v>46190</v>
      </c>
      <c r="B1705" s="104">
        <f>оборот!E1923</f>
        <v/>
      </c>
      <c r="C1705" s="82" t="n"/>
    </row>
    <row r="1706">
      <c r="A1706" s="103" t="n">
        <v>46191</v>
      </c>
      <c r="B1706" s="104">
        <f>оборот!E1924</f>
        <v/>
      </c>
      <c r="C1706" s="82" t="n"/>
    </row>
    <row r="1707">
      <c r="A1707" s="103" t="n">
        <v>46192</v>
      </c>
      <c r="B1707" s="104">
        <f>оборот!E1925</f>
        <v/>
      </c>
      <c r="C1707" s="82" t="n"/>
    </row>
    <row r="1708">
      <c r="A1708" s="103" t="n">
        <v>46193</v>
      </c>
      <c r="B1708" s="104">
        <f>оборот!E1926</f>
        <v/>
      </c>
      <c r="C1708" s="82" t="n"/>
    </row>
    <row r="1709">
      <c r="A1709" s="103" t="n">
        <v>46194</v>
      </c>
      <c r="B1709" s="104">
        <f>оборот!E1927</f>
        <v/>
      </c>
      <c r="C1709" s="82" t="n"/>
    </row>
    <row r="1710">
      <c r="A1710" s="103" t="n">
        <v>46195</v>
      </c>
      <c r="B1710" s="104">
        <f>оборот!E1928</f>
        <v/>
      </c>
      <c r="C1710" s="82" t="n"/>
    </row>
    <row r="1711">
      <c r="A1711" s="103" t="n">
        <v>46196</v>
      </c>
      <c r="B1711" s="104">
        <f>оборот!E1929</f>
        <v/>
      </c>
      <c r="C1711" s="82" t="n"/>
    </row>
    <row r="1712">
      <c r="A1712" s="103" t="n">
        <v>46197</v>
      </c>
      <c r="B1712" s="104">
        <f>оборот!E1930</f>
        <v/>
      </c>
      <c r="C1712" s="82" t="n"/>
    </row>
    <row r="1713">
      <c r="A1713" s="103" t="n">
        <v>46198</v>
      </c>
      <c r="B1713" s="104">
        <f>оборот!E1931</f>
        <v/>
      </c>
      <c r="C1713" s="82" t="n"/>
    </row>
    <row r="1714">
      <c r="A1714" s="103" t="n">
        <v>46199</v>
      </c>
      <c r="B1714" s="104">
        <f>оборот!E1932</f>
        <v/>
      </c>
      <c r="C1714" s="82" t="n"/>
    </row>
    <row r="1715">
      <c r="A1715" s="103" t="n">
        <v>46200</v>
      </c>
      <c r="B1715" s="104">
        <f>оборот!E1933</f>
        <v/>
      </c>
      <c r="C1715" s="82" t="n"/>
    </row>
    <row r="1716">
      <c r="A1716" s="103" t="n">
        <v>46201</v>
      </c>
      <c r="B1716" s="104">
        <f>оборот!E1934</f>
        <v/>
      </c>
      <c r="C1716" s="82" t="n"/>
    </row>
    <row r="1717">
      <c r="A1717" s="103" t="n">
        <v>46202</v>
      </c>
      <c r="B1717" s="104">
        <f>оборот!E1935</f>
        <v/>
      </c>
      <c r="C1717" s="82" t="n"/>
    </row>
    <row r="1718">
      <c r="A1718" s="103" t="n">
        <v>46203</v>
      </c>
      <c r="B1718" s="104">
        <f>оборот!E1936</f>
        <v/>
      </c>
      <c r="C1718" s="82" t="n"/>
    </row>
    <row r="1719">
      <c r="A1719" s="103" t="n">
        <v>46204</v>
      </c>
      <c r="B1719" s="104">
        <f>оборот!E1937</f>
        <v/>
      </c>
      <c r="C1719" s="82" t="n"/>
    </row>
    <row r="1720">
      <c r="A1720" s="103" t="n">
        <v>46205</v>
      </c>
      <c r="B1720" s="104">
        <f>оборот!E1938</f>
        <v/>
      </c>
      <c r="C1720" s="82" t="n"/>
    </row>
    <row r="1721">
      <c r="A1721" s="103" t="n">
        <v>46206</v>
      </c>
      <c r="B1721" s="104">
        <f>оборот!E1939</f>
        <v/>
      </c>
      <c r="C1721" s="82" t="n"/>
    </row>
    <row r="1722">
      <c r="A1722" s="103" t="n">
        <v>46207</v>
      </c>
      <c r="B1722" s="104">
        <f>оборот!E1940</f>
        <v/>
      </c>
      <c r="C1722" s="82" t="n"/>
    </row>
    <row r="1723">
      <c r="A1723" s="103" t="n">
        <v>46208</v>
      </c>
      <c r="B1723" s="104">
        <f>оборот!E1941</f>
        <v/>
      </c>
      <c r="C1723" s="82" t="n"/>
    </row>
    <row r="1724">
      <c r="A1724" s="103" t="n">
        <v>46209</v>
      </c>
      <c r="B1724" s="104">
        <f>оборот!E1942</f>
        <v/>
      </c>
      <c r="C1724" s="82" t="n"/>
    </row>
    <row r="1725">
      <c r="A1725" s="103" t="n">
        <v>46210</v>
      </c>
      <c r="B1725" s="104">
        <f>оборот!E1943</f>
        <v/>
      </c>
      <c r="C1725" s="82" t="n"/>
    </row>
    <row r="1726">
      <c r="A1726" s="103" t="n">
        <v>46211</v>
      </c>
      <c r="B1726" s="104">
        <f>оборот!E1944</f>
        <v/>
      </c>
      <c r="C1726" s="82" t="n"/>
    </row>
    <row r="1727">
      <c r="A1727" s="103" t="n">
        <v>46212</v>
      </c>
      <c r="B1727" s="104">
        <f>оборот!E1945</f>
        <v/>
      </c>
      <c r="C1727" s="82" t="n"/>
    </row>
    <row r="1728">
      <c r="A1728" s="103" t="n">
        <v>46213</v>
      </c>
      <c r="B1728" s="104">
        <f>оборот!E1946</f>
        <v/>
      </c>
      <c r="C1728" s="82" t="n"/>
    </row>
    <row r="1729">
      <c r="A1729" s="103" t="n">
        <v>46214</v>
      </c>
      <c r="B1729" s="104">
        <f>оборот!E1947</f>
        <v/>
      </c>
      <c r="C1729" s="82" t="n"/>
    </row>
    <row r="1730">
      <c r="A1730" s="103" t="n">
        <v>46215</v>
      </c>
      <c r="B1730" s="104">
        <f>оборот!E1948</f>
        <v/>
      </c>
      <c r="C1730" s="82" t="n"/>
    </row>
    <row r="1731">
      <c r="A1731" s="103" t="n">
        <v>46216</v>
      </c>
      <c r="B1731" s="104">
        <f>оборот!E1949</f>
        <v/>
      </c>
      <c r="C1731" s="82" t="n"/>
    </row>
    <row r="1732">
      <c r="A1732" s="103" t="n">
        <v>46217</v>
      </c>
      <c r="B1732" s="104">
        <f>оборот!E1950</f>
        <v/>
      </c>
      <c r="C1732" s="82" t="n"/>
    </row>
    <row r="1733">
      <c r="A1733" s="103" t="n">
        <v>46218</v>
      </c>
      <c r="B1733" s="104">
        <f>оборот!E1951</f>
        <v/>
      </c>
      <c r="C1733" s="82" t="n"/>
    </row>
    <row r="1734">
      <c r="A1734" s="103" t="n">
        <v>46219</v>
      </c>
      <c r="B1734" s="104">
        <f>оборот!E1952</f>
        <v/>
      </c>
      <c r="C1734" s="82" t="n"/>
    </row>
    <row r="1735">
      <c r="A1735" s="103" t="n">
        <v>46220</v>
      </c>
      <c r="B1735" s="104">
        <f>оборот!E1953</f>
        <v/>
      </c>
      <c r="C1735" s="82" t="n"/>
    </row>
    <row r="1736">
      <c r="A1736" s="103" t="n">
        <v>46221</v>
      </c>
      <c r="B1736" s="104">
        <f>оборот!E1954</f>
        <v/>
      </c>
      <c r="C1736" s="82" t="n"/>
    </row>
  </sheetData>
  <pageMargins left="0.7" right="0.7" top="0.75" bottom="0.75" header="0.3" footer="0.3"/>
  <pageSetup orientation="portrait" paperSize="9"/>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XFD3683"/>
  <sheetViews>
    <sheetView tabSelected="1" zoomScale="80" zoomScaleNormal="80" workbookViewId="0">
      <pane xSplit="10" ySplit="1" topLeftCell="K1095" activePane="bottomRight" state="frozen"/>
      <selection pane="topRight" activeCell="J1" sqref="J1"/>
      <selection pane="bottomLeft" activeCell="A2" sqref="A2"/>
      <selection pane="bottomRight" activeCell="K1111" sqref="K1111"/>
    </sheetView>
  </sheetViews>
  <sheetFormatPr baseColWidth="8" defaultColWidth="9.1328125" defaultRowHeight="14.25"/>
  <cols>
    <col outlineLevel="2" width="15.59765625" customWidth="1" style="303" min="1" max="1"/>
    <col width="12.1328125" bestFit="1" customWidth="1" style="303" min="2" max="2"/>
    <col width="8.86328125" customWidth="1" style="303" min="3" max="3"/>
    <col width="14" customWidth="1" style="303" min="4" max="4"/>
    <col width="11.3984375" customWidth="1" style="303" min="5" max="5"/>
    <col width="15.86328125" customWidth="1" style="303" min="6" max="6"/>
    <col width="13.73046875" customWidth="1" style="303" min="7" max="7"/>
    <col width="20.3984375" customWidth="1" style="303" min="8" max="8"/>
    <col width="10.59765625" customWidth="1" style="303" min="9" max="9"/>
    <col width="12.59765625" customWidth="1" style="303" min="10" max="10"/>
    <col width="57.3984375" customWidth="1" style="303" min="11" max="11"/>
    <col width="18" customWidth="1" style="303" min="12" max="12"/>
    <col width="16.265625" customWidth="1" style="303" min="13" max="13"/>
    <col width="13.59765625" customWidth="1" style="303" min="14" max="14"/>
    <col width="12.3984375" customWidth="1" style="303" min="15" max="15"/>
    <col width="14.265625" customWidth="1" style="303" min="16" max="16"/>
    <col width="19.1328125" customWidth="1" style="303" min="17" max="18"/>
    <col width="17" customWidth="1" style="303" min="19" max="19"/>
    <col width="17" customWidth="1" style="175" min="20" max="20"/>
  </cols>
  <sheetData>
    <row r="1" ht="58.5" customFormat="1" customHeight="1" s="5">
      <c r="A1" s="5" t="inlineStr">
        <is>
          <t>код1</t>
        </is>
      </c>
      <c r="B1" s="165" t="inlineStr">
        <is>
          <t>№пп</t>
        </is>
      </c>
      <c r="C1" s="165" t="inlineStr">
        <is>
          <t>ДЦ</t>
        </is>
      </c>
      <c r="D1" s="165" t="inlineStr">
        <is>
          <t>№ заказа</t>
        </is>
      </c>
      <c r="E1" s="166" t="inlineStr">
        <is>
          <t>дата</t>
        </is>
      </c>
      <c r="F1" s="165" t="inlineStr">
        <is>
          <t>тип поставки
(выберите из списка, не ломайте его)</t>
        </is>
      </c>
      <c r="G1" s="165" t="inlineStr">
        <is>
          <t>Поставщик (выберите из списка)</t>
        </is>
      </c>
      <c r="H1" s="165" t="inlineStr">
        <is>
          <t>РЦ
(выберите из списка)</t>
        </is>
      </c>
      <c r="I1" s="166" t="inlineStr">
        <is>
          <t>план, поддонов</t>
        </is>
      </c>
      <c r="J1" s="166" t="inlineStr">
        <is>
          <t>факт, поддонов</t>
        </is>
      </c>
      <c r="K1" s="166" t="inlineStr">
        <is>
          <t>номер накладной
или причина срыва</t>
        </is>
      </c>
      <c r="L1" s="166" t="inlineStr">
        <is>
          <t>водитель
Фамилия И.О.</t>
        </is>
      </c>
      <c r="M1" s="165" t="inlineStr">
        <is>
          <t>номер ам</t>
        </is>
      </c>
      <c r="N1" s="165" t="inlineStr">
        <is>
          <t>пачек</t>
        </is>
      </c>
      <c r="O1" s="166" t="inlineStr">
        <is>
          <t>примечание</t>
        </is>
      </c>
      <c r="P1" s="166" t="inlineStr">
        <is>
          <t>Экспедитор</t>
        </is>
      </c>
      <c r="Q1" s="6" t="inlineStr">
        <is>
          <t>стоимость транспортировки</t>
        </is>
      </c>
      <c r="R1" s="5" t="inlineStr">
        <is>
          <t>накладная</t>
        </is>
      </c>
      <c r="S1" s="5" t="inlineStr">
        <is>
          <t>перевозка</t>
        </is>
      </c>
      <c r="T1" s="286" t="inlineStr">
        <is>
          <t>SHIP-TO</t>
        </is>
      </c>
    </row>
    <row r="2">
      <c r="A2" s="167">
        <f>E2&amp;F2</f>
        <v/>
      </c>
      <c r="B2" s="56" t="n">
        <v>1</v>
      </c>
      <c r="C2" s="56" t="inlineStr">
        <is>
          <t>EDC</t>
        </is>
      </c>
      <c r="D2" s="56">
        <f>C2&amp;"/"&amp;B2</f>
        <v/>
      </c>
      <c r="E2" s="168" t="n">
        <v>44288</v>
      </c>
      <c r="F2" s="168" t="inlineStr">
        <is>
          <t>аренда</t>
        </is>
      </c>
      <c r="G2" s="56" t="inlineStr">
        <is>
          <t>ЭрСиСи</t>
        </is>
      </c>
      <c r="H2" s="56" t="n"/>
      <c r="I2" s="56" t="n">
        <v>504</v>
      </c>
      <c r="J2" s="56" t="n">
        <v>504</v>
      </c>
      <c r="K2" s="56" t="inlineStr">
        <is>
          <t>RСЦБ-001925</t>
        </is>
      </c>
      <c r="L2" s="56" t="inlineStr">
        <is>
          <t>Савин А.</t>
        </is>
      </c>
      <c r="M2" s="56" t="inlineStr">
        <is>
          <t>Р089ХН96</t>
        </is>
      </c>
      <c r="N2" s="56">
        <f>IFERROR(VLOOKUP(L2,справочник!A:C,3,0),"")</f>
        <v/>
      </c>
      <c r="O2" s="56" t="n"/>
      <c r="P2" s="56" t="n"/>
      <c r="Q2" s="188" t="n">
        <v>0</v>
      </c>
      <c r="T2" s="175">
        <f>VLOOKUP(_xlfn.CONCAT(G2,H2),'SHIP-TO'!H:I,2,0)</f>
        <v/>
      </c>
    </row>
    <row r="3">
      <c r="A3" s="167">
        <f>E3&amp;F3</f>
        <v/>
      </c>
      <c r="B3" s="56" t="n">
        <v>2</v>
      </c>
      <c r="C3" s="56">
        <f>C2</f>
        <v/>
      </c>
      <c r="D3" s="56">
        <f>C3&amp;"/"&amp;B3</f>
        <v/>
      </c>
      <c r="E3" s="168" t="n">
        <v>44293</v>
      </c>
      <c r="F3" s="168" t="inlineStr">
        <is>
          <t>аренда</t>
        </is>
      </c>
      <c r="G3" s="56" t="inlineStr">
        <is>
          <t>ЭрСиСи</t>
        </is>
      </c>
      <c r="H3" s="56" t="n"/>
      <c r="I3" s="56" t="n">
        <v>504</v>
      </c>
      <c r="J3" s="56" t="n">
        <v>504</v>
      </c>
      <c r="K3" s="56" t="inlineStr">
        <is>
          <t>RСЦБ-000956</t>
        </is>
      </c>
      <c r="L3" s="56" t="n"/>
      <c r="M3" s="56" t="n"/>
      <c r="N3" s="56" t="n"/>
      <c r="O3" s="56" t="n"/>
      <c r="P3" s="56" t="n"/>
      <c r="Q3" s="188" t="n">
        <v>0</v>
      </c>
      <c r="T3" s="175">
        <f>VLOOKUP(_xlfn.CONCAT(G3,H3),'SHIP-TO'!H:I,2,0)</f>
        <v/>
      </c>
    </row>
    <row r="4">
      <c r="A4" s="167">
        <f>E4&amp;F4</f>
        <v/>
      </c>
      <c r="B4" s="56" t="n">
        <v>3</v>
      </c>
      <c r="C4" s="56">
        <f>C3</f>
        <v/>
      </c>
      <c r="D4" s="56">
        <f>C4&amp;"/"&amp;B4</f>
        <v/>
      </c>
      <c r="E4" s="168" t="n">
        <v>44300</v>
      </c>
      <c r="F4" s="168" t="inlineStr">
        <is>
          <t>аренда</t>
        </is>
      </c>
      <c r="G4" s="56" t="inlineStr">
        <is>
          <t>ПТ Групп</t>
        </is>
      </c>
      <c r="H4" s="56" t="n"/>
      <c r="I4" s="56" t="n">
        <v>700</v>
      </c>
      <c r="J4" s="56" t="n">
        <v>700</v>
      </c>
      <c r="K4" s="56" t="inlineStr">
        <is>
          <t>2.611</t>
        </is>
      </c>
      <c r="L4" s="56" t="inlineStr">
        <is>
          <t>Миханошин А.Я</t>
        </is>
      </c>
      <c r="M4" s="56" t="inlineStr">
        <is>
          <t>В480АК196</t>
        </is>
      </c>
      <c r="N4" s="56" t="n"/>
      <c r="O4" s="56" t="n"/>
      <c r="P4" s="56" t="n"/>
      <c r="Q4" s="188" t="n">
        <v>0</v>
      </c>
      <c r="T4" s="175">
        <f>VLOOKUP(_xlfn.CONCAT(G4,H4),'SHIP-TO'!H:I,2,0)</f>
        <v/>
      </c>
      <c r="Y4" s="252" t="n"/>
    </row>
    <row r="5">
      <c r="A5" s="167">
        <f>E5&amp;F5</f>
        <v/>
      </c>
      <c r="B5" s="56" t="n">
        <v>4</v>
      </c>
      <c r="C5" s="56">
        <f>C4</f>
        <v/>
      </c>
      <c r="D5" s="56">
        <f>C5&amp;"/"&amp;B5</f>
        <v/>
      </c>
      <c r="E5" s="168" t="n">
        <v>44302</v>
      </c>
      <c r="F5" s="168" t="inlineStr">
        <is>
          <t>аренда</t>
        </is>
      </c>
      <c r="G5" s="56" t="inlineStr">
        <is>
          <t>ЭрСиСи</t>
        </is>
      </c>
      <c r="H5" s="56" t="n"/>
      <c r="I5" s="56" t="n">
        <v>504</v>
      </c>
      <c r="J5" s="56" t="n">
        <v>504</v>
      </c>
      <c r="K5" s="56" t="inlineStr">
        <is>
          <t>RCЦБ-001507</t>
        </is>
      </c>
      <c r="L5" s="56" t="n"/>
      <c r="M5" s="56" t="n"/>
      <c r="N5" s="56" t="n"/>
      <c r="O5" s="56" t="n"/>
      <c r="P5" s="56" t="n"/>
      <c r="Q5" s="188" t="n">
        <v>0</v>
      </c>
      <c r="T5" s="175">
        <f>VLOOKUP(_xlfn.CONCAT(G5,H5),'SHIP-TO'!H:I,2,0)</f>
        <v/>
      </c>
    </row>
    <row r="6">
      <c r="A6" s="167">
        <f>E6&amp;F6</f>
        <v/>
      </c>
      <c r="B6" s="56" t="n">
        <v>5</v>
      </c>
      <c r="C6" s="56">
        <f>C5</f>
        <v/>
      </c>
      <c r="D6" s="56">
        <f>C6&amp;"/"&amp;B6</f>
        <v/>
      </c>
      <c r="E6" s="168" t="n">
        <v>44309</v>
      </c>
      <c r="F6" s="168" t="inlineStr">
        <is>
          <t>поставка</t>
        </is>
      </c>
      <c r="G6" s="56" t="inlineStr">
        <is>
          <t>ДЦ Пермь</t>
        </is>
      </c>
      <c r="H6" s="56" t="n"/>
      <c r="I6" s="56" t="n">
        <v>600</v>
      </c>
      <c r="J6" s="56" t="n">
        <v>600</v>
      </c>
      <c r="K6" s="56" t="inlineStr">
        <is>
          <t>TRPDC1400A</t>
        </is>
      </c>
      <c r="L6" s="56" t="inlineStr">
        <is>
          <t>Гордеев</t>
        </is>
      </c>
      <c r="M6" s="56" t="inlineStr">
        <is>
          <t>С204ХВ59</t>
        </is>
      </c>
      <c r="N6" s="56" t="n"/>
      <c r="O6" s="56" t="inlineStr">
        <is>
          <t>ДЦ Пермь</t>
        </is>
      </c>
      <c r="P6" s="56" t="n"/>
      <c r="Q6" s="188" t="n">
        <v>26000</v>
      </c>
      <c r="T6" s="175">
        <f>VLOOKUP(_xlfn.CONCAT(G6,H6),'SHIP-TO'!H:I,2,0)</f>
        <v/>
      </c>
    </row>
    <row r="7" customFormat="1" s="172">
      <c r="A7" s="169">
        <f>E7&amp;F7</f>
        <v/>
      </c>
      <c r="B7" s="56" t="n">
        <v>6</v>
      </c>
      <c r="C7" s="170">
        <f>C6</f>
        <v/>
      </c>
      <c r="D7" s="170">
        <f>C7&amp;"/"&amp;B7</f>
        <v/>
      </c>
      <c r="E7" s="171" t="n">
        <v>44322</v>
      </c>
      <c r="F7" s="171" t="inlineStr">
        <is>
          <t>аренда</t>
        </is>
      </c>
      <c r="G7" s="170" t="inlineStr">
        <is>
          <t>ЭрСиСи</t>
        </is>
      </c>
      <c r="H7" s="170" t="n"/>
      <c r="I7" s="170" t="n">
        <v>504</v>
      </c>
      <c r="J7" s="170" t="n">
        <v>504</v>
      </c>
      <c r="K7" s="170" t="inlineStr">
        <is>
          <t>RCЦБ-002477</t>
        </is>
      </c>
      <c r="L7" s="170" t="inlineStr">
        <is>
          <t>Галимов</t>
        </is>
      </c>
      <c r="M7" s="170" t="inlineStr">
        <is>
          <t>Р089ХН96</t>
        </is>
      </c>
      <c r="N7" s="170" t="n"/>
      <c r="O7" s="170" t="n"/>
      <c r="P7" s="170" t="n"/>
      <c r="Q7" s="189" t="n">
        <v>0</v>
      </c>
      <c r="T7" s="185">
        <f>VLOOKUP(_xlfn.CONCAT(G7,H7),'SHIP-TO'!H:I,2,0)</f>
        <v/>
      </c>
    </row>
    <row r="8" customFormat="1" s="172">
      <c r="A8" s="169">
        <f>E8&amp;F8</f>
        <v/>
      </c>
      <c r="B8" s="56" t="n">
        <v>7</v>
      </c>
      <c r="C8" s="170">
        <f>C7</f>
        <v/>
      </c>
      <c r="D8" s="170">
        <f>C8&amp;"/"&amp;B8</f>
        <v/>
      </c>
      <c r="E8" s="171" t="n">
        <v>44322</v>
      </c>
      <c r="F8" s="171" t="inlineStr">
        <is>
          <t>аренда</t>
        </is>
      </c>
      <c r="G8" s="170" t="inlineStr">
        <is>
          <t>ПТ Групп</t>
        </is>
      </c>
      <c r="H8" s="170" t="n"/>
      <c r="I8" s="170" t="n">
        <v>700</v>
      </c>
      <c r="J8" s="170" t="n">
        <v>700</v>
      </c>
      <c r="K8" s="170" t="inlineStr">
        <is>
          <t>2.628</t>
        </is>
      </c>
      <c r="L8" s="170" t="inlineStr">
        <is>
          <t>Глушко</t>
        </is>
      </c>
      <c r="M8" s="170" t="inlineStr">
        <is>
          <t>У918ХК96</t>
        </is>
      </c>
      <c r="N8" s="170" t="n"/>
      <c r="O8" s="170" t="n"/>
      <c r="P8" s="170" t="n"/>
      <c r="Q8" s="189" t="n">
        <v>0</v>
      </c>
      <c r="T8" s="185">
        <f>VLOOKUP(_xlfn.CONCAT(G8,H8),'SHIP-TO'!H:I,2,0)</f>
        <v/>
      </c>
    </row>
    <row r="9" customFormat="1" s="172">
      <c r="A9" s="169">
        <f>E9&amp;F9</f>
        <v/>
      </c>
      <c r="B9" s="56" t="n">
        <v>8</v>
      </c>
      <c r="C9" s="170">
        <f>C8</f>
        <v/>
      </c>
      <c r="D9" s="170">
        <f>C9&amp;"/"&amp;B9</f>
        <v/>
      </c>
      <c r="E9" s="171" t="n">
        <v>44328</v>
      </c>
      <c r="F9" s="171" t="inlineStr">
        <is>
          <t>поставка</t>
        </is>
      </c>
      <c r="G9" s="170" t="inlineStr">
        <is>
          <t>ДЦ Пермь</t>
        </is>
      </c>
      <c r="H9" s="170" t="n"/>
      <c r="I9" s="170" t="n">
        <v>600</v>
      </c>
      <c r="J9" s="170" t="n">
        <v>600</v>
      </c>
      <c r="K9" s="170" t="inlineStr">
        <is>
          <t>TRPDC15002</t>
        </is>
      </c>
      <c r="L9" s="170" t="inlineStr">
        <is>
          <t>Скакунов</t>
        </is>
      </c>
      <c r="M9" s="170" t="inlineStr">
        <is>
          <t>Н534АХ196</t>
        </is>
      </c>
      <c r="N9" s="170" t="n"/>
      <c r="O9" s="170" t="inlineStr">
        <is>
          <t>ДЦ Пермь</t>
        </is>
      </c>
      <c r="P9" s="170" t="n"/>
      <c r="Q9" s="189" t="n"/>
      <c r="T9" s="185">
        <f>VLOOKUP(_xlfn.CONCAT(G9,H9),'SHIP-TO'!H:I,2,0)</f>
        <v/>
      </c>
    </row>
    <row r="10" customFormat="1" s="172">
      <c r="A10" s="169">
        <f>E10&amp;F10</f>
        <v/>
      </c>
      <c r="B10" s="56" t="n">
        <v>9</v>
      </c>
      <c r="C10" s="170">
        <f>C9</f>
        <v/>
      </c>
      <c r="D10" s="170">
        <f>C10&amp;"/"&amp;B10</f>
        <v/>
      </c>
      <c r="E10" s="171" t="n">
        <v>44334</v>
      </c>
      <c r="F10" s="171" t="inlineStr">
        <is>
          <t>аренда</t>
        </is>
      </c>
      <c r="G10" s="170" t="inlineStr">
        <is>
          <t>ЭрСиСи</t>
        </is>
      </c>
      <c r="H10" s="170" t="n"/>
      <c r="I10" s="170" t="n">
        <v>504</v>
      </c>
      <c r="J10" s="170" t="n">
        <v>504</v>
      </c>
      <c r="K10" s="170" t="inlineStr">
        <is>
          <t>RCЦБ-002721</t>
        </is>
      </c>
      <c r="L10" s="170" t="inlineStr">
        <is>
          <t>Хузин</t>
        </is>
      </c>
      <c r="M10" s="170" t="inlineStr">
        <is>
          <t>К797РО196</t>
        </is>
      </c>
      <c r="N10" s="170" t="n"/>
      <c r="O10" s="170" t="n"/>
      <c r="P10" s="170" t="n"/>
      <c r="Q10" s="189" t="n"/>
      <c r="T10" s="185">
        <f>VLOOKUP(_xlfn.CONCAT(G10,H10),'SHIP-TO'!H:I,2,0)</f>
        <v/>
      </c>
    </row>
    <row r="11" customFormat="1" s="172">
      <c r="A11" s="169">
        <f>E11&amp;F11</f>
        <v/>
      </c>
      <c r="B11" s="56" t="n">
        <v>10</v>
      </c>
      <c r="C11" s="170">
        <f>C10</f>
        <v/>
      </c>
      <c r="D11" s="170">
        <f>C11&amp;"/"&amp;B11</f>
        <v/>
      </c>
      <c r="E11" s="171" t="n">
        <v>44334</v>
      </c>
      <c r="F11" s="171" t="inlineStr">
        <is>
          <t>аренда</t>
        </is>
      </c>
      <c r="G11" s="170" t="inlineStr">
        <is>
          <t>ПТ Групп</t>
        </is>
      </c>
      <c r="H11" s="170" t="n"/>
      <c r="I11" s="170" t="n">
        <v>700</v>
      </c>
      <c r="J11" s="170" t="n">
        <v>700</v>
      </c>
      <c r="K11" s="170" t="inlineStr">
        <is>
          <t>2.644</t>
        </is>
      </c>
      <c r="L11" s="170" t="inlineStr">
        <is>
          <t>Лавров</t>
        </is>
      </c>
      <c r="M11" s="170" t="inlineStr">
        <is>
          <t>М722АВ196</t>
        </is>
      </c>
      <c r="N11" s="170" t="n"/>
      <c r="O11" s="170" t="n"/>
      <c r="P11" s="170" t="n"/>
      <c r="Q11" s="189" t="n"/>
      <c r="T11" s="185">
        <f>VLOOKUP(_xlfn.CONCAT(G11,H11),'SHIP-TO'!H:I,2,0)</f>
        <v/>
      </c>
    </row>
    <row r="12" customFormat="1" s="172">
      <c r="A12" s="169">
        <f>E12&amp;F12</f>
        <v/>
      </c>
      <c r="B12" s="56" t="n">
        <v>11</v>
      </c>
      <c r="C12" s="170">
        <f>C11</f>
        <v/>
      </c>
      <c r="D12" s="170">
        <f>C12&amp;"/"&amp;B12</f>
        <v/>
      </c>
      <c r="E12" s="171" t="n">
        <v>44336</v>
      </c>
      <c r="F12" s="171" t="inlineStr">
        <is>
          <t>поставка</t>
        </is>
      </c>
      <c r="G12" s="170" t="inlineStr">
        <is>
          <t>ДЦ Пермь</t>
        </is>
      </c>
      <c r="H12" s="170" t="n"/>
      <c r="I12" s="170" t="n">
        <v>600</v>
      </c>
      <c r="J12" s="170" t="n">
        <v>600</v>
      </c>
      <c r="K12" s="170" t="n"/>
      <c r="L12" s="170" t="n"/>
      <c r="M12" s="170" t="n"/>
      <c r="N12" s="170" t="n"/>
      <c r="O12" s="170" t="inlineStr">
        <is>
          <t>ДЦ Пермь</t>
        </is>
      </c>
      <c r="P12" s="170" t="n"/>
      <c r="Q12" s="189" t="n"/>
      <c r="T12" s="185">
        <f>VLOOKUP(_xlfn.CONCAT(G12,H12),'SHIP-TO'!H:I,2,0)</f>
        <v/>
      </c>
    </row>
    <row r="13" customFormat="1" s="172">
      <c r="A13" s="169">
        <f>E13&amp;F13</f>
        <v/>
      </c>
      <c r="B13" s="56" t="n">
        <v>12</v>
      </c>
      <c r="C13" s="170">
        <f>C12</f>
        <v/>
      </c>
      <c r="D13" s="170">
        <f>C13&amp;"/"&amp;B13</f>
        <v/>
      </c>
      <c r="E13" s="171" t="n">
        <v>44342</v>
      </c>
      <c r="F13" s="171" t="inlineStr">
        <is>
          <t>поставка</t>
        </is>
      </c>
      <c r="G13" s="170" t="inlineStr">
        <is>
          <t>ДЦ Пермь</t>
        </is>
      </c>
      <c r="H13" s="170" t="n"/>
      <c r="I13" s="170" t="n">
        <v>600</v>
      </c>
      <c r="J13" s="170" t="n">
        <v>600</v>
      </c>
      <c r="K13" s="170" t="inlineStr">
        <is>
          <t>TRPDC15008</t>
        </is>
      </c>
      <c r="L13" s="170" t="inlineStr">
        <is>
          <t>Крючков</t>
        </is>
      </c>
      <c r="M13" s="170" t="inlineStr">
        <is>
          <t>Н750ЕТ159</t>
        </is>
      </c>
      <c r="N13" s="170" t="n"/>
      <c r="O13" s="170" t="inlineStr">
        <is>
          <t>ДЦ Пермь</t>
        </is>
      </c>
      <c r="P13" s="170" t="n"/>
      <c r="Q13" s="189" t="n"/>
      <c r="T13" s="185">
        <f>VLOOKUP(_xlfn.CONCAT(G13,H13),'SHIP-TO'!H:I,2,0)</f>
        <v/>
      </c>
    </row>
    <row r="14" customFormat="1" s="172">
      <c r="A14" s="169">
        <f>E14&amp;F14</f>
        <v/>
      </c>
      <c r="B14" s="56" t="n">
        <v>13</v>
      </c>
      <c r="C14" s="170">
        <f>C13</f>
        <v/>
      </c>
      <c r="D14" s="170">
        <f>C14&amp;"/"&amp;B14</f>
        <v/>
      </c>
      <c r="E14" s="171" t="n">
        <v>44343</v>
      </c>
      <c r="F14" s="171" t="inlineStr">
        <is>
          <t>аренда</t>
        </is>
      </c>
      <c r="G14" s="170" t="inlineStr">
        <is>
          <t>ЭрСиСи</t>
        </is>
      </c>
      <c r="H14" s="170" t="n"/>
      <c r="I14" s="170" t="n">
        <v>504</v>
      </c>
      <c r="J14" s="170" t="n">
        <v>504</v>
      </c>
      <c r="K14" s="170" t="inlineStr">
        <is>
          <t>RCЦБ-002841</t>
        </is>
      </c>
      <c r="L14" s="170" t="inlineStr">
        <is>
          <t>Сагитов</t>
        </is>
      </c>
      <c r="M14" s="170" t="inlineStr">
        <is>
          <t>М973ВА196</t>
        </is>
      </c>
      <c r="N14" s="170" t="n"/>
      <c r="O14" s="170" t="n"/>
      <c r="P14" s="170" t="n"/>
      <c r="Q14" s="189" t="n"/>
      <c r="T14" s="185">
        <f>VLOOKUP(_xlfn.CONCAT(G14,H14),'SHIP-TO'!H:I,2,0)</f>
        <v/>
      </c>
    </row>
    <row r="15" customFormat="1" s="172">
      <c r="A15" s="169">
        <f>E15&amp;F15</f>
        <v/>
      </c>
      <c r="B15" s="56" t="n">
        <v>14</v>
      </c>
      <c r="C15" s="170">
        <f>C14</f>
        <v/>
      </c>
      <c r="D15" s="170">
        <f>C15&amp;"/"&amp;B15</f>
        <v/>
      </c>
      <c r="E15" s="171" t="n">
        <v>44343</v>
      </c>
      <c r="F15" s="171" t="inlineStr">
        <is>
          <t>аренда</t>
        </is>
      </c>
      <c r="G15" s="170" t="inlineStr">
        <is>
          <t>ПТ Групп</t>
        </is>
      </c>
      <c r="H15" s="170" t="n"/>
      <c r="I15" s="170" t="n">
        <v>700</v>
      </c>
      <c r="J15" s="170" t="n">
        <v>700</v>
      </c>
      <c r="K15" s="170" t="inlineStr">
        <is>
          <t>2.660</t>
        </is>
      </c>
      <c r="L15" s="170" t="inlineStr">
        <is>
          <t>Морозов Е.О.</t>
        </is>
      </c>
      <c r="M15" s="170" t="inlineStr">
        <is>
          <t>У918ХК96</t>
        </is>
      </c>
      <c r="N15" s="170" t="n"/>
      <c r="O15" s="170" t="n"/>
      <c r="P15" s="170" t="n"/>
      <c r="Q15" s="189" t="n"/>
      <c r="T15" s="185">
        <f>VLOOKUP(_xlfn.CONCAT(G15,H15),'SHIP-TO'!H:I,2,0)</f>
        <v/>
      </c>
    </row>
    <row r="16" customFormat="1" s="172">
      <c r="A16" s="169">
        <f>E16&amp;F16</f>
        <v/>
      </c>
      <c r="B16" s="56" t="n">
        <v>15</v>
      </c>
      <c r="C16" s="170">
        <f>C15</f>
        <v/>
      </c>
      <c r="D16" s="170">
        <f>C16&amp;"/"&amp;B16</f>
        <v/>
      </c>
      <c r="E16" s="171" t="n">
        <v>44344</v>
      </c>
      <c r="F16" s="171" t="inlineStr">
        <is>
          <t>поставка</t>
        </is>
      </c>
      <c r="G16" s="170" t="inlineStr">
        <is>
          <t>ДЦ Пермь</t>
        </is>
      </c>
      <c r="H16" s="170" t="n"/>
      <c r="I16" s="170" t="n">
        <v>600</v>
      </c>
      <c r="J16" s="170" t="n">
        <v>600</v>
      </c>
      <c r="K16" s="170" t="inlineStr">
        <is>
          <t>TRPDC15009</t>
        </is>
      </c>
      <c r="L16" s="170" t="inlineStr">
        <is>
          <t>Габзалилов</t>
        </is>
      </c>
      <c r="M16" s="170" t="inlineStr">
        <is>
          <t>А470ОК59</t>
        </is>
      </c>
      <c r="N16" s="170" t="n"/>
      <c r="O16" s="170" t="inlineStr">
        <is>
          <t>ДЦ Пермь</t>
        </is>
      </c>
      <c r="P16" s="170" t="n"/>
      <c r="Q16" s="189" t="n"/>
      <c r="T16" s="185">
        <f>VLOOKUP(_xlfn.CONCAT(G16,H16),'SHIP-TO'!H:I,2,0)</f>
        <v/>
      </c>
    </row>
    <row r="17">
      <c r="A17" s="167">
        <f>E17&amp;F17</f>
        <v/>
      </c>
      <c r="B17" s="56" t="n">
        <v>16</v>
      </c>
      <c r="C17" s="56">
        <f>C16</f>
        <v/>
      </c>
      <c r="D17" s="56">
        <f>C17&amp;"/"&amp;B17</f>
        <v/>
      </c>
      <c r="E17" s="168" t="n">
        <v>44352</v>
      </c>
      <c r="F17" s="168" t="inlineStr">
        <is>
          <t>поставка</t>
        </is>
      </c>
      <c r="G17" s="56" t="inlineStr">
        <is>
          <t>ДЦ Пермь</t>
        </is>
      </c>
      <c r="H17" s="56" t="n"/>
      <c r="I17" s="56" t="n">
        <v>600</v>
      </c>
      <c r="J17" s="56" t="n">
        <v>600</v>
      </c>
      <c r="K17" s="56" t="inlineStr">
        <is>
          <t>TRPDC1616B</t>
        </is>
      </c>
      <c r="L17" s="56" t="inlineStr">
        <is>
          <t>Габзалилов</t>
        </is>
      </c>
      <c r="M17" s="56" t="inlineStr">
        <is>
          <t>А470ОК59</t>
        </is>
      </c>
      <c r="N17" s="56" t="n"/>
      <c r="O17" s="56" t="inlineStr">
        <is>
          <t>ДЦ Пермь</t>
        </is>
      </c>
      <c r="P17" s="56" t="n"/>
      <c r="Q17" s="188" t="n"/>
      <c r="T17" s="175">
        <f>VLOOKUP(_xlfn.CONCAT(G17,H17),'SHIP-TO'!H:I,2,0)</f>
        <v/>
      </c>
    </row>
    <row r="18">
      <c r="A18" s="167">
        <f>E18&amp;F18</f>
        <v/>
      </c>
      <c r="B18" s="56" t="n">
        <v>17</v>
      </c>
      <c r="C18" s="56">
        <f>C17</f>
        <v/>
      </c>
      <c r="D18" s="56">
        <f>C18&amp;"/"&amp;B18</f>
        <v/>
      </c>
      <c r="E18" s="168" t="n">
        <v>44363</v>
      </c>
      <c r="F18" s="168" t="inlineStr">
        <is>
          <t>поставка</t>
        </is>
      </c>
      <c r="G18" s="56" t="inlineStr">
        <is>
          <t>ДЦ Пермь</t>
        </is>
      </c>
      <c r="H18" s="56" t="n"/>
      <c r="I18" s="56" t="n">
        <v>600</v>
      </c>
      <c r="J18" s="56" t="n">
        <v>600</v>
      </c>
      <c r="K18" s="56" t="inlineStr">
        <is>
          <t>TRPDC16170</t>
        </is>
      </c>
      <c r="L18" s="56" t="inlineStr">
        <is>
          <t>Галактионов</t>
        </is>
      </c>
      <c r="M18" s="56" t="inlineStr">
        <is>
          <t>Н103АР159</t>
        </is>
      </c>
      <c r="N18" s="56" t="n"/>
      <c r="O18" s="56" t="inlineStr">
        <is>
          <t>ДЦ Пермь</t>
        </is>
      </c>
      <c r="P18" s="56" t="n"/>
      <c r="Q18" s="188" t="n"/>
      <c r="T18" s="175">
        <f>VLOOKUP(_xlfn.CONCAT(G18,H18),'SHIP-TO'!H:I,2,0)</f>
        <v/>
      </c>
    </row>
    <row r="19">
      <c r="A19" s="167">
        <f>E19&amp;F19</f>
        <v/>
      </c>
      <c r="B19" s="56" t="n">
        <v>18</v>
      </c>
      <c r="C19" s="56">
        <f>C18</f>
        <v/>
      </c>
      <c r="D19" s="56">
        <f>C19&amp;"/"&amp;B19</f>
        <v/>
      </c>
      <c r="E19" s="168" t="n">
        <v>44363</v>
      </c>
      <c r="F19" s="168" t="inlineStr">
        <is>
          <t>аренда</t>
        </is>
      </c>
      <c r="G19" s="56" t="inlineStr">
        <is>
          <t>ЭрСиСи</t>
        </is>
      </c>
      <c r="H19" s="56" t="n"/>
      <c r="I19" s="56" t="n">
        <v>504</v>
      </c>
      <c r="J19" s="56" t="n">
        <v>504</v>
      </c>
      <c r="K19" s="56" t="inlineStr">
        <is>
          <t>RCЦБ-003298</t>
        </is>
      </c>
      <c r="L19" s="56" t="inlineStr">
        <is>
          <t>Сагитов</t>
        </is>
      </c>
      <c r="M19" s="56" t="inlineStr">
        <is>
          <t>М973ВА196</t>
        </is>
      </c>
      <c r="N19" s="56" t="n"/>
      <c r="O19" s="56" t="n"/>
      <c r="P19" s="56" t="n"/>
      <c r="Q19" s="188" t="n"/>
      <c r="T19" s="175">
        <f>VLOOKUP(_xlfn.CONCAT(G19,H19),'SHIP-TO'!H:I,2,0)</f>
        <v/>
      </c>
    </row>
    <row r="20">
      <c r="A20" s="167">
        <f>E20&amp;F20</f>
        <v/>
      </c>
      <c r="B20" s="56" t="n">
        <v>19</v>
      </c>
      <c r="C20" s="56">
        <f>C19</f>
        <v/>
      </c>
      <c r="D20" s="56">
        <f>C20&amp;"/"&amp;B20</f>
        <v/>
      </c>
      <c r="E20" s="168" t="n">
        <v>44365</v>
      </c>
      <c r="F20" s="168" t="inlineStr">
        <is>
          <t>аренда</t>
        </is>
      </c>
      <c r="G20" s="56" t="inlineStr">
        <is>
          <t>ПТ Групп</t>
        </is>
      </c>
      <c r="H20" s="56" t="n"/>
      <c r="I20" s="56" t="n">
        <v>700</v>
      </c>
      <c r="J20" s="56" t="n">
        <v>700</v>
      </c>
      <c r="K20" s="56" t="inlineStr">
        <is>
          <t>5.001</t>
        </is>
      </c>
      <c r="L20" s="56" t="inlineStr">
        <is>
          <t>Глушко</t>
        </is>
      </c>
      <c r="M20" s="56" t="inlineStr">
        <is>
          <t>У918ХК96</t>
        </is>
      </c>
      <c r="N20" s="56" t="n"/>
      <c r="O20" s="56" t="n"/>
      <c r="P20" s="56" t="n"/>
      <c r="Q20" s="188" t="n"/>
      <c r="T20" s="175">
        <f>VLOOKUP(_xlfn.CONCAT(G20,H20),'SHIP-TO'!H:I,2,0)</f>
        <v/>
      </c>
    </row>
    <row r="21">
      <c r="A21" s="167">
        <f>E21&amp;F21</f>
        <v/>
      </c>
      <c r="B21" s="56" t="n">
        <v>20</v>
      </c>
      <c r="C21" s="56">
        <f>C20</f>
        <v/>
      </c>
      <c r="D21" s="56">
        <f>C21&amp;"/"&amp;B21</f>
        <v/>
      </c>
      <c r="E21" s="168" t="n">
        <v>44370</v>
      </c>
      <c r="F21" s="168" t="inlineStr">
        <is>
          <t>аренда</t>
        </is>
      </c>
      <c r="G21" s="56" t="inlineStr">
        <is>
          <t>ПТ Групп</t>
        </is>
      </c>
      <c r="H21" s="56" t="n"/>
      <c r="I21" s="56" t="n">
        <v>700</v>
      </c>
      <c r="J21" s="56" t="n">
        <v>700</v>
      </c>
      <c r="K21" s="56" t="inlineStr">
        <is>
          <t>5.002</t>
        </is>
      </c>
      <c r="L21" s="56" t="inlineStr">
        <is>
          <t>Лавров</t>
        </is>
      </c>
      <c r="M21" s="56" t="inlineStr">
        <is>
          <t>М722АВ196</t>
        </is>
      </c>
      <c r="N21" s="56" t="n"/>
      <c r="O21" s="56" t="n"/>
      <c r="P21" s="56" t="n"/>
      <c r="Q21" s="188" t="n"/>
      <c r="T21" s="175">
        <f>VLOOKUP(_xlfn.CONCAT(G21,H21),'SHIP-TO'!H:I,2,0)</f>
        <v/>
      </c>
    </row>
    <row r="22">
      <c r="A22" s="167">
        <f>E22&amp;F22</f>
        <v/>
      </c>
      <c r="B22" s="56" t="n">
        <v>21</v>
      </c>
      <c r="C22" s="56">
        <f>C21</f>
        <v/>
      </c>
      <c r="D22" s="56">
        <f>C22&amp;"/"&amp;B22</f>
        <v/>
      </c>
      <c r="E22" s="168" t="n">
        <v>44370</v>
      </c>
      <c r="F22" s="168" t="inlineStr">
        <is>
          <t>аренда</t>
        </is>
      </c>
      <c r="G22" s="56" t="inlineStr">
        <is>
          <t>ЭрСиСи</t>
        </is>
      </c>
      <c r="H22" s="56" t="n"/>
      <c r="I22" s="56" t="n">
        <v>504</v>
      </c>
      <c r="J22" s="56" t="n">
        <v>504</v>
      </c>
      <c r="K22" s="56" t="inlineStr">
        <is>
          <t>RCЦБ-003299</t>
        </is>
      </c>
      <c r="L22" s="56" t="inlineStr">
        <is>
          <t>Сагитов</t>
        </is>
      </c>
      <c r="M22" s="56" t="n"/>
      <c r="N22" s="56" t="n"/>
      <c r="O22" s="56" t="n"/>
      <c r="P22" s="56" t="n"/>
      <c r="Q22" s="188" t="n"/>
      <c r="T22" s="175">
        <f>VLOOKUP(_xlfn.CONCAT(G22,H22),'SHIP-TO'!H:I,2,0)</f>
        <v/>
      </c>
    </row>
    <row r="23">
      <c r="A23" s="167">
        <f>E23&amp;F23</f>
        <v/>
      </c>
      <c r="B23" s="56" t="n">
        <v>22</v>
      </c>
      <c r="C23" s="56">
        <f>C22</f>
        <v/>
      </c>
      <c r="D23" s="56">
        <f>C23&amp;"/"&amp;B23</f>
        <v/>
      </c>
      <c r="E23" s="168" t="n">
        <v>44372</v>
      </c>
      <c r="F23" s="168" t="inlineStr">
        <is>
          <t>поставка</t>
        </is>
      </c>
      <c r="G23" s="56" t="inlineStr">
        <is>
          <t>ДЦ Пермь</t>
        </is>
      </c>
      <c r="H23" s="56" t="n"/>
      <c r="I23" s="56" t="n">
        <v>600</v>
      </c>
      <c r="J23" s="56" t="n">
        <v>600</v>
      </c>
      <c r="K23" s="56" t="inlineStr">
        <is>
          <t>TRPDC16176</t>
        </is>
      </c>
      <c r="L23" s="56" t="inlineStr">
        <is>
          <t>Ермишин</t>
        </is>
      </c>
      <c r="M23" s="56" t="inlineStr">
        <is>
          <t>О144ВТ159</t>
        </is>
      </c>
      <c r="N23" s="56" t="n">
        <v>24</v>
      </c>
      <c r="O23" s="56" t="inlineStr">
        <is>
          <t>ДЦ Пермь</t>
        </is>
      </c>
      <c r="P23" s="56" t="n"/>
      <c r="Q23" s="188" t="n"/>
      <c r="T23" s="175">
        <f>VLOOKUP(_xlfn.CONCAT(G23,H23),'SHIP-TO'!H:I,2,0)</f>
        <v/>
      </c>
    </row>
    <row r="24" customFormat="1" s="172">
      <c r="A24" s="169">
        <f>E24&amp;F24</f>
        <v/>
      </c>
      <c r="B24" s="56" t="n">
        <v>23</v>
      </c>
      <c r="C24" s="170">
        <f>C23</f>
        <v/>
      </c>
      <c r="D24" s="170">
        <f>C24&amp;"/"&amp;B24</f>
        <v/>
      </c>
      <c r="E24" s="171" t="n">
        <v>44379</v>
      </c>
      <c r="F24" s="171" t="inlineStr">
        <is>
          <t>аренда</t>
        </is>
      </c>
      <c r="G24" s="170" t="inlineStr">
        <is>
          <t>ЭрСиСи</t>
        </is>
      </c>
      <c r="H24" s="170" t="n"/>
      <c r="I24" s="170" t="n">
        <v>504</v>
      </c>
      <c r="J24" s="173" t="n">
        <v>504</v>
      </c>
      <c r="K24" s="170" t="inlineStr">
        <is>
          <t>RCЦБ-003601</t>
        </is>
      </c>
      <c r="L24" s="170" t="inlineStr">
        <is>
          <t>Низамов</t>
        </is>
      </c>
      <c r="M24" s="170" t="inlineStr">
        <is>
          <t>К797РО196</t>
        </is>
      </c>
      <c r="N24" s="170" t="n">
        <v>24</v>
      </c>
      <c r="O24" s="170" t="n"/>
      <c r="P24" s="170" t="n"/>
      <c r="Q24" s="189" t="n"/>
      <c r="T24" s="185">
        <f>VLOOKUP(_xlfn.CONCAT(G24,H24),'SHIP-TO'!H:I,2,0)</f>
        <v/>
      </c>
    </row>
    <row r="25" customFormat="1" s="172">
      <c r="A25" s="169">
        <f>E25&amp;F25</f>
        <v/>
      </c>
      <c r="B25" s="56" t="n">
        <v>24</v>
      </c>
      <c r="C25" s="170">
        <f>C24</f>
        <v/>
      </c>
      <c r="D25" s="170">
        <f>C25&amp;"/"&amp;B25</f>
        <v/>
      </c>
      <c r="E25" s="171" t="n">
        <v>44379</v>
      </c>
      <c r="F25" s="171" t="inlineStr">
        <is>
          <t>аренда</t>
        </is>
      </c>
      <c r="G25" s="170" t="inlineStr">
        <is>
          <t>ПТ Групп</t>
        </is>
      </c>
      <c r="H25" s="170" t="n"/>
      <c r="I25" s="170" t="n">
        <v>700</v>
      </c>
      <c r="J25" s="170" t="n">
        <v>700</v>
      </c>
      <c r="K25" s="170" t="inlineStr">
        <is>
          <t>5.003</t>
        </is>
      </c>
      <c r="L25" s="170" t="inlineStr">
        <is>
          <t>Морозов Е.О.</t>
        </is>
      </c>
      <c r="M25" s="170" t="inlineStr">
        <is>
          <t>У918ХК96</t>
        </is>
      </c>
      <c r="N25" s="170" t="n">
        <v>24</v>
      </c>
      <c r="O25" s="170" t="n"/>
      <c r="P25" s="170" t="n"/>
      <c r="Q25" s="189" t="n"/>
      <c r="T25" s="185">
        <f>VLOOKUP(_xlfn.CONCAT(G25,H25),'SHIP-TO'!H:I,2,0)</f>
        <v/>
      </c>
    </row>
    <row r="26" customFormat="1" s="172">
      <c r="A26" s="169">
        <f>E26&amp;F26</f>
        <v/>
      </c>
      <c r="B26" s="56" t="n">
        <v>25</v>
      </c>
      <c r="C26" s="170">
        <f>C25</f>
        <v/>
      </c>
      <c r="D26" s="170">
        <f>C26&amp;"/"&amp;B26</f>
        <v/>
      </c>
      <c r="E26" s="171" t="n">
        <v>44385</v>
      </c>
      <c r="F26" s="171" t="inlineStr">
        <is>
          <t>поставка</t>
        </is>
      </c>
      <c r="G26" s="170" t="inlineStr">
        <is>
          <t>ДЦ Пермь</t>
        </is>
      </c>
      <c r="H26" s="170" t="n"/>
      <c r="I26" s="170" t="n">
        <v>600</v>
      </c>
      <c r="J26" s="170" t="n">
        <v>600</v>
      </c>
      <c r="K26" s="170" t="inlineStr">
        <is>
          <t>TRPDC17787</t>
        </is>
      </c>
      <c r="L26" s="170" t="inlineStr">
        <is>
          <t>Ряшенцев</t>
        </is>
      </c>
      <c r="M26" s="170" t="inlineStr">
        <is>
          <t>А329ТХ122</t>
        </is>
      </c>
      <c r="N26" s="170" t="n">
        <v>24</v>
      </c>
      <c r="O26" s="170" t="inlineStr">
        <is>
          <t>ДЦ Пермь</t>
        </is>
      </c>
      <c r="P26" s="170" t="n"/>
      <c r="Q26" s="189" t="n"/>
      <c r="T26" s="185">
        <f>VLOOKUP(_xlfn.CONCAT(G26,H26),'SHIP-TO'!H:I,2,0)</f>
        <v/>
      </c>
    </row>
    <row r="27" customFormat="1" s="172">
      <c r="A27" s="169">
        <f>E27&amp;F27</f>
        <v/>
      </c>
      <c r="B27" s="56" t="n">
        <v>26</v>
      </c>
      <c r="C27" s="170">
        <f>C26</f>
        <v/>
      </c>
      <c r="D27" s="170">
        <f>C27&amp;"/"&amp;B27</f>
        <v/>
      </c>
      <c r="E27" s="171" t="n">
        <v>44386</v>
      </c>
      <c r="F27" s="171" t="inlineStr">
        <is>
          <t>поставка</t>
        </is>
      </c>
      <c r="G27" s="170" t="inlineStr">
        <is>
          <t>ДЦ Пермь</t>
        </is>
      </c>
      <c r="H27" s="170" t="n"/>
      <c r="I27" s="170" t="n">
        <v>600</v>
      </c>
      <c r="J27" s="170" t="n">
        <v>600</v>
      </c>
      <c r="K27" s="170" t="inlineStr">
        <is>
          <t>TRPDC1778A</t>
        </is>
      </c>
      <c r="L27" s="170" t="inlineStr">
        <is>
          <t>Гордеев</t>
        </is>
      </c>
      <c r="M27" s="170" t="inlineStr">
        <is>
          <t>О332ЕХ159</t>
        </is>
      </c>
      <c r="N27" s="170" t="n">
        <v>24</v>
      </c>
      <c r="O27" s="170" t="inlineStr">
        <is>
          <t>ДЦ Пермь</t>
        </is>
      </c>
      <c r="P27" s="170" t="n"/>
      <c r="Q27" s="189" t="n"/>
      <c r="T27" s="185">
        <f>VLOOKUP(_xlfn.CONCAT(G27,H27),'SHIP-TO'!H:I,2,0)</f>
        <v/>
      </c>
    </row>
    <row r="28" customFormat="1" s="172">
      <c r="A28" s="169">
        <f>E28&amp;F28</f>
        <v/>
      </c>
      <c r="B28" s="56" t="n">
        <v>27</v>
      </c>
      <c r="C28" s="170">
        <f>C27</f>
        <v/>
      </c>
      <c r="D28" s="170">
        <f>C28&amp;"/"&amp;B28</f>
        <v/>
      </c>
      <c r="E28" s="171" t="n">
        <v>44391</v>
      </c>
      <c r="F28" s="171" t="inlineStr">
        <is>
          <t>аренда</t>
        </is>
      </c>
      <c r="G28" s="170" t="inlineStr">
        <is>
          <t>ПТ Групп</t>
        </is>
      </c>
      <c r="H28" s="170" t="n"/>
      <c r="I28" s="170" t="n">
        <v>700</v>
      </c>
      <c r="J28" s="170" t="n">
        <v>700</v>
      </c>
      <c r="K28" s="170" t="inlineStr">
        <is>
          <t>5.004</t>
        </is>
      </c>
      <c r="L28" s="170" t="inlineStr">
        <is>
          <t>Глушко</t>
        </is>
      </c>
      <c r="M28" s="170" t="inlineStr">
        <is>
          <t>У918ХК96</t>
        </is>
      </c>
      <c r="N28" s="170" t="n">
        <v>24</v>
      </c>
      <c r="O28" s="170" t="n"/>
      <c r="P28" s="170" t="n"/>
      <c r="Q28" s="189" t="n"/>
      <c r="T28" s="185">
        <f>VLOOKUP(_xlfn.CONCAT(G28,H28),'SHIP-TO'!H:I,2,0)</f>
        <v/>
      </c>
    </row>
    <row r="29" customFormat="1" s="172">
      <c r="A29" s="169">
        <f>E29&amp;F29</f>
        <v/>
      </c>
      <c r="B29" s="56" t="n">
        <v>28</v>
      </c>
      <c r="C29" s="170">
        <f>C28</f>
        <v/>
      </c>
      <c r="D29" s="170">
        <f>C29&amp;"/"&amp;B29</f>
        <v/>
      </c>
      <c r="E29" s="171" t="n">
        <v>44397</v>
      </c>
      <c r="F29" s="171" t="inlineStr">
        <is>
          <t>поставка</t>
        </is>
      </c>
      <c r="G29" s="170" t="inlineStr">
        <is>
          <t>ДЦ Пермь</t>
        </is>
      </c>
      <c r="H29" s="170" t="n"/>
      <c r="I29" s="170" t="n">
        <v>350</v>
      </c>
      <c r="J29" s="170" t="n">
        <v>350</v>
      </c>
      <c r="K29" s="170" t="inlineStr">
        <is>
          <t>TRPDC1778E</t>
        </is>
      </c>
      <c r="L29" s="170" t="inlineStr">
        <is>
          <t>Масабиков</t>
        </is>
      </c>
      <c r="M29" s="170" t="inlineStr">
        <is>
          <t>Н780СХ159</t>
        </is>
      </c>
      <c r="N29" s="170" t="n">
        <v>24</v>
      </c>
      <c r="O29" s="170" t="inlineStr">
        <is>
          <t>ДЦ Пермь</t>
        </is>
      </c>
      <c r="P29" s="170" t="n"/>
      <c r="Q29" s="189" t="n"/>
      <c r="T29" s="185">
        <f>VLOOKUP(_xlfn.CONCAT(G29,H29),'SHIP-TO'!H:I,2,0)</f>
        <v/>
      </c>
    </row>
    <row r="30" customFormat="1" s="172">
      <c r="A30" s="169">
        <f>E30&amp;F30</f>
        <v/>
      </c>
      <c r="B30" s="56" t="n">
        <v>29</v>
      </c>
      <c r="C30" s="170">
        <f>C29</f>
        <v/>
      </c>
      <c r="D30" s="170">
        <f>C30&amp;"/"&amp;B30</f>
        <v/>
      </c>
      <c r="E30" s="171" t="n">
        <v>44400</v>
      </c>
      <c r="F30" s="171" t="inlineStr">
        <is>
          <t>поставка</t>
        </is>
      </c>
      <c r="G30" s="170" t="inlineStr">
        <is>
          <t>ДЦ Пермь</t>
        </is>
      </c>
      <c r="H30" s="170" t="n"/>
      <c r="I30" s="170" t="n">
        <v>600</v>
      </c>
      <c r="J30" s="170" t="n">
        <v>600</v>
      </c>
      <c r="K30" s="170" t="inlineStr">
        <is>
          <t>TRPDC17790</t>
        </is>
      </c>
      <c r="L30" s="170" t="inlineStr">
        <is>
          <t>Петросян</t>
        </is>
      </c>
      <c r="M30" s="170" t="inlineStr">
        <is>
          <t>Х727ЕЕ59</t>
        </is>
      </c>
      <c r="N30" s="170" t="n">
        <v>24</v>
      </c>
      <c r="O30" s="170" t="inlineStr">
        <is>
          <t>ДЦ Пермь</t>
        </is>
      </c>
      <c r="P30" s="170" t="n"/>
      <c r="Q30" s="189" t="n"/>
      <c r="T30" s="185">
        <f>VLOOKUP(_xlfn.CONCAT(G30,H30),'SHIP-TO'!H:I,2,0)</f>
        <v/>
      </c>
    </row>
    <row r="31" customFormat="1" s="172">
      <c r="A31" s="169">
        <f>E31&amp;F31</f>
        <v/>
      </c>
      <c r="B31" s="56" t="n">
        <v>30</v>
      </c>
      <c r="C31" s="170">
        <f>C30</f>
        <v/>
      </c>
      <c r="D31" s="170">
        <f>C31&amp;"/"&amp;B31</f>
        <v/>
      </c>
      <c r="E31" s="171" t="n">
        <v>44400</v>
      </c>
      <c r="F31" s="171" t="inlineStr">
        <is>
          <t>аренда</t>
        </is>
      </c>
      <c r="G31" s="170" t="inlineStr">
        <is>
          <t>ПТ Групп</t>
        </is>
      </c>
      <c r="H31" s="170" t="n"/>
      <c r="I31" s="170" t="n">
        <v>700</v>
      </c>
      <c r="J31" s="170" t="n">
        <v>700</v>
      </c>
      <c r="K31" s="170" t="inlineStr">
        <is>
          <t>5.005</t>
        </is>
      </c>
      <c r="L31" s="170" t="inlineStr">
        <is>
          <t>Глушко</t>
        </is>
      </c>
      <c r="M31" s="170" t="inlineStr">
        <is>
          <t>У918ХК96</t>
        </is>
      </c>
      <c r="N31" s="170" t="n">
        <v>24</v>
      </c>
      <c r="O31" s="170" t="n"/>
      <c r="P31" s="170" t="n"/>
      <c r="Q31" s="189" t="n"/>
      <c r="T31" s="185">
        <f>VLOOKUP(_xlfn.CONCAT(G31,H31),'SHIP-TO'!H:I,2,0)</f>
        <v/>
      </c>
    </row>
    <row r="32" customFormat="1" s="172">
      <c r="A32" s="169">
        <f>E32&amp;F32</f>
        <v/>
      </c>
      <c r="B32" s="56" t="n">
        <v>31</v>
      </c>
      <c r="C32" s="170">
        <f>C31</f>
        <v/>
      </c>
      <c r="D32" s="170">
        <f>C32&amp;"/"&amp;B32</f>
        <v/>
      </c>
      <c r="E32" s="171" t="n">
        <v>44405</v>
      </c>
      <c r="F32" s="171" t="inlineStr">
        <is>
          <t>поставка</t>
        </is>
      </c>
      <c r="G32" s="170" t="inlineStr">
        <is>
          <t>ДЦ Пермь</t>
        </is>
      </c>
      <c r="H32" s="170" t="n"/>
      <c r="I32" s="170" t="n">
        <v>600</v>
      </c>
      <c r="J32" s="170" t="n">
        <v>600</v>
      </c>
      <c r="K32" s="170" t="inlineStr">
        <is>
          <t>TRPDC17791</t>
        </is>
      </c>
      <c r="L32" s="170" t="inlineStr">
        <is>
          <t>Крючков</t>
        </is>
      </c>
      <c r="M32" s="170" t="inlineStr">
        <is>
          <t>Н086СХ159</t>
        </is>
      </c>
      <c r="N32" s="170" t="n">
        <v>24</v>
      </c>
      <c r="O32" s="170" t="inlineStr">
        <is>
          <t>ДЦ Пермь</t>
        </is>
      </c>
      <c r="P32" s="170" t="n"/>
      <c r="Q32" s="189" t="n"/>
      <c r="T32" s="185">
        <f>VLOOKUP(_xlfn.CONCAT(G32,H32),'SHIP-TO'!H:I,2,0)</f>
        <v/>
      </c>
    </row>
    <row r="33" customFormat="1" s="172">
      <c r="A33" s="169">
        <f>E33&amp;F33</f>
        <v/>
      </c>
      <c r="B33" s="56" t="n">
        <v>32</v>
      </c>
      <c r="C33" s="170">
        <f>C32</f>
        <v/>
      </c>
      <c r="D33" s="170">
        <f>C33&amp;"/"&amp;B33</f>
        <v/>
      </c>
      <c r="E33" s="171" t="n">
        <v>44405</v>
      </c>
      <c r="F33" s="171" t="inlineStr">
        <is>
          <t>аренда</t>
        </is>
      </c>
      <c r="G33" s="170" t="inlineStr">
        <is>
          <t>ПТ Групп</t>
        </is>
      </c>
      <c r="H33" s="170" t="n"/>
      <c r="I33" s="170" t="n">
        <v>700</v>
      </c>
      <c r="J33" s="170" t="n">
        <v>700</v>
      </c>
      <c r="K33" s="170" t="inlineStr">
        <is>
          <t>5.006</t>
        </is>
      </c>
      <c r="L33" s="170" t="inlineStr">
        <is>
          <t>Глушко</t>
        </is>
      </c>
      <c r="M33" s="170" t="inlineStr">
        <is>
          <t>У918ХК96</t>
        </is>
      </c>
      <c r="N33" s="170" t="n">
        <v>24</v>
      </c>
      <c r="O33" s="170" t="n"/>
      <c r="P33" s="170" t="n"/>
      <c r="Q33" s="189" t="n"/>
      <c r="T33" s="185">
        <f>VLOOKUP(_xlfn.CONCAT(G33,H33),'SHIP-TO'!H:I,2,0)</f>
        <v/>
      </c>
    </row>
    <row r="34" customFormat="1" s="172">
      <c r="A34" s="169">
        <f>E34&amp;F34</f>
        <v/>
      </c>
      <c r="B34" s="56" t="n">
        <v>33</v>
      </c>
      <c r="C34" s="170">
        <f>C33</f>
        <v/>
      </c>
      <c r="D34" s="170">
        <f>C34&amp;"/"&amp;B34</f>
        <v/>
      </c>
      <c r="E34" s="171" t="n">
        <v>44408</v>
      </c>
      <c r="F34" s="171" t="inlineStr">
        <is>
          <t>поставка</t>
        </is>
      </c>
      <c r="G34" s="170" t="inlineStr">
        <is>
          <t>ДЦ Пермь</t>
        </is>
      </c>
      <c r="H34" s="170" t="n"/>
      <c r="I34" s="170" t="n">
        <v>600</v>
      </c>
      <c r="J34" s="170" t="n">
        <v>600</v>
      </c>
      <c r="K34" s="170" t="inlineStr">
        <is>
          <t>TRPDC17792</t>
        </is>
      </c>
      <c r="L34" s="170" t="inlineStr">
        <is>
          <t>Шевченко</t>
        </is>
      </c>
      <c r="M34" s="170" t="inlineStr">
        <is>
          <t>М001ОС55</t>
        </is>
      </c>
      <c r="N34" s="170" t="n">
        <v>24</v>
      </c>
      <c r="O34" s="170" t="inlineStr">
        <is>
          <t>ДЦ Пермь</t>
        </is>
      </c>
      <c r="P34" s="170" t="n"/>
      <c r="Q34" s="189" t="n"/>
      <c r="T34" s="185">
        <f>VLOOKUP(_xlfn.CONCAT(G34,H34),'SHIP-TO'!H:I,2,0)</f>
        <v/>
      </c>
    </row>
    <row r="35">
      <c r="A35" s="167">
        <f>E35&amp;F35</f>
        <v/>
      </c>
      <c r="B35" s="56" t="n">
        <v>34</v>
      </c>
      <c r="C35" s="56">
        <f>C34</f>
        <v/>
      </c>
      <c r="D35" s="56">
        <f>C35&amp;"/"&amp;B35</f>
        <v/>
      </c>
      <c r="E35" s="168" t="n">
        <v>44412</v>
      </c>
      <c r="F35" s="168" t="inlineStr">
        <is>
          <t>поставка</t>
        </is>
      </c>
      <c r="G35" s="56" t="inlineStr">
        <is>
          <t>ДЦ Пермь</t>
        </is>
      </c>
      <c r="H35" s="56" t="n"/>
      <c r="I35" s="56" t="n">
        <v>600</v>
      </c>
      <c r="J35" s="56" t="n">
        <v>600</v>
      </c>
      <c r="K35" s="56" t="inlineStr">
        <is>
          <t>TRPDC17792</t>
        </is>
      </c>
      <c r="L35" s="56" t="inlineStr">
        <is>
          <t>Туров</t>
        </is>
      </c>
      <c r="M35" s="56" t="inlineStr">
        <is>
          <t>М371ТС159</t>
        </is>
      </c>
      <c r="N35" s="56" t="n">
        <v>24</v>
      </c>
      <c r="O35" s="56" t="inlineStr">
        <is>
          <t>ДЦ Пермь</t>
        </is>
      </c>
      <c r="P35" s="56" t="n"/>
      <c r="Q35" s="188" t="n"/>
      <c r="T35" s="175">
        <f>VLOOKUP(_xlfn.CONCAT(G35,H35),'SHIP-TO'!H:I,2,0)</f>
        <v/>
      </c>
    </row>
    <row r="36">
      <c r="A36" s="167">
        <f>E36&amp;F36</f>
        <v/>
      </c>
      <c r="B36" s="56" t="n">
        <v>35</v>
      </c>
      <c r="C36" s="56">
        <f>C35</f>
        <v/>
      </c>
      <c r="D36" s="56">
        <f>C36&amp;"/"&amp;B36</f>
        <v/>
      </c>
      <c r="E36" s="168" t="n">
        <v>44417</v>
      </c>
      <c r="F36" s="168" t="inlineStr">
        <is>
          <t>поставка</t>
        </is>
      </c>
      <c r="G36" s="56" t="inlineStr">
        <is>
          <t>ДЦ Кинель</t>
        </is>
      </c>
      <c r="H36" s="56" t="n"/>
      <c r="I36" s="56" t="n">
        <v>588</v>
      </c>
      <c r="J36" s="56" t="n">
        <v>588</v>
      </c>
      <c r="K36" s="174" t="n">
        <v>837810535</v>
      </c>
      <c r="L36" s="56" t="inlineStr">
        <is>
          <t>Соколов</t>
        </is>
      </c>
      <c r="M36" s="56" t="inlineStr">
        <is>
          <t>Р555СТ 163</t>
        </is>
      </c>
      <c r="N36" s="56" t="n">
        <v>24</v>
      </c>
      <c r="O36" s="56" t="inlineStr">
        <is>
          <t>ДЦ Кинель</t>
        </is>
      </c>
      <c r="P36" s="56" t="n"/>
      <c r="Q36" s="188" t="n"/>
      <c r="T36" s="175">
        <f>VLOOKUP(_xlfn.CONCAT(G36,H36),'SHIP-TO'!H:I,2,0)</f>
        <v/>
      </c>
    </row>
    <row r="37">
      <c r="A37" s="167">
        <f>E37&amp;F37</f>
        <v/>
      </c>
      <c r="B37" s="56" t="n">
        <v>36</v>
      </c>
      <c r="C37" s="56">
        <f>C36</f>
        <v/>
      </c>
      <c r="D37" s="56">
        <f>C37&amp;"/"&amp;B37</f>
        <v/>
      </c>
      <c r="E37" s="168" t="n">
        <v>44418</v>
      </c>
      <c r="F37" s="168" t="inlineStr">
        <is>
          <t>поставка</t>
        </is>
      </c>
      <c r="G37" s="56" t="inlineStr">
        <is>
          <t>ДЦ Пермь</t>
        </is>
      </c>
      <c r="H37" s="56" t="n"/>
      <c r="I37" s="56" t="n">
        <v>600</v>
      </c>
      <c r="J37" s="56" t="n">
        <v>600</v>
      </c>
      <c r="K37" s="56" t="inlineStr">
        <is>
          <t>TR EKB2021080901</t>
        </is>
      </c>
      <c r="L37" s="56" t="inlineStr">
        <is>
          <t>Бородин</t>
        </is>
      </c>
      <c r="M37" s="56" t="inlineStr">
        <is>
          <t>А470ОК59</t>
        </is>
      </c>
      <c r="N37" s="56" t="n">
        <v>24</v>
      </c>
      <c r="O37" s="56" t="inlineStr">
        <is>
          <t>ДЦ Пермь</t>
        </is>
      </c>
      <c r="P37" s="56" t="n"/>
      <c r="Q37" s="188" t="n"/>
      <c r="T37" s="175">
        <f>VLOOKUP(_xlfn.CONCAT(G37,H37),'SHIP-TO'!H:I,2,0)</f>
        <v/>
      </c>
    </row>
    <row r="38">
      <c r="A38" s="167">
        <f>E38&amp;F38</f>
        <v/>
      </c>
      <c r="B38" s="56" t="n">
        <v>37</v>
      </c>
      <c r="C38" s="56">
        <f>C37</f>
        <v/>
      </c>
      <c r="D38" s="56">
        <f>C38&amp;"/"&amp;B38</f>
        <v/>
      </c>
      <c r="E38" s="168" t="n">
        <v>44419</v>
      </c>
      <c r="F38" s="168" t="inlineStr">
        <is>
          <t>аренда</t>
        </is>
      </c>
      <c r="G38" s="56" t="inlineStr">
        <is>
          <t>ПТ Групп</t>
        </is>
      </c>
      <c r="H38" s="56" t="n"/>
      <c r="I38" s="56" t="n">
        <v>700</v>
      </c>
      <c r="J38" s="56" t="n">
        <v>700</v>
      </c>
      <c r="K38" s="56" t="inlineStr">
        <is>
          <t>5.007</t>
        </is>
      </c>
      <c r="L38" s="56" t="inlineStr">
        <is>
          <t>Глушко</t>
        </is>
      </c>
      <c r="M38" s="56" t="inlineStr">
        <is>
          <t>У916ХК96</t>
        </is>
      </c>
      <c r="N38" s="56" t="n">
        <v>24</v>
      </c>
      <c r="O38" s="56" t="n"/>
      <c r="P38" s="56" t="n"/>
      <c r="Q38" s="188" t="n"/>
      <c r="T38" s="175">
        <f>VLOOKUP(_xlfn.CONCAT(G38,H38),'SHIP-TO'!H:I,2,0)</f>
        <v/>
      </c>
    </row>
    <row r="39">
      <c r="A39" s="167">
        <f>E39&amp;F39</f>
        <v/>
      </c>
      <c r="B39" s="56" t="n">
        <v>38</v>
      </c>
      <c r="C39" s="56">
        <f>C38</f>
        <v/>
      </c>
      <c r="D39" s="56">
        <f>C39&amp;"/"&amp;B39</f>
        <v/>
      </c>
      <c r="E39" s="168" t="n">
        <v>44421</v>
      </c>
      <c r="F39" s="168" t="inlineStr">
        <is>
          <t>поставка</t>
        </is>
      </c>
      <c r="G39" s="56" t="inlineStr">
        <is>
          <t>ДЦ Пермь</t>
        </is>
      </c>
      <c r="H39" s="56" t="n"/>
      <c r="I39" s="56" t="n">
        <v>600</v>
      </c>
      <c r="J39" s="56" t="n">
        <v>600</v>
      </c>
      <c r="K39" s="56" t="inlineStr">
        <is>
          <t>TR EKB2021081301</t>
        </is>
      </c>
      <c r="L39" s="56" t="inlineStr">
        <is>
          <t>Злыгостев</t>
        </is>
      </c>
      <c r="M39" s="56" t="inlineStr">
        <is>
          <t>Н094СХ159</t>
        </is>
      </c>
      <c r="N39" s="56" t="n">
        <v>24</v>
      </c>
      <c r="O39" s="56" t="inlineStr">
        <is>
          <t>ДЦ Пермь</t>
        </is>
      </c>
      <c r="P39" s="56" t="n"/>
      <c r="Q39" s="188" t="n"/>
      <c r="T39" s="175">
        <f>VLOOKUP(_xlfn.CONCAT(G39,H39),'SHIP-TO'!H:I,2,0)</f>
        <v/>
      </c>
    </row>
    <row r="40">
      <c r="A40" s="167">
        <f>E40&amp;F40</f>
        <v/>
      </c>
      <c r="B40" s="56" t="n">
        <v>39</v>
      </c>
      <c r="C40" s="56">
        <f>C39</f>
        <v/>
      </c>
      <c r="D40" s="56">
        <f>C40&amp;"/"&amp;B40</f>
        <v/>
      </c>
      <c r="E40" s="168" t="n">
        <v>44425</v>
      </c>
      <c r="F40" s="168" t="inlineStr">
        <is>
          <t>поставка</t>
        </is>
      </c>
      <c r="G40" s="56" t="inlineStr">
        <is>
          <t>ДЦ Кинель</t>
        </is>
      </c>
      <c r="H40" s="56" t="n"/>
      <c r="I40" s="56" t="n">
        <v>700</v>
      </c>
      <c r="J40" s="56" t="n">
        <v>700</v>
      </c>
      <c r="K40" s="56" t="n"/>
      <c r="L40" s="56" t="inlineStr">
        <is>
          <t>Попов</t>
        </is>
      </c>
      <c r="M40" s="56" t="n"/>
      <c r="N40" s="56" t="n">
        <v>24</v>
      </c>
      <c r="O40" s="56" t="inlineStr">
        <is>
          <t>ДЦ Кинель</t>
        </is>
      </c>
      <c r="P40" s="56" t="n"/>
      <c r="Q40" s="188" t="n"/>
      <c r="T40" s="175">
        <f>VLOOKUP(_xlfn.CONCAT(G40,H40),'SHIP-TO'!H:I,2,0)</f>
        <v/>
      </c>
    </row>
    <row r="41">
      <c r="A41" s="167">
        <f>E41&amp;F41</f>
        <v/>
      </c>
      <c r="B41" s="56" t="n">
        <v>40</v>
      </c>
      <c r="C41" s="56">
        <f>C40</f>
        <v/>
      </c>
      <c r="D41" s="56">
        <f>C41&amp;"/"&amp;B41</f>
        <v/>
      </c>
      <c r="E41" s="168" t="n">
        <v>44426</v>
      </c>
      <c r="F41" s="168" t="inlineStr">
        <is>
          <t>аренда</t>
        </is>
      </c>
      <c r="G41" s="56" t="inlineStr">
        <is>
          <t>ПТ Групп</t>
        </is>
      </c>
      <c r="H41" s="56" t="n"/>
      <c r="I41" s="56" t="n">
        <v>700</v>
      </c>
      <c r="J41" s="56" t="n">
        <v>700</v>
      </c>
      <c r="K41" s="56" t="inlineStr">
        <is>
          <t>5.008</t>
        </is>
      </c>
      <c r="L41" s="56" t="inlineStr">
        <is>
          <t>Глушко</t>
        </is>
      </c>
      <c r="M41" s="56" t="inlineStr">
        <is>
          <t>У918ХК96</t>
        </is>
      </c>
      <c r="N41" s="56" t="n">
        <v>24</v>
      </c>
      <c r="O41" s="56" t="n"/>
      <c r="P41" s="56" t="n"/>
      <c r="Q41" s="188" t="n"/>
      <c r="T41" s="175">
        <f>VLOOKUP(_xlfn.CONCAT(G41,H41),'SHIP-TO'!H:I,2,0)</f>
        <v/>
      </c>
    </row>
    <row r="42">
      <c r="A42" s="167">
        <f>E42&amp;F42</f>
        <v/>
      </c>
      <c r="B42" s="56" t="n">
        <v>41</v>
      </c>
      <c r="C42" s="56">
        <f>C41</f>
        <v/>
      </c>
      <c r="D42" s="56">
        <f>C42&amp;"/"&amp;B42</f>
        <v/>
      </c>
      <c r="E42" s="168" t="n">
        <v>44429</v>
      </c>
      <c r="F42" s="168" t="inlineStr">
        <is>
          <t>поставка</t>
        </is>
      </c>
      <c r="G42" s="56" t="inlineStr">
        <is>
          <t>ДЦ Пермь</t>
        </is>
      </c>
      <c r="H42" s="56" t="n"/>
      <c r="I42" s="56" t="n">
        <v>600</v>
      </c>
      <c r="J42" s="56" t="n">
        <v>600</v>
      </c>
      <c r="K42" s="56" t="inlineStr">
        <is>
          <t>TR EKB2021082001</t>
        </is>
      </c>
      <c r="L42" s="56" t="inlineStr">
        <is>
          <t>Крючков</t>
        </is>
      </c>
      <c r="M42" s="56" t="inlineStr">
        <is>
          <t>Н086СХ159</t>
        </is>
      </c>
      <c r="N42" s="56" t="n">
        <v>24</v>
      </c>
      <c r="O42" s="56" t="inlineStr">
        <is>
          <t>ДЦ Пермь</t>
        </is>
      </c>
      <c r="P42" s="56" t="n"/>
      <c r="Q42" s="188" t="n"/>
      <c r="T42" s="175">
        <f>VLOOKUP(_xlfn.CONCAT(G42,H42),'SHIP-TO'!H:I,2,0)</f>
        <v/>
      </c>
    </row>
    <row r="43">
      <c r="A43" s="167">
        <f>E43&amp;F43</f>
        <v/>
      </c>
      <c r="B43" s="56" t="n">
        <v>42</v>
      </c>
      <c r="C43" s="56">
        <f>C42</f>
        <v/>
      </c>
      <c r="D43" s="56">
        <f>C43&amp;"/"&amp;B43</f>
        <v/>
      </c>
      <c r="E43" s="168" t="n">
        <v>44433</v>
      </c>
      <c r="F43" s="168" t="inlineStr">
        <is>
          <t>аренда</t>
        </is>
      </c>
      <c r="G43" s="56" t="inlineStr">
        <is>
          <t>ПТ Групп</t>
        </is>
      </c>
      <c r="H43" s="56" t="n"/>
      <c r="I43" s="56" t="n">
        <v>700</v>
      </c>
      <c r="J43" s="56" t="n">
        <v>700</v>
      </c>
      <c r="K43" s="56" t="inlineStr">
        <is>
          <t>5.009</t>
        </is>
      </c>
      <c r="L43" s="56" t="inlineStr">
        <is>
          <t>Глушко</t>
        </is>
      </c>
      <c r="M43" s="56" t="inlineStr">
        <is>
          <t>У918ХК96</t>
        </is>
      </c>
      <c r="N43" s="56" t="n">
        <v>24</v>
      </c>
      <c r="O43" s="56" t="n"/>
      <c r="P43" s="56" t="n"/>
      <c r="Q43" s="188" t="n"/>
      <c r="T43" s="175">
        <f>VLOOKUP(_xlfn.CONCAT(G43,H43),'SHIP-TO'!H:I,2,0)</f>
        <v/>
      </c>
    </row>
    <row r="44">
      <c r="A44" s="167">
        <f>E44&amp;F44</f>
        <v/>
      </c>
      <c r="B44" s="56" t="n">
        <v>43</v>
      </c>
      <c r="C44" s="56">
        <f>C43</f>
        <v/>
      </c>
      <c r="D44" s="56">
        <f>C44&amp;"/"&amp;B44</f>
        <v/>
      </c>
      <c r="E44" s="168" t="n">
        <v>44436</v>
      </c>
      <c r="F44" s="168" t="inlineStr">
        <is>
          <t>поставка</t>
        </is>
      </c>
      <c r="G44" s="56" t="inlineStr">
        <is>
          <t>ДЦ Пермь</t>
        </is>
      </c>
      <c r="H44" s="56" t="n"/>
      <c r="I44" s="56" t="n">
        <v>600</v>
      </c>
      <c r="J44" s="56" t="n">
        <v>600</v>
      </c>
      <c r="K44" s="56" t="inlineStr">
        <is>
          <t>TR EKB2021082701</t>
        </is>
      </c>
      <c r="L44" s="56" t="inlineStr">
        <is>
          <t>Сутормин</t>
        </is>
      </c>
      <c r="M44" s="56" t="inlineStr">
        <is>
          <t>Н566АХ196</t>
        </is>
      </c>
      <c r="N44" s="56" t="n">
        <v>24</v>
      </c>
      <c r="O44" s="56" t="inlineStr">
        <is>
          <t>ДЦ Пермь</t>
        </is>
      </c>
      <c r="P44" s="56" t="n"/>
      <c r="Q44" s="188" t="n"/>
      <c r="T44" s="175">
        <f>VLOOKUP(_xlfn.CONCAT(G44,H44),'SHIP-TO'!H:I,2,0)</f>
        <v/>
      </c>
    </row>
    <row r="45" customFormat="1" s="172">
      <c r="A45" s="169">
        <f>E45&amp;F45</f>
        <v/>
      </c>
      <c r="B45" s="56" t="n">
        <v>44</v>
      </c>
      <c r="C45" s="170">
        <f>C44</f>
        <v/>
      </c>
      <c r="D45" s="170">
        <f>C45&amp;"/"&amp;B45</f>
        <v/>
      </c>
      <c r="E45" s="171" t="n">
        <v>44442</v>
      </c>
      <c r="F45" s="171" t="inlineStr">
        <is>
          <t>поставка</t>
        </is>
      </c>
      <c r="G45" s="170" t="inlineStr">
        <is>
          <t>ДЦ Пермь</t>
        </is>
      </c>
      <c r="H45" s="170" t="n"/>
      <c r="I45" s="170" t="n">
        <v>600</v>
      </c>
      <c r="J45" s="170" t="n">
        <v>600</v>
      </c>
      <c r="K45" s="170" t="inlineStr">
        <is>
          <t>TR EKB2021090201</t>
        </is>
      </c>
      <c r="L45" s="170" t="inlineStr">
        <is>
          <t>Михайлов</t>
        </is>
      </c>
      <c r="M45" s="170" t="inlineStr">
        <is>
          <t>Н908ЕВ159</t>
        </is>
      </c>
      <c r="N45" s="170" t="n">
        <v>24</v>
      </c>
      <c r="O45" s="170" t="inlineStr">
        <is>
          <t>ДЦ Пермь</t>
        </is>
      </c>
      <c r="P45" s="170" t="n"/>
      <c r="Q45" s="189" t="n"/>
      <c r="T45" s="185">
        <f>VLOOKUP(_xlfn.CONCAT(G45,H45),'SHIP-TO'!H:I,2,0)</f>
        <v/>
      </c>
    </row>
    <row r="46" customFormat="1" s="172">
      <c r="A46" s="169">
        <f>E46&amp;F46</f>
        <v/>
      </c>
      <c r="B46" s="56" t="n">
        <v>45</v>
      </c>
      <c r="C46" s="170">
        <f>C45</f>
        <v/>
      </c>
      <c r="D46" s="170">
        <f>C46&amp;"/"&amp;B46</f>
        <v/>
      </c>
      <c r="E46" s="171" t="n">
        <v>44450</v>
      </c>
      <c r="F46" s="171" t="inlineStr">
        <is>
          <t>поставка</t>
        </is>
      </c>
      <c r="G46" s="170" t="inlineStr">
        <is>
          <t>ДЦ Пермь</t>
        </is>
      </c>
      <c r="H46" s="170" t="n"/>
      <c r="I46" s="170" t="n">
        <v>600</v>
      </c>
      <c r="J46" s="170" t="n">
        <v>600</v>
      </c>
      <c r="K46" s="170" t="inlineStr">
        <is>
          <t>TR EKB2021091301</t>
        </is>
      </c>
      <c r="L46" s="170" t="inlineStr">
        <is>
          <t>Мухаматуллин</t>
        </is>
      </c>
      <c r="M46" s="170" t="inlineStr">
        <is>
          <t>Н908ЕВ159</t>
        </is>
      </c>
      <c r="N46" s="170" t="n">
        <v>24</v>
      </c>
      <c r="O46" s="170" t="inlineStr">
        <is>
          <t>ДЦ Пермь</t>
        </is>
      </c>
      <c r="P46" s="170" t="n"/>
      <c r="Q46" s="189" t="n"/>
      <c r="T46" s="185">
        <f>VLOOKUP(_xlfn.CONCAT(G46,H46),'SHIP-TO'!H:I,2,0)</f>
        <v/>
      </c>
    </row>
    <row r="47" customFormat="1" s="172">
      <c r="A47" s="169">
        <f>E47&amp;F47</f>
        <v/>
      </c>
      <c r="B47" s="56" t="n">
        <v>46</v>
      </c>
      <c r="C47" s="170">
        <f>C46</f>
        <v/>
      </c>
      <c r="D47" s="170">
        <f>C47&amp;"/"&amp;B47</f>
        <v/>
      </c>
      <c r="E47" s="171" t="n">
        <v>44450</v>
      </c>
      <c r="F47" s="171" t="inlineStr">
        <is>
          <t>аренда</t>
        </is>
      </c>
      <c r="G47" s="170" t="inlineStr">
        <is>
          <t>ПТ Групп</t>
        </is>
      </c>
      <c r="H47" s="170" t="n"/>
      <c r="I47" s="170" t="n">
        <v>700</v>
      </c>
      <c r="J47" s="170" t="n">
        <v>700</v>
      </c>
      <c r="K47" s="170" t="inlineStr">
        <is>
          <t>5.010</t>
        </is>
      </c>
      <c r="L47" s="170" t="inlineStr">
        <is>
          <t>Банных</t>
        </is>
      </c>
      <c r="M47" s="170" t="inlineStr">
        <is>
          <t>С994СС174</t>
        </is>
      </c>
      <c r="N47" s="170" t="n">
        <v>24</v>
      </c>
      <c r="O47" s="170" t="n"/>
      <c r="P47" s="170" t="n"/>
      <c r="Q47" s="189" t="n"/>
      <c r="T47" s="185">
        <f>VLOOKUP(_xlfn.CONCAT(G47,H47),'SHIP-TO'!H:I,2,0)</f>
        <v/>
      </c>
    </row>
    <row r="48" customFormat="1" s="172">
      <c r="A48" s="169">
        <f>E48&amp;F48</f>
        <v/>
      </c>
      <c r="B48" s="56" t="n">
        <v>47</v>
      </c>
      <c r="C48" s="170">
        <f>C47</f>
        <v/>
      </c>
      <c r="D48" s="170">
        <f>C48&amp;"/"&amp;B48</f>
        <v/>
      </c>
      <c r="E48" s="171" t="n">
        <v>44454</v>
      </c>
      <c r="F48" s="171" t="inlineStr">
        <is>
          <t>поставка</t>
        </is>
      </c>
      <c r="G48" s="170" t="inlineStr">
        <is>
          <t>ДЦ Пермь</t>
        </is>
      </c>
      <c r="H48" s="170" t="n"/>
      <c r="I48" s="170" t="n">
        <v>600</v>
      </c>
      <c r="J48" s="170" t="n">
        <v>600</v>
      </c>
      <c r="K48" s="170" t="inlineStr">
        <is>
          <t>TR EKB2021091301</t>
        </is>
      </c>
      <c r="L48" s="170" t="inlineStr">
        <is>
          <t>Радостев</t>
        </is>
      </c>
      <c r="M48" s="170" t="inlineStr">
        <is>
          <t>У509ММ59</t>
        </is>
      </c>
      <c r="N48" s="170" t="n">
        <v>24</v>
      </c>
      <c r="O48" s="170" t="inlineStr">
        <is>
          <t>ДЦ Пермь</t>
        </is>
      </c>
      <c r="P48" s="170" t="n"/>
      <c r="Q48" s="189" t="n"/>
      <c r="T48" s="185">
        <f>VLOOKUP(_xlfn.CONCAT(G48,H48),'SHIP-TO'!H:I,2,0)</f>
        <v/>
      </c>
    </row>
    <row r="49" customFormat="1" s="172">
      <c r="A49" s="169">
        <f>E49&amp;F49</f>
        <v/>
      </c>
      <c r="B49" s="56" t="n">
        <v>48</v>
      </c>
      <c r="C49" s="170">
        <f>C48</f>
        <v/>
      </c>
      <c r="D49" s="170">
        <f>C49&amp;"/"&amp;B49</f>
        <v/>
      </c>
      <c r="E49" s="171" t="n">
        <v>44457</v>
      </c>
      <c r="F49" s="171" t="inlineStr">
        <is>
          <t>поставка</t>
        </is>
      </c>
      <c r="G49" s="170" t="inlineStr">
        <is>
          <t>ДЦ Пермь</t>
        </is>
      </c>
      <c r="H49" s="170" t="n"/>
      <c r="I49" s="170" t="n">
        <v>600</v>
      </c>
      <c r="J49" s="170" t="n">
        <v>600</v>
      </c>
      <c r="K49" s="170" t="inlineStr">
        <is>
          <t>TREKB2021091801</t>
        </is>
      </c>
      <c r="L49" s="170" t="inlineStr">
        <is>
          <t>Ромахин</t>
        </is>
      </c>
      <c r="M49" s="170" t="inlineStr">
        <is>
          <t>М348АК159</t>
        </is>
      </c>
      <c r="N49" s="170" t="n">
        <v>24</v>
      </c>
      <c r="O49" s="170" t="inlineStr">
        <is>
          <t>ДЦ Пермь</t>
        </is>
      </c>
      <c r="P49" s="170" t="n"/>
      <c r="Q49" s="189" t="n"/>
      <c r="T49" s="185">
        <f>VLOOKUP(_xlfn.CONCAT(G49,H49),'SHIP-TO'!H:I,2,0)</f>
        <v/>
      </c>
    </row>
    <row r="50" customFormat="1" s="172">
      <c r="A50" s="169">
        <f>E50&amp;F50</f>
        <v/>
      </c>
      <c r="B50" s="56" t="n">
        <v>49</v>
      </c>
      <c r="C50" s="170">
        <f>C49</f>
        <v/>
      </c>
      <c r="D50" s="170">
        <f>C50&amp;"/"&amp;B50</f>
        <v/>
      </c>
      <c r="E50" s="171" t="n">
        <v>44460</v>
      </c>
      <c r="F50" s="171" t="inlineStr">
        <is>
          <t>аренда</t>
        </is>
      </c>
      <c r="G50" s="170" t="inlineStr">
        <is>
          <t>ПТ Групп</t>
        </is>
      </c>
      <c r="H50" s="170" t="n"/>
      <c r="I50" s="170" t="n">
        <v>700</v>
      </c>
      <c r="J50" s="170" t="n">
        <v>700</v>
      </c>
      <c r="K50" s="170" t="inlineStr">
        <is>
          <t>5.011</t>
        </is>
      </c>
      <c r="L50" s="170" t="inlineStr">
        <is>
          <t>Глушко</t>
        </is>
      </c>
      <c r="M50" s="170" t="inlineStr">
        <is>
          <t>У918ХК96</t>
        </is>
      </c>
      <c r="N50" s="170" t="n">
        <v>24</v>
      </c>
      <c r="O50" s="170" t="n"/>
      <c r="P50" s="170" t="n"/>
      <c r="Q50" s="189" t="n"/>
      <c r="T50" s="185">
        <f>VLOOKUP(_xlfn.CONCAT(G50,H50),'SHIP-TO'!H:I,2,0)</f>
        <v/>
      </c>
    </row>
    <row r="51" customFormat="1" s="172">
      <c r="A51" s="169">
        <f>E51&amp;F51</f>
        <v/>
      </c>
      <c r="B51" s="56" t="n">
        <v>50</v>
      </c>
      <c r="C51" s="170">
        <f>C50</f>
        <v/>
      </c>
      <c r="D51" s="170">
        <f>C51&amp;"/"&amp;B51</f>
        <v/>
      </c>
      <c r="E51" s="171" t="n">
        <v>44463</v>
      </c>
      <c r="F51" s="171" t="inlineStr">
        <is>
          <t>аренда</t>
        </is>
      </c>
      <c r="G51" s="170" t="inlineStr">
        <is>
          <t>ИП Андрюшина</t>
        </is>
      </c>
      <c r="H51" s="170" t="n"/>
      <c r="I51" s="170" t="n">
        <v>504</v>
      </c>
      <c r="J51" s="170" t="n">
        <v>504</v>
      </c>
      <c r="K51" s="170" t="n"/>
      <c r="L51" s="170" t="inlineStr">
        <is>
          <t>Хузин</t>
        </is>
      </c>
      <c r="M51" s="172" t="inlineStr">
        <is>
          <t>М 973 ВА 196</t>
        </is>
      </c>
      <c r="N51" s="170" t="n">
        <v>24</v>
      </c>
      <c r="O51" s="170" t="inlineStr">
        <is>
          <t>ИП Андрюшина</t>
        </is>
      </c>
      <c r="P51" s="170" t="n"/>
      <c r="Q51" s="189" t="n"/>
      <c r="T51" s="185">
        <f>VLOOKUP(_xlfn.CONCAT(G51,H51),'SHIP-TO'!H:I,2,0)</f>
        <v/>
      </c>
    </row>
    <row r="52" customFormat="1" s="172">
      <c r="A52" s="169">
        <f>E52&amp;F52</f>
        <v/>
      </c>
      <c r="B52" s="56" t="n">
        <v>51</v>
      </c>
      <c r="C52" s="170">
        <f>C50</f>
        <v/>
      </c>
      <c r="D52" s="170">
        <f>C52&amp;"/"&amp;B52</f>
        <v/>
      </c>
      <c r="E52" s="171" t="n">
        <v>44467</v>
      </c>
      <c r="F52" s="171" t="inlineStr">
        <is>
          <t>аренда</t>
        </is>
      </c>
      <c r="G52" s="170" t="inlineStr">
        <is>
          <t>ПТ Групп</t>
        </is>
      </c>
      <c r="H52" s="170" t="n"/>
      <c r="I52" s="170" t="n">
        <v>700</v>
      </c>
      <c r="J52" s="170" t="n">
        <v>700</v>
      </c>
      <c r="K52" s="170" t="inlineStr">
        <is>
          <t>5.012</t>
        </is>
      </c>
      <c r="L52" s="170" t="inlineStr">
        <is>
          <t>Глушко</t>
        </is>
      </c>
      <c r="M52" s="170" t="inlineStr">
        <is>
          <t>У918ХК96</t>
        </is>
      </c>
      <c r="N52" s="170" t="n">
        <v>24</v>
      </c>
      <c r="O52" s="170" t="n"/>
      <c r="P52" s="170" t="n"/>
      <c r="Q52" s="189" t="n"/>
      <c r="T52" s="185">
        <f>VLOOKUP(_xlfn.CONCAT(G52,H52),'SHIP-TO'!H:I,2,0)</f>
        <v/>
      </c>
    </row>
    <row r="53" customFormat="1" s="172">
      <c r="A53" s="169">
        <f>E53&amp;F53</f>
        <v/>
      </c>
      <c r="B53" s="56" t="n">
        <v>52</v>
      </c>
      <c r="C53" s="170">
        <f>C52</f>
        <v/>
      </c>
      <c r="D53" s="170">
        <f>C53&amp;"/"&amp;B53</f>
        <v/>
      </c>
      <c r="E53" s="171" t="n">
        <v>44469</v>
      </c>
      <c r="F53" s="171" t="inlineStr">
        <is>
          <t>поставка</t>
        </is>
      </c>
      <c r="G53" s="170" t="inlineStr">
        <is>
          <t>ДЦ Пермь</t>
        </is>
      </c>
      <c r="H53" s="170" t="n"/>
      <c r="I53" s="170" t="n">
        <v>600</v>
      </c>
      <c r="J53" s="170" t="n">
        <v>600</v>
      </c>
      <c r="K53" s="170" t="inlineStr">
        <is>
          <t>TREKB2021093001</t>
        </is>
      </c>
      <c r="L53" s="170" t="inlineStr">
        <is>
          <t>Кузнецов</t>
        </is>
      </c>
      <c r="M53" s="170" t="inlineStr">
        <is>
          <t>Н523АХ196</t>
        </is>
      </c>
      <c r="N53" s="170" t="n">
        <v>24</v>
      </c>
      <c r="O53" s="170" t="inlineStr">
        <is>
          <t>ДЦ Пермь</t>
        </is>
      </c>
      <c r="P53" s="170" t="n"/>
      <c r="Q53" s="189" t="n"/>
      <c r="T53" s="185">
        <f>VLOOKUP(_xlfn.CONCAT(G53,H53),'SHIP-TO'!H:I,2,0)</f>
        <v/>
      </c>
    </row>
    <row r="54">
      <c r="A54" s="167">
        <f>E54&amp;F54</f>
        <v/>
      </c>
      <c r="B54" s="56" t="n">
        <v>53</v>
      </c>
      <c r="C54" s="56">
        <f>C53</f>
        <v/>
      </c>
      <c r="D54" s="56">
        <f>C54&amp;"/"&amp;B54</f>
        <v/>
      </c>
      <c r="E54" s="168" t="n">
        <v>44471</v>
      </c>
      <c r="F54" s="168" t="inlineStr">
        <is>
          <t>поставка</t>
        </is>
      </c>
      <c r="G54" s="56" t="inlineStr">
        <is>
          <t>ДЦ Пермь</t>
        </is>
      </c>
      <c r="H54" s="56" t="n"/>
      <c r="I54" s="56" t="n">
        <v>600</v>
      </c>
      <c r="J54" s="56" t="n">
        <v>600</v>
      </c>
      <c r="K54" s="56" t="inlineStr">
        <is>
          <t>TREKB2021100201</t>
        </is>
      </c>
      <c r="L54" s="56" t="inlineStr">
        <is>
          <t>Крючков</t>
        </is>
      </c>
      <c r="M54" s="56" t="inlineStr">
        <is>
          <t>Н083СХ159</t>
        </is>
      </c>
      <c r="N54" s="56" t="n">
        <v>24</v>
      </c>
      <c r="O54" s="56" t="inlineStr">
        <is>
          <t>ДЦ Пермь</t>
        </is>
      </c>
      <c r="P54" s="56" t="n"/>
      <c r="Q54" s="188" t="n"/>
      <c r="T54" s="175">
        <f>VLOOKUP(_xlfn.CONCAT(G54,H54),'SHIP-TO'!H:I,2,0)</f>
        <v/>
      </c>
    </row>
    <row r="55">
      <c r="A55" s="167">
        <f>E55&amp;F55</f>
        <v/>
      </c>
      <c r="B55" s="56" t="n">
        <v>54</v>
      </c>
      <c r="C55" s="56">
        <f>C54</f>
        <v/>
      </c>
      <c r="D55" s="56">
        <f>C55&amp;"/"&amp;B55</f>
        <v/>
      </c>
      <c r="E55" s="168" t="n">
        <v>44470</v>
      </c>
      <c r="F55" s="168" t="inlineStr">
        <is>
          <t>аренда</t>
        </is>
      </c>
      <c r="G55" s="56" t="inlineStr">
        <is>
          <t>ПТ Групп</t>
        </is>
      </c>
      <c r="H55" s="56" t="n"/>
      <c r="I55" s="56" t="n">
        <v>700</v>
      </c>
      <c r="J55" s="56" t="n">
        <v>700</v>
      </c>
      <c r="K55" s="56" t="inlineStr">
        <is>
          <t>5.013</t>
        </is>
      </c>
      <c r="L55" s="56" t="inlineStr">
        <is>
          <t>Глушко</t>
        </is>
      </c>
      <c r="M55" s="56" t="inlineStr">
        <is>
          <t>У918ХК96</t>
        </is>
      </c>
      <c r="N55" s="56" t="n">
        <v>24</v>
      </c>
      <c r="O55" s="56" t="n"/>
      <c r="P55" s="56" t="n"/>
      <c r="Q55" s="188" t="n"/>
      <c r="T55" s="175">
        <f>VLOOKUP(_xlfn.CONCAT(G55,H55),'SHIP-TO'!H:I,2,0)</f>
        <v/>
      </c>
    </row>
    <row r="56">
      <c r="A56" s="167">
        <f>E56&amp;F56</f>
        <v/>
      </c>
      <c r="B56" s="56" t="n">
        <v>55</v>
      </c>
      <c r="C56" s="56">
        <f>C55</f>
        <v/>
      </c>
      <c r="D56" s="56">
        <f>C56&amp;"/"&amp;B56</f>
        <v/>
      </c>
      <c r="E56" s="168" t="n">
        <v>44474</v>
      </c>
      <c r="F56" s="168" t="inlineStr">
        <is>
          <t>аренда</t>
        </is>
      </c>
      <c r="G56" s="56" t="inlineStr">
        <is>
          <t>ПТ Групп</t>
        </is>
      </c>
      <c r="H56" s="56" t="n"/>
      <c r="I56" s="56" t="n">
        <v>700</v>
      </c>
      <c r="J56" s="56" t="n">
        <v>700</v>
      </c>
      <c r="K56" s="56" t="inlineStr">
        <is>
          <t>5.014</t>
        </is>
      </c>
      <c r="L56" s="56" t="inlineStr">
        <is>
          <t>Глушко</t>
        </is>
      </c>
      <c r="M56" s="56" t="inlineStr">
        <is>
          <t>У918ХК96</t>
        </is>
      </c>
      <c r="N56" s="56" t="n">
        <v>24</v>
      </c>
      <c r="O56" s="56" t="n"/>
      <c r="P56" s="56" t="n"/>
      <c r="Q56" s="188" t="n"/>
      <c r="T56" s="175">
        <f>VLOOKUP(_xlfn.CONCAT(G56,H56),'SHIP-TO'!H:I,2,0)</f>
        <v/>
      </c>
    </row>
    <row r="57">
      <c r="A57" s="167">
        <f>E57&amp;F57</f>
        <v/>
      </c>
      <c r="B57" s="56" t="n">
        <v>56</v>
      </c>
      <c r="C57" s="56">
        <f>C56</f>
        <v/>
      </c>
      <c r="D57" s="56">
        <f>C57&amp;"/"&amp;B57</f>
        <v/>
      </c>
      <c r="E57" s="168" t="n">
        <v>44481</v>
      </c>
      <c r="F57" s="168" t="inlineStr">
        <is>
          <t>аренда</t>
        </is>
      </c>
      <c r="G57" s="56" t="inlineStr">
        <is>
          <t>ПТ Групп</t>
        </is>
      </c>
      <c r="H57" s="56" t="n"/>
      <c r="I57" s="56" t="n">
        <v>700</v>
      </c>
      <c r="J57" s="56" t="n">
        <v>700</v>
      </c>
      <c r="K57" s="56" t="inlineStr">
        <is>
          <t>5.015</t>
        </is>
      </c>
      <c r="L57" s="56" t="inlineStr">
        <is>
          <t>Глушко</t>
        </is>
      </c>
      <c r="M57" s="56" t="inlineStr">
        <is>
          <t>У918ХК96</t>
        </is>
      </c>
      <c r="N57" s="56" t="n">
        <v>24</v>
      </c>
      <c r="O57" s="56" t="n"/>
      <c r="P57" s="56" t="n"/>
      <c r="Q57" s="188" t="n"/>
      <c r="T57" s="175">
        <f>VLOOKUP(_xlfn.CONCAT(G57,H57),'SHIP-TO'!H:I,2,0)</f>
        <v/>
      </c>
    </row>
    <row r="58">
      <c r="A58" s="167">
        <f>E58&amp;F58</f>
        <v/>
      </c>
      <c r="B58" s="56" t="n">
        <v>57</v>
      </c>
      <c r="C58" s="56">
        <f>C57</f>
        <v/>
      </c>
      <c r="D58" s="56">
        <f>C58&amp;"/"&amp;B58</f>
        <v/>
      </c>
      <c r="E58" s="168" t="n">
        <v>44487</v>
      </c>
      <c r="F58" s="168" t="inlineStr">
        <is>
          <t>поставка</t>
        </is>
      </c>
      <c r="G58" s="56" t="inlineStr">
        <is>
          <t>ДЦ Пермь</t>
        </is>
      </c>
      <c r="H58" s="56" t="n"/>
      <c r="I58" s="56" t="n">
        <v>600</v>
      </c>
      <c r="J58" s="56" t="n">
        <v>600</v>
      </c>
      <c r="K58" s="56" t="inlineStr">
        <is>
          <t>TREKB2021110201</t>
        </is>
      </c>
      <c r="L58" s="56" t="inlineStr">
        <is>
          <t>Крючков</t>
        </is>
      </c>
      <c r="M58" s="56" t="inlineStr">
        <is>
          <t>Н126СХ159</t>
        </is>
      </c>
      <c r="N58" s="56" t="n">
        <v>24</v>
      </c>
      <c r="O58" s="56" t="inlineStr">
        <is>
          <t>ДЦ Пермь</t>
        </is>
      </c>
      <c r="P58" s="190" t="n">
        <v>0</v>
      </c>
      <c r="Q58" s="191" t="n">
        <v>334</v>
      </c>
      <c r="T58" s="175">
        <f>VLOOKUP(_xlfn.CONCAT(G58,H58),'SHIP-TO'!H:I,2,0)</f>
        <v/>
      </c>
    </row>
    <row r="59">
      <c r="A59" s="167">
        <f>E59&amp;F59</f>
        <v/>
      </c>
      <c r="B59" s="56" t="n">
        <v>58</v>
      </c>
      <c r="C59" s="56">
        <f>C58</f>
        <v/>
      </c>
      <c r="D59" s="56">
        <f>C59&amp;"/"&amp;B59</f>
        <v/>
      </c>
      <c r="E59" s="168" t="n">
        <v>44489</v>
      </c>
      <c r="F59" s="168" t="inlineStr">
        <is>
          <t>поставка</t>
        </is>
      </c>
      <c r="G59" s="56" t="inlineStr">
        <is>
          <t>ДЦ Пермь</t>
        </is>
      </c>
      <c r="H59" s="56" t="n"/>
      <c r="I59" s="56" t="n">
        <v>600</v>
      </c>
      <c r="J59" s="56" t="n">
        <v>600</v>
      </c>
      <c r="K59" s="56" t="inlineStr">
        <is>
          <t>TREKB2021101901</t>
        </is>
      </c>
      <c r="L59" s="56" t="inlineStr">
        <is>
          <t>Крючков</t>
        </is>
      </c>
      <c r="M59" s="56" t="inlineStr">
        <is>
          <t>Н126СХ159</t>
        </is>
      </c>
      <c r="N59" s="56" t="n">
        <v>24</v>
      </c>
      <c r="O59" s="56" t="inlineStr">
        <is>
          <t>ДЦ Пермь</t>
        </is>
      </c>
      <c r="P59" s="56" t="n"/>
      <c r="Q59" s="188" t="n"/>
      <c r="T59" s="175">
        <f>VLOOKUP(_xlfn.CONCAT(G59,H59),'SHIP-TO'!H:I,2,0)</f>
        <v/>
      </c>
    </row>
    <row r="60">
      <c r="A60" s="167">
        <f>E60&amp;F60</f>
        <v/>
      </c>
      <c r="B60" s="56" t="n">
        <v>59</v>
      </c>
      <c r="C60" s="56">
        <f>C59</f>
        <v/>
      </c>
      <c r="D60" s="56">
        <f>C60&amp;"/"&amp;B60</f>
        <v/>
      </c>
      <c r="E60" s="168" t="n">
        <v>44489</v>
      </c>
      <c r="F60" s="168" t="inlineStr">
        <is>
          <t>возврат</t>
        </is>
      </c>
      <c r="G60" s="56" t="inlineStr">
        <is>
          <t>Тандер</t>
        </is>
      </c>
      <c r="H60" s="56" t="n"/>
      <c r="I60" s="56" t="n">
        <v>600</v>
      </c>
      <c r="J60" s="56" t="n">
        <v>600</v>
      </c>
      <c r="K60" s="56" t="inlineStr">
        <is>
          <t>ВозПерв0007586</t>
        </is>
      </c>
      <c r="L60" s="56" t="inlineStr">
        <is>
          <t>Дузенко</t>
        </is>
      </c>
      <c r="M60" s="56" t="inlineStr">
        <is>
          <t>А309ОК159</t>
        </is>
      </c>
      <c r="N60" s="56" t="n">
        <v>24</v>
      </c>
      <c r="O60" s="56" t="inlineStr">
        <is>
          <t>Первоуральск</t>
        </is>
      </c>
      <c r="P60" s="56" t="n"/>
      <c r="Q60" s="188" t="n"/>
      <c r="T60" s="175">
        <f>VLOOKUP(_xlfn.CONCAT(G60,H60),'SHIP-TO'!H:I,2,0)</f>
        <v/>
      </c>
    </row>
    <row r="61">
      <c r="A61" s="167">
        <f>E61&amp;F61</f>
        <v/>
      </c>
      <c r="B61" s="56" t="n">
        <v>60</v>
      </c>
      <c r="C61" s="56">
        <f>C60</f>
        <v/>
      </c>
      <c r="D61" s="56">
        <f>C61&amp;"/"&amp;B61</f>
        <v/>
      </c>
      <c r="E61" s="168" t="n">
        <v>44491</v>
      </c>
      <c r="F61" s="168" t="inlineStr">
        <is>
          <t>возврат</t>
        </is>
      </c>
      <c r="G61" s="56" t="inlineStr">
        <is>
          <t>Тандер</t>
        </is>
      </c>
      <c r="H61" s="56" t="n"/>
      <c r="I61" s="56" t="n">
        <v>600</v>
      </c>
      <c r="J61" s="56" t="n">
        <v>600</v>
      </c>
      <c r="K61" s="56" t="inlineStr">
        <is>
          <t>ВозПерв0007593</t>
        </is>
      </c>
      <c r="L61" s="56" t="inlineStr">
        <is>
          <t>Дузенко</t>
        </is>
      </c>
      <c r="M61" s="56" t="inlineStr">
        <is>
          <t>А309ОК159</t>
        </is>
      </c>
      <c r="N61" s="56" t="n">
        <v>24</v>
      </c>
      <c r="O61" s="56" t="inlineStr">
        <is>
          <t>Первоуральск</t>
        </is>
      </c>
      <c r="P61" s="56" t="n"/>
      <c r="Q61" s="188" t="n"/>
      <c r="T61" s="175">
        <f>VLOOKUP(_xlfn.CONCAT(G61,H61),'SHIP-TO'!H:I,2,0)</f>
        <v/>
      </c>
    </row>
    <row r="62">
      <c r="A62" s="167">
        <f>E62&amp;F62</f>
        <v/>
      </c>
      <c r="B62" s="56" t="n">
        <v>61</v>
      </c>
      <c r="C62" s="56">
        <f>C61</f>
        <v/>
      </c>
      <c r="D62" s="56">
        <f>C62&amp;"/"&amp;B62</f>
        <v/>
      </c>
      <c r="E62" s="168" t="n">
        <v>44491</v>
      </c>
      <c r="F62" s="168" t="inlineStr">
        <is>
          <t>поставка</t>
        </is>
      </c>
      <c r="G62" s="56" t="inlineStr">
        <is>
          <t>ДЦ Пермь</t>
        </is>
      </c>
      <c r="H62" s="56" t="n"/>
      <c r="I62" s="56" t="n">
        <v>600</v>
      </c>
      <c r="J62" s="56" t="n">
        <v>600</v>
      </c>
      <c r="K62" s="56" t="inlineStr">
        <is>
          <t>TREKB2021102201</t>
        </is>
      </c>
      <c r="L62" s="56" t="inlineStr">
        <is>
          <t>Крючков</t>
        </is>
      </c>
      <c r="M62" s="56" t="inlineStr">
        <is>
          <t>А470ОК159</t>
        </is>
      </c>
      <c r="N62" s="56" t="n">
        <v>24</v>
      </c>
      <c r="O62" s="56" t="inlineStr">
        <is>
          <t>ДЦ Пермь</t>
        </is>
      </c>
      <c r="P62" s="56" t="n"/>
      <c r="Q62" s="188" t="n"/>
      <c r="T62" s="175">
        <f>VLOOKUP(_xlfn.CONCAT(G62,H62),'SHIP-TO'!H:I,2,0)</f>
        <v/>
      </c>
    </row>
    <row r="63">
      <c r="A63" s="167">
        <f>E63&amp;F63</f>
        <v/>
      </c>
      <c r="B63" s="56" t="n">
        <v>62</v>
      </c>
      <c r="C63" s="56">
        <f>C62</f>
        <v/>
      </c>
      <c r="D63" s="56">
        <f>C63&amp;"/"&amp;B63</f>
        <v/>
      </c>
      <c r="E63" s="168" t="n">
        <v>44495</v>
      </c>
      <c r="F63" s="168" t="inlineStr">
        <is>
          <t>аренда</t>
        </is>
      </c>
      <c r="G63" s="56" t="inlineStr">
        <is>
          <t>ПТ Групп</t>
        </is>
      </c>
      <c r="H63" s="56" t="n"/>
      <c r="I63" s="56" t="n">
        <v>700</v>
      </c>
      <c r="J63" s="56" t="n">
        <v>700</v>
      </c>
      <c r="K63" s="56" t="inlineStr">
        <is>
          <t>5.017</t>
        </is>
      </c>
      <c r="L63" s="56" t="inlineStr">
        <is>
          <t>Глушко</t>
        </is>
      </c>
      <c r="M63" s="56" t="inlineStr">
        <is>
          <t>У918ХК96</t>
        </is>
      </c>
      <c r="N63" s="56" t="n">
        <v>24</v>
      </c>
      <c r="O63" s="56" t="n"/>
      <c r="P63" s="56" t="n"/>
      <c r="Q63" s="188" t="n"/>
      <c r="T63" s="175">
        <f>VLOOKUP(_xlfn.CONCAT(G63,H63),'SHIP-TO'!H:I,2,0)</f>
        <v/>
      </c>
    </row>
    <row r="64">
      <c r="A64" s="167">
        <f>E64&amp;F64</f>
        <v/>
      </c>
      <c r="B64" s="56" t="n">
        <v>63</v>
      </c>
      <c r="C64" s="56">
        <f>C63</f>
        <v/>
      </c>
      <c r="D64" s="56">
        <f>C64&amp;"/"&amp;B64</f>
        <v/>
      </c>
      <c r="E64" s="168" t="n">
        <v>44496</v>
      </c>
      <c r="F64" s="168" t="inlineStr">
        <is>
          <t>поставка</t>
        </is>
      </c>
      <c r="G64" s="56" t="inlineStr">
        <is>
          <t>ДЦ Пермь</t>
        </is>
      </c>
      <c r="H64" s="56" t="n"/>
      <c r="I64" s="56" t="n">
        <v>600</v>
      </c>
      <c r="J64" s="56" t="n">
        <v>600</v>
      </c>
      <c r="K64" s="56" t="inlineStr">
        <is>
          <t>TREKB2021102701</t>
        </is>
      </c>
      <c r="L64" s="56" t="inlineStr">
        <is>
          <t>Зайцев</t>
        </is>
      </c>
      <c r="M64" s="56" t="inlineStr">
        <is>
          <t>Н903ЕВ159</t>
        </is>
      </c>
      <c r="N64" s="56" t="n">
        <v>24</v>
      </c>
      <c r="O64" s="56" t="inlineStr">
        <is>
          <t>ДЦ Пермь</t>
        </is>
      </c>
      <c r="P64" s="56" t="n"/>
      <c r="Q64" s="188" t="n"/>
      <c r="T64" s="175">
        <f>VLOOKUP(_xlfn.CONCAT(G64,H64),'SHIP-TO'!H:I,2,0)</f>
        <v/>
      </c>
    </row>
    <row r="65">
      <c r="A65" s="167">
        <f>E65&amp;F65</f>
        <v/>
      </c>
      <c r="B65" s="56" t="n">
        <v>64</v>
      </c>
      <c r="C65" s="56">
        <f>C64</f>
        <v/>
      </c>
      <c r="D65" s="56">
        <f>C65&amp;"/"&amp;B65</f>
        <v/>
      </c>
      <c r="E65" s="168" t="n">
        <v>44497</v>
      </c>
      <c r="F65" s="168" t="inlineStr">
        <is>
          <t>поставка</t>
        </is>
      </c>
      <c r="G65" s="56" t="inlineStr">
        <is>
          <t>ДЦ Пермь</t>
        </is>
      </c>
      <c r="H65" s="56" t="n"/>
      <c r="I65" s="56" t="n">
        <v>600</v>
      </c>
      <c r="J65" s="56" t="n">
        <v>600</v>
      </c>
      <c r="K65" s="56" t="inlineStr">
        <is>
          <t>TREKB2021102801</t>
        </is>
      </c>
      <c r="L65" s="56" t="inlineStr">
        <is>
          <t>Радостев</t>
        </is>
      </c>
      <c r="M65" s="56" t="inlineStr">
        <is>
          <t>У509ММ59</t>
        </is>
      </c>
      <c r="N65" s="56" t="n">
        <v>24</v>
      </c>
      <c r="O65" s="56" t="inlineStr">
        <is>
          <t>ДЦ Пермь</t>
        </is>
      </c>
      <c r="P65" s="56" t="n"/>
      <c r="Q65" s="188" t="n"/>
      <c r="T65" s="175">
        <f>VLOOKUP(_xlfn.CONCAT(G65,H65),'SHIP-TO'!H:I,2,0)</f>
        <v/>
      </c>
    </row>
    <row r="66" customFormat="1" s="172">
      <c r="A66" s="169">
        <f>E66&amp;F66</f>
        <v/>
      </c>
      <c r="B66" s="56" t="n">
        <v>65</v>
      </c>
      <c r="C66" s="175">
        <f>C65</f>
        <v/>
      </c>
      <c r="D66" s="175">
        <f>C66&amp;"/"&amp;B66</f>
        <v/>
      </c>
      <c r="E66" s="171" t="n">
        <v>44503</v>
      </c>
      <c r="F66" s="171" t="inlineStr">
        <is>
          <t>поставка</t>
        </is>
      </c>
      <c r="G66" s="170" t="inlineStr">
        <is>
          <t>ДЦ Пермь</t>
        </is>
      </c>
      <c r="H66" s="170" t="n"/>
      <c r="I66" s="170" t="n">
        <v>600</v>
      </c>
      <c r="J66" s="170" t="n">
        <v>600</v>
      </c>
      <c r="K66" s="170" t="inlineStr">
        <is>
          <t>TREKB2021110301</t>
        </is>
      </c>
      <c r="L66" s="170" t="inlineStr">
        <is>
          <t>Кононов</t>
        </is>
      </c>
      <c r="M66" s="170" t="inlineStr">
        <is>
          <t>А470ОК159</t>
        </is>
      </c>
      <c r="N66" s="170" t="n">
        <v>24</v>
      </c>
      <c r="O66" s="170" t="inlineStr">
        <is>
          <t>ДЦ Пермь</t>
        </is>
      </c>
      <c r="P66" s="170" t="n"/>
      <c r="Q66" s="189" t="n"/>
      <c r="T66" s="185">
        <f>VLOOKUP(_xlfn.CONCAT(G66,H66),'SHIP-TO'!H:I,2,0)</f>
        <v/>
      </c>
    </row>
    <row r="67" customFormat="1" s="172">
      <c r="A67" s="169">
        <f>E67&amp;F67</f>
        <v/>
      </c>
      <c r="B67" s="56" t="n">
        <v>66</v>
      </c>
      <c r="C67" s="175">
        <f>C66</f>
        <v/>
      </c>
      <c r="D67" s="175">
        <f>C67&amp;"/"&amp;B67</f>
        <v/>
      </c>
      <c r="E67" s="171" t="n">
        <v>44508</v>
      </c>
      <c r="F67" s="171" t="inlineStr">
        <is>
          <t>возврат</t>
        </is>
      </c>
      <c r="G67" s="170" t="inlineStr">
        <is>
          <t>Тандер</t>
        </is>
      </c>
      <c r="H67" s="170" t="inlineStr">
        <is>
          <t>Екатеринбург</t>
        </is>
      </c>
      <c r="I67" s="170" t="n">
        <v>600</v>
      </c>
      <c r="J67" s="170" t="n">
        <v>600</v>
      </c>
      <c r="K67" s="170" t="inlineStr">
        <is>
          <t>ВозПерв0007630</t>
        </is>
      </c>
      <c r="L67" s="170" t="inlineStr">
        <is>
          <t>Михайлов</t>
        </is>
      </c>
      <c r="M67" s="170" t="inlineStr">
        <is>
          <t>А470ОК159</t>
        </is>
      </c>
      <c r="N67" s="170" t="n">
        <v>24</v>
      </c>
      <c r="O67" s="170" t="n"/>
      <c r="P67" s="170" t="n"/>
      <c r="Q67" s="189" t="n"/>
      <c r="T67" s="185">
        <f>VLOOKUP(_xlfn.CONCAT(G67,H67),'SHIP-TO'!H:I,2,0)</f>
        <v/>
      </c>
    </row>
    <row r="68" customFormat="1" s="172">
      <c r="A68" s="169">
        <f>E68&amp;F68</f>
        <v/>
      </c>
      <c r="B68" s="56" t="n">
        <v>67</v>
      </c>
      <c r="C68" s="175">
        <f>C67</f>
        <v/>
      </c>
      <c r="D68" s="175">
        <f>C68&amp;"/"&amp;B68</f>
        <v/>
      </c>
      <c r="E68" s="171" t="n">
        <v>44508</v>
      </c>
      <c r="F68" s="171" t="inlineStr">
        <is>
          <t>возврат</t>
        </is>
      </c>
      <c r="G68" s="170" t="inlineStr">
        <is>
          <t>Тандер</t>
        </is>
      </c>
      <c r="H68" s="170" t="inlineStr">
        <is>
          <t>Екатеринбург</t>
        </is>
      </c>
      <c r="I68" s="170" t="n">
        <v>600</v>
      </c>
      <c r="J68" s="170" t="n">
        <v>600</v>
      </c>
      <c r="K68" s="170" t="inlineStr">
        <is>
          <t>ВозПерв0007629</t>
        </is>
      </c>
      <c r="L68" s="170" t="inlineStr">
        <is>
          <t>Дьяков</t>
        </is>
      </c>
      <c r="M68" s="170" t="inlineStr">
        <is>
          <t>А309ОК159</t>
        </is>
      </c>
      <c r="N68" s="170" t="n">
        <v>24</v>
      </c>
      <c r="O68" s="170" t="n"/>
      <c r="P68" s="170" t="n"/>
      <c r="Q68" s="189" t="n"/>
      <c r="T68" s="185">
        <f>VLOOKUP(_xlfn.CONCAT(G68,H68),'SHIP-TO'!H:I,2,0)</f>
        <v/>
      </c>
    </row>
    <row r="69" customFormat="1" s="172">
      <c r="A69" s="169">
        <f>E69&amp;F69</f>
        <v/>
      </c>
      <c r="B69" s="56" t="n">
        <v>68</v>
      </c>
      <c r="C69" s="175">
        <f>C68</f>
        <v/>
      </c>
      <c r="D69" s="175">
        <f>C69&amp;"/"&amp;B69</f>
        <v/>
      </c>
      <c r="E69" s="171" t="n">
        <v>44509</v>
      </c>
      <c r="F69" s="171" t="inlineStr">
        <is>
          <t>поставка</t>
        </is>
      </c>
      <c r="G69" s="170" t="inlineStr">
        <is>
          <t>ДЦ Пермь</t>
        </is>
      </c>
      <c r="H69" s="170" t="n"/>
      <c r="I69" s="170" t="n">
        <v>600</v>
      </c>
      <c r="J69" s="170" t="n">
        <v>600</v>
      </c>
      <c r="K69" s="170" t="inlineStr">
        <is>
          <t>TREKB2021110801</t>
        </is>
      </c>
      <c r="L69" s="170" t="inlineStr">
        <is>
          <t>Крючков</t>
        </is>
      </c>
      <c r="M69" s="170" t="inlineStr">
        <is>
          <t>Н083СХ159</t>
        </is>
      </c>
      <c r="N69" s="170" t="n">
        <v>24</v>
      </c>
      <c r="O69" s="170" t="inlineStr">
        <is>
          <t>ДЦ Пермь</t>
        </is>
      </c>
      <c r="P69" s="170" t="n"/>
      <c r="Q69" s="189" t="n"/>
      <c r="T69" s="185">
        <f>VLOOKUP(_xlfn.CONCAT(G69,H69),'SHIP-TO'!H:I,2,0)</f>
        <v/>
      </c>
    </row>
    <row r="70" customFormat="1" s="172">
      <c r="A70" s="169">
        <f>E70&amp;F70</f>
        <v/>
      </c>
      <c r="B70" s="56" t="n">
        <v>69</v>
      </c>
      <c r="C70" s="175">
        <f>C69</f>
        <v/>
      </c>
      <c r="D70" s="175">
        <f>C70&amp;"/"&amp;B70</f>
        <v/>
      </c>
      <c r="E70" s="171" t="n">
        <v>44510</v>
      </c>
      <c r="F70" s="171" t="inlineStr">
        <is>
          <t>поставка</t>
        </is>
      </c>
      <c r="G70" s="170" t="inlineStr">
        <is>
          <t>ДЦ Пермь</t>
        </is>
      </c>
      <c r="H70" s="170" t="n"/>
      <c r="I70" s="170" t="n">
        <v>600</v>
      </c>
      <c r="J70" s="170" t="n">
        <v>600</v>
      </c>
      <c r="K70" s="170" t="inlineStr">
        <is>
          <t>TREKB2021110901</t>
        </is>
      </c>
      <c r="L70" s="170" t="inlineStr">
        <is>
          <t>Субботин</t>
        </is>
      </c>
      <c r="M70" s="170" t="inlineStr">
        <is>
          <t>Х332КУ59</t>
        </is>
      </c>
      <c r="N70" s="170" t="n">
        <v>24</v>
      </c>
      <c r="O70" s="170" t="inlineStr">
        <is>
          <t>ДЦ Пермь</t>
        </is>
      </c>
      <c r="P70" s="170" t="n"/>
      <c r="Q70" s="189" t="n"/>
      <c r="T70" s="185">
        <f>VLOOKUP(_xlfn.CONCAT(G70,H70),'SHIP-TO'!H:I,2,0)</f>
        <v/>
      </c>
    </row>
    <row r="71" customFormat="1" s="172">
      <c r="A71" s="169">
        <f>E71&amp;F71</f>
        <v/>
      </c>
      <c r="B71" s="56" t="n">
        <v>70</v>
      </c>
      <c r="C71" s="175">
        <f>C70</f>
        <v/>
      </c>
      <c r="D71" s="175">
        <f>C71&amp;"/"&amp;B71</f>
        <v/>
      </c>
      <c r="E71" s="171" t="n">
        <v>44513</v>
      </c>
      <c r="F71" s="171" t="inlineStr">
        <is>
          <t>поставка</t>
        </is>
      </c>
      <c r="G71" s="170" t="inlineStr">
        <is>
          <t>ДЦ Пермь</t>
        </is>
      </c>
      <c r="H71" s="170" t="n"/>
      <c r="I71" s="170" t="n">
        <v>600</v>
      </c>
      <c r="J71" s="170" t="n">
        <v>600</v>
      </c>
      <c r="K71" s="170" t="inlineStr">
        <is>
          <t>TREKB2021111301</t>
        </is>
      </c>
      <c r="L71" s="170" t="inlineStr">
        <is>
          <t>Крючков</t>
        </is>
      </c>
      <c r="M71" s="170" t="inlineStr">
        <is>
          <t>Н083СХ159</t>
        </is>
      </c>
      <c r="N71" s="170" t="n">
        <v>24</v>
      </c>
      <c r="O71" s="170" t="inlineStr">
        <is>
          <t>ДЦ Пермь</t>
        </is>
      </c>
      <c r="P71" s="170" t="n"/>
      <c r="Q71" s="189" t="n"/>
      <c r="T71" s="185">
        <f>VLOOKUP(_xlfn.CONCAT(G71,H71),'SHIP-TO'!H:I,2,0)</f>
        <v/>
      </c>
    </row>
    <row r="72" customFormat="1" s="172">
      <c r="A72" s="169">
        <f>E72&amp;F72</f>
        <v/>
      </c>
      <c r="B72" s="56" t="n">
        <v>71</v>
      </c>
      <c r="C72" s="175">
        <f>C71</f>
        <v/>
      </c>
      <c r="D72" s="175">
        <f>C72&amp;"/"&amp;B72</f>
        <v/>
      </c>
      <c r="E72" s="171" t="n">
        <v>44519</v>
      </c>
      <c r="F72" s="171" t="inlineStr">
        <is>
          <t>поставка</t>
        </is>
      </c>
      <c r="G72" s="170" t="inlineStr">
        <is>
          <t>ДЦ Пермь</t>
        </is>
      </c>
      <c r="H72" s="170" t="n"/>
      <c r="I72" s="170" t="n">
        <v>600</v>
      </c>
      <c r="J72" s="170" t="n">
        <v>600</v>
      </c>
      <c r="K72" s="170" t="inlineStr">
        <is>
          <t>TREKB2021111801</t>
        </is>
      </c>
      <c r="L72" s="170" t="inlineStr">
        <is>
          <t>Лавринович</t>
        </is>
      </c>
      <c r="M72" s="170" t="inlineStr">
        <is>
          <t>Н593АХ196</t>
        </is>
      </c>
      <c r="N72" s="170" t="n">
        <v>24</v>
      </c>
      <c r="O72" s="170" t="inlineStr">
        <is>
          <t>ДЦ Пермь</t>
        </is>
      </c>
      <c r="P72" s="170" t="n"/>
      <c r="Q72" s="189" t="n"/>
      <c r="T72" s="185">
        <f>VLOOKUP(_xlfn.CONCAT(G72,H72),'SHIP-TO'!H:I,2,0)</f>
        <v/>
      </c>
    </row>
    <row r="73" customFormat="1" s="172">
      <c r="A73" s="169">
        <f>E73&amp;F73</f>
        <v/>
      </c>
      <c r="B73" s="56" t="n">
        <v>72</v>
      </c>
      <c r="C73" s="175">
        <f>C72</f>
        <v/>
      </c>
      <c r="D73" s="175">
        <f>C73&amp;"/"&amp;B73</f>
        <v/>
      </c>
      <c r="E73" s="171" t="n">
        <v>44519</v>
      </c>
      <c r="F73" s="171" t="inlineStr">
        <is>
          <t>поставка</t>
        </is>
      </c>
      <c r="G73" s="170" t="inlineStr">
        <is>
          <t>ДЦ Пермь</t>
        </is>
      </c>
      <c r="H73" s="170" t="n"/>
      <c r="I73" s="170" t="n">
        <v>600</v>
      </c>
      <c r="J73" s="170" t="n">
        <v>600</v>
      </c>
      <c r="K73" s="170" t="inlineStr">
        <is>
          <t>TREKB2021111901</t>
        </is>
      </c>
      <c r="L73" s="170" t="inlineStr">
        <is>
          <t>Желновод</t>
        </is>
      </c>
      <c r="M73" s="170" t="inlineStr">
        <is>
          <t>Н750ЕТ159</t>
        </is>
      </c>
      <c r="N73" s="170" t="n">
        <v>24</v>
      </c>
      <c r="O73" s="170" t="inlineStr">
        <is>
          <t>ДЦ Пермь</t>
        </is>
      </c>
      <c r="P73" s="170" t="n"/>
      <c r="Q73" s="189" t="n"/>
      <c r="T73" s="185">
        <f>VLOOKUP(_xlfn.CONCAT(G73,H73),'SHIP-TO'!H:I,2,0)</f>
        <v/>
      </c>
    </row>
    <row r="74" customFormat="1" s="172">
      <c r="A74" s="169">
        <f>E74&amp;F74</f>
        <v/>
      </c>
      <c r="B74" s="56" t="n">
        <v>73</v>
      </c>
      <c r="C74" s="175">
        <f>C73</f>
        <v/>
      </c>
      <c r="D74" s="175">
        <f>C74&amp;"/"&amp;B74</f>
        <v/>
      </c>
      <c r="E74" s="171" t="n">
        <v>44520</v>
      </c>
      <c r="F74" s="171" t="inlineStr">
        <is>
          <t>возврат</t>
        </is>
      </c>
      <c r="G74" s="170" t="inlineStr">
        <is>
          <t>Тандер</t>
        </is>
      </c>
      <c r="H74" s="170" t="inlineStr">
        <is>
          <t>Екатеринбург</t>
        </is>
      </c>
      <c r="I74" s="170" t="n">
        <v>600</v>
      </c>
      <c r="J74" s="170" t="n">
        <v>600</v>
      </c>
      <c r="K74" s="170" t="inlineStr">
        <is>
          <t>ВозПерв0007661</t>
        </is>
      </c>
      <c r="L74" s="170" t="inlineStr">
        <is>
          <t>Субботин</t>
        </is>
      </c>
      <c r="M74" s="170" t="inlineStr">
        <is>
          <t>Х332КУ59</t>
        </is>
      </c>
      <c r="N74" s="170" t="n">
        <v>24</v>
      </c>
      <c r="O74" s="170" t="n"/>
      <c r="P74" s="170" t="n"/>
      <c r="Q74" s="189" t="n"/>
      <c r="T74" s="185">
        <f>VLOOKUP(_xlfn.CONCAT(G74,H74),'SHIP-TO'!H:I,2,0)</f>
        <v/>
      </c>
    </row>
    <row r="75" customFormat="1" s="172">
      <c r="A75" s="169">
        <f>E75&amp;F75</f>
        <v/>
      </c>
      <c r="B75" s="56" t="n">
        <v>74</v>
      </c>
      <c r="C75" s="175">
        <f>C74</f>
        <v/>
      </c>
      <c r="D75" s="175">
        <f>C75&amp;"/"&amp;B75</f>
        <v/>
      </c>
      <c r="E75" s="171" t="n">
        <v>44521</v>
      </c>
      <c r="F75" s="171" t="inlineStr">
        <is>
          <t>возврат</t>
        </is>
      </c>
      <c r="G75" s="170" t="inlineStr">
        <is>
          <t>Тандер</t>
        </is>
      </c>
      <c r="H75" s="170" t="inlineStr">
        <is>
          <t>Екатеринбург</t>
        </is>
      </c>
      <c r="I75" s="170" t="n">
        <v>600</v>
      </c>
      <c r="J75" s="170" t="n">
        <v>600</v>
      </c>
      <c r="K75" s="170" t="inlineStr">
        <is>
          <t>ВозПерв0007665</t>
        </is>
      </c>
      <c r="L75" s="170" t="inlineStr">
        <is>
          <t>Овсянников</t>
        </is>
      </c>
      <c r="M75" s="170" t="inlineStr">
        <is>
          <t>Н908ЕВ159</t>
        </is>
      </c>
      <c r="N75" s="170" t="n">
        <v>24</v>
      </c>
      <c r="O75" s="170" t="n"/>
      <c r="P75" s="170" t="n"/>
      <c r="Q75" s="189" t="n"/>
      <c r="T75" s="185">
        <f>VLOOKUP(_xlfn.CONCAT(G75,H75),'SHIP-TO'!H:I,2,0)</f>
        <v/>
      </c>
    </row>
    <row r="76" customFormat="1" s="172">
      <c r="A76" s="169">
        <f>E76&amp;F76</f>
        <v/>
      </c>
      <c r="B76" s="56" t="n">
        <v>75</v>
      </c>
      <c r="C76" s="175">
        <f>C75</f>
        <v/>
      </c>
      <c r="D76" s="175">
        <f>C76&amp;"/"&amp;B76</f>
        <v/>
      </c>
      <c r="E76" s="171" t="n">
        <v>44521</v>
      </c>
      <c r="F76" s="171" t="inlineStr">
        <is>
          <t>возврат</t>
        </is>
      </c>
      <c r="G76" s="170" t="inlineStr">
        <is>
          <t>Тандер</t>
        </is>
      </c>
      <c r="H76" s="170" t="inlineStr">
        <is>
          <t>Екатеринбург</t>
        </is>
      </c>
      <c r="I76" s="170" t="n">
        <v>600</v>
      </c>
      <c r="J76" s="170" t="n">
        <v>600</v>
      </c>
      <c r="K76" s="170" t="inlineStr">
        <is>
          <t>ВозПерв0007665</t>
        </is>
      </c>
      <c r="L76" s="170" t="inlineStr">
        <is>
          <t>Дмитриев</t>
        </is>
      </c>
      <c r="M76" s="170" t="inlineStr">
        <is>
          <t>Т312СК96</t>
        </is>
      </c>
      <c r="N76" s="170" t="n">
        <v>24</v>
      </c>
      <c r="O76" s="170" t="n"/>
      <c r="P76" s="170" t="n"/>
      <c r="Q76" s="189" t="n"/>
      <c r="T76" s="185">
        <f>VLOOKUP(_xlfn.CONCAT(G76,H76),'SHIP-TO'!H:I,2,0)</f>
        <v/>
      </c>
    </row>
    <row r="77" customFormat="1" s="172">
      <c r="A77" s="169">
        <f>E77&amp;F77</f>
        <v/>
      </c>
      <c r="B77" s="56" t="n">
        <v>76</v>
      </c>
      <c r="C77" s="175">
        <f>C76</f>
        <v/>
      </c>
      <c r="D77" s="175">
        <f>C77&amp;"/"&amp;B77</f>
        <v/>
      </c>
      <c r="E77" s="169" t="n">
        <v>44524</v>
      </c>
      <c r="F77" s="171" t="inlineStr">
        <is>
          <t>поставка</t>
        </is>
      </c>
      <c r="G77" s="170" t="inlineStr">
        <is>
          <t>ДЦ Пермь</t>
        </is>
      </c>
      <c r="H77" s="170" t="n"/>
      <c r="I77" s="170" t="n">
        <v>600</v>
      </c>
      <c r="J77" s="170" t="n">
        <v>600</v>
      </c>
      <c r="K77" s="170" t="inlineStr">
        <is>
          <t>TREKB2021112401</t>
        </is>
      </c>
      <c r="L77" s="170" t="inlineStr">
        <is>
          <t>Зворыгин</t>
        </is>
      </c>
      <c r="M77" s="170" t="inlineStr">
        <is>
          <t>Н589АХ196</t>
        </is>
      </c>
      <c r="N77" s="170" t="n">
        <v>24</v>
      </c>
      <c r="O77" s="170" t="inlineStr">
        <is>
          <t>ДЦ Пермь</t>
        </is>
      </c>
      <c r="P77" s="170" t="n"/>
      <c r="Q77" s="189" t="n"/>
      <c r="T77" s="185">
        <f>VLOOKUP(_xlfn.CONCAT(G77,H77),'SHIP-TO'!H:I,2,0)</f>
        <v/>
      </c>
    </row>
    <row r="78" customFormat="1" s="172">
      <c r="A78" s="169">
        <f>E78&amp;F78</f>
        <v/>
      </c>
      <c r="B78" s="56" t="n">
        <v>77</v>
      </c>
      <c r="C78" s="175">
        <f>C77</f>
        <v/>
      </c>
      <c r="D78" s="175">
        <f>C78&amp;"/"&amp;B78</f>
        <v/>
      </c>
      <c r="E78" s="171" t="n">
        <v>44526</v>
      </c>
      <c r="F78" s="171" t="inlineStr">
        <is>
          <t>возврат</t>
        </is>
      </c>
      <c r="G78" s="170" t="inlineStr">
        <is>
          <t>Тандер</t>
        </is>
      </c>
      <c r="H78" s="170" t="inlineStr">
        <is>
          <t>Екатеринбург</t>
        </is>
      </c>
      <c r="I78" s="170" t="n">
        <v>600</v>
      </c>
      <c r="J78" s="170" t="n">
        <v>600</v>
      </c>
      <c r="K78" s="170" t="inlineStr">
        <is>
          <t>ВозПерв0007675</t>
        </is>
      </c>
      <c r="L78" s="170" t="inlineStr">
        <is>
          <t>Зайцев</t>
        </is>
      </c>
      <c r="M78" s="170" t="inlineStr">
        <is>
          <t>Н903ЕВ159</t>
        </is>
      </c>
      <c r="N78" s="170" t="n">
        <v>24</v>
      </c>
      <c r="O78" s="170" t="n"/>
      <c r="P78" s="170" t="n"/>
      <c r="Q78" s="189" t="n"/>
      <c r="T78" s="185">
        <f>VLOOKUP(_xlfn.CONCAT(G78,H78),'SHIP-TO'!H:I,2,0)</f>
        <v/>
      </c>
    </row>
    <row r="79" customFormat="1" s="172">
      <c r="A79" s="169">
        <f>E79&amp;F79</f>
        <v/>
      </c>
      <c r="B79" s="56" t="n">
        <v>78</v>
      </c>
      <c r="C79" s="175">
        <f>C78</f>
        <v/>
      </c>
      <c r="D79" s="175">
        <f>C79&amp;"/"&amp;B79</f>
        <v/>
      </c>
      <c r="E79" s="171" t="n">
        <v>44526</v>
      </c>
      <c r="F79" s="171" t="inlineStr">
        <is>
          <t>возврат</t>
        </is>
      </c>
      <c r="G79" s="170" t="inlineStr">
        <is>
          <t>Тандер</t>
        </is>
      </c>
      <c r="H79" s="170" t="inlineStr">
        <is>
          <t>Екатеринбург</t>
        </is>
      </c>
      <c r="I79" s="170" t="n">
        <v>600</v>
      </c>
      <c r="J79" s="170" t="n">
        <v>600</v>
      </c>
      <c r="K79" s="170" t="inlineStr">
        <is>
          <t>ВозПерв0007674</t>
        </is>
      </c>
      <c r="L79" s="170" t="inlineStr">
        <is>
          <t>Зайцев</t>
        </is>
      </c>
      <c r="M79" s="170" t="inlineStr">
        <is>
          <t>Х466ТН123</t>
        </is>
      </c>
      <c r="N79" s="170" t="n">
        <v>24</v>
      </c>
      <c r="O79" s="170" t="n"/>
      <c r="P79" s="170" t="n"/>
      <c r="Q79" s="189" t="n"/>
      <c r="T79" s="185">
        <f>VLOOKUP(_xlfn.CONCAT(G79,H79),'SHIP-TO'!H:I,2,0)</f>
        <v/>
      </c>
    </row>
    <row r="80" customFormat="1" s="172">
      <c r="A80" s="169">
        <f>E80&amp;F80</f>
        <v/>
      </c>
      <c r="B80" s="56" t="n">
        <v>79</v>
      </c>
      <c r="C80" s="175">
        <f>C79</f>
        <v/>
      </c>
      <c r="D80" s="175">
        <f>C80&amp;"/"&amp;B80</f>
        <v/>
      </c>
      <c r="E80" s="171" t="n">
        <v>44527</v>
      </c>
      <c r="F80" s="171" t="inlineStr">
        <is>
          <t>поставка</t>
        </is>
      </c>
      <c r="G80" s="170" t="inlineStr">
        <is>
          <t>ДЦ Пермь</t>
        </is>
      </c>
      <c r="H80" s="170" t="n"/>
      <c r="I80" s="170" t="n">
        <v>600</v>
      </c>
      <c r="J80" s="170" t="n">
        <v>600</v>
      </c>
      <c r="K80" s="170" t="inlineStr">
        <is>
          <t>TREKB2021112401</t>
        </is>
      </c>
      <c r="L80" s="170" t="inlineStr">
        <is>
          <t>Крючков</t>
        </is>
      </c>
      <c r="M80" s="170" t="inlineStr">
        <is>
          <t>Н083СХ159</t>
        </is>
      </c>
      <c r="N80" s="170" t="n">
        <v>24</v>
      </c>
      <c r="O80" s="170" t="inlineStr">
        <is>
          <t>ДЦ Пермь</t>
        </is>
      </c>
      <c r="P80" s="170" t="n"/>
      <c r="Q80" s="189" t="n"/>
      <c r="T80" s="185">
        <f>VLOOKUP(_xlfn.CONCAT(G80,H80),'SHIP-TO'!H:I,2,0)</f>
        <v/>
      </c>
    </row>
    <row r="81" customFormat="1" s="172">
      <c r="A81" s="169">
        <f>E81&amp;F81</f>
        <v/>
      </c>
      <c r="B81" s="56" t="n">
        <v>80</v>
      </c>
      <c r="C81" s="175">
        <f>C80</f>
        <v/>
      </c>
      <c r="D81" s="175">
        <f>C81&amp;"/"&amp;B81</f>
        <v/>
      </c>
      <c r="E81" s="171" t="n">
        <v>44528</v>
      </c>
      <c r="F81" s="171" t="inlineStr">
        <is>
          <t>возврат</t>
        </is>
      </c>
      <c r="G81" s="170" t="inlineStr">
        <is>
          <t>Тандер</t>
        </is>
      </c>
      <c r="H81" s="170" t="inlineStr">
        <is>
          <t>Екатеринбург</t>
        </is>
      </c>
      <c r="I81" s="170" t="n">
        <v>600</v>
      </c>
      <c r="J81" s="170" t="n">
        <v>600</v>
      </c>
      <c r="K81" s="170" t="inlineStr">
        <is>
          <t>ВозПерв0007683</t>
        </is>
      </c>
      <c r="L81" s="170" t="inlineStr">
        <is>
          <t>Зайцев</t>
        </is>
      </c>
      <c r="M81" s="170" t="inlineStr">
        <is>
          <t>Н903ЕВ159</t>
        </is>
      </c>
      <c r="N81" s="170" t="n">
        <v>24</v>
      </c>
      <c r="O81" s="170" t="n"/>
      <c r="P81" s="170" t="n"/>
      <c r="Q81" s="189" t="n"/>
      <c r="T81" s="185">
        <f>VLOOKUP(_xlfn.CONCAT(G81,H81),'SHIP-TO'!H:I,2,0)</f>
        <v/>
      </c>
    </row>
    <row r="82">
      <c r="A82" s="167">
        <f>E82&amp;F82</f>
        <v/>
      </c>
      <c r="B82" s="56" t="n">
        <v>81</v>
      </c>
      <c r="C82" s="56">
        <f>C81</f>
        <v/>
      </c>
      <c r="D82" s="56">
        <f>C82&amp;"/"&amp;B82</f>
        <v/>
      </c>
      <c r="E82" s="168" t="n">
        <v>44531</v>
      </c>
      <c r="F82" s="168" t="inlineStr">
        <is>
          <t>поставка</t>
        </is>
      </c>
      <c r="G82" s="56" t="inlineStr">
        <is>
          <t>ДЦ Пермь</t>
        </is>
      </c>
      <c r="H82" s="56" t="n"/>
      <c r="I82" s="56" t="n">
        <v>600</v>
      </c>
      <c r="J82" s="56" t="n">
        <v>600</v>
      </c>
      <c r="K82" s="56" t="inlineStr">
        <is>
          <t>TREKB2021112401</t>
        </is>
      </c>
      <c r="L82" s="56" t="inlineStr">
        <is>
          <t>Кузнецов</t>
        </is>
      </c>
      <c r="M82" s="56" t="inlineStr">
        <is>
          <t>Н525АХ196</t>
        </is>
      </c>
      <c r="N82" s="56" t="n">
        <v>24</v>
      </c>
      <c r="O82" s="56" t="inlineStr">
        <is>
          <t>ДЦ Пермь</t>
        </is>
      </c>
      <c r="P82" s="56" t="n"/>
      <c r="Q82" s="188" t="n"/>
      <c r="T82" s="175">
        <f>VLOOKUP(_xlfn.CONCAT(G82,H82),'SHIP-TO'!H:I,2,0)</f>
        <v/>
      </c>
    </row>
    <row r="83">
      <c r="A83" s="167">
        <f>E83&amp;F83</f>
        <v/>
      </c>
      <c r="B83" s="56" t="n">
        <v>82</v>
      </c>
      <c r="C83" s="56">
        <f>C82</f>
        <v/>
      </c>
      <c r="D83" s="56">
        <f>C83&amp;"/"&amp;B83</f>
        <v/>
      </c>
      <c r="E83" s="168" t="n">
        <v>44531</v>
      </c>
      <c r="F83" s="168" t="inlineStr">
        <is>
          <t>возврат</t>
        </is>
      </c>
      <c r="G83" s="56" t="inlineStr">
        <is>
          <t>Юнилэнд-Екатеринбург</t>
        </is>
      </c>
      <c r="H83" s="56" t="inlineStr">
        <is>
          <t>Екатеринбург</t>
        </is>
      </c>
      <c r="I83" s="56" t="n">
        <v>500</v>
      </c>
      <c r="J83" s="56" t="n">
        <v>500</v>
      </c>
      <c r="K83" s="56" t="n">
        <v>1</v>
      </c>
      <c r="L83" s="56" t="inlineStr">
        <is>
          <t>Коренник</t>
        </is>
      </c>
      <c r="M83" s="56" t="inlineStr">
        <is>
          <t xml:space="preserve">Н086СХ159 </t>
        </is>
      </c>
      <c r="N83" s="56" t="n">
        <v>24</v>
      </c>
      <c r="O83" s="56" t="n"/>
      <c r="P83" s="56" t="n"/>
      <c r="Q83" s="188" t="n"/>
      <c r="T83" s="175">
        <f>VLOOKUP(_xlfn.CONCAT(G83,H83),'SHIP-TO'!H:I,2,0)</f>
        <v/>
      </c>
    </row>
    <row r="84">
      <c r="A84" s="167">
        <f>E84&amp;F84</f>
        <v/>
      </c>
      <c r="B84" s="56" t="n">
        <v>83</v>
      </c>
      <c r="C84" s="56">
        <f>C83</f>
        <v/>
      </c>
      <c r="D84" s="56">
        <f>C84&amp;"/"&amp;B84</f>
        <v/>
      </c>
      <c r="E84" s="168" t="n">
        <v>44533</v>
      </c>
      <c r="F84" s="168" t="inlineStr">
        <is>
          <t>возврат</t>
        </is>
      </c>
      <c r="G84" s="56" t="inlineStr">
        <is>
          <t>Тандер</t>
        </is>
      </c>
      <c r="H84" s="56" t="inlineStr">
        <is>
          <t>Екатеринбург</t>
        </is>
      </c>
      <c r="I84" s="56" t="n">
        <v>600</v>
      </c>
      <c r="J84" s="56" t="n">
        <v>600</v>
      </c>
      <c r="K84" s="56" t="inlineStr">
        <is>
          <t>ВозПерв0007683</t>
        </is>
      </c>
      <c r="L84" s="56" t="inlineStr">
        <is>
          <t>Плотников</t>
        </is>
      </c>
      <c r="M84" s="56" t="inlineStr">
        <is>
          <t>С954КТ96</t>
        </is>
      </c>
      <c r="N84" s="56" t="n">
        <v>24</v>
      </c>
      <c r="O84" s="56" t="n"/>
      <c r="P84" s="56" t="n"/>
      <c r="Q84" s="188" t="n"/>
      <c r="T84" s="175">
        <f>VLOOKUP(_xlfn.CONCAT(G84,H84),'SHIP-TO'!H:I,2,0)</f>
        <v/>
      </c>
    </row>
    <row r="85">
      <c r="A85" s="167">
        <f>E85&amp;F85</f>
        <v/>
      </c>
      <c r="B85" s="56" t="n">
        <v>84</v>
      </c>
      <c r="C85" s="56">
        <f>C84</f>
        <v/>
      </c>
      <c r="D85" s="56">
        <f>C85&amp;"/"&amp;B85</f>
        <v/>
      </c>
      <c r="E85" s="168" t="n">
        <v>44534</v>
      </c>
      <c r="F85" s="168" t="inlineStr">
        <is>
          <t>поставка</t>
        </is>
      </c>
      <c r="G85" s="56" t="inlineStr">
        <is>
          <t>ДЦ Пермь</t>
        </is>
      </c>
      <c r="H85" s="56" t="n"/>
      <c r="I85" s="56" t="n">
        <v>600</v>
      </c>
      <c r="J85" s="56" t="n">
        <v>600</v>
      </c>
      <c r="K85" s="56" t="inlineStr">
        <is>
          <t>TREKB2021120401</t>
        </is>
      </c>
      <c r="L85" s="56" t="inlineStr">
        <is>
          <t>Простокишин</t>
        </is>
      </c>
      <c r="M85" s="56" t="inlineStr">
        <is>
          <t>А308ОК159</t>
        </is>
      </c>
      <c r="N85" s="56" t="n">
        <v>24</v>
      </c>
      <c r="O85" s="56" t="inlineStr">
        <is>
          <t>ДЦ Пермь</t>
        </is>
      </c>
      <c r="P85" s="56" t="n"/>
      <c r="Q85" s="188" t="n"/>
      <c r="T85" s="175">
        <f>VLOOKUP(_xlfn.CONCAT(G85,H85),'SHIP-TO'!H:I,2,0)</f>
        <v/>
      </c>
    </row>
    <row r="86">
      <c r="A86" s="167">
        <f>E86&amp;F86</f>
        <v/>
      </c>
      <c r="B86" s="56" t="n">
        <v>85</v>
      </c>
      <c r="C86" s="56">
        <f>C85</f>
        <v/>
      </c>
      <c r="D86" s="56">
        <f>C86&amp;"/"&amp;B86</f>
        <v/>
      </c>
      <c r="E86" s="168" t="n">
        <v>44540</v>
      </c>
      <c r="F86" s="168" t="inlineStr">
        <is>
          <t>возврат</t>
        </is>
      </c>
      <c r="G86" s="56" t="inlineStr">
        <is>
          <t>Линия 7</t>
        </is>
      </c>
      <c r="H86" s="56" t="inlineStr">
        <is>
          <t>Екатеринбург</t>
        </is>
      </c>
      <c r="I86" s="56" t="n">
        <v>417</v>
      </c>
      <c r="J86" s="56" t="n">
        <v>417</v>
      </c>
      <c r="K86" s="56" t="inlineStr">
        <is>
          <t>б/н</t>
        </is>
      </c>
      <c r="L86" s="56" t="inlineStr">
        <is>
          <t>Ромахин</t>
        </is>
      </c>
      <c r="M86" s="56" t="inlineStr">
        <is>
          <t>М348АК159</t>
        </is>
      </c>
      <c r="N86" s="56" t="n">
        <v>20</v>
      </c>
      <c r="O86" s="56" t="n"/>
      <c r="P86" s="56" t="n"/>
      <c r="Q86" s="188" t="n"/>
      <c r="T86" s="175">
        <f>VLOOKUP(_xlfn.CONCAT(G86,H86),'SHIP-TO'!H:I,2,0)</f>
        <v/>
      </c>
    </row>
    <row r="87">
      <c r="A87" s="167">
        <f>E87&amp;F87</f>
        <v/>
      </c>
      <c r="B87" s="56" t="n">
        <v>86</v>
      </c>
      <c r="C87" s="56">
        <f>C86</f>
        <v/>
      </c>
      <c r="D87" s="56">
        <f>C87&amp;"/"&amp;B87</f>
        <v/>
      </c>
      <c r="E87" s="168" t="n">
        <v>44542</v>
      </c>
      <c r="F87" s="168" t="inlineStr">
        <is>
          <t>возврат</t>
        </is>
      </c>
      <c r="G87" s="56" t="inlineStr">
        <is>
          <t>Х5</t>
        </is>
      </c>
      <c r="H87" s="56" t="inlineStr">
        <is>
          <t>РЦ Екатеринбург</t>
        </is>
      </c>
      <c r="I87" s="56" t="n">
        <v>400</v>
      </c>
      <c r="J87" s="56" t="n">
        <v>400</v>
      </c>
      <c r="K87" s="56" t="n">
        <v>4190</v>
      </c>
      <c r="L87" s="56" t="inlineStr">
        <is>
          <t>Субботин</t>
        </is>
      </c>
      <c r="M87" s="56" t="inlineStr">
        <is>
          <t>Х332КУ59</t>
        </is>
      </c>
      <c r="N87" s="56" t="n">
        <v>20</v>
      </c>
      <c r="O87" s="56" t="n"/>
      <c r="P87" s="56" t="n"/>
      <c r="Q87" s="188" t="n"/>
      <c r="T87" s="175">
        <f>VLOOKUP(_xlfn.CONCAT(G87,H87),'SHIP-TO'!H:I,2,0)</f>
        <v/>
      </c>
    </row>
    <row r="88">
      <c r="A88" s="167">
        <f>E88&amp;F88</f>
        <v/>
      </c>
      <c r="B88" s="56" t="n">
        <v>87</v>
      </c>
      <c r="C88" s="56">
        <f>C87</f>
        <v/>
      </c>
      <c r="D88" s="56">
        <f>C88&amp;"/"&amp;B88</f>
        <v/>
      </c>
      <c r="E88" s="168" t="n">
        <v>44543</v>
      </c>
      <c r="F88" s="168" t="inlineStr">
        <is>
          <t>поставка</t>
        </is>
      </c>
      <c r="G88" s="56" t="inlineStr">
        <is>
          <t>ДЦ Пермь</t>
        </is>
      </c>
      <c r="H88" s="56" t="n"/>
      <c r="I88" s="56" t="n">
        <v>600</v>
      </c>
      <c r="J88" s="56" t="n">
        <v>600</v>
      </c>
      <c r="K88" s="56" t="inlineStr">
        <is>
          <t>TREKB2021121301</t>
        </is>
      </c>
      <c r="L88" s="56" t="inlineStr">
        <is>
          <t>Баталов</t>
        </is>
      </c>
      <c r="M88" s="56" t="inlineStr">
        <is>
          <t>О248МА159</t>
        </is>
      </c>
      <c r="N88" s="56" t="n">
        <v>24</v>
      </c>
      <c r="O88" s="56" t="inlineStr">
        <is>
          <t>ДЦ Пермь</t>
        </is>
      </c>
      <c r="P88" s="56" t="n"/>
      <c r="Q88" s="188" t="n"/>
      <c r="T88" s="175">
        <f>VLOOKUP(_xlfn.CONCAT(G88,H88),'SHIP-TO'!H:I,2,0)</f>
        <v/>
      </c>
    </row>
    <row r="89">
      <c r="A89" s="167">
        <f>E89&amp;F89</f>
        <v/>
      </c>
      <c r="B89" s="56" t="n">
        <v>88</v>
      </c>
      <c r="C89" s="56">
        <f>C88</f>
        <v/>
      </c>
      <c r="D89" s="56">
        <f>C89&amp;"/"&amp;B89</f>
        <v/>
      </c>
      <c r="E89" s="168" t="n">
        <v>44547</v>
      </c>
      <c r="F89" s="168" t="inlineStr">
        <is>
          <t>поставка</t>
        </is>
      </c>
      <c r="G89" s="56" t="inlineStr">
        <is>
          <t>ДЦ Пермь</t>
        </is>
      </c>
      <c r="H89" s="56" t="n"/>
      <c r="I89" s="56" t="n">
        <v>600</v>
      </c>
      <c r="J89" s="56" t="n">
        <v>600</v>
      </c>
      <c r="K89" s="56" t="inlineStr">
        <is>
          <t>TREKB2021121601</t>
        </is>
      </c>
      <c r="L89" s="56" t="inlineStr">
        <is>
          <t>Русинов</t>
        </is>
      </c>
      <c r="M89" s="56" t="inlineStr">
        <is>
          <t>Н525АХ196</t>
        </is>
      </c>
      <c r="N89" s="56" t="n">
        <v>24</v>
      </c>
      <c r="O89" s="56" t="inlineStr">
        <is>
          <t>ДЦ Пермь</t>
        </is>
      </c>
      <c r="P89" s="56" t="n"/>
      <c r="Q89" s="188" t="n"/>
      <c r="T89" s="175">
        <f>VLOOKUP(_xlfn.CONCAT(G89,H89),'SHIP-TO'!H:I,2,0)</f>
        <v/>
      </c>
    </row>
    <row r="90">
      <c r="A90" s="167">
        <f>E90&amp;F90</f>
        <v/>
      </c>
      <c r="B90" s="56" t="n">
        <v>89</v>
      </c>
      <c r="C90" s="56">
        <f>C89</f>
        <v/>
      </c>
      <c r="D90" s="56">
        <f>C90&amp;"/"&amp;B90</f>
        <v/>
      </c>
      <c r="E90" s="168" t="n">
        <v>44548</v>
      </c>
      <c r="F90" s="168" t="inlineStr">
        <is>
          <t>возврат</t>
        </is>
      </c>
      <c r="G90" s="56" t="inlineStr">
        <is>
          <t>Х5</t>
        </is>
      </c>
      <c r="H90" s="56" t="inlineStr">
        <is>
          <t>РЦ Екатеринбург</t>
        </is>
      </c>
      <c r="I90" s="56" t="n">
        <v>400</v>
      </c>
      <c r="J90" s="56" t="n">
        <v>400</v>
      </c>
      <c r="K90" s="56" t="n">
        <v>4220</v>
      </c>
      <c r="L90" s="56" t="inlineStr">
        <is>
          <t>Антропов</t>
        </is>
      </c>
      <c r="M90" s="56" t="inlineStr">
        <is>
          <t>А 468 ОК159</t>
        </is>
      </c>
      <c r="N90" s="56" t="n">
        <v>20</v>
      </c>
      <c r="O90" s="56" t="n"/>
      <c r="P90" s="56" t="n"/>
      <c r="Q90" s="188" t="n"/>
      <c r="T90" s="175">
        <f>VLOOKUP(_xlfn.CONCAT(G90,H90),'SHIP-TO'!H:I,2,0)</f>
        <v/>
      </c>
    </row>
    <row r="91">
      <c r="A91" s="167">
        <f>E91&amp;F91</f>
        <v/>
      </c>
      <c r="B91" s="56" t="n">
        <v>90</v>
      </c>
      <c r="C91" s="56">
        <f>C90</f>
        <v/>
      </c>
      <c r="D91" s="56">
        <f>C91&amp;"/"&amp;B91</f>
        <v/>
      </c>
      <c r="E91" s="168" t="n">
        <v>44552</v>
      </c>
      <c r="F91" s="168" t="inlineStr">
        <is>
          <t>возврат</t>
        </is>
      </c>
      <c r="G91" s="56" t="inlineStr">
        <is>
          <t>Х5</t>
        </is>
      </c>
      <c r="H91" s="56" t="inlineStr">
        <is>
          <t>РЦ Екатеринбург</t>
        </is>
      </c>
      <c r="I91" s="56" t="n">
        <v>398</v>
      </c>
      <c r="J91" s="56" t="n">
        <v>398</v>
      </c>
      <c r="K91" s="56" t="n">
        <v>4242</v>
      </c>
      <c r="L91" s="56" t="inlineStr">
        <is>
          <t>Яковлев</t>
        </is>
      </c>
      <c r="M91" s="56" t="inlineStr">
        <is>
          <t>Н437ТУ159</t>
        </is>
      </c>
      <c r="N91" s="56" t="n">
        <v>20</v>
      </c>
      <c r="O91" s="56" t="n"/>
      <c r="P91" s="56" t="n"/>
      <c r="Q91" s="188" t="n"/>
      <c r="T91" s="175">
        <f>VLOOKUP(_xlfn.CONCAT(G91,H91),'SHIP-TO'!H:I,2,0)</f>
        <v/>
      </c>
    </row>
    <row r="92">
      <c r="A92" s="167">
        <f>E92&amp;F92</f>
        <v/>
      </c>
      <c r="B92" s="56" t="n">
        <v>91</v>
      </c>
      <c r="C92" s="56">
        <f>C91</f>
        <v/>
      </c>
      <c r="D92" s="56">
        <f>C92&amp;"/"&amp;B92</f>
        <v/>
      </c>
      <c r="E92" s="168" t="n">
        <v>44556</v>
      </c>
      <c r="F92" s="168" t="inlineStr">
        <is>
          <t>возврат</t>
        </is>
      </c>
      <c r="G92" s="56" t="inlineStr">
        <is>
          <t>Х5</t>
        </is>
      </c>
      <c r="H92" s="56" t="inlineStr">
        <is>
          <t>РЦ Екатеринбург</t>
        </is>
      </c>
      <c r="I92" s="56" t="n">
        <v>400</v>
      </c>
      <c r="J92" s="56" t="n">
        <v>400</v>
      </c>
      <c r="K92" s="176" t="n">
        <v>4278</v>
      </c>
      <c r="L92" s="56" t="inlineStr">
        <is>
          <t>Новиков</t>
        </is>
      </c>
      <c r="M92" s="56" t="inlineStr">
        <is>
          <t>Н126СХ159</t>
        </is>
      </c>
      <c r="N92" s="56" t="n">
        <v>20</v>
      </c>
      <c r="O92" s="56" t="n"/>
      <c r="P92" s="56" t="n"/>
      <c r="Q92" s="188" t="n"/>
      <c r="T92" s="175">
        <f>VLOOKUP(_xlfn.CONCAT(G92,H92),'SHIP-TO'!H:I,2,0)</f>
        <v/>
      </c>
    </row>
    <row r="93">
      <c r="A93" s="167">
        <f>E93&amp;F93</f>
        <v/>
      </c>
      <c r="B93" s="56" t="n">
        <v>92</v>
      </c>
      <c r="C93" s="56">
        <f>C92</f>
        <v/>
      </c>
      <c r="D93" s="56">
        <f>C93&amp;"/"&amp;B93</f>
        <v/>
      </c>
      <c r="E93" s="168" t="n">
        <v>44557</v>
      </c>
      <c r="F93" s="168" t="inlineStr">
        <is>
          <t>поставка</t>
        </is>
      </c>
      <c r="G93" s="56" t="inlineStr">
        <is>
          <t>ДЦ Пермь</t>
        </is>
      </c>
      <c r="H93" s="56" t="n"/>
      <c r="I93" s="56" t="n">
        <v>600</v>
      </c>
      <c r="J93" s="56" t="n">
        <v>600</v>
      </c>
      <c r="K93" s="56" t="inlineStr">
        <is>
          <t>TREKB2021122701</t>
        </is>
      </c>
      <c r="L93" s="56" t="inlineStr">
        <is>
          <t>Гурнович</t>
        </is>
      </c>
      <c r="M93" s="56" t="inlineStr">
        <is>
          <t>С961ТС59</t>
        </is>
      </c>
      <c r="N93" s="56" t="n">
        <v>24</v>
      </c>
      <c r="O93" s="56" t="inlineStr">
        <is>
          <t>ДЦ Пермь</t>
        </is>
      </c>
      <c r="P93" s="56" t="n"/>
      <c r="Q93" s="188" t="n"/>
      <c r="T93" s="175">
        <f>VLOOKUP(_xlfn.CONCAT(G93,H93),'SHIP-TO'!H:I,2,0)</f>
        <v/>
      </c>
    </row>
    <row r="94">
      <c r="A94" s="167">
        <f>E94&amp;F94</f>
        <v/>
      </c>
      <c r="B94" s="56" t="n">
        <v>93</v>
      </c>
      <c r="C94" s="175">
        <f>C93</f>
        <v/>
      </c>
      <c r="D94" s="175">
        <f>C94&amp;"/"&amp;B94</f>
        <v/>
      </c>
      <c r="E94" s="168" t="n">
        <v>44560</v>
      </c>
      <c r="F94" s="168" t="inlineStr">
        <is>
          <t>возврат</t>
        </is>
      </c>
      <c r="G94" s="56" t="inlineStr">
        <is>
          <t>Тандер</t>
        </is>
      </c>
      <c r="H94" s="56" t="inlineStr">
        <is>
          <t>Екатеринбург</t>
        </is>
      </c>
      <c r="I94" s="56" t="n">
        <v>600</v>
      </c>
      <c r="J94" s="56" t="n">
        <v>600</v>
      </c>
      <c r="K94" s="56" t="inlineStr">
        <is>
          <t>ВозПерв000</t>
        </is>
      </c>
      <c r="L94" s="56" t="n"/>
      <c r="M94" s="56" t="n"/>
      <c r="N94" s="56" t="n">
        <v>24</v>
      </c>
      <c r="O94" s="56" t="n"/>
      <c r="P94" s="56" t="n"/>
      <c r="Q94" s="188" t="n"/>
      <c r="T94" s="175">
        <f>VLOOKUP(_xlfn.CONCAT(G94,H94),'SHIP-TO'!H:I,2,0)</f>
        <v/>
      </c>
    </row>
    <row r="95" customFormat="1" s="172">
      <c r="A95" s="169">
        <f>E95&amp;F95</f>
        <v/>
      </c>
      <c r="B95" s="56" t="n">
        <v>94</v>
      </c>
      <c r="C95" s="175">
        <f>C94</f>
        <v/>
      </c>
      <c r="D95" s="175">
        <f>C95&amp;"/"&amp;B95</f>
        <v/>
      </c>
      <c r="E95" s="171" t="n">
        <v>44567</v>
      </c>
      <c r="F95" s="171" t="inlineStr">
        <is>
          <t>поставка</t>
        </is>
      </c>
      <c r="G95" s="170" t="inlineStr">
        <is>
          <t>ДЦ Пермь</t>
        </is>
      </c>
      <c r="H95" s="170" t="inlineStr">
        <is>
          <t>РЦ Екатеринбург</t>
        </is>
      </c>
      <c r="I95" s="170" t="n">
        <v>600</v>
      </c>
      <c r="J95" s="170" t="n">
        <v>600</v>
      </c>
      <c r="K95" s="170" t="inlineStr">
        <is>
          <t>TREKB2021123001</t>
        </is>
      </c>
      <c r="L95" s="170" t="inlineStr">
        <is>
          <t>Лесников</t>
        </is>
      </c>
      <c r="M95" s="170" t="inlineStr">
        <is>
          <t>Н903ЕВ159</t>
        </is>
      </c>
      <c r="N95" s="170" t="n">
        <v>24</v>
      </c>
      <c r="O95" s="170" t="inlineStr">
        <is>
          <t>ДЦ Пермь</t>
        </is>
      </c>
      <c r="P95" s="170" t="n"/>
      <c r="Q95" s="189" t="n"/>
      <c r="T95" s="185">
        <f>VLOOKUP(_xlfn.CONCAT(G95,H95),'SHIP-TO'!H:I,2,0)</f>
        <v/>
      </c>
    </row>
    <row r="96" customFormat="1" s="172">
      <c r="A96" s="169">
        <f>E96&amp;F96</f>
        <v/>
      </c>
      <c r="B96" s="56" t="n">
        <v>95</v>
      </c>
      <c r="C96" s="175">
        <f>C95</f>
        <v/>
      </c>
      <c r="D96" s="175">
        <f>C96&amp;"/"&amp;B96</f>
        <v/>
      </c>
      <c r="E96" s="171" t="n">
        <v>44569</v>
      </c>
      <c r="F96" s="171" t="inlineStr">
        <is>
          <t>возврат</t>
        </is>
      </c>
      <c r="G96" s="170" t="inlineStr">
        <is>
          <t>Х5</t>
        </is>
      </c>
      <c r="H96" s="170" t="inlineStr">
        <is>
          <t>РЦ Екатеринбург</t>
        </is>
      </c>
      <c r="I96" s="170" t="n">
        <v>500</v>
      </c>
      <c r="J96" s="170" t="n">
        <v>500</v>
      </c>
      <c r="K96" s="170" t="n">
        <v>4351</v>
      </c>
      <c r="L96" s="170" t="inlineStr">
        <is>
          <t>Старцев</t>
        </is>
      </c>
      <c r="M96" s="170" t="inlineStr">
        <is>
          <t>Н773ЕТ159</t>
        </is>
      </c>
      <c r="N96" s="170" t="n">
        <v>20</v>
      </c>
      <c r="O96" s="170" t="n"/>
      <c r="P96" s="170" t="n"/>
      <c r="Q96" s="189" t="n"/>
      <c r="T96" s="185">
        <f>VLOOKUP(_xlfn.CONCAT(G96,H96),'SHIP-TO'!H:I,2,0)</f>
        <v/>
      </c>
    </row>
    <row r="97" customFormat="1" s="172">
      <c r="A97" s="169">
        <f>E97&amp;F97</f>
        <v/>
      </c>
      <c r="B97" s="56" t="n">
        <v>96</v>
      </c>
      <c r="C97" s="175">
        <f>C96</f>
        <v/>
      </c>
      <c r="D97" s="175">
        <f>C97&amp;"/"&amp;B97</f>
        <v/>
      </c>
      <c r="E97" s="171" t="n">
        <v>44573</v>
      </c>
      <c r="F97" s="171" t="inlineStr">
        <is>
          <t>поставка</t>
        </is>
      </c>
      <c r="G97" s="170" t="inlineStr">
        <is>
          <t>ДЦ Пермь</t>
        </is>
      </c>
      <c r="H97" s="170" t="n"/>
      <c r="I97" s="170" t="n">
        <v>600</v>
      </c>
      <c r="J97" s="170" t="n">
        <v>600</v>
      </c>
      <c r="K97" s="170" t="inlineStr">
        <is>
          <t>TREKB2022011101</t>
        </is>
      </c>
      <c r="L97" s="170" t="inlineStr">
        <is>
          <t>Простокишин</t>
        </is>
      </c>
      <c r="M97" s="170" t="inlineStr">
        <is>
          <t>А308ОК159</t>
        </is>
      </c>
      <c r="N97" s="170" t="n">
        <v>24</v>
      </c>
      <c r="O97" s="170" t="inlineStr">
        <is>
          <t>ДЦ Пермь</t>
        </is>
      </c>
      <c r="P97" s="170" t="n"/>
      <c r="Q97" s="189" t="n"/>
      <c r="T97" s="185">
        <f>VLOOKUP(_xlfn.CONCAT(G97,H97),'SHIP-TO'!H:I,2,0)</f>
        <v/>
      </c>
    </row>
    <row r="98" customFormat="1" s="172">
      <c r="A98" s="169">
        <f>E98&amp;F98</f>
        <v/>
      </c>
      <c r="B98" s="56" t="n">
        <v>97</v>
      </c>
      <c r="C98" s="175">
        <f>C97</f>
        <v/>
      </c>
      <c r="D98" s="175">
        <f>C98&amp;"/"&amp;B98</f>
        <v/>
      </c>
      <c r="E98" s="171" t="n">
        <v>44574</v>
      </c>
      <c r="F98" s="171" t="inlineStr">
        <is>
          <t>поставка</t>
        </is>
      </c>
      <c r="G98" s="170" t="inlineStr">
        <is>
          <t>ДЦ Пермь</t>
        </is>
      </c>
      <c r="H98" s="170" t="n"/>
      <c r="I98" s="170" t="n">
        <v>600</v>
      </c>
      <c r="J98" s="170" t="n">
        <v>600</v>
      </c>
      <c r="K98" s="170" t="inlineStr">
        <is>
          <t>TREKB2022011201</t>
        </is>
      </c>
      <c r="L98" s="170" t="inlineStr">
        <is>
          <t>Гордеев</t>
        </is>
      </c>
      <c r="M98" s="170" t="inlineStr">
        <is>
          <t>С667ТО59</t>
        </is>
      </c>
      <c r="N98" s="170" t="n">
        <v>24</v>
      </c>
      <c r="O98" s="170" t="inlineStr">
        <is>
          <t>ДЦ Пермь</t>
        </is>
      </c>
      <c r="P98" s="170" t="n"/>
      <c r="Q98" s="189" t="n"/>
      <c r="T98" s="185">
        <f>VLOOKUP(_xlfn.CONCAT(G98,H98),'SHIP-TO'!H:I,2,0)</f>
        <v/>
      </c>
    </row>
    <row r="99" customFormat="1" s="172">
      <c r="A99" s="169">
        <f>E99&amp;F99</f>
        <v/>
      </c>
      <c r="B99" s="56" t="n">
        <v>98</v>
      </c>
      <c r="C99" s="175">
        <f>C98</f>
        <v/>
      </c>
      <c r="D99" s="175">
        <f>C99&amp;"/"&amp;B99</f>
        <v/>
      </c>
      <c r="E99" s="171" t="n">
        <v>44575</v>
      </c>
      <c r="F99" s="171" t="inlineStr">
        <is>
          <t>возврат</t>
        </is>
      </c>
      <c r="G99" s="170" t="inlineStr">
        <is>
          <t>Тандер</t>
        </is>
      </c>
      <c r="H99" s="170" t="inlineStr">
        <is>
          <t>Екатеринбург</t>
        </is>
      </c>
      <c r="I99" s="170" t="n">
        <v>600</v>
      </c>
      <c r="J99" s="170" t="n">
        <v>600</v>
      </c>
      <c r="K99" s="170" t="inlineStr">
        <is>
          <t>ВозПерв0007816</t>
        </is>
      </c>
      <c r="L99" s="170" t="inlineStr">
        <is>
          <t xml:space="preserve">Матякубов </t>
        </is>
      </c>
      <c r="M99" s="170" t="inlineStr">
        <is>
          <t>Н750ЕТ159</t>
        </is>
      </c>
      <c r="N99" s="170" t="n">
        <v>24</v>
      </c>
      <c r="O99" s="170" t="n"/>
      <c r="P99" s="170" t="n"/>
      <c r="Q99" s="189" t="n"/>
      <c r="T99" s="185">
        <f>VLOOKUP(_xlfn.CONCAT(G99,H99),'SHIP-TO'!H:I,2,0)</f>
        <v/>
      </c>
    </row>
    <row r="100" customFormat="1" s="172">
      <c r="A100" s="169">
        <f>E100&amp;F100</f>
        <v/>
      </c>
      <c r="B100" s="56" t="n">
        <v>99</v>
      </c>
      <c r="C100" s="175">
        <f>C99</f>
        <v/>
      </c>
      <c r="D100" s="175">
        <f>C100&amp;"/"&amp;B100</f>
        <v/>
      </c>
      <c r="E100" s="171" t="n">
        <v>44576</v>
      </c>
      <c r="F100" s="171" t="inlineStr">
        <is>
          <t>поставка</t>
        </is>
      </c>
      <c r="G100" s="170" t="inlineStr">
        <is>
          <t>ДЦ Пермь</t>
        </is>
      </c>
      <c r="H100" s="170" t="n"/>
      <c r="I100" s="170" t="n">
        <v>600</v>
      </c>
      <c r="J100" s="170" t="n">
        <v>600</v>
      </c>
      <c r="K100" s="170" t="inlineStr">
        <is>
          <t>TREKB2022011401</t>
        </is>
      </c>
      <c r="L100" s="170" t="inlineStr">
        <is>
          <t>Гордеев</t>
        </is>
      </c>
      <c r="M100" s="170" t="inlineStr">
        <is>
          <t>С667ТО59</t>
        </is>
      </c>
      <c r="N100" s="170" t="n">
        <v>24</v>
      </c>
      <c r="O100" s="170" t="inlineStr">
        <is>
          <t>ДЦ Пермь</t>
        </is>
      </c>
      <c r="P100" s="170" t="n"/>
      <c r="Q100" s="189" t="n"/>
      <c r="T100" s="185">
        <f>VLOOKUP(_xlfn.CONCAT(G100,H100),'SHIP-TO'!H:I,2,0)</f>
        <v/>
      </c>
    </row>
    <row r="101" customFormat="1" s="172">
      <c r="A101" s="169">
        <f>E101&amp;F101</f>
        <v/>
      </c>
      <c r="B101" s="56" t="n">
        <v>100</v>
      </c>
      <c r="C101" s="175">
        <f>C100</f>
        <v/>
      </c>
      <c r="D101" s="175">
        <f>C101&amp;"/"&amp;B101</f>
        <v/>
      </c>
      <c r="E101" s="171" t="n">
        <v>44580</v>
      </c>
      <c r="F101" s="171" t="inlineStr">
        <is>
          <t>поставка</t>
        </is>
      </c>
      <c r="G101" s="170" t="inlineStr">
        <is>
          <t>ДЦ Пермь</t>
        </is>
      </c>
      <c r="H101" s="170" t="n"/>
      <c r="I101" s="170" t="n">
        <v>600</v>
      </c>
      <c r="J101" s="170" t="n">
        <v>600</v>
      </c>
      <c r="K101" s="170" t="inlineStr">
        <is>
          <t>TREKB2022011801</t>
        </is>
      </c>
      <c r="L101" s="170" t="inlineStr">
        <is>
          <t>Габзалилов</t>
        </is>
      </c>
      <c r="M101" s="177" t="inlineStr">
        <is>
          <t>Н125СХ159</t>
        </is>
      </c>
      <c r="N101" s="170" t="n">
        <v>24</v>
      </c>
      <c r="O101" s="170" t="inlineStr">
        <is>
          <t>ДЦ Пермь</t>
        </is>
      </c>
      <c r="P101" s="170" t="n"/>
      <c r="Q101" s="189" t="n"/>
      <c r="T101" s="185">
        <f>VLOOKUP(_xlfn.CONCAT(G101,H101),'SHIP-TO'!H:I,2,0)</f>
        <v/>
      </c>
    </row>
    <row r="102" customFormat="1" s="172">
      <c r="A102" s="169">
        <f>E102&amp;F102</f>
        <v/>
      </c>
      <c r="B102" s="56" t="n">
        <v>101</v>
      </c>
      <c r="C102" s="175">
        <f>C101</f>
        <v/>
      </c>
      <c r="D102" s="175">
        <f>C102&amp;"/"&amp;B102</f>
        <v/>
      </c>
      <c r="E102" s="171" t="n">
        <v>44580</v>
      </c>
      <c r="F102" s="171" t="inlineStr">
        <is>
          <t>возврат</t>
        </is>
      </c>
      <c r="G102" s="170" t="inlineStr">
        <is>
          <t>Х5</t>
        </is>
      </c>
      <c r="H102" s="170" t="inlineStr">
        <is>
          <t>РЦ Екатеринбург</t>
        </is>
      </c>
      <c r="I102" s="170" t="n">
        <v>434</v>
      </c>
      <c r="J102" s="170" t="n">
        <v>434</v>
      </c>
      <c r="K102" s="170" t="n">
        <v>4426</v>
      </c>
      <c r="L102" s="170" t="inlineStr">
        <is>
          <t>Яковлев</t>
        </is>
      </c>
      <c r="M102" s="170" t="inlineStr">
        <is>
          <t>Н421ТУ159</t>
        </is>
      </c>
      <c r="N102" s="170" t="n">
        <v>20</v>
      </c>
      <c r="O102" s="170" t="n"/>
      <c r="P102" s="170" t="n"/>
      <c r="Q102" s="189" t="n"/>
      <c r="T102" s="185">
        <f>VLOOKUP(_xlfn.CONCAT(G102,H102),'SHIP-TO'!H:I,2,0)</f>
        <v/>
      </c>
    </row>
    <row r="103" customFormat="1" s="172">
      <c r="A103" s="169">
        <f>E103&amp;F103</f>
        <v/>
      </c>
      <c r="B103" s="56" t="n">
        <v>102</v>
      </c>
      <c r="C103" s="175">
        <f>C102</f>
        <v/>
      </c>
      <c r="D103" s="175">
        <f>C103&amp;"/"&amp;B103</f>
        <v/>
      </c>
      <c r="E103" s="171" t="n">
        <v>44582</v>
      </c>
      <c r="F103" s="171" t="inlineStr">
        <is>
          <t>поставка</t>
        </is>
      </c>
      <c r="G103" s="170" t="inlineStr">
        <is>
          <t>ДЦ Пермь</t>
        </is>
      </c>
      <c r="H103" s="170" t="n"/>
      <c r="I103" s="170" t="n">
        <v>600</v>
      </c>
      <c r="J103" s="170" t="n">
        <v>600</v>
      </c>
      <c r="K103" s="170" t="inlineStr">
        <is>
          <t>TREKB2022012001</t>
        </is>
      </c>
      <c r="L103" s="170" t="inlineStr">
        <is>
          <t>Габзалилов</t>
        </is>
      </c>
      <c r="M103" s="170" t="inlineStr">
        <is>
          <t>Н125СХ159</t>
        </is>
      </c>
      <c r="N103" s="170" t="n">
        <v>24</v>
      </c>
      <c r="O103" s="170" t="inlineStr">
        <is>
          <t>ДЦ Пермь</t>
        </is>
      </c>
      <c r="P103" s="170" t="n"/>
      <c r="Q103" s="189" t="n"/>
      <c r="T103" s="185">
        <f>VLOOKUP(_xlfn.CONCAT(G103,H103),'SHIP-TO'!H:I,2,0)</f>
        <v/>
      </c>
    </row>
    <row r="104" customFormat="1" s="172">
      <c r="A104" s="169">
        <f>E104&amp;F104</f>
        <v/>
      </c>
      <c r="B104" s="56" t="n">
        <v>103</v>
      </c>
      <c r="C104" s="175">
        <f>C103</f>
        <v/>
      </c>
      <c r="D104" s="175">
        <f>C104&amp;"/"&amp;B104</f>
        <v/>
      </c>
      <c r="E104" s="171" t="n">
        <v>44582</v>
      </c>
      <c r="F104" s="171" t="inlineStr">
        <is>
          <t>возврат</t>
        </is>
      </c>
      <c r="G104" s="170" t="inlineStr">
        <is>
          <t>Тандер</t>
        </is>
      </c>
      <c r="H104" s="170" t="inlineStr">
        <is>
          <t>Екатеринбург</t>
        </is>
      </c>
      <c r="I104" s="170" t="n">
        <v>600</v>
      </c>
      <c r="J104" s="170" t="n">
        <v>600</v>
      </c>
      <c r="K104" s="170" t="inlineStr">
        <is>
          <t>ВозПерв0007848</t>
        </is>
      </c>
      <c r="L104" s="170" t="inlineStr">
        <is>
          <t xml:space="preserve">Плотников </t>
        </is>
      </c>
      <c r="M104" s="170" t="inlineStr">
        <is>
          <t>С954КТ96</t>
        </is>
      </c>
      <c r="N104" s="170" t="n">
        <v>24</v>
      </c>
      <c r="O104" s="170" t="n"/>
      <c r="P104" s="170" t="n"/>
      <c r="Q104" s="189" t="n"/>
      <c r="T104" s="185">
        <f>VLOOKUP(_xlfn.CONCAT(G104,H104),'SHIP-TO'!H:I,2,0)</f>
        <v/>
      </c>
    </row>
    <row r="105" customFormat="1" s="172">
      <c r="A105" s="169">
        <f>E105&amp;F105</f>
        <v/>
      </c>
      <c r="B105" s="56" t="n">
        <v>104</v>
      </c>
      <c r="C105" s="175">
        <f>C104</f>
        <v/>
      </c>
      <c r="D105" s="175">
        <f>C105&amp;"/"&amp;B105</f>
        <v/>
      </c>
      <c r="E105" s="171" t="n">
        <v>44586</v>
      </c>
      <c r="F105" s="171" t="inlineStr">
        <is>
          <t>поставка</t>
        </is>
      </c>
      <c r="G105" s="170" t="inlineStr">
        <is>
          <t>ДЦ Пермь</t>
        </is>
      </c>
      <c r="H105" s="170" t="n"/>
      <c r="I105" s="170" t="n">
        <v>600</v>
      </c>
      <c r="J105" s="170" t="n">
        <v>600</v>
      </c>
      <c r="K105" s="170" t="inlineStr">
        <is>
          <t>TREKB2022012401</t>
        </is>
      </c>
      <c r="L105" s="170" t="inlineStr">
        <is>
          <t>Яковлев</t>
        </is>
      </c>
      <c r="M105" s="170" t="inlineStr">
        <is>
          <t>Н421ТУ159</t>
        </is>
      </c>
      <c r="N105" s="170" t="n">
        <v>24</v>
      </c>
      <c r="O105" s="170" t="inlineStr">
        <is>
          <t>ДЦ Пермь</t>
        </is>
      </c>
      <c r="P105" s="170" t="n"/>
      <c r="Q105" s="189" t="n"/>
      <c r="T105" s="185">
        <f>VLOOKUP(_xlfn.CONCAT(G105,H105),'SHIP-TO'!H:I,2,0)</f>
        <v/>
      </c>
    </row>
    <row r="106" customFormat="1" s="172">
      <c r="A106" s="169">
        <f>E106&amp;F106</f>
        <v/>
      </c>
      <c r="B106" s="56" t="n">
        <v>105</v>
      </c>
      <c r="C106" s="175">
        <f>C105</f>
        <v/>
      </c>
      <c r="D106" s="175">
        <f>C106&amp;"/"&amp;B106</f>
        <v/>
      </c>
      <c r="E106" s="171" t="n">
        <v>44589</v>
      </c>
      <c r="F106" s="171" t="inlineStr">
        <is>
          <t>поставка</t>
        </is>
      </c>
      <c r="G106" s="170" t="inlineStr">
        <is>
          <t>ДЦ Пермь</t>
        </is>
      </c>
      <c r="H106" s="170" t="n"/>
      <c r="I106" s="170" t="n">
        <v>600</v>
      </c>
      <c r="J106" s="170" t="n">
        <v>600</v>
      </c>
      <c r="K106" s="170" t="inlineStr">
        <is>
          <t>TREKB2022012701</t>
        </is>
      </c>
      <c r="L106" s="170" t="inlineStr">
        <is>
          <t>Яковлев</t>
        </is>
      </c>
      <c r="M106" s="170" t="inlineStr">
        <is>
          <t>Н421ТУ159</t>
        </is>
      </c>
      <c r="N106" s="170" t="n">
        <v>24</v>
      </c>
      <c r="O106" s="170" t="inlineStr">
        <is>
          <t>ДЦ Пермь</t>
        </is>
      </c>
      <c r="P106" s="170" t="n"/>
      <c r="Q106" s="189" t="n"/>
      <c r="T106" s="185">
        <f>VLOOKUP(_xlfn.CONCAT(G106,H106),'SHIP-TO'!H:I,2,0)</f>
        <v/>
      </c>
    </row>
    <row r="107" customFormat="1" s="172">
      <c r="A107" s="169">
        <f>E107&amp;F107</f>
        <v/>
      </c>
      <c r="B107" s="56" t="n">
        <v>106</v>
      </c>
      <c r="C107" s="175">
        <f>C106</f>
        <v/>
      </c>
      <c r="D107" s="175">
        <f>C107&amp;"/"&amp;B107</f>
        <v/>
      </c>
      <c r="E107" s="171" t="n">
        <v>44589</v>
      </c>
      <c r="F107" s="171" t="inlineStr">
        <is>
          <t>возврат</t>
        </is>
      </c>
      <c r="G107" s="170" t="inlineStr">
        <is>
          <t>Х5</t>
        </is>
      </c>
      <c r="H107" s="170" t="inlineStr">
        <is>
          <t>РЦ Екатеринбург</t>
        </is>
      </c>
      <c r="I107" s="170" t="n">
        <v>500</v>
      </c>
      <c r="J107" s="170" t="n">
        <v>500</v>
      </c>
      <c r="K107" s="170" t="n">
        <v>4480</v>
      </c>
      <c r="L107" s="170" t="inlineStr">
        <is>
          <t>Фокин</t>
        </is>
      </c>
      <c r="M107" s="170" t="inlineStr">
        <is>
          <t>А468ОК159</t>
        </is>
      </c>
      <c r="N107" s="170" t="n">
        <v>20</v>
      </c>
      <c r="O107" s="170" t="n"/>
      <c r="P107" s="170" t="n"/>
      <c r="Q107" s="189" t="n"/>
      <c r="T107" s="185">
        <f>VLOOKUP(_xlfn.CONCAT(G107,H107),'SHIP-TO'!H:I,2,0)</f>
        <v/>
      </c>
    </row>
    <row r="108" customFormat="1" s="172">
      <c r="A108" s="169">
        <f>E108&amp;F108</f>
        <v/>
      </c>
      <c r="B108" s="56" t="n">
        <v>107</v>
      </c>
      <c r="C108" s="175">
        <f>C107</f>
        <v/>
      </c>
      <c r="D108" s="175">
        <f>C108&amp;"/"&amp;B108</f>
        <v/>
      </c>
      <c r="E108" s="171" t="n">
        <v>44590</v>
      </c>
      <c r="F108" s="171" t="inlineStr">
        <is>
          <t>поставка</t>
        </is>
      </c>
      <c r="G108" s="170" t="inlineStr">
        <is>
          <t>ДЦ Пермь</t>
        </is>
      </c>
      <c r="H108" s="170" t="n"/>
      <c r="I108" s="170" t="n">
        <v>600</v>
      </c>
      <c r="J108" s="170" t="n">
        <v>600</v>
      </c>
      <c r="K108" s="170" t="inlineStr">
        <is>
          <t>TREKB2022012801</t>
        </is>
      </c>
      <c r="L108" s="170" t="inlineStr">
        <is>
          <t>Русанов</t>
        </is>
      </c>
      <c r="M108" s="170" t="inlineStr">
        <is>
          <t>Х332КУ59</t>
        </is>
      </c>
      <c r="N108" s="170" t="n">
        <v>24</v>
      </c>
      <c r="O108" s="170" t="inlineStr">
        <is>
          <t>ДЦ Пермь</t>
        </is>
      </c>
      <c r="P108" s="170" t="n"/>
      <c r="Q108" s="189" t="n"/>
      <c r="T108" s="185">
        <f>VLOOKUP(_xlfn.CONCAT(G108,H108),'SHIP-TO'!H:I,2,0)</f>
        <v/>
      </c>
    </row>
    <row r="109" customFormat="1" s="172">
      <c r="A109" s="169">
        <f>E109&amp;F109</f>
        <v/>
      </c>
      <c r="B109" s="56" t="n">
        <v>108</v>
      </c>
      <c r="C109" s="175">
        <f>C108</f>
        <v/>
      </c>
      <c r="D109" s="175">
        <f>C109&amp;"/"&amp;B109</f>
        <v/>
      </c>
      <c r="E109" s="178" t="n">
        <v>44590</v>
      </c>
      <c r="F109" s="178" t="inlineStr">
        <is>
          <t>возврат</t>
        </is>
      </c>
      <c r="G109" s="179" t="inlineStr">
        <is>
          <t>Верный</t>
        </is>
      </c>
      <c r="H109" s="179" t="inlineStr">
        <is>
          <t>Екатеринбург</t>
        </is>
      </c>
      <c r="I109" s="179" t="n">
        <v>23</v>
      </c>
      <c r="J109" s="179" t="n">
        <v>23</v>
      </c>
      <c r="K109" s="179" t="n">
        <v>45</v>
      </c>
      <c r="L109" s="179" t="n"/>
      <c r="M109" s="179" t="n"/>
      <c r="N109" s="179" t="n">
        <v>1</v>
      </c>
      <c r="O109" s="179" t="inlineStr">
        <is>
          <t>Верный</t>
        </is>
      </c>
      <c r="P109" s="179" t="n"/>
      <c r="Q109" s="192" t="n"/>
      <c r="T109" s="185">
        <f>VLOOKUP(_xlfn.CONCAT(G109,H109),'SHIP-TO'!H:I,2,0)</f>
        <v/>
      </c>
    </row>
    <row r="110">
      <c r="A110" s="168">
        <f>E110&amp;F110</f>
        <v/>
      </c>
      <c r="B110" s="56" t="n">
        <v>109</v>
      </c>
      <c r="C110" s="56">
        <f>C109</f>
        <v/>
      </c>
      <c r="D110" s="56">
        <f>C110&amp;"/"&amp;B110</f>
        <v/>
      </c>
      <c r="E110" s="180" t="n">
        <v>44595</v>
      </c>
      <c r="F110" s="168" t="inlineStr">
        <is>
          <t>поставка</t>
        </is>
      </c>
      <c r="G110" s="56" t="inlineStr">
        <is>
          <t>ДЦ Пермь</t>
        </is>
      </c>
      <c r="H110" s="56" t="n"/>
      <c r="I110" s="56" t="n">
        <v>600</v>
      </c>
      <c r="J110" s="56" t="n">
        <v>600</v>
      </c>
      <c r="K110" s="56" t="inlineStr">
        <is>
          <t>TREKB2022020301</t>
        </is>
      </c>
      <c r="L110" s="56" t="inlineStr">
        <is>
          <t>Дьяков</t>
        </is>
      </c>
      <c r="M110" s="56" t="inlineStr">
        <is>
          <t>А309ОК159</t>
        </is>
      </c>
      <c r="N110" s="56" t="n">
        <v>24</v>
      </c>
      <c r="O110" s="56" t="inlineStr">
        <is>
          <t>ДЦ Пермь</t>
        </is>
      </c>
      <c r="P110" s="56" t="n"/>
      <c r="Q110" s="188" t="n"/>
      <c r="T110" s="175">
        <f>VLOOKUP(_xlfn.CONCAT(G110,H110),'SHIP-TO'!H:I,2,0)</f>
        <v/>
      </c>
    </row>
    <row r="111">
      <c r="A111" s="168">
        <f>E111&amp;F111</f>
        <v/>
      </c>
      <c r="B111" s="56" t="n">
        <v>110</v>
      </c>
      <c r="C111" s="56">
        <f>C110</f>
        <v/>
      </c>
      <c r="D111" s="56">
        <f>C111&amp;"/"&amp;B111</f>
        <v/>
      </c>
      <c r="E111" s="180" t="n">
        <v>44597</v>
      </c>
      <c r="F111" s="168" t="inlineStr">
        <is>
          <t>возврат</t>
        </is>
      </c>
      <c r="G111" s="56" t="inlineStr">
        <is>
          <t>Х5</t>
        </is>
      </c>
      <c r="H111" s="56" t="inlineStr">
        <is>
          <t>РЦ Екатеринбург</t>
        </is>
      </c>
      <c r="I111" s="56" t="n">
        <v>220</v>
      </c>
      <c r="J111" s="56" t="n">
        <v>220</v>
      </c>
      <c r="K111" s="56" t="n">
        <v>4544</v>
      </c>
      <c r="L111" s="56" t="inlineStr">
        <is>
          <t>Дьяков</t>
        </is>
      </c>
      <c r="M111" s="56" t="inlineStr">
        <is>
          <t>А309ОК159</t>
        </is>
      </c>
      <c r="N111" s="56" t="n">
        <v>11</v>
      </c>
      <c r="O111" s="193" t="n"/>
      <c r="P111" s="190" t="n"/>
      <c r="Q111" s="191" t="n"/>
      <c r="R111" s="311" t="n"/>
      <c r="T111" s="175">
        <f>VLOOKUP(_xlfn.CONCAT(G111,H111),'SHIP-TO'!H:I,2,0)</f>
        <v/>
      </c>
    </row>
    <row r="112">
      <c r="A112" s="168" t="inlineStr">
        <is>
          <t>44601поставка</t>
        </is>
      </c>
      <c r="B112" s="56" t="n">
        <v>111</v>
      </c>
      <c r="C112" s="175">
        <f>C111</f>
        <v/>
      </c>
      <c r="D112" s="175">
        <f>C112&amp;"/"&amp;B112</f>
        <v/>
      </c>
      <c r="E112" s="181" t="inlineStr">
        <is>
          <t>09.02.2022</t>
        </is>
      </c>
      <c r="F112" s="182" t="inlineStr">
        <is>
          <t>поставка</t>
        </is>
      </c>
      <c r="G112" s="182" t="inlineStr">
        <is>
          <t>ДЦ Пермь</t>
        </is>
      </c>
      <c r="H112" s="182" t="n"/>
      <c r="I112" s="183" t="n">
        <v>600</v>
      </c>
      <c r="J112" s="181" t="inlineStr">
        <is>
          <t>600</t>
        </is>
      </c>
      <c r="K112" s="182" t="inlineStr">
        <is>
          <t>TREKB2022020901</t>
        </is>
      </c>
      <c r="L112" s="182" t="inlineStr">
        <is>
          <t>Кононов</t>
        </is>
      </c>
      <c r="M112" s="182" t="inlineStr">
        <is>
          <t>А470ОК159</t>
        </is>
      </c>
      <c r="N112" s="183" t="n">
        <v>24</v>
      </c>
      <c r="O112" s="193" t="inlineStr">
        <is>
          <t>ДЦ Пермь</t>
        </is>
      </c>
      <c r="P112" s="190" t="n"/>
      <c r="Q112" s="191" t="n"/>
      <c r="R112" s="311" t="n"/>
      <c r="T112" s="175">
        <f>VLOOKUP(_xlfn.CONCAT(G112,H112),'SHIP-TO'!H:I,2,0)</f>
        <v/>
      </c>
    </row>
    <row r="113">
      <c r="A113" s="168" t="inlineStr">
        <is>
          <t>44601возврат</t>
        </is>
      </c>
      <c r="B113" s="56" t="n">
        <v>112</v>
      </c>
      <c r="C113" s="175">
        <f>C112</f>
        <v/>
      </c>
      <c r="D113" s="175">
        <f>C113&amp;"/"&amp;B113</f>
        <v/>
      </c>
      <c r="E113" s="181" t="inlineStr">
        <is>
          <t>09.02.2022</t>
        </is>
      </c>
      <c r="F113" s="182" t="inlineStr">
        <is>
          <t>возврат</t>
        </is>
      </c>
      <c r="G113" s="182" t="inlineStr">
        <is>
          <t>Х5</t>
        </is>
      </c>
      <c r="H113" s="182" t="inlineStr">
        <is>
          <t>РЦ Екатеринбург</t>
        </is>
      </c>
      <c r="I113" s="183" t="n">
        <v>300</v>
      </c>
      <c r="J113" s="181" t="inlineStr">
        <is>
          <t>294</t>
        </is>
      </c>
      <c r="K113" s="182" t="inlineStr">
        <is>
          <t>4575</t>
        </is>
      </c>
      <c r="L113" s="182" t="inlineStr">
        <is>
          <t>Антропов</t>
        </is>
      </c>
      <c r="M113" s="182" t="inlineStr">
        <is>
          <t>Н695УН159</t>
        </is>
      </c>
      <c r="N113" s="183" t="n">
        <v>14</v>
      </c>
      <c r="O113" s="193" t="n"/>
      <c r="P113" s="190" t="n"/>
      <c r="Q113" s="191" t="n"/>
      <c r="R113" s="311" t="n"/>
      <c r="T113" s="175">
        <f>VLOOKUP(_xlfn.CONCAT(G113,H113),'SHIP-TO'!H:I,2,0)</f>
        <v/>
      </c>
    </row>
    <row r="114">
      <c r="A114" s="168" t="inlineStr">
        <is>
          <t>44604поставка</t>
        </is>
      </c>
      <c r="B114" s="56" t="n">
        <v>113</v>
      </c>
      <c r="C114" s="175">
        <f>C113</f>
        <v/>
      </c>
      <c r="D114" s="175">
        <f>C114&amp;"/"&amp;B114</f>
        <v/>
      </c>
      <c r="E114" s="181" t="inlineStr">
        <is>
          <t>12.02.2022</t>
        </is>
      </c>
      <c r="F114" s="182" t="inlineStr">
        <is>
          <t>поставка</t>
        </is>
      </c>
      <c r="G114" s="182" t="inlineStr">
        <is>
          <t>ДЦ Пермь</t>
        </is>
      </c>
      <c r="H114" s="182" t="n"/>
      <c r="I114" s="183" t="n">
        <v>600</v>
      </c>
      <c r="J114" s="181" t="inlineStr">
        <is>
          <t>600</t>
        </is>
      </c>
      <c r="K114" s="182" t="inlineStr">
        <is>
          <t>TREKB2022021201</t>
        </is>
      </c>
      <c r="L114" s="182" t="inlineStr">
        <is>
          <t>Антропов</t>
        </is>
      </c>
      <c r="M114" s="182" t="inlineStr">
        <is>
          <t>Н695УН159</t>
        </is>
      </c>
      <c r="N114" s="183" t="n">
        <v>24</v>
      </c>
      <c r="O114" s="193" t="inlineStr">
        <is>
          <t>ДЦ Пермь</t>
        </is>
      </c>
      <c r="P114" s="190" t="n"/>
      <c r="Q114" s="191" t="n"/>
      <c r="R114" s="311" t="n"/>
      <c r="T114" s="175">
        <f>VLOOKUP(_xlfn.CONCAT(G114,H114),'SHIP-TO'!H:I,2,0)</f>
        <v/>
      </c>
    </row>
    <row r="115">
      <c r="A115" s="168" t="inlineStr">
        <is>
          <t>44604возврат</t>
        </is>
      </c>
      <c r="B115" s="56" t="n">
        <v>114</v>
      </c>
      <c r="C115" s="175">
        <f>C114</f>
        <v/>
      </c>
      <c r="D115" s="175">
        <f>C115&amp;"/"&amp;B115</f>
        <v/>
      </c>
      <c r="E115" s="181" t="inlineStr">
        <is>
          <t>12.02.2022</t>
        </is>
      </c>
      <c r="F115" s="182" t="inlineStr">
        <is>
          <t>возврат</t>
        </is>
      </c>
      <c r="G115" s="182" t="inlineStr">
        <is>
          <t>Тандер</t>
        </is>
      </c>
      <c r="H115" s="182" t="inlineStr">
        <is>
          <t>Екатеринбург</t>
        </is>
      </c>
      <c r="I115" s="183" t="n">
        <v>600</v>
      </c>
      <c r="J115" s="181" t="inlineStr">
        <is>
          <t>600</t>
        </is>
      </c>
      <c r="K115" s="182" t="inlineStr">
        <is>
          <t>ВозПерв0007848</t>
        </is>
      </c>
      <c r="L115" s="182" t="inlineStr">
        <is>
          <t>Габзалилов</t>
        </is>
      </c>
      <c r="M115" s="182" t="inlineStr">
        <is>
          <t>Н125СХ159</t>
        </is>
      </c>
      <c r="N115" s="183" t="n">
        <v>24</v>
      </c>
      <c r="O115" s="193" t="n"/>
      <c r="P115" s="190" t="n"/>
      <c r="Q115" s="191" t="n"/>
      <c r="R115" s="312" t="n"/>
      <c r="S115" s="299" t="n"/>
      <c r="T115" s="175">
        <f>VLOOKUP(_xlfn.CONCAT(G115,H115),'SHIP-TO'!H:I,2,0)</f>
        <v/>
      </c>
    </row>
    <row r="116">
      <c r="A116" s="168" t="inlineStr">
        <is>
          <t>44607возврат</t>
        </is>
      </c>
      <c r="B116" s="56" t="n">
        <v>115</v>
      </c>
      <c r="C116" s="175">
        <f>C115</f>
        <v/>
      </c>
      <c r="D116" s="175">
        <f>C116&amp;"/"&amp;B116</f>
        <v/>
      </c>
      <c r="E116" s="181" t="inlineStr">
        <is>
          <t>15.02.2022</t>
        </is>
      </c>
      <c r="F116" s="182" t="inlineStr">
        <is>
          <t>возврат</t>
        </is>
      </c>
      <c r="G116" s="182" t="inlineStr">
        <is>
          <t>Х5</t>
        </is>
      </c>
      <c r="H116" s="182" t="inlineStr">
        <is>
          <t>РЦ Екатеринбург</t>
        </is>
      </c>
      <c r="I116" s="183" t="n">
        <v>300</v>
      </c>
      <c r="J116" s="181" t="inlineStr">
        <is>
          <t>300</t>
        </is>
      </c>
      <c r="K116" s="182" t="inlineStr">
        <is>
          <t>4616</t>
        </is>
      </c>
      <c r="L116" s="182" t="inlineStr">
        <is>
          <t>Насибулин</t>
        </is>
      </c>
      <c r="M116" s="182" t="inlineStr">
        <is>
          <t>Н773ЕТ159</t>
        </is>
      </c>
      <c r="N116" s="183" t="n">
        <v>14</v>
      </c>
      <c r="O116" s="194" t="n"/>
      <c r="P116" s="195" t="n"/>
      <c r="Q116" s="196" t="n"/>
      <c r="R116" s="310" t="n"/>
      <c r="S116" s="295" t="n"/>
      <c r="T116" s="175">
        <f>VLOOKUP(_xlfn.CONCAT(G116,H116),'SHIP-TO'!H:I,2,0)</f>
        <v/>
      </c>
      <c r="U116" s="296" t="n"/>
      <c r="V116" s="56" t="n"/>
      <c r="W116" s="56" t="n"/>
      <c r="X116" s="56" t="n"/>
      <c r="Y116" s="56" t="n"/>
      <c r="Z116" s="56" t="n"/>
      <c r="AA116" s="56" t="n"/>
      <c r="AB116" s="56" t="n"/>
      <c r="AC116" s="56" t="n"/>
      <c r="AD116" s="56" t="n"/>
      <c r="AE116" s="56" t="n"/>
      <c r="AF116" s="56" t="n"/>
      <c r="AG116" s="56" t="n"/>
      <c r="AH116" s="56" t="n"/>
      <c r="AI116" s="56" t="n"/>
      <c r="AJ116" s="56" t="n"/>
    </row>
    <row r="117">
      <c r="A117" s="168" t="inlineStr">
        <is>
          <t>44610поставка</t>
        </is>
      </c>
      <c r="B117" s="56" t="n">
        <v>116</v>
      </c>
      <c r="C117" s="175">
        <f>C116</f>
        <v/>
      </c>
      <c r="D117" s="175">
        <f>C117&amp;"/"&amp;B117</f>
        <v/>
      </c>
      <c r="E117" s="181" t="inlineStr">
        <is>
          <t>18.02.2022</t>
        </is>
      </c>
      <c r="F117" s="182" t="inlineStr">
        <is>
          <t>поставка</t>
        </is>
      </c>
      <c r="G117" s="182" t="inlineStr">
        <is>
          <t>ДЦ Пермь</t>
        </is>
      </c>
      <c r="H117" s="182" t="n"/>
      <c r="I117" s="183" t="n">
        <v>600</v>
      </c>
      <c r="J117" s="181" t="inlineStr">
        <is>
          <t>600</t>
        </is>
      </c>
      <c r="K117" s="182" t="inlineStr">
        <is>
          <t>TREKB2022021701</t>
        </is>
      </c>
      <c r="L117" s="182" t="inlineStr">
        <is>
          <t>Кузнецов</t>
        </is>
      </c>
      <c r="M117" s="182" t="inlineStr">
        <is>
          <t>Н695УН159</t>
        </is>
      </c>
      <c r="N117" s="183" t="n">
        <v>24</v>
      </c>
      <c r="O117" s="193" t="inlineStr">
        <is>
          <t>ДЦ Пермь</t>
        </is>
      </c>
      <c r="P117" s="195" t="n"/>
      <c r="Q117" s="196" t="n"/>
      <c r="R117" s="310" t="n"/>
      <c r="S117" s="295" t="n"/>
      <c r="T117" s="175">
        <f>VLOOKUP(_xlfn.CONCAT(G117,H117),'SHIP-TO'!H:I,2,0)</f>
        <v/>
      </c>
      <c r="U117" s="296" t="n"/>
      <c r="V117" s="56" t="n"/>
      <c r="W117" s="56" t="n"/>
      <c r="X117" s="56" t="n"/>
      <c r="Y117" s="56" t="n"/>
      <c r="Z117" s="56" t="n"/>
      <c r="AA117" s="56" t="n"/>
      <c r="AB117" s="56" t="n"/>
      <c r="AC117" s="56" t="n"/>
      <c r="AD117" s="56" t="n"/>
      <c r="AE117" s="56" t="n"/>
      <c r="AF117" s="56" t="n"/>
      <c r="AG117" s="56" t="n"/>
      <c r="AH117" s="56" t="n"/>
      <c r="AI117" s="56" t="n"/>
      <c r="AJ117" s="56" t="n"/>
    </row>
    <row r="118">
      <c r="A118" s="168" t="inlineStr">
        <is>
          <t>44613возврат</t>
        </is>
      </c>
      <c r="B118" s="56" t="n">
        <v>117</v>
      </c>
      <c r="C118" s="175">
        <f>C117</f>
        <v/>
      </c>
      <c r="D118" s="175">
        <f>C118&amp;"/"&amp;B118</f>
        <v/>
      </c>
      <c r="E118" s="181" t="inlineStr">
        <is>
          <t>21.02.2022</t>
        </is>
      </c>
      <c r="F118" s="182" t="inlineStr">
        <is>
          <t>возврат</t>
        </is>
      </c>
      <c r="G118" s="182" t="inlineStr">
        <is>
          <t>Х5</t>
        </is>
      </c>
      <c r="H118" s="182" t="inlineStr">
        <is>
          <t>РЦ Екатеринбург</t>
        </is>
      </c>
      <c r="I118" s="183" t="n">
        <v>300</v>
      </c>
      <c r="J118" s="181" t="inlineStr">
        <is>
          <t>300</t>
        </is>
      </c>
      <c r="K118" s="182" t="inlineStr">
        <is>
          <t>4660</t>
        </is>
      </c>
      <c r="L118" s="182" t="inlineStr">
        <is>
          <t>Субботин</t>
        </is>
      </c>
      <c r="M118" s="182" t="inlineStr">
        <is>
          <t>Н764УН159</t>
        </is>
      </c>
      <c r="N118" s="183" t="n">
        <v>14</v>
      </c>
      <c r="O118" s="194" t="n"/>
      <c r="P118" s="195" t="n"/>
      <c r="Q118" s="196" t="n"/>
      <c r="R118" s="310" t="n"/>
      <c r="S118" s="295" t="n"/>
      <c r="T118" s="175">
        <f>VLOOKUP(_xlfn.CONCAT(G118,H118),'SHIP-TO'!H:I,2,0)</f>
        <v/>
      </c>
      <c r="U118" s="296" t="n"/>
      <c r="V118" s="56" t="n"/>
      <c r="W118" s="56" t="n"/>
      <c r="X118" s="56" t="n"/>
      <c r="Y118" s="56" t="n"/>
      <c r="Z118" s="56" t="n"/>
      <c r="AA118" s="56" t="n"/>
      <c r="AB118" s="56" t="n"/>
      <c r="AC118" s="56" t="n"/>
      <c r="AD118" s="56" t="n"/>
      <c r="AE118" s="56" t="n"/>
      <c r="AF118" s="56" t="n"/>
      <c r="AG118" s="56" t="n"/>
      <c r="AH118" s="56" t="n"/>
      <c r="AI118" s="56" t="n"/>
      <c r="AJ118" s="56" t="n"/>
    </row>
    <row r="119">
      <c r="A119" s="168" t="inlineStr">
        <is>
          <t>44615поставка</t>
        </is>
      </c>
      <c r="B119" s="56" t="n">
        <v>118</v>
      </c>
      <c r="C119" s="175">
        <f>C118</f>
        <v/>
      </c>
      <c r="D119" s="175">
        <f>C119&amp;"/"&amp;B119</f>
        <v/>
      </c>
      <c r="E119" s="181" t="inlineStr">
        <is>
          <t>23.02.2022</t>
        </is>
      </c>
      <c r="F119" s="168" t="inlineStr">
        <is>
          <t>поставка</t>
        </is>
      </c>
      <c r="G119" s="56" t="inlineStr">
        <is>
          <t>ДЦ Пермь</t>
        </is>
      </c>
      <c r="H119" s="197" t="n"/>
      <c r="I119" s="56" t="n">
        <v>600</v>
      </c>
      <c r="J119" s="56" t="n">
        <v>600</v>
      </c>
      <c r="K119" s="56" t="inlineStr">
        <is>
          <t>TREKB2022022201</t>
        </is>
      </c>
      <c r="L119" s="56" t="inlineStr">
        <is>
          <t>Дузенко</t>
        </is>
      </c>
      <c r="M119" s="56" t="inlineStr">
        <is>
          <t>А309ОК159</t>
        </is>
      </c>
      <c r="N119" s="56" t="n">
        <v>24</v>
      </c>
      <c r="O119" s="56" t="inlineStr">
        <is>
          <t>ДЦ Пермь</t>
        </is>
      </c>
      <c r="P119" s="197" t="n"/>
      <c r="Q119" s="198" t="n"/>
      <c r="R119" s="197" t="n"/>
      <c r="S119" s="257" t="n"/>
      <c r="T119" s="175">
        <f>VLOOKUP(_xlfn.CONCAT(G119,H119),'SHIP-TO'!H:I,2,0)</f>
        <v/>
      </c>
      <c r="U119" s="296" t="n"/>
      <c r="V119" s="56" t="n"/>
      <c r="W119" s="56" t="n"/>
      <c r="X119" s="56" t="n"/>
      <c r="Y119" s="56" t="n"/>
      <c r="Z119" s="56" t="n"/>
      <c r="AA119" s="56" t="n"/>
      <c r="AB119" s="56" t="n"/>
      <c r="AC119" s="56" t="n"/>
      <c r="AD119" s="56" t="n"/>
      <c r="AE119" s="56" t="n"/>
      <c r="AF119" s="56" t="n"/>
      <c r="AG119" s="56" t="n"/>
      <c r="AH119" s="56" t="n"/>
      <c r="AI119" s="56" t="n"/>
      <c r="AJ119" s="56" t="n"/>
    </row>
    <row r="120">
      <c r="A120" s="168">
        <f>E120&amp;F120</f>
        <v/>
      </c>
      <c r="B120" s="56" t="n">
        <v>119</v>
      </c>
      <c r="C120" s="175">
        <f>C119</f>
        <v/>
      </c>
      <c r="D120" s="175">
        <f>C120&amp;"/"&amp;B120</f>
        <v/>
      </c>
      <c r="E120" s="180" t="n">
        <v>44618</v>
      </c>
      <c r="F120" s="168" t="inlineStr">
        <is>
          <t>поставка</t>
        </is>
      </c>
      <c r="G120" s="56" t="inlineStr">
        <is>
          <t>ДЦ Пермь</t>
        </is>
      </c>
      <c r="H120" s="197" t="n"/>
      <c r="I120" s="56" t="n">
        <v>600</v>
      </c>
      <c r="J120" s="56" t="n">
        <v>600</v>
      </c>
      <c r="K120" s="56" t="inlineStr">
        <is>
          <t>TREKB2022022601</t>
        </is>
      </c>
      <c r="L120" s="56" t="inlineStr">
        <is>
          <t>Габзалилов</t>
        </is>
      </c>
      <c r="M120" s="56" t="inlineStr">
        <is>
          <t>Н125СХ159</t>
        </is>
      </c>
      <c r="N120" s="56" t="n">
        <v>24</v>
      </c>
      <c r="O120" s="56" t="inlineStr">
        <is>
          <t>ДЦ Пермь</t>
        </is>
      </c>
      <c r="P120" s="197" t="n"/>
      <c r="Q120" s="198" t="n"/>
      <c r="R120" s="197" t="n"/>
      <c r="S120" s="257" t="n"/>
      <c r="T120" s="175">
        <f>VLOOKUP(_xlfn.CONCAT(G120,H120),'SHIP-TO'!H:I,2,0)</f>
        <v/>
      </c>
      <c r="U120" s="296" t="n"/>
      <c r="V120" s="56" t="n"/>
      <c r="W120" s="56" t="n"/>
      <c r="X120" s="56" t="n"/>
      <c r="Y120" s="56" t="n"/>
      <c r="Z120" s="56" t="n"/>
      <c r="AA120" s="56" t="n"/>
      <c r="AB120" s="56" t="n"/>
      <c r="AC120" s="56" t="n"/>
      <c r="AD120" s="56" t="n"/>
      <c r="AE120" s="56" t="n"/>
      <c r="AF120" s="56" t="n"/>
      <c r="AG120" s="56" t="n"/>
      <c r="AH120" s="56" t="n"/>
      <c r="AI120" s="56" t="n"/>
      <c r="AJ120" s="56" t="n"/>
    </row>
    <row r="121">
      <c r="A121" s="168">
        <f>E121&amp;F121</f>
        <v/>
      </c>
      <c r="B121" s="56" t="n">
        <v>120</v>
      </c>
      <c r="C121" s="175">
        <f>C120</f>
        <v/>
      </c>
      <c r="D121" s="175">
        <f>C121&amp;"/"&amp;B121</f>
        <v/>
      </c>
      <c r="E121" s="180" t="n">
        <v>44619</v>
      </c>
      <c r="F121" s="168" t="inlineStr">
        <is>
          <t>возврат</t>
        </is>
      </c>
      <c r="G121" s="56" t="inlineStr">
        <is>
          <t>Х5</t>
        </is>
      </c>
      <c r="H121" s="56" t="inlineStr">
        <is>
          <t>РЦ Екатеринбург</t>
        </is>
      </c>
      <c r="I121" s="56" t="n">
        <v>300</v>
      </c>
      <c r="J121" s="56" t="n">
        <v>300</v>
      </c>
      <c r="K121" s="56" t="n">
        <v>4706</v>
      </c>
      <c r="L121" s="56" t="inlineStr">
        <is>
          <t>Овсянников</t>
        </is>
      </c>
      <c r="M121" s="56" t="inlineStr">
        <is>
          <t>А468ОК159</t>
        </is>
      </c>
      <c r="N121" s="56" t="n">
        <v>14</v>
      </c>
      <c r="O121" s="197" t="n"/>
      <c r="P121" s="197" t="n"/>
      <c r="Q121" s="198" t="n"/>
      <c r="R121" s="197" t="n"/>
      <c r="S121" s="257" t="n"/>
      <c r="T121" s="175">
        <f>VLOOKUP(_xlfn.CONCAT(G121,H121),'SHIP-TO'!H:I,2,0)</f>
        <v/>
      </c>
      <c r="U121" s="296" t="n"/>
      <c r="V121" s="56" t="n"/>
      <c r="W121" s="56" t="n"/>
      <c r="X121" s="56" t="n"/>
      <c r="Y121" s="56" t="n"/>
      <c r="Z121" s="56" t="n"/>
      <c r="AA121" s="56" t="n"/>
      <c r="AB121" s="56" t="n"/>
      <c r="AC121" s="56" t="n"/>
      <c r="AD121" s="56" t="n"/>
      <c r="AE121" s="56" t="n"/>
      <c r="AF121" s="56" t="n"/>
      <c r="AG121" s="56" t="n"/>
      <c r="AH121" s="56" t="n"/>
      <c r="AI121" s="56" t="n"/>
      <c r="AJ121" s="56" t="n"/>
    </row>
    <row r="122">
      <c r="A122" s="168">
        <f>E122&amp;F122</f>
        <v/>
      </c>
      <c r="B122" s="56" t="n">
        <v>121</v>
      </c>
      <c r="C122" s="175">
        <f>C121</f>
        <v/>
      </c>
      <c r="D122" s="175">
        <f>C122&amp;"/"&amp;B122</f>
        <v/>
      </c>
      <c r="E122" s="168" t="n">
        <v>44617</v>
      </c>
      <c r="F122" s="168" t="inlineStr">
        <is>
          <t>возврат</t>
        </is>
      </c>
      <c r="G122" s="175" t="inlineStr">
        <is>
          <t>Юнилэнд-Екатеринбург</t>
        </is>
      </c>
      <c r="H122" s="56" t="inlineStr">
        <is>
          <t>Екатеринбург</t>
        </is>
      </c>
      <c r="I122" s="56" t="n">
        <v>338</v>
      </c>
      <c r="J122" s="56" t="n">
        <v>338</v>
      </c>
      <c r="K122" s="56" t="n">
        <v>1</v>
      </c>
      <c r="L122" s="56" t="inlineStr">
        <is>
          <t>Субботин</t>
        </is>
      </c>
      <c r="M122" s="56" t="inlineStr">
        <is>
          <t>Н764УН159</t>
        </is>
      </c>
      <c r="N122" s="56" t="n">
        <v>16</v>
      </c>
      <c r="O122" s="197" t="n"/>
      <c r="P122" s="197" t="n"/>
      <c r="Q122" s="198" t="n"/>
      <c r="R122" s="197" t="n"/>
      <c r="S122" s="257" t="n"/>
      <c r="T122" s="175">
        <f>VLOOKUP(_xlfn.CONCAT(G122,H122),'SHIP-TO'!H:I,2,0)</f>
        <v/>
      </c>
      <c r="U122" s="296" t="n"/>
      <c r="V122" s="56" t="n"/>
      <c r="W122" s="56" t="n"/>
      <c r="X122" s="56" t="n"/>
      <c r="Y122" s="56" t="n"/>
      <c r="Z122" s="56" t="n"/>
      <c r="AA122" s="56" t="n"/>
      <c r="AB122" s="56" t="n"/>
      <c r="AC122" s="56" t="n"/>
      <c r="AD122" s="56" t="n"/>
      <c r="AE122" s="56" t="n"/>
      <c r="AF122" s="56" t="n"/>
      <c r="AG122" s="56" t="n"/>
      <c r="AH122" s="56" t="n"/>
      <c r="AI122" s="56" t="n"/>
      <c r="AJ122" s="56" t="n"/>
    </row>
    <row r="123" customFormat="1" s="172">
      <c r="A123" s="171">
        <f>E123&amp;F123</f>
        <v/>
      </c>
      <c r="B123" s="56" t="n">
        <v>122</v>
      </c>
      <c r="C123" s="175">
        <f>C122</f>
        <v/>
      </c>
      <c r="D123" s="175">
        <f>C123&amp;"/"&amp;B123</f>
        <v/>
      </c>
      <c r="E123" s="171" t="n">
        <v>44622</v>
      </c>
      <c r="F123" s="171" t="inlineStr">
        <is>
          <t>поставка</t>
        </is>
      </c>
      <c r="G123" s="170" t="inlineStr">
        <is>
          <t>ДЦ Пермь</t>
        </is>
      </c>
      <c r="H123" s="199" t="n"/>
      <c r="I123" s="170" t="n">
        <v>600</v>
      </c>
      <c r="J123" s="170" t="n">
        <v>600</v>
      </c>
      <c r="K123" s="170" t="inlineStr">
        <is>
          <t>TREKB2022030101</t>
        </is>
      </c>
      <c r="L123" s="170" t="inlineStr">
        <is>
          <t>Рангулов</t>
        </is>
      </c>
      <c r="M123" s="170" t="inlineStr">
        <is>
          <t>О431ЕС159</t>
        </is>
      </c>
      <c r="N123" s="170" t="n">
        <v>24</v>
      </c>
      <c r="O123" s="170" t="inlineStr">
        <is>
          <t>ДЦ Пермь</t>
        </is>
      </c>
      <c r="P123" s="199" t="n"/>
      <c r="Q123" s="200" t="n"/>
      <c r="R123" s="199" t="n"/>
      <c r="S123" s="258" t="n"/>
      <c r="T123" s="185">
        <f>VLOOKUP(_xlfn.CONCAT(G123,H123),'SHIP-TO'!H:I,2,0)</f>
        <v/>
      </c>
      <c r="U123" s="282" t="n"/>
      <c r="V123" s="170" t="n"/>
      <c r="W123" s="170" t="n"/>
      <c r="X123" s="170" t="n"/>
      <c r="Y123" s="170" t="n"/>
      <c r="Z123" s="170" t="n"/>
      <c r="AA123" s="170" t="n"/>
      <c r="AB123" s="170" t="n"/>
      <c r="AC123" s="170" t="n"/>
      <c r="AD123" s="170" t="n"/>
      <c r="AE123" s="170" t="n"/>
      <c r="AF123" s="170" t="n"/>
      <c r="AG123" s="170" t="n"/>
      <c r="AH123" s="170" t="n"/>
      <c r="AI123" s="170" t="n"/>
      <c r="AJ123" s="170" t="n"/>
    </row>
    <row r="124" customFormat="1" s="172">
      <c r="A124" s="171">
        <f>E124&amp;F124</f>
        <v/>
      </c>
      <c r="B124" s="56" t="n">
        <v>123</v>
      </c>
      <c r="C124" s="175">
        <f>C123</f>
        <v/>
      </c>
      <c r="D124" s="175">
        <f>C124&amp;"/"&amp;B124</f>
        <v/>
      </c>
      <c r="E124" s="171" t="n">
        <v>44623</v>
      </c>
      <c r="F124" s="171" t="inlineStr">
        <is>
          <t>поставка</t>
        </is>
      </c>
      <c r="G124" s="170" t="inlineStr">
        <is>
          <t>ДЦ Пермь</t>
        </is>
      </c>
      <c r="H124" s="199" t="n"/>
      <c r="I124" s="170" t="n">
        <v>600</v>
      </c>
      <c r="J124" s="170" t="n">
        <v>600</v>
      </c>
      <c r="K124" s="170" t="inlineStr">
        <is>
          <t>TREKB2022030101</t>
        </is>
      </c>
      <c r="L124" s="170" t="inlineStr">
        <is>
          <t>Спирин</t>
        </is>
      </c>
      <c r="M124" s="170" t="inlineStr">
        <is>
          <t>Н437ТУ159</t>
        </is>
      </c>
      <c r="N124" s="170" t="n">
        <v>24</v>
      </c>
      <c r="O124" s="170" t="inlineStr">
        <is>
          <t>ДЦ Пермь</t>
        </is>
      </c>
      <c r="P124" s="199" t="n"/>
      <c r="Q124" s="200" t="n"/>
      <c r="R124" s="199" t="n"/>
      <c r="S124" s="258" t="n"/>
      <c r="T124" s="185">
        <f>VLOOKUP(_xlfn.CONCAT(G124,H124),'SHIP-TO'!H:I,2,0)</f>
        <v/>
      </c>
      <c r="U124" s="282" t="n"/>
      <c r="V124" s="170" t="n"/>
      <c r="W124" s="170" t="n"/>
      <c r="X124" s="170" t="n"/>
      <c r="Y124" s="170" t="n"/>
      <c r="Z124" s="170" t="n"/>
      <c r="AA124" s="170" t="n"/>
      <c r="AB124" s="170" t="n"/>
      <c r="AC124" s="170" t="n"/>
      <c r="AD124" s="170" t="n"/>
      <c r="AE124" s="170" t="n"/>
      <c r="AF124" s="170" t="n"/>
      <c r="AG124" s="170" t="n"/>
      <c r="AH124" s="170" t="n"/>
      <c r="AI124" s="170" t="n"/>
      <c r="AJ124" s="170" t="n"/>
    </row>
    <row r="125" customFormat="1" s="172">
      <c r="A125" s="171">
        <f>E125&amp;F125</f>
        <v/>
      </c>
      <c r="B125" s="56" t="n">
        <v>124</v>
      </c>
      <c r="C125" s="175">
        <f>C124</f>
        <v/>
      </c>
      <c r="D125" s="175">
        <f>C125&amp;"/"&amp;B125</f>
        <v/>
      </c>
      <c r="E125" s="171" t="n">
        <v>44623</v>
      </c>
      <c r="F125" s="171" t="inlineStr">
        <is>
          <t>возврат</t>
        </is>
      </c>
      <c r="G125" s="170" t="inlineStr">
        <is>
          <t>Линия 7</t>
        </is>
      </c>
      <c r="H125" s="170" t="inlineStr">
        <is>
          <t>Екатеринбург</t>
        </is>
      </c>
      <c r="I125" s="170" t="n">
        <v>154</v>
      </c>
      <c r="J125" s="170" t="n">
        <v>154</v>
      </c>
      <c r="K125" s="170" t="n">
        <v>1</v>
      </c>
      <c r="L125" s="170" t="inlineStr">
        <is>
          <t>Зимин</t>
        </is>
      </c>
      <c r="M125" s="170" t="inlineStr">
        <is>
          <t>А308ОК159</t>
        </is>
      </c>
      <c r="N125" s="170" t="n">
        <v>6</v>
      </c>
      <c r="O125" s="199" t="n"/>
      <c r="P125" s="199" t="n"/>
      <c r="Q125" s="200" t="n"/>
      <c r="R125" s="199" t="n"/>
      <c r="S125" s="258" t="n"/>
      <c r="T125" s="185">
        <f>VLOOKUP(_xlfn.CONCAT(G125,H125),'SHIP-TO'!H:I,2,0)</f>
        <v/>
      </c>
      <c r="U125" s="282" t="n"/>
      <c r="V125" s="170" t="n"/>
      <c r="W125" s="170" t="n"/>
      <c r="X125" s="170" t="n"/>
      <c r="Y125" s="170" t="n"/>
      <c r="Z125" s="170" t="n"/>
      <c r="AA125" s="170" t="n"/>
      <c r="AB125" s="170" t="n"/>
      <c r="AC125" s="170" t="n"/>
      <c r="AD125" s="170" t="n"/>
      <c r="AE125" s="170" t="n"/>
      <c r="AF125" s="170" t="n"/>
      <c r="AG125" s="170" t="n"/>
      <c r="AH125" s="170" t="n"/>
      <c r="AI125" s="170" t="n"/>
      <c r="AJ125" s="170" t="n"/>
    </row>
    <row r="126" customFormat="1" s="172">
      <c r="A126" s="171">
        <f>E126&amp;F126</f>
        <v/>
      </c>
      <c r="B126" s="56" t="n">
        <v>125</v>
      </c>
      <c r="C126" s="175">
        <f>C125</f>
        <v/>
      </c>
      <c r="D126" s="175">
        <f>C126&amp;"/"&amp;B126</f>
        <v/>
      </c>
      <c r="E126" s="171" t="n">
        <v>44625</v>
      </c>
      <c r="F126" s="171" t="inlineStr">
        <is>
          <t>возврат</t>
        </is>
      </c>
      <c r="G126" s="170" t="inlineStr">
        <is>
          <t>Тандер</t>
        </is>
      </c>
      <c r="H126" s="170" t="inlineStr">
        <is>
          <t>Екатеринбург</t>
        </is>
      </c>
      <c r="I126" s="170" t="n">
        <v>600</v>
      </c>
      <c r="J126" s="170" t="n">
        <v>600</v>
      </c>
      <c r="K126" s="170" t="inlineStr">
        <is>
          <t>ВозПерв0008032</t>
        </is>
      </c>
      <c r="L126" s="170" t="inlineStr">
        <is>
          <t>Плотников</t>
        </is>
      </c>
      <c r="M126" s="170" t="inlineStr">
        <is>
          <t>С954КТ96</t>
        </is>
      </c>
      <c r="N126" s="170" t="n">
        <v>24</v>
      </c>
      <c r="O126" s="199" t="n"/>
      <c r="P126" s="199" t="n"/>
      <c r="Q126" s="200" t="n"/>
      <c r="R126" s="199" t="n"/>
      <c r="S126" s="258" t="n"/>
      <c r="T126" s="185">
        <f>VLOOKUP(_xlfn.CONCAT(G126,H126),'SHIP-TO'!H:I,2,0)</f>
        <v/>
      </c>
      <c r="U126" s="282" t="n"/>
      <c r="V126" s="170" t="n"/>
      <c r="W126" s="170" t="n"/>
      <c r="X126" s="170" t="n"/>
      <c r="Y126" s="170" t="n"/>
      <c r="Z126" s="170" t="n"/>
      <c r="AA126" s="170" t="n"/>
      <c r="AB126" s="170" t="n"/>
      <c r="AC126" s="170" t="n"/>
      <c r="AD126" s="170" t="n"/>
      <c r="AE126" s="170" t="n"/>
      <c r="AF126" s="170" t="n"/>
      <c r="AG126" s="170" t="n"/>
      <c r="AH126" s="170" t="n"/>
      <c r="AI126" s="170" t="n"/>
      <c r="AJ126" s="170" t="n"/>
    </row>
    <row r="127" customFormat="1" s="172">
      <c r="A127" s="171">
        <f>E127&amp;F127</f>
        <v/>
      </c>
      <c r="B127" s="56" t="n">
        <v>126</v>
      </c>
      <c r="C127" s="175">
        <f>C126</f>
        <v/>
      </c>
      <c r="D127" s="175">
        <f>C127&amp;"/"&amp;B127</f>
        <v/>
      </c>
      <c r="E127" s="171" t="n">
        <v>44629</v>
      </c>
      <c r="F127" s="171" t="inlineStr">
        <is>
          <t>возврат</t>
        </is>
      </c>
      <c r="G127" s="170" t="inlineStr">
        <is>
          <t>Х5</t>
        </is>
      </c>
      <c r="H127" s="170" t="inlineStr">
        <is>
          <t>РЦ Екатеринбург</t>
        </is>
      </c>
      <c r="I127" s="170" t="n">
        <v>500</v>
      </c>
      <c r="J127" s="170" t="n">
        <v>500</v>
      </c>
      <c r="K127" s="170" t="n">
        <v>4793</v>
      </c>
      <c r="L127" s="170" t="inlineStr">
        <is>
          <t>Зимин</t>
        </is>
      </c>
      <c r="M127" s="170" t="inlineStr">
        <is>
          <t>А308ОК159</t>
        </is>
      </c>
      <c r="N127" s="170" t="n">
        <v>24</v>
      </c>
      <c r="O127" s="199" t="n"/>
      <c r="P127" s="199" t="n"/>
      <c r="Q127" s="200" t="n"/>
      <c r="R127" s="199" t="n"/>
      <c r="S127" s="258" t="n"/>
      <c r="T127" s="185">
        <f>VLOOKUP(_xlfn.CONCAT(G127,H127),'SHIP-TO'!H:I,2,0)</f>
        <v/>
      </c>
      <c r="U127" s="282" t="n"/>
      <c r="V127" s="170" t="n"/>
      <c r="W127" s="170" t="n"/>
      <c r="X127" s="170" t="n"/>
      <c r="Y127" s="170" t="n"/>
      <c r="Z127" s="170" t="n"/>
      <c r="AA127" s="170" t="n"/>
      <c r="AB127" s="170" t="n"/>
      <c r="AC127" s="170" t="n"/>
      <c r="AD127" s="170" t="n"/>
      <c r="AE127" s="170" t="n"/>
      <c r="AF127" s="170" t="n"/>
      <c r="AG127" s="170" t="n"/>
      <c r="AH127" s="170" t="n"/>
      <c r="AI127" s="170" t="n"/>
      <c r="AJ127" s="170" t="n"/>
    </row>
    <row r="128" customFormat="1" s="172">
      <c r="A128" s="171">
        <f>E128&amp;F128</f>
        <v/>
      </c>
      <c r="B128" s="56" t="n">
        <v>127</v>
      </c>
      <c r="C128" s="175">
        <f>C127</f>
        <v/>
      </c>
      <c r="D128" s="175">
        <f>C128&amp;"/"&amp;B128</f>
        <v/>
      </c>
      <c r="E128" s="171" t="n">
        <v>44630</v>
      </c>
      <c r="F128" s="171" t="inlineStr">
        <is>
          <t>поставка</t>
        </is>
      </c>
      <c r="G128" s="170" t="inlineStr">
        <is>
          <t>ДЦ Пермь</t>
        </is>
      </c>
      <c r="H128" s="199" t="n"/>
      <c r="I128" s="170" t="n">
        <v>600</v>
      </c>
      <c r="J128" s="170" t="n">
        <v>600</v>
      </c>
      <c r="K128" s="170" t="inlineStr">
        <is>
          <t>TREKB2022031001</t>
        </is>
      </c>
      <c r="L128" s="170" t="inlineStr">
        <is>
          <t>Корнилов</t>
        </is>
      </c>
      <c r="M128" s="170" t="inlineStr">
        <is>
          <t>Н973АТ196</t>
        </is>
      </c>
      <c r="N128" s="170" t="n">
        <v>24</v>
      </c>
      <c r="O128" s="170" t="inlineStr">
        <is>
          <t>ДЦ Пермь</t>
        </is>
      </c>
      <c r="P128" s="199" t="n"/>
      <c r="Q128" s="200" t="n"/>
      <c r="R128" s="199" t="n"/>
      <c r="S128" s="258" t="n"/>
      <c r="T128" s="185">
        <f>VLOOKUP(_xlfn.CONCAT(G128,H128),'SHIP-TO'!H:I,2,0)</f>
        <v/>
      </c>
      <c r="U128" s="282" t="n"/>
      <c r="V128" s="170" t="n"/>
      <c r="W128" s="170" t="n"/>
      <c r="X128" s="170" t="n"/>
      <c r="Y128" s="170" t="n"/>
      <c r="Z128" s="170" t="n"/>
      <c r="AA128" s="170" t="n"/>
      <c r="AB128" s="170" t="n"/>
      <c r="AC128" s="170" t="n"/>
      <c r="AD128" s="170" t="n"/>
      <c r="AE128" s="170" t="n"/>
      <c r="AF128" s="170" t="n"/>
      <c r="AG128" s="170" t="n"/>
      <c r="AH128" s="170" t="n"/>
      <c r="AI128" s="170" t="n"/>
      <c r="AJ128" s="170" t="n"/>
    </row>
    <row r="129" customFormat="1" s="172">
      <c r="A129" s="171">
        <f>E129&amp;F129</f>
        <v/>
      </c>
      <c r="B129" s="56" t="n">
        <v>128</v>
      </c>
      <c r="C129" s="175">
        <f>C128</f>
        <v/>
      </c>
      <c r="D129" s="175">
        <f>C129&amp;"/"&amp;B129</f>
        <v/>
      </c>
      <c r="E129" s="171" t="n">
        <v>44631</v>
      </c>
      <c r="F129" s="171" t="inlineStr">
        <is>
          <t>возврат</t>
        </is>
      </c>
      <c r="G129" s="170" t="inlineStr">
        <is>
          <t>Тандер</t>
        </is>
      </c>
      <c r="H129" s="170" t="inlineStr">
        <is>
          <t>Екатеринбург</t>
        </is>
      </c>
      <c r="I129" s="170" t="n">
        <v>600</v>
      </c>
      <c r="J129" s="170" t="n">
        <v>600</v>
      </c>
      <c r="K129" s="170" t="inlineStr">
        <is>
          <t>ВозПерв0008059</t>
        </is>
      </c>
      <c r="L129" s="170" t="inlineStr">
        <is>
          <t>Кузнецов</t>
        </is>
      </c>
      <c r="M129" s="170" t="inlineStr">
        <is>
          <t>Н695УН159</t>
        </is>
      </c>
      <c r="N129" s="170" t="n">
        <v>24</v>
      </c>
      <c r="O129" s="199" t="n"/>
      <c r="P129" s="199" t="n"/>
      <c r="Q129" s="200" t="n"/>
      <c r="R129" s="199" t="n"/>
      <c r="S129" s="258" t="n"/>
      <c r="T129" s="185">
        <f>VLOOKUP(_xlfn.CONCAT(G129,H129),'SHIP-TO'!H:I,2,0)</f>
        <v/>
      </c>
      <c r="U129" s="282" t="n"/>
      <c r="V129" s="170" t="n"/>
      <c r="W129" s="170" t="n"/>
      <c r="X129" s="170" t="n"/>
      <c r="Y129" s="170" t="n"/>
      <c r="Z129" s="170" t="n"/>
      <c r="AA129" s="170" t="n"/>
      <c r="AB129" s="170" t="n"/>
      <c r="AC129" s="170" t="n"/>
      <c r="AD129" s="170" t="n"/>
      <c r="AE129" s="170" t="n"/>
      <c r="AF129" s="170" t="n"/>
      <c r="AG129" s="170" t="n"/>
      <c r="AH129" s="170" t="n"/>
      <c r="AI129" s="170" t="n"/>
      <c r="AJ129" s="170" t="n"/>
    </row>
    <row r="130" customFormat="1" s="172">
      <c r="A130" s="171">
        <f>E130&amp;F130</f>
        <v/>
      </c>
      <c r="B130" s="56" t="n">
        <v>129</v>
      </c>
      <c r="C130" s="175">
        <f>C129</f>
        <v/>
      </c>
      <c r="D130" s="175">
        <f>C130&amp;"/"&amp;B130</f>
        <v/>
      </c>
      <c r="E130" s="171" t="n">
        <v>44635</v>
      </c>
      <c r="F130" s="171" t="inlineStr">
        <is>
          <t>возврат</t>
        </is>
      </c>
      <c r="G130" s="170" t="inlineStr">
        <is>
          <t>Х5</t>
        </is>
      </c>
      <c r="H130" s="170" t="inlineStr">
        <is>
          <t>РЦ Екатеринбург</t>
        </is>
      </c>
      <c r="I130" s="170" t="n">
        <v>500</v>
      </c>
      <c r="J130" s="170" t="n">
        <v>500</v>
      </c>
      <c r="K130" s="170" t="n">
        <v>4832</v>
      </c>
      <c r="L130" s="170" t="inlineStr">
        <is>
          <t>Михайлов</t>
        </is>
      </c>
      <c r="M130" s="201" t="inlineStr">
        <is>
          <t>Х332КУ59</t>
        </is>
      </c>
      <c r="N130" s="170" t="n">
        <v>24</v>
      </c>
      <c r="O130" s="199" t="n"/>
      <c r="P130" s="199" t="n"/>
      <c r="Q130" s="200" t="n"/>
      <c r="R130" s="199" t="n"/>
      <c r="S130" s="258" t="n"/>
      <c r="T130" s="185">
        <f>VLOOKUP(_xlfn.CONCAT(G130,H130),'SHIP-TO'!H:I,2,0)</f>
        <v/>
      </c>
      <c r="U130" s="282" t="n"/>
      <c r="V130" s="170" t="n"/>
      <c r="W130" s="170" t="n"/>
      <c r="X130" s="170" t="n"/>
      <c r="Y130" s="170" t="n"/>
      <c r="Z130" s="170" t="n"/>
      <c r="AA130" s="170" t="n"/>
      <c r="AB130" s="170" t="n"/>
      <c r="AC130" s="170" t="n"/>
      <c r="AD130" s="170" t="n"/>
      <c r="AE130" s="170" t="n"/>
      <c r="AF130" s="170" t="n"/>
      <c r="AG130" s="170" t="n"/>
      <c r="AH130" s="170" t="n"/>
      <c r="AI130" s="170" t="n"/>
      <c r="AJ130" s="170" t="n"/>
    </row>
    <row r="131" customFormat="1" s="172">
      <c r="A131" s="171">
        <f>E131&amp;F131</f>
        <v/>
      </c>
      <c r="B131" s="56" t="n">
        <v>130</v>
      </c>
      <c r="C131" s="175">
        <f>C130</f>
        <v/>
      </c>
      <c r="D131" s="175">
        <f>C131&amp;"/"&amp;B131</f>
        <v/>
      </c>
      <c r="E131" s="171" t="n">
        <v>44638</v>
      </c>
      <c r="F131" s="171" t="inlineStr">
        <is>
          <t>поставка</t>
        </is>
      </c>
      <c r="G131" s="170" t="inlineStr">
        <is>
          <t>ДЦ Пермь</t>
        </is>
      </c>
      <c r="H131" s="199" t="n"/>
      <c r="I131" s="170" t="n">
        <v>600</v>
      </c>
      <c r="J131" s="170" t="n">
        <v>600</v>
      </c>
      <c r="K131" s="170" t="inlineStr">
        <is>
          <t>TREKB2022031701</t>
        </is>
      </c>
      <c r="L131" s="170" t="inlineStr">
        <is>
          <t>Рангулов</t>
        </is>
      </c>
      <c r="M131" s="170" t="inlineStr">
        <is>
          <t>О431ЕС159</t>
        </is>
      </c>
      <c r="N131" s="170" t="n">
        <v>24</v>
      </c>
      <c r="O131" s="170" t="inlineStr">
        <is>
          <t>ДЦ Пермь</t>
        </is>
      </c>
      <c r="P131" s="199" t="n"/>
      <c r="Q131" s="200" t="n"/>
      <c r="R131" s="199" t="n"/>
      <c r="S131" s="258" t="n"/>
      <c r="T131" s="185">
        <f>VLOOKUP(_xlfn.CONCAT(G131,H131),'SHIP-TO'!H:I,2,0)</f>
        <v/>
      </c>
      <c r="U131" s="282" t="n"/>
      <c r="V131" s="170" t="n"/>
      <c r="W131" s="170" t="n"/>
      <c r="X131" s="170" t="n"/>
      <c r="Y131" s="170" t="n"/>
      <c r="Z131" s="170" t="n"/>
      <c r="AA131" s="170" t="n"/>
      <c r="AB131" s="170" t="n"/>
      <c r="AC131" s="170" t="n"/>
      <c r="AD131" s="170" t="n"/>
      <c r="AE131" s="170" t="n"/>
      <c r="AF131" s="170" t="n"/>
      <c r="AG131" s="170" t="n"/>
      <c r="AH131" s="170" t="n"/>
      <c r="AI131" s="170" t="n"/>
      <c r="AJ131" s="170" t="n"/>
    </row>
    <row r="132" customFormat="1" s="172">
      <c r="A132" s="171">
        <f>E132&amp;F132</f>
        <v/>
      </c>
      <c r="B132" s="56" t="n">
        <v>131</v>
      </c>
      <c r="C132" s="175">
        <f>C131</f>
        <v/>
      </c>
      <c r="D132" s="175">
        <f>C132&amp;"/"&amp;B132</f>
        <v/>
      </c>
      <c r="E132" s="171" t="n">
        <v>44642</v>
      </c>
      <c r="F132" s="171" t="inlineStr">
        <is>
          <t>поставка</t>
        </is>
      </c>
      <c r="G132" s="170" t="inlineStr">
        <is>
          <t>ДЦ Пермь</t>
        </is>
      </c>
      <c r="H132" s="199" t="n"/>
      <c r="I132" s="170" t="n">
        <v>600</v>
      </c>
      <c r="J132" s="170" t="n">
        <v>600</v>
      </c>
      <c r="K132" s="170" t="inlineStr">
        <is>
          <t>TREKB2022032101</t>
        </is>
      </c>
      <c r="L132" s="170" t="inlineStr">
        <is>
          <t>Галактионов</t>
        </is>
      </c>
      <c r="M132" s="170" t="inlineStr">
        <is>
          <t>Н103АР159</t>
        </is>
      </c>
      <c r="N132" s="170" t="n">
        <v>24</v>
      </c>
      <c r="O132" s="170" t="inlineStr">
        <is>
          <t>ДЦ Пермь</t>
        </is>
      </c>
      <c r="P132" s="199" t="n"/>
      <c r="Q132" s="200" t="n"/>
      <c r="R132" s="199" t="n"/>
      <c r="S132" s="258" t="n"/>
      <c r="T132" s="185">
        <f>VLOOKUP(_xlfn.CONCAT(G132,H132),'SHIP-TO'!H:I,2,0)</f>
        <v/>
      </c>
      <c r="U132" s="282" t="n"/>
      <c r="V132" s="170" t="n"/>
      <c r="W132" s="170" t="n"/>
      <c r="X132" s="170" t="n"/>
      <c r="Y132" s="170" t="n"/>
      <c r="Z132" s="170" t="n"/>
      <c r="AA132" s="170" t="n"/>
      <c r="AB132" s="170" t="n"/>
      <c r="AC132" s="170" t="n"/>
      <c r="AD132" s="170" t="n"/>
      <c r="AE132" s="170" t="n"/>
      <c r="AF132" s="170" t="n"/>
      <c r="AG132" s="170" t="n"/>
      <c r="AH132" s="170" t="n"/>
      <c r="AI132" s="170" t="n"/>
      <c r="AJ132" s="170" t="n"/>
    </row>
    <row r="133" customFormat="1" s="172">
      <c r="A133" s="171">
        <f>E133&amp;F133</f>
        <v/>
      </c>
      <c r="B133" s="56" t="n">
        <v>132</v>
      </c>
      <c r="C133" s="175">
        <f>C132</f>
        <v/>
      </c>
      <c r="D133" s="175">
        <f>C133&amp;"/"&amp;B133</f>
        <v/>
      </c>
      <c r="E133" s="171" t="n">
        <v>44642</v>
      </c>
      <c r="F133" s="171" t="inlineStr">
        <is>
          <t>возврат</t>
        </is>
      </c>
      <c r="G133" s="170" t="inlineStr">
        <is>
          <t>Х5</t>
        </is>
      </c>
      <c r="H133" s="170" t="inlineStr">
        <is>
          <t>РЦ Екатеринбург</t>
        </is>
      </c>
      <c r="I133" s="170" t="n">
        <v>342</v>
      </c>
      <c r="J133" s="170" t="n">
        <v>342</v>
      </c>
      <c r="K133" s="170" t="n">
        <v>4892</v>
      </c>
      <c r="L133" s="170" t="inlineStr">
        <is>
          <t>Митькин</t>
        </is>
      </c>
      <c r="M133" s="201" t="inlineStr">
        <is>
          <t>А309ОК159</t>
        </is>
      </c>
      <c r="N133" s="170" t="n">
        <v>16</v>
      </c>
      <c r="O133" s="199" t="n"/>
      <c r="P133" s="199" t="n"/>
      <c r="Q133" s="200" t="n"/>
      <c r="R133" s="199" t="n"/>
      <c r="S133" s="258" t="n"/>
      <c r="T133" s="185">
        <f>VLOOKUP(_xlfn.CONCAT(G133,H133),'SHIP-TO'!H:I,2,0)</f>
        <v/>
      </c>
      <c r="U133" s="282" t="n"/>
      <c r="V133" s="170" t="n"/>
      <c r="W133" s="170" t="n"/>
      <c r="X133" s="170" t="n"/>
      <c r="Y133" s="170" t="n"/>
      <c r="Z133" s="170" t="n"/>
      <c r="AA133" s="170" t="n"/>
      <c r="AB133" s="170" t="n"/>
      <c r="AC133" s="170" t="n"/>
      <c r="AD133" s="170" t="n"/>
      <c r="AE133" s="170" t="n"/>
      <c r="AF133" s="170" t="n"/>
      <c r="AG133" s="170" t="n"/>
      <c r="AH133" s="170" t="n"/>
      <c r="AI133" s="170" t="n"/>
      <c r="AJ133" s="170" t="n"/>
    </row>
    <row r="134" customFormat="1" s="172">
      <c r="A134" s="171">
        <f>E134&amp;F134</f>
        <v/>
      </c>
      <c r="B134" s="56" t="n">
        <v>133</v>
      </c>
      <c r="C134" s="175">
        <f>C133</f>
        <v/>
      </c>
      <c r="D134" s="175">
        <f>C134&amp;"/"&amp;B134</f>
        <v/>
      </c>
      <c r="E134" s="171" t="n">
        <v>44643</v>
      </c>
      <c r="F134" s="171" t="inlineStr">
        <is>
          <t>поставка</t>
        </is>
      </c>
      <c r="G134" s="170" t="inlineStr">
        <is>
          <t>ДЦ Пермь</t>
        </is>
      </c>
      <c r="H134" s="199" t="n"/>
      <c r="I134" s="170" t="n">
        <v>600</v>
      </c>
      <c r="J134" s="170" t="n">
        <v>600</v>
      </c>
      <c r="K134" s="170" t="inlineStr">
        <is>
          <t>TREKB2022032301</t>
        </is>
      </c>
      <c r="L134" s="170" t="inlineStr">
        <is>
          <t>Митькин</t>
        </is>
      </c>
      <c r="M134" s="201" t="inlineStr">
        <is>
          <t>А309ОК159</t>
        </is>
      </c>
      <c r="N134" s="170" t="n">
        <v>24</v>
      </c>
      <c r="O134" s="170" t="inlineStr">
        <is>
          <t>ДЦ Пермь</t>
        </is>
      </c>
      <c r="P134" s="199" t="n"/>
      <c r="Q134" s="200" t="n"/>
      <c r="R134" s="199" t="n"/>
      <c r="S134" s="258" t="n"/>
      <c r="T134" s="185">
        <f>VLOOKUP(_xlfn.CONCAT(G134,H134),'SHIP-TO'!H:I,2,0)</f>
        <v/>
      </c>
      <c r="U134" s="282" t="n"/>
      <c r="V134" s="170" t="n"/>
      <c r="W134" s="170" t="n"/>
      <c r="X134" s="170" t="n"/>
      <c r="Y134" s="170" t="n"/>
      <c r="Z134" s="170" t="n"/>
      <c r="AA134" s="170" t="n"/>
      <c r="AB134" s="170" t="n"/>
      <c r="AC134" s="170" t="n"/>
      <c r="AD134" s="170" t="n"/>
      <c r="AE134" s="170" t="n"/>
      <c r="AF134" s="170" t="n"/>
      <c r="AG134" s="170" t="n"/>
      <c r="AH134" s="170" t="n"/>
      <c r="AI134" s="170" t="n"/>
      <c r="AJ134" s="170" t="n"/>
    </row>
    <row r="135" customFormat="1" s="172">
      <c r="A135" s="171">
        <f>E135&amp;F135</f>
        <v/>
      </c>
      <c r="B135" s="56" t="n">
        <v>134</v>
      </c>
      <c r="C135" s="175">
        <f>C134</f>
        <v/>
      </c>
      <c r="D135" s="175">
        <f>C135&amp;"/"&amp;B135</f>
        <v/>
      </c>
      <c r="E135" s="171" t="n">
        <v>44645</v>
      </c>
      <c r="F135" s="171" t="inlineStr">
        <is>
          <t>возврат</t>
        </is>
      </c>
      <c r="G135" s="170" t="inlineStr">
        <is>
          <t>Тандер</t>
        </is>
      </c>
      <c r="H135" s="170" t="inlineStr">
        <is>
          <t>Екатеринбург</t>
        </is>
      </c>
      <c r="I135" s="170" t="n">
        <v>600</v>
      </c>
      <c r="J135" s="170" t="n">
        <v>600</v>
      </c>
      <c r="K135" s="170" t="inlineStr">
        <is>
          <t>ВозПерв0008123</t>
        </is>
      </c>
      <c r="L135" s="170" t="inlineStr">
        <is>
          <t>Кононов</t>
        </is>
      </c>
      <c r="M135" s="201" t="inlineStr">
        <is>
          <t>А470ОК159</t>
        </is>
      </c>
      <c r="N135" s="170" t="n">
        <v>24</v>
      </c>
      <c r="O135" s="199" t="n"/>
      <c r="P135" s="199" t="n"/>
      <c r="Q135" s="200" t="n"/>
      <c r="R135" s="199" t="n"/>
      <c r="S135" s="258" t="n"/>
      <c r="T135" s="185">
        <f>VLOOKUP(_xlfn.CONCAT(G135,H135),'SHIP-TO'!H:I,2,0)</f>
        <v/>
      </c>
      <c r="U135" s="282" t="n"/>
      <c r="V135" s="170" t="n"/>
      <c r="W135" s="170" t="n"/>
      <c r="X135" s="170" t="n"/>
      <c r="Y135" s="170" t="n"/>
      <c r="Z135" s="170" t="n"/>
      <c r="AA135" s="170" t="n"/>
      <c r="AB135" s="170" t="n"/>
      <c r="AC135" s="170" t="n"/>
      <c r="AD135" s="170" t="n"/>
      <c r="AE135" s="170" t="n"/>
      <c r="AF135" s="170" t="n"/>
      <c r="AG135" s="170" t="n"/>
      <c r="AH135" s="170" t="n"/>
      <c r="AI135" s="170" t="n"/>
      <c r="AJ135" s="170" t="n"/>
    </row>
    <row r="136" customFormat="1" s="172">
      <c r="A136" s="171">
        <f>E136&amp;F136</f>
        <v/>
      </c>
      <c r="B136" s="56" t="n">
        <v>135</v>
      </c>
      <c r="C136" s="175">
        <f>C135</f>
        <v/>
      </c>
      <c r="D136" s="175">
        <f>C136&amp;"/"&amp;B136</f>
        <v/>
      </c>
      <c r="E136" s="171" t="n">
        <v>44649</v>
      </c>
      <c r="F136" s="171" t="inlineStr">
        <is>
          <t>поставка</t>
        </is>
      </c>
      <c r="G136" s="170" t="inlineStr">
        <is>
          <t>ДЦ Пермь</t>
        </is>
      </c>
      <c r="H136" s="199" t="n"/>
      <c r="I136" s="170" t="n">
        <v>600</v>
      </c>
      <c r="J136" s="170" t="n">
        <v>600</v>
      </c>
      <c r="K136" s="170" t="inlineStr">
        <is>
          <t>TREKB2022032801</t>
        </is>
      </c>
      <c r="L136" s="170" t="inlineStr">
        <is>
          <t>Ватолин</t>
        </is>
      </c>
      <c r="M136" s="201" t="inlineStr">
        <is>
          <t xml:space="preserve">Н763ЕТ159  </t>
        </is>
      </c>
      <c r="N136" s="170" t="n">
        <v>24</v>
      </c>
      <c r="O136" s="170" t="inlineStr">
        <is>
          <t>ДЦ Пермь</t>
        </is>
      </c>
      <c r="P136" s="199" t="n"/>
      <c r="Q136" s="200" t="n"/>
      <c r="R136" s="199" t="n"/>
      <c r="S136" s="258" t="n"/>
      <c r="T136" s="185">
        <f>VLOOKUP(_xlfn.CONCAT(G136,H136),'SHIP-TO'!H:I,2,0)</f>
        <v/>
      </c>
      <c r="U136" s="282" t="n"/>
      <c r="V136" s="170" t="n"/>
      <c r="W136" s="170" t="n"/>
      <c r="X136" s="170" t="n"/>
      <c r="Y136" s="170" t="n"/>
      <c r="Z136" s="170" t="n"/>
      <c r="AA136" s="170" t="n"/>
      <c r="AB136" s="170" t="n"/>
      <c r="AC136" s="170" t="n"/>
      <c r="AD136" s="170" t="n"/>
      <c r="AE136" s="170" t="n"/>
      <c r="AF136" s="170" t="n"/>
      <c r="AG136" s="170" t="n"/>
      <c r="AH136" s="170" t="n"/>
      <c r="AI136" s="170" t="n"/>
      <c r="AJ136" s="170" t="n"/>
    </row>
    <row r="137" customFormat="1" s="172">
      <c r="A137" s="171">
        <f>E137&amp;F137</f>
        <v/>
      </c>
      <c r="B137" s="56" t="n">
        <v>136</v>
      </c>
      <c r="C137" s="175">
        <f>C136</f>
        <v/>
      </c>
      <c r="D137" s="175">
        <f>C137&amp;"/"&amp;B137</f>
        <v/>
      </c>
      <c r="E137" s="171" t="n">
        <v>44649</v>
      </c>
      <c r="F137" s="171" t="inlineStr">
        <is>
          <t>возврат</t>
        </is>
      </c>
      <c r="G137" s="170" t="inlineStr">
        <is>
          <t>Х5</t>
        </is>
      </c>
      <c r="H137" s="170" t="inlineStr">
        <is>
          <t>РЦ Екатеринбург</t>
        </is>
      </c>
      <c r="I137" s="170" t="n">
        <v>500</v>
      </c>
      <c r="J137" s="170" t="n">
        <v>500</v>
      </c>
      <c r="K137" s="170" t="n">
        <v>4950</v>
      </c>
      <c r="L137" s="170" t="inlineStr">
        <is>
          <t>Михайлов</t>
        </is>
      </c>
      <c r="M137" s="170" t="inlineStr">
        <is>
          <t>А470ОК159</t>
        </is>
      </c>
      <c r="N137" s="170" t="n">
        <v>24</v>
      </c>
      <c r="O137" s="199" t="n"/>
      <c r="P137" s="199" t="n"/>
      <c r="Q137" s="200" t="n"/>
      <c r="R137" s="199" t="n"/>
      <c r="S137" s="258" t="n"/>
      <c r="T137" s="185">
        <f>VLOOKUP(_xlfn.CONCAT(G137,H137),'SHIP-TO'!H:I,2,0)</f>
        <v/>
      </c>
      <c r="U137" s="282" t="n"/>
      <c r="V137" s="170" t="n"/>
      <c r="W137" s="170" t="n"/>
      <c r="X137" s="170" t="n"/>
      <c r="Y137" s="170" t="n"/>
      <c r="Z137" s="170" t="n"/>
      <c r="AA137" s="170" t="n"/>
      <c r="AB137" s="170" t="n"/>
      <c r="AC137" s="170" t="n"/>
      <c r="AD137" s="170" t="n"/>
      <c r="AE137" s="170" t="n"/>
      <c r="AF137" s="170" t="n"/>
      <c r="AG137" s="170" t="n"/>
      <c r="AH137" s="170" t="n"/>
      <c r="AI137" s="170" t="n"/>
      <c r="AJ137" s="170" t="n"/>
    </row>
    <row r="138" customFormat="1" s="172">
      <c r="A138" s="171">
        <f>E138&amp;F138</f>
        <v/>
      </c>
      <c r="B138" s="56" t="n">
        <v>137</v>
      </c>
      <c r="C138" s="175">
        <f>C137</f>
        <v/>
      </c>
      <c r="D138" s="175">
        <f>C138&amp;"/"&amp;B138</f>
        <v/>
      </c>
      <c r="E138" s="171" t="n">
        <v>44651</v>
      </c>
      <c r="F138" s="171" t="inlineStr">
        <is>
          <t>поставка</t>
        </is>
      </c>
      <c r="G138" s="170" t="inlineStr">
        <is>
          <t>ДЦ Пермь</t>
        </is>
      </c>
      <c r="H138" s="199" t="n"/>
      <c r="I138" s="170" t="n">
        <v>600</v>
      </c>
      <c r="J138" s="170" t="n">
        <v>600</v>
      </c>
      <c r="K138" s="170" t="inlineStr">
        <is>
          <t>TREKB2022033001</t>
        </is>
      </c>
      <c r="L138" s="170" t="inlineStr">
        <is>
          <t>Кузнецов</t>
        </is>
      </c>
      <c r="M138" s="201" t="inlineStr">
        <is>
          <t>Н695УН159</t>
        </is>
      </c>
      <c r="N138" s="170" t="n">
        <v>24</v>
      </c>
      <c r="O138" s="170" t="inlineStr">
        <is>
          <t>ДЦ Пермь</t>
        </is>
      </c>
      <c r="P138" s="199" t="n"/>
      <c r="Q138" s="200" t="n"/>
      <c r="R138" s="199" t="n"/>
      <c r="S138" s="258" t="n"/>
      <c r="T138" s="185">
        <f>VLOOKUP(_xlfn.CONCAT(G138,H138),'SHIP-TO'!H:I,2,0)</f>
        <v/>
      </c>
      <c r="U138" s="282" t="n"/>
      <c r="V138" s="170" t="n"/>
      <c r="W138" s="170" t="n"/>
      <c r="X138" s="170" t="n"/>
      <c r="Y138" s="170" t="n"/>
      <c r="Z138" s="170" t="n"/>
      <c r="AA138" s="170" t="n"/>
      <c r="AB138" s="170" t="n"/>
      <c r="AC138" s="170" t="n"/>
      <c r="AD138" s="170" t="n"/>
      <c r="AE138" s="170" t="n"/>
      <c r="AF138" s="170" t="n"/>
      <c r="AG138" s="170" t="n"/>
      <c r="AH138" s="170" t="n"/>
      <c r="AI138" s="170" t="n"/>
      <c r="AJ138" s="170" t="n"/>
    </row>
    <row r="139">
      <c r="A139" s="168">
        <f>E139&amp;F139</f>
        <v/>
      </c>
      <c r="B139" s="56" t="n">
        <v>138</v>
      </c>
      <c r="C139" s="175">
        <f>C138</f>
        <v/>
      </c>
      <c r="D139" s="175">
        <f>C139&amp;"/"&amp;B139</f>
        <v/>
      </c>
      <c r="E139" s="168" t="n">
        <v>44656</v>
      </c>
      <c r="F139" s="168" t="inlineStr">
        <is>
          <t>поставка</t>
        </is>
      </c>
      <c r="G139" s="56" t="inlineStr">
        <is>
          <t>ДЦ Пермь</t>
        </is>
      </c>
      <c r="H139" s="197" t="n"/>
      <c r="I139" s="56" t="n">
        <v>600</v>
      </c>
      <c r="J139" s="56" t="n">
        <v>600</v>
      </c>
      <c r="K139" s="56" t="inlineStr">
        <is>
          <t>TREKB2022040501</t>
        </is>
      </c>
      <c r="L139" s="56" t="inlineStr">
        <is>
          <t>Субботин</t>
        </is>
      </c>
      <c r="M139" s="56" t="inlineStr">
        <is>
          <t>Н764УН159</t>
        </is>
      </c>
      <c r="N139" s="56" t="n">
        <v>24</v>
      </c>
      <c r="O139" s="56" t="inlineStr">
        <is>
          <t>ДЦ Пермь</t>
        </is>
      </c>
      <c r="P139" s="197" t="n"/>
      <c r="Q139" s="198" t="n"/>
      <c r="R139" s="197" t="n"/>
      <c r="S139" s="257" t="n"/>
      <c r="T139" s="175">
        <f>VLOOKUP(_xlfn.CONCAT(G139,H139),'SHIP-TO'!H:I,2,0)</f>
        <v/>
      </c>
      <c r="U139" s="296" t="n"/>
      <c r="V139" s="56" t="n"/>
      <c r="W139" s="56" t="n"/>
      <c r="X139" s="56" t="n"/>
      <c r="Y139" s="56" t="n"/>
      <c r="Z139" s="56" t="n"/>
      <c r="AA139" s="56" t="n"/>
      <c r="AB139" s="56" t="n"/>
      <c r="AC139" s="56" t="n"/>
      <c r="AD139" s="56" t="n"/>
      <c r="AE139" s="56" t="n"/>
      <c r="AF139" s="56" t="n"/>
      <c r="AG139" s="56" t="n"/>
      <c r="AH139" s="56" t="n"/>
      <c r="AI139" s="56" t="n"/>
      <c r="AJ139" s="56" t="n"/>
    </row>
    <row r="140">
      <c r="A140" s="168">
        <f>E140&amp;F140</f>
        <v/>
      </c>
      <c r="B140" s="56" t="n">
        <v>139</v>
      </c>
      <c r="C140" s="175">
        <f>C139</f>
        <v/>
      </c>
      <c r="D140" s="175">
        <f>C140&amp;"/"&amp;B140</f>
        <v/>
      </c>
      <c r="E140" s="168" t="n">
        <v>44658</v>
      </c>
      <c r="F140" s="168" t="inlineStr">
        <is>
          <t>поставка</t>
        </is>
      </c>
      <c r="G140" s="56" t="inlineStr">
        <is>
          <t>ДЦ Пермь</t>
        </is>
      </c>
      <c r="H140" s="197" t="n"/>
      <c r="I140" s="56" t="n">
        <v>600</v>
      </c>
      <c r="J140" s="56" t="n">
        <v>600</v>
      </c>
      <c r="K140" s="56" t="inlineStr">
        <is>
          <t>TREKB2022040601</t>
        </is>
      </c>
      <c r="L140" s="56" t="inlineStr">
        <is>
          <t>Габзалилов</t>
        </is>
      </c>
      <c r="M140" s="202" t="inlineStr">
        <is>
          <t>Н125СХ159</t>
        </is>
      </c>
      <c r="N140" s="56" t="n">
        <v>24</v>
      </c>
      <c r="O140" s="56" t="inlineStr">
        <is>
          <t>ДЦ Пермь</t>
        </is>
      </c>
      <c r="P140" s="197" t="n"/>
      <c r="Q140" s="198" t="n"/>
      <c r="R140" s="197" t="n"/>
      <c r="S140" s="257" t="n"/>
      <c r="T140" s="175">
        <f>VLOOKUP(_xlfn.CONCAT(G140,H140),'SHIP-TO'!H:I,2,0)</f>
        <v/>
      </c>
      <c r="U140" s="296" t="n"/>
      <c r="V140" s="56" t="n"/>
      <c r="W140" s="56" t="n"/>
      <c r="X140" s="56" t="n"/>
      <c r="Y140" s="56" t="n"/>
      <c r="Z140" s="56" t="n"/>
      <c r="AA140" s="56" t="n"/>
      <c r="AB140" s="56" t="n"/>
      <c r="AC140" s="56" t="n"/>
      <c r="AD140" s="56" t="n"/>
      <c r="AE140" s="56" t="n"/>
      <c r="AF140" s="56" t="n"/>
      <c r="AG140" s="56" t="n"/>
      <c r="AH140" s="56" t="n"/>
      <c r="AI140" s="56" t="n"/>
      <c r="AJ140" s="56" t="n"/>
    </row>
    <row r="141">
      <c r="A141" s="168">
        <f>E141&amp;F141</f>
        <v/>
      </c>
      <c r="B141" s="56" t="n">
        <v>140</v>
      </c>
      <c r="C141" s="175">
        <f>C140</f>
        <v/>
      </c>
      <c r="D141" s="175">
        <f>C141&amp;"/"&amp;B141</f>
        <v/>
      </c>
      <c r="E141" s="168" t="n">
        <v>44658</v>
      </c>
      <c r="F141" s="168" t="inlineStr">
        <is>
          <t>возврат</t>
        </is>
      </c>
      <c r="G141" s="56" t="inlineStr">
        <is>
          <t>Тандер</t>
        </is>
      </c>
      <c r="H141" s="56" t="inlineStr">
        <is>
          <t>Екатеринбург</t>
        </is>
      </c>
      <c r="I141" s="56" t="n">
        <v>600</v>
      </c>
      <c r="J141" s="56" t="n">
        <v>600</v>
      </c>
      <c r="K141" s="56" t="inlineStr">
        <is>
          <t>ВозПерв0008180</t>
        </is>
      </c>
      <c r="L141" s="56" t="inlineStr">
        <is>
          <t>Фокин</t>
        </is>
      </c>
      <c r="M141" s="56" t="inlineStr">
        <is>
          <t>А468ОК159</t>
        </is>
      </c>
      <c r="N141" s="56" t="n">
        <v>24</v>
      </c>
      <c r="O141" s="197" t="n"/>
      <c r="P141" s="197" t="n"/>
      <c r="Q141" s="198" t="n"/>
      <c r="R141" s="197" t="n"/>
      <c r="S141" s="257" t="n"/>
      <c r="T141" s="175">
        <f>VLOOKUP(_xlfn.CONCAT(G141,H141),'SHIP-TO'!H:I,2,0)</f>
        <v/>
      </c>
      <c r="U141" s="296" t="n"/>
      <c r="V141" s="56" t="n"/>
      <c r="W141" s="56" t="n"/>
      <c r="X141" s="56" t="n"/>
      <c r="Y141" s="56" t="n"/>
      <c r="Z141" s="56" t="n"/>
      <c r="AA141" s="56" t="n"/>
      <c r="AB141" s="56" t="n"/>
      <c r="AC141" s="56" t="n"/>
      <c r="AD141" s="56" t="n"/>
      <c r="AE141" s="56" t="n"/>
      <c r="AF141" s="56" t="n"/>
      <c r="AG141" s="56" t="n"/>
      <c r="AH141" s="56" t="n"/>
      <c r="AI141" s="56" t="n"/>
      <c r="AJ141" s="56" t="n"/>
    </row>
    <row r="142">
      <c r="A142" s="168">
        <f>E142&amp;F142</f>
        <v/>
      </c>
      <c r="B142" s="56" t="n">
        <v>141</v>
      </c>
      <c r="C142" s="175">
        <f>C141</f>
        <v/>
      </c>
      <c r="D142" s="175">
        <f>C142&amp;"/"&amp;B142</f>
        <v/>
      </c>
      <c r="E142" s="168" t="n">
        <v>44659</v>
      </c>
      <c r="F142" s="168" t="inlineStr">
        <is>
          <t>возврат</t>
        </is>
      </c>
      <c r="G142" s="56" t="inlineStr">
        <is>
          <t>Тандер</t>
        </is>
      </c>
      <c r="H142" s="56" t="inlineStr">
        <is>
          <t>Екатеринбург</t>
        </is>
      </c>
      <c r="I142" s="56" t="n">
        <v>600</v>
      </c>
      <c r="J142" s="56" t="n">
        <v>600</v>
      </c>
      <c r="K142" s="56" t="inlineStr">
        <is>
          <t>ВозПерв0008188</t>
        </is>
      </c>
      <c r="L142" s="56" t="inlineStr">
        <is>
          <t>Кононов</t>
        </is>
      </c>
      <c r="M142" s="56" t="inlineStr">
        <is>
          <t>А470ОК159</t>
        </is>
      </c>
      <c r="N142" s="56" t="n">
        <v>24</v>
      </c>
      <c r="O142" s="197" t="n"/>
      <c r="P142" s="197" t="n"/>
      <c r="Q142" s="198" t="n"/>
      <c r="R142" s="197" t="n"/>
      <c r="S142" s="257" t="n"/>
      <c r="T142" s="175">
        <f>VLOOKUP(_xlfn.CONCAT(G142,H142),'SHIP-TO'!H:I,2,0)</f>
        <v/>
      </c>
      <c r="U142" s="296" t="n"/>
      <c r="V142" s="56" t="n"/>
      <c r="W142" s="56" t="n"/>
      <c r="X142" s="56" t="n"/>
      <c r="Y142" s="56" t="n"/>
      <c r="Z142" s="56" t="n"/>
      <c r="AA142" s="56" t="n"/>
      <c r="AB142" s="56" t="n"/>
      <c r="AC142" s="56" t="n"/>
      <c r="AD142" s="56" t="n"/>
      <c r="AE142" s="56" t="n"/>
      <c r="AF142" s="56" t="n"/>
      <c r="AG142" s="56" t="n"/>
      <c r="AH142" s="56" t="n"/>
      <c r="AI142" s="56" t="n"/>
      <c r="AJ142" s="56" t="n"/>
    </row>
    <row r="143">
      <c r="A143" s="168">
        <f>E143&amp;F143</f>
        <v/>
      </c>
      <c r="B143" s="56" t="n">
        <v>142</v>
      </c>
      <c r="C143" s="175">
        <f>C142</f>
        <v/>
      </c>
      <c r="D143" s="175">
        <f>C143&amp;"/"&amp;B143</f>
        <v/>
      </c>
      <c r="E143" s="168" t="n">
        <v>44664</v>
      </c>
      <c r="F143" s="168" t="inlineStr">
        <is>
          <t>поставка</t>
        </is>
      </c>
      <c r="G143" s="56" t="inlineStr">
        <is>
          <t>ДЦ Пермь</t>
        </is>
      </c>
      <c r="H143" s="197" t="n"/>
      <c r="I143" s="56" t="n">
        <v>600</v>
      </c>
      <c r="J143" s="56" t="n">
        <v>600</v>
      </c>
      <c r="K143" s="56" t="inlineStr">
        <is>
          <t>TREKB2022041201</t>
        </is>
      </c>
      <c r="L143" s="56" t="inlineStr">
        <is>
          <t>Насибуллин</t>
        </is>
      </c>
      <c r="M143" s="56" t="inlineStr">
        <is>
          <t>Н750ЕТ159</t>
        </is>
      </c>
      <c r="N143" s="56" t="n">
        <v>24</v>
      </c>
      <c r="O143" s="56" t="inlineStr">
        <is>
          <t>ДЦ Пермь</t>
        </is>
      </c>
      <c r="P143" s="197" t="n"/>
      <c r="Q143" s="198" t="n"/>
      <c r="R143" s="197" t="n"/>
      <c r="S143" s="257" t="n"/>
      <c r="T143" s="175">
        <f>VLOOKUP(_xlfn.CONCAT(G143,H143),'SHIP-TO'!H:I,2,0)</f>
        <v/>
      </c>
      <c r="U143" s="296" t="n"/>
      <c r="V143" s="56" t="n"/>
      <c r="W143" s="56" t="n"/>
      <c r="X143" s="56" t="n"/>
      <c r="Y143" s="56" t="n"/>
      <c r="Z143" s="56" t="n"/>
      <c r="AA143" s="56" t="n"/>
      <c r="AB143" s="56" t="n"/>
      <c r="AC143" s="56" t="n"/>
      <c r="AD143" s="56" t="n"/>
      <c r="AE143" s="56" t="n"/>
      <c r="AF143" s="56" t="n"/>
      <c r="AG143" s="56" t="n"/>
      <c r="AH143" s="56" t="n"/>
      <c r="AI143" s="56" t="n"/>
      <c r="AJ143" s="56" t="n"/>
    </row>
    <row r="144">
      <c r="A144" s="168">
        <f>E144&amp;F144</f>
        <v/>
      </c>
      <c r="B144" s="56" t="n">
        <v>143</v>
      </c>
      <c r="C144" s="175">
        <f>C143</f>
        <v/>
      </c>
      <c r="D144" s="175">
        <f>C144&amp;"/"&amp;B144</f>
        <v/>
      </c>
      <c r="E144" s="168" t="n">
        <v>44666</v>
      </c>
      <c r="F144" s="168" t="inlineStr">
        <is>
          <t>поставка</t>
        </is>
      </c>
      <c r="G144" s="56" t="inlineStr">
        <is>
          <t>ДЦ Пермь</t>
        </is>
      </c>
      <c r="H144" s="56" t="n"/>
      <c r="I144" s="56" t="n">
        <v>600</v>
      </c>
      <c r="J144" s="56" t="n">
        <v>600</v>
      </c>
      <c r="K144" s="56" t="inlineStr">
        <is>
          <t>TREKB2022041501</t>
        </is>
      </c>
      <c r="L144" s="56" t="inlineStr">
        <is>
          <t>Ватолин</t>
        </is>
      </c>
      <c r="M144" s="202" t="inlineStr">
        <is>
          <t xml:space="preserve">Н763ЕТ159  </t>
        </is>
      </c>
      <c r="N144" s="56" t="n">
        <v>24</v>
      </c>
      <c r="O144" s="56" t="inlineStr">
        <is>
          <t>ДЦ Пермь</t>
        </is>
      </c>
      <c r="P144" s="197" t="n"/>
      <c r="Q144" s="198" t="n"/>
      <c r="R144" s="197" t="n"/>
      <c r="S144" s="257" t="n"/>
      <c r="T144" s="175">
        <f>VLOOKUP(_xlfn.CONCAT(G144,H144),'SHIP-TO'!H:I,2,0)</f>
        <v/>
      </c>
      <c r="U144" s="296" t="n"/>
      <c r="V144" s="56" t="n"/>
      <c r="W144" s="56" t="n"/>
      <c r="X144" s="56" t="n"/>
      <c r="Y144" s="56" t="n"/>
      <c r="Z144" s="56" t="n"/>
      <c r="AA144" s="56" t="n"/>
      <c r="AB144" s="56" t="n"/>
      <c r="AC144" s="56" t="n"/>
      <c r="AD144" s="56" t="n"/>
      <c r="AE144" s="56" t="n"/>
      <c r="AF144" s="56" t="n"/>
      <c r="AG144" s="56" t="n"/>
      <c r="AH144" s="56" t="n"/>
      <c r="AI144" s="56" t="n"/>
      <c r="AJ144" s="56" t="n"/>
    </row>
    <row r="145">
      <c r="A145" s="168">
        <f>E145&amp;F145</f>
        <v/>
      </c>
      <c r="B145" s="56" t="n">
        <v>144</v>
      </c>
      <c r="C145" s="175">
        <f>C144</f>
        <v/>
      </c>
      <c r="D145" s="175">
        <f>C145&amp;"/"&amp;B145</f>
        <v/>
      </c>
      <c r="E145" s="168" t="n">
        <v>44669</v>
      </c>
      <c r="F145" s="168" t="inlineStr">
        <is>
          <t>поставка</t>
        </is>
      </c>
      <c r="G145" s="56" t="inlineStr">
        <is>
          <t>ДЦ Пермь</t>
        </is>
      </c>
      <c r="H145" s="197" t="n"/>
      <c r="I145" s="56" t="n">
        <v>600</v>
      </c>
      <c r="J145" s="56" t="n">
        <v>600</v>
      </c>
      <c r="K145" s="56" t="inlineStr">
        <is>
          <t>TREKB2022041801</t>
        </is>
      </c>
      <c r="L145" s="56" t="inlineStr">
        <is>
          <t>Зуев</t>
        </is>
      </c>
      <c r="M145" s="56" t="inlineStr">
        <is>
          <t>Н126СХ159</t>
        </is>
      </c>
      <c r="N145" s="56" t="n">
        <v>24</v>
      </c>
      <c r="O145" s="56" t="inlineStr">
        <is>
          <t>ДЦ Пермь</t>
        </is>
      </c>
      <c r="P145" s="197" t="n"/>
      <c r="Q145" s="198" t="n"/>
      <c r="R145" s="197" t="n"/>
      <c r="S145" s="257" t="n"/>
      <c r="T145" s="175">
        <f>VLOOKUP(_xlfn.CONCAT(G145,H145),'SHIP-TO'!H:I,2,0)</f>
        <v/>
      </c>
      <c r="U145" s="296" t="n"/>
      <c r="V145" s="56" t="n"/>
      <c r="W145" s="56" t="n"/>
      <c r="X145" s="56" t="n"/>
      <c r="Y145" s="56" t="n"/>
      <c r="Z145" s="56" t="n"/>
      <c r="AA145" s="56" t="n"/>
      <c r="AB145" s="56" t="n"/>
      <c r="AC145" s="56" t="n"/>
      <c r="AD145" s="56" t="n"/>
      <c r="AE145" s="56" t="n"/>
      <c r="AF145" s="56" t="n"/>
      <c r="AG145" s="56" t="n"/>
      <c r="AH145" s="56" t="n"/>
      <c r="AI145" s="56" t="n"/>
      <c r="AJ145" s="56" t="n"/>
    </row>
    <row r="146">
      <c r="A146" s="168">
        <f>E146&amp;F146</f>
        <v/>
      </c>
      <c r="B146" s="56" t="n">
        <v>145</v>
      </c>
      <c r="C146" s="175">
        <f>C145</f>
        <v/>
      </c>
      <c r="D146" s="175">
        <f>C146&amp;"/"&amp;B146</f>
        <v/>
      </c>
      <c r="E146" s="168" t="n">
        <v>44673</v>
      </c>
      <c r="F146" s="168" t="inlineStr">
        <is>
          <t>поставка</t>
        </is>
      </c>
      <c r="G146" s="56" t="inlineStr">
        <is>
          <t>ДЦ Пермь</t>
        </is>
      </c>
      <c r="H146" s="197" t="n"/>
      <c r="I146" s="56" t="n">
        <v>600</v>
      </c>
      <c r="J146" s="56" t="n">
        <v>600</v>
      </c>
      <c r="K146" s="174" t="inlineStr">
        <is>
          <t>TREKB2022042101</t>
        </is>
      </c>
      <c r="L146" s="56" t="inlineStr">
        <is>
          <t>Антропов</t>
        </is>
      </c>
      <c r="M146" s="56" t="inlineStr">
        <is>
          <t>Н695УН159</t>
        </is>
      </c>
      <c r="N146" s="56" t="n">
        <v>24</v>
      </c>
      <c r="O146" s="56" t="inlineStr">
        <is>
          <t>ДЦ Пермь</t>
        </is>
      </c>
      <c r="P146" s="197" t="n"/>
      <c r="Q146" s="198" t="n"/>
      <c r="R146" s="197" t="n"/>
      <c r="S146" s="257" t="n"/>
      <c r="T146" s="175">
        <f>VLOOKUP(_xlfn.CONCAT(G146,H146),'SHIP-TO'!H:I,2,0)</f>
        <v/>
      </c>
      <c r="U146" s="296" t="n"/>
      <c r="V146" s="56" t="n"/>
      <c r="W146" s="56" t="n"/>
      <c r="X146" s="56" t="n"/>
      <c r="Y146" s="56" t="n"/>
      <c r="Z146" s="56" t="n"/>
      <c r="AA146" s="56" t="n"/>
      <c r="AB146" s="56" t="n"/>
      <c r="AC146" s="56" t="n"/>
      <c r="AD146" s="56" t="n"/>
      <c r="AE146" s="56" t="n"/>
      <c r="AF146" s="56" t="n"/>
      <c r="AG146" s="56" t="n"/>
      <c r="AH146" s="56" t="n"/>
      <c r="AI146" s="56" t="n"/>
      <c r="AJ146" s="56" t="n"/>
    </row>
    <row r="147">
      <c r="A147" s="168">
        <f>E147&amp;F147</f>
        <v/>
      </c>
      <c r="B147" s="56" t="n">
        <v>146</v>
      </c>
      <c r="C147" s="175">
        <f>C146</f>
        <v/>
      </c>
      <c r="D147" s="175">
        <f>C147&amp;"/"&amp;B147</f>
        <v/>
      </c>
      <c r="E147" s="168" t="n">
        <v>44677</v>
      </c>
      <c r="F147" s="168" t="inlineStr">
        <is>
          <t>поставка</t>
        </is>
      </c>
      <c r="G147" s="56" t="inlineStr">
        <is>
          <t>ДЦ Пермь</t>
        </is>
      </c>
      <c r="H147" s="197" t="n"/>
      <c r="I147" s="56" t="n">
        <v>600</v>
      </c>
      <c r="J147" s="56" t="n">
        <v>600</v>
      </c>
      <c r="K147" s="174" t="inlineStr">
        <is>
          <t>TREKB2022042501</t>
        </is>
      </c>
      <c r="L147" s="56" t="inlineStr">
        <is>
          <t>Ватолин</t>
        </is>
      </c>
      <c r="M147" s="56" t="inlineStr">
        <is>
          <t xml:space="preserve">Н763ЕТ159  </t>
        </is>
      </c>
      <c r="N147" s="56" t="n">
        <v>24</v>
      </c>
      <c r="O147" s="56" t="inlineStr">
        <is>
          <t>ДЦ Пермь</t>
        </is>
      </c>
      <c r="P147" s="197" t="n"/>
      <c r="Q147" s="198" t="n"/>
      <c r="R147" s="197" t="n"/>
      <c r="S147" s="257" t="n"/>
      <c r="T147" s="175">
        <f>VLOOKUP(_xlfn.CONCAT(G147,H147),'SHIP-TO'!H:I,2,0)</f>
        <v/>
      </c>
      <c r="U147" s="296" t="n"/>
      <c r="V147" s="56" t="n"/>
      <c r="W147" s="56" t="n"/>
      <c r="X147" s="56" t="n"/>
      <c r="Y147" s="56" t="n"/>
      <c r="Z147" s="56" t="n"/>
      <c r="AA147" s="56" t="n"/>
      <c r="AB147" s="56" t="n"/>
      <c r="AC147" s="56" t="n"/>
      <c r="AD147" s="56" t="n"/>
      <c r="AE147" s="56" t="n"/>
      <c r="AF147" s="56" t="n"/>
      <c r="AG147" s="56" t="n"/>
      <c r="AH147" s="56" t="n"/>
      <c r="AI147" s="56" t="n"/>
      <c r="AJ147" s="56" t="n"/>
    </row>
    <row r="148">
      <c r="A148" s="168">
        <f>E148&amp;F148</f>
        <v/>
      </c>
      <c r="B148" s="56" t="n">
        <v>147</v>
      </c>
      <c r="C148" s="175">
        <f>C147</f>
        <v/>
      </c>
      <c r="D148" s="175">
        <f>C148&amp;"/"&amp;B148</f>
        <v/>
      </c>
      <c r="E148" s="168" t="n">
        <v>44681</v>
      </c>
      <c r="F148" s="168" t="inlineStr">
        <is>
          <t>поставка</t>
        </is>
      </c>
      <c r="G148" s="56" t="inlineStr">
        <is>
          <t>ДЦ Пермь</t>
        </is>
      </c>
      <c r="H148" s="197" t="n"/>
      <c r="I148" s="56" t="n">
        <v>600</v>
      </c>
      <c r="J148" s="56" t="n">
        <v>600</v>
      </c>
      <c r="K148" s="174" t="inlineStr">
        <is>
          <t>TREKB2022042901</t>
        </is>
      </c>
      <c r="L148" s="56" t="inlineStr">
        <is>
          <t>Коренник</t>
        </is>
      </c>
      <c r="M148" s="56" t="inlineStr">
        <is>
          <t>Н086СХ159</t>
        </is>
      </c>
      <c r="N148" s="56" t="n">
        <v>24</v>
      </c>
      <c r="O148" s="56" t="inlineStr">
        <is>
          <t>ДЦ Пермь</t>
        </is>
      </c>
      <c r="P148" s="197" t="n"/>
      <c r="Q148" s="198" t="n"/>
      <c r="R148" s="197" t="n"/>
      <c r="S148" s="257" t="n"/>
      <c r="T148" s="175">
        <f>VLOOKUP(_xlfn.CONCAT(G148,H148),'SHIP-TO'!H:I,2,0)</f>
        <v/>
      </c>
      <c r="U148" s="296" t="n"/>
      <c r="V148" s="56" t="n"/>
      <c r="W148" s="56" t="n"/>
      <c r="X148" s="56" t="n"/>
      <c r="Y148" s="56" t="n"/>
      <c r="Z148" s="56" t="n"/>
      <c r="AA148" s="56" t="n"/>
      <c r="AB148" s="56" t="n"/>
      <c r="AC148" s="56" t="n"/>
      <c r="AD148" s="56" t="n"/>
      <c r="AE148" s="56" t="n"/>
      <c r="AF148" s="56" t="n"/>
      <c r="AG148" s="56" t="n"/>
      <c r="AH148" s="56" t="n"/>
      <c r="AI148" s="56" t="n"/>
      <c r="AJ148" s="56" t="n"/>
    </row>
    <row r="149" customFormat="1" s="172">
      <c r="A149" s="171">
        <f>E149&amp;F149</f>
        <v/>
      </c>
      <c r="B149" s="56" t="n">
        <v>148</v>
      </c>
      <c r="C149" s="175">
        <f>C148</f>
        <v/>
      </c>
      <c r="D149" s="175">
        <f>C149&amp;"/"&amp;B149</f>
        <v/>
      </c>
      <c r="E149" s="171" t="n">
        <v>44685</v>
      </c>
      <c r="F149" s="171" t="inlineStr">
        <is>
          <t>возврат</t>
        </is>
      </c>
      <c r="G149" s="170" t="inlineStr">
        <is>
          <t>Х5</t>
        </is>
      </c>
      <c r="H149" s="170" t="inlineStr">
        <is>
          <t>РЦ Екатеринбург</t>
        </is>
      </c>
      <c r="I149" s="170" t="n">
        <v>527</v>
      </c>
      <c r="J149" s="170" t="n">
        <v>527</v>
      </c>
      <c r="K149" s="170" t="n">
        <v>5285</v>
      </c>
      <c r="L149" s="170" t="inlineStr">
        <is>
          <t>Фокин</t>
        </is>
      </c>
      <c r="M149" s="201" t="inlineStr">
        <is>
          <t>А308ОК159</t>
        </is>
      </c>
      <c r="N149" s="170" t="n">
        <v>21</v>
      </c>
      <c r="O149" s="170" t="n"/>
      <c r="P149" s="199" t="n"/>
      <c r="Q149" s="200" t="n"/>
      <c r="R149" s="203" t="n">
        <v>885294829</v>
      </c>
      <c r="S149" s="258" t="inlineStr">
        <is>
          <t>R100935825</t>
        </is>
      </c>
      <c r="T149" s="185">
        <f>VLOOKUP(_xlfn.CONCAT(G149,H149),'SHIP-TO'!H:I,2,0)</f>
        <v/>
      </c>
      <c r="U149" s="282" t="n"/>
      <c r="V149" s="170" t="n"/>
      <c r="W149" s="170" t="n"/>
      <c r="X149" s="170" t="n"/>
      <c r="Y149" s="170" t="n"/>
      <c r="Z149" s="170" t="n"/>
      <c r="AA149" s="170" t="n"/>
      <c r="AB149" s="170" t="n"/>
      <c r="AC149" s="170" t="n"/>
      <c r="AD149" s="170" t="n"/>
      <c r="AE149" s="170" t="n"/>
      <c r="AF149" s="170" t="n"/>
      <c r="AG149" s="170" t="n"/>
      <c r="AH149" s="170" t="n"/>
      <c r="AI149" s="170" t="n"/>
      <c r="AJ149" s="170" t="n"/>
    </row>
    <row r="150" customFormat="1" s="172">
      <c r="A150" s="171">
        <f>E150&amp;F150</f>
        <v/>
      </c>
      <c r="B150" s="56" t="n">
        <v>149</v>
      </c>
      <c r="C150" s="175">
        <f>C149</f>
        <v/>
      </c>
      <c r="D150" s="175">
        <f>C150&amp;"/"&amp;B150</f>
        <v/>
      </c>
      <c r="E150" s="171" t="n">
        <v>44686</v>
      </c>
      <c r="F150" s="171" t="inlineStr">
        <is>
          <t>поставка</t>
        </is>
      </c>
      <c r="G150" s="170" t="inlineStr">
        <is>
          <t>ДЦ Пермь</t>
        </is>
      </c>
      <c r="H150" s="199" t="n"/>
      <c r="I150" s="170" t="n">
        <v>600</v>
      </c>
      <c r="J150" s="170" t="n">
        <v>600</v>
      </c>
      <c r="K150" s="170" t="inlineStr">
        <is>
          <t>TREKB2022050401</t>
        </is>
      </c>
      <c r="L150" s="170" t="inlineStr">
        <is>
          <t>Печапин</t>
        </is>
      </c>
      <c r="M150" s="201" t="inlineStr">
        <is>
          <t>О365МТ196</t>
        </is>
      </c>
      <c r="N150" s="170" t="n">
        <v>24</v>
      </c>
      <c r="O150" s="170" t="inlineStr">
        <is>
          <t>ДЦ Пермь</t>
        </is>
      </c>
      <c r="P150" s="199" t="n"/>
      <c r="Q150" s="200" t="n"/>
      <c r="R150" s="199" t="n"/>
      <c r="S150" s="258" t="n"/>
      <c r="T150" s="185">
        <f>VLOOKUP(_xlfn.CONCAT(G150,H150),'SHIP-TO'!H:I,2,0)</f>
        <v/>
      </c>
      <c r="U150" s="282" t="n"/>
      <c r="V150" s="170" t="n"/>
      <c r="W150" s="170" t="n"/>
      <c r="X150" s="170" t="n"/>
      <c r="Y150" s="170" t="n"/>
      <c r="Z150" s="170" t="n"/>
      <c r="AA150" s="170" t="n"/>
      <c r="AB150" s="170" t="n"/>
      <c r="AC150" s="170" t="n"/>
      <c r="AD150" s="170" t="n"/>
      <c r="AE150" s="170" t="n"/>
      <c r="AF150" s="170" t="n"/>
      <c r="AG150" s="170" t="n"/>
      <c r="AH150" s="170" t="n"/>
      <c r="AI150" s="170" t="n"/>
      <c r="AJ150" s="170" t="n"/>
    </row>
    <row r="151" customFormat="1" s="172">
      <c r="A151" s="171">
        <f>E151&amp;F151</f>
        <v/>
      </c>
      <c r="B151" s="56" t="n">
        <v>150</v>
      </c>
      <c r="C151" s="175">
        <f>C150</f>
        <v/>
      </c>
      <c r="D151" s="175">
        <f>C151&amp;"/"&amp;B151</f>
        <v/>
      </c>
      <c r="E151" s="171" t="n">
        <v>44689</v>
      </c>
      <c r="F151" s="171" t="inlineStr">
        <is>
          <t>поставка</t>
        </is>
      </c>
      <c r="G151" s="170" t="inlineStr">
        <is>
          <t>ДЦ Пермь</t>
        </is>
      </c>
      <c r="H151" s="199" t="n"/>
      <c r="I151" s="170" t="n">
        <v>600</v>
      </c>
      <c r="J151" s="170" t="n">
        <v>600</v>
      </c>
      <c r="K151" s="170" t="inlineStr">
        <is>
          <t>TREKB2022050601</t>
        </is>
      </c>
      <c r="L151" s="170" t="inlineStr">
        <is>
          <t>Зуев</t>
        </is>
      </c>
      <c r="M151" s="201" t="inlineStr">
        <is>
          <t>Н125СХ159</t>
        </is>
      </c>
      <c r="N151" s="170" t="n">
        <v>24</v>
      </c>
      <c r="O151" s="170" t="inlineStr">
        <is>
          <t>ДЦ Пермь</t>
        </is>
      </c>
      <c r="P151" s="199" t="n"/>
      <c r="Q151" s="200" t="n"/>
      <c r="R151" s="199" t="n"/>
      <c r="S151" s="258" t="n"/>
      <c r="T151" s="185">
        <f>VLOOKUP(_xlfn.CONCAT(G151,H151),'SHIP-TO'!H:I,2,0)</f>
        <v/>
      </c>
      <c r="U151" s="282" t="n"/>
      <c r="V151" s="170" t="n"/>
      <c r="W151" s="170" t="n"/>
      <c r="X151" s="170" t="n"/>
      <c r="Y151" s="170" t="n"/>
      <c r="Z151" s="170" t="n"/>
      <c r="AA151" s="170" t="n"/>
      <c r="AB151" s="170" t="n"/>
      <c r="AC151" s="170" t="n"/>
      <c r="AD151" s="170" t="n"/>
      <c r="AE151" s="170" t="n"/>
      <c r="AF151" s="170" t="n"/>
      <c r="AG151" s="170" t="n"/>
      <c r="AH151" s="170" t="n"/>
      <c r="AI151" s="170" t="n"/>
      <c r="AJ151" s="170" t="n"/>
    </row>
    <row r="152" customFormat="1" s="172">
      <c r="A152" s="171">
        <f>E152&amp;F152</f>
        <v/>
      </c>
      <c r="B152" s="56" t="n">
        <v>151</v>
      </c>
      <c r="C152" s="175">
        <f>C151</f>
        <v/>
      </c>
      <c r="D152" s="175">
        <f>C152&amp;"/"&amp;B152</f>
        <v/>
      </c>
      <c r="E152" s="171" t="n">
        <v>44693</v>
      </c>
      <c r="F152" s="171" t="inlineStr">
        <is>
          <t>поставка</t>
        </is>
      </c>
      <c r="G152" s="170" t="inlineStr">
        <is>
          <t>ДЦ Пермь</t>
        </is>
      </c>
      <c r="H152" s="199" t="n"/>
      <c r="I152" s="170" t="n">
        <v>600</v>
      </c>
      <c r="J152" s="170" t="n">
        <v>600</v>
      </c>
      <c r="K152" s="170" t="inlineStr">
        <is>
          <t>TREKB2022051101</t>
        </is>
      </c>
      <c r="L152" s="170" t="inlineStr">
        <is>
          <t>Смоляков</t>
        </is>
      </c>
      <c r="M152" s="201" t="inlineStr">
        <is>
          <t>М579УТ159</t>
        </is>
      </c>
      <c r="N152" s="170" t="n">
        <v>24</v>
      </c>
      <c r="O152" s="170" t="inlineStr">
        <is>
          <t>ДЦ Пермь</t>
        </is>
      </c>
      <c r="P152" s="199" t="n"/>
      <c r="Q152" s="200" t="n"/>
      <c r="R152" s="199" t="n"/>
      <c r="S152" s="258" t="n"/>
      <c r="T152" s="185">
        <f>VLOOKUP(_xlfn.CONCAT(G152,H152),'SHIP-TO'!H:I,2,0)</f>
        <v/>
      </c>
      <c r="U152" s="282" t="n"/>
      <c r="V152" s="170" t="n"/>
      <c r="W152" s="170" t="n"/>
      <c r="X152" s="170" t="n"/>
      <c r="Y152" s="170" t="n"/>
      <c r="Z152" s="170" t="n"/>
      <c r="AA152" s="170" t="n"/>
      <c r="AB152" s="170" t="n"/>
      <c r="AC152" s="170" t="n"/>
      <c r="AD152" s="170" t="n"/>
      <c r="AE152" s="170" t="n"/>
      <c r="AF152" s="170" t="n"/>
      <c r="AG152" s="170" t="n"/>
      <c r="AH152" s="170" t="n"/>
      <c r="AI152" s="170" t="n"/>
      <c r="AJ152" s="170" t="n"/>
    </row>
    <row r="153" customFormat="1" s="172">
      <c r="A153" s="171">
        <f>E153&amp;F153</f>
        <v/>
      </c>
      <c r="B153" s="56" t="n">
        <v>152</v>
      </c>
      <c r="C153" s="175">
        <f>C152</f>
        <v/>
      </c>
      <c r="D153" s="175">
        <f>C153&amp;"/"&amp;B153</f>
        <v/>
      </c>
      <c r="E153" s="171" t="n">
        <v>44693</v>
      </c>
      <c r="F153" s="171" t="inlineStr">
        <is>
          <t>возврат</t>
        </is>
      </c>
      <c r="G153" s="170" t="inlineStr">
        <is>
          <t>Х5</t>
        </is>
      </c>
      <c r="H153" s="170" t="inlineStr">
        <is>
          <t>РЦ Екатеринбург</t>
        </is>
      </c>
      <c r="I153" s="170" t="n">
        <v>500</v>
      </c>
      <c r="J153" s="170" t="n">
        <v>500</v>
      </c>
      <c r="K153" s="170" t="n">
        <v>5349</v>
      </c>
      <c r="L153" s="170" t="inlineStr">
        <is>
          <t>Шатилов</t>
        </is>
      </c>
      <c r="M153" s="201" t="inlineStr">
        <is>
          <t>Н083СХ159</t>
        </is>
      </c>
      <c r="N153" s="170" t="n">
        <v>20</v>
      </c>
      <c r="O153" s="170" t="n"/>
      <c r="P153" s="199" t="n"/>
      <c r="Q153" s="200" t="n"/>
      <c r="R153" s="203" t="n">
        <v>885382243</v>
      </c>
      <c r="S153" s="258" t="inlineStr">
        <is>
          <t>R100935827</t>
        </is>
      </c>
      <c r="T153" s="185">
        <f>VLOOKUP(_xlfn.CONCAT(G153,H153),'SHIP-TO'!H:I,2,0)</f>
        <v/>
      </c>
      <c r="U153" s="282" t="n"/>
      <c r="V153" s="170" t="n"/>
      <c r="W153" s="170" t="n"/>
      <c r="X153" s="170" t="n"/>
      <c r="Y153" s="170" t="n"/>
      <c r="Z153" s="170" t="n"/>
      <c r="AA153" s="170" t="n"/>
      <c r="AB153" s="170" t="n"/>
      <c r="AC153" s="170" t="n"/>
      <c r="AD153" s="170" t="n"/>
      <c r="AE153" s="170" t="n"/>
      <c r="AF153" s="170" t="n"/>
      <c r="AG153" s="170" t="n"/>
      <c r="AH153" s="170" t="n"/>
      <c r="AI153" s="170" t="n"/>
      <c r="AJ153" s="170" t="n"/>
    </row>
    <row r="154" customFormat="1" s="172">
      <c r="A154" s="171">
        <f>E154&amp;F154</f>
        <v/>
      </c>
      <c r="B154" s="56" t="n">
        <v>153</v>
      </c>
      <c r="C154" s="175">
        <f>C153</f>
        <v/>
      </c>
      <c r="D154" s="175">
        <f>C154&amp;"/"&amp;B154</f>
        <v/>
      </c>
      <c r="E154" s="171" t="n">
        <v>44693</v>
      </c>
      <c r="F154" s="171" t="inlineStr">
        <is>
          <t>возврат</t>
        </is>
      </c>
      <c r="G154" s="170" t="inlineStr">
        <is>
          <t>Х5</t>
        </is>
      </c>
      <c r="H154" s="170" t="inlineStr">
        <is>
          <t>РЦ Екатеринбург</t>
        </is>
      </c>
      <c r="I154" s="170" t="n">
        <v>308</v>
      </c>
      <c r="J154" s="170" t="n">
        <v>308</v>
      </c>
      <c r="K154" s="170" t="n">
        <v>5354</v>
      </c>
      <c r="L154" s="170" t="inlineStr">
        <is>
          <t>Шатилов</t>
        </is>
      </c>
      <c r="M154" s="201" t="inlineStr">
        <is>
          <t>Н083СХ159</t>
        </is>
      </c>
      <c r="N154" s="170" t="n">
        <v>12</v>
      </c>
      <c r="O154" s="170" t="n"/>
      <c r="P154" s="199" t="n"/>
      <c r="Q154" s="200" t="n"/>
      <c r="R154" s="203" t="n">
        <v>885342438</v>
      </c>
      <c r="S154" s="258" t="inlineStr">
        <is>
          <t>R100935826</t>
        </is>
      </c>
      <c r="T154" s="185">
        <f>VLOOKUP(_xlfn.CONCAT(G154,H154),'SHIP-TO'!H:I,2,0)</f>
        <v/>
      </c>
      <c r="U154" s="282" t="n"/>
      <c r="V154" s="170" t="n"/>
      <c r="W154" s="170" t="n"/>
      <c r="X154" s="170" t="n"/>
      <c r="Y154" s="170" t="n"/>
      <c r="Z154" s="170" t="n"/>
      <c r="AA154" s="170" t="n"/>
      <c r="AB154" s="170" t="n"/>
      <c r="AC154" s="170" t="n"/>
      <c r="AD154" s="170" t="n"/>
      <c r="AE154" s="170" t="n"/>
      <c r="AF154" s="170" t="n"/>
      <c r="AG154" s="170" t="n"/>
      <c r="AH154" s="170" t="n"/>
      <c r="AI154" s="170" t="n"/>
      <c r="AJ154" s="170" t="n"/>
    </row>
    <row r="155" customFormat="1" s="172">
      <c r="A155" s="171">
        <f>E155&amp;F155</f>
        <v/>
      </c>
      <c r="B155" s="56" t="n">
        <v>154</v>
      </c>
      <c r="C155" s="175">
        <f>C154</f>
        <v/>
      </c>
      <c r="D155" s="175">
        <f>C155&amp;"/"&amp;B155</f>
        <v/>
      </c>
      <c r="E155" s="171" t="n">
        <v>44698</v>
      </c>
      <c r="F155" s="171" t="inlineStr">
        <is>
          <t>поставка</t>
        </is>
      </c>
      <c r="G155" s="170" t="inlineStr">
        <is>
          <t>ДЦ Пермь</t>
        </is>
      </c>
      <c r="H155" s="199" t="n"/>
      <c r="I155" s="170" t="n">
        <v>600</v>
      </c>
      <c r="J155" s="170" t="n">
        <v>600</v>
      </c>
      <c r="K155" s="170" t="inlineStr">
        <is>
          <t>TREC18071401</t>
        </is>
      </c>
      <c r="L155" s="170" t="inlineStr">
        <is>
          <t>Смоляков</t>
        </is>
      </c>
      <c r="M155" s="201" t="inlineStr">
        <is>
          <t>М475ОО159</t>
        </is>
      </c>
      <c r="N155" s="170" t="n">
        <v>24</v>
      </c>
      <c r="O155" s="170" t="inlineStr">
        <is>
          <t>ДЦ Пермь</t>
        </is>
      </c>
      <c r="P155" s="199" t="n"/>
      <c r="Q155" s="200" t="n"/>
      <c r="R155" s="199" t="n"/>
      <c r="S155" s="258" t="n"/>
      <c r="T155" s="185">
        <f>VLOOKUP(_xlfn.CONCAT(G155,H155),'SHIP-TO'!H:I,2,0)</f>
        <v/>
      </c>
      <c r="U155" s="282" t="n"/>
      <c r="V155" s="170" t="n"/>
      <c r="W155" s="170" t="n"/>
      <c r="X155" s="170" t="n"/>
      <c r="Y155" s="170" t="n"/>
      <c r="Z155" s="170" t="n"/>
      <c r="AA155" s="170" t="n"/>
      <c r="AB155" s="170" t="n"/>
      <c r="AC155" s="170" t="n"/>
      <c r="AD155" s="170" t="n"/>
      <c r="AE155" s="170" t="n"/>
      <c r="AF155" s="170" t="n"/>
      <c r="AG155" s="170" t="n"/>
      <c r="AH155" s="170" t="n"/>
      <c r="AI155" s="170" t="n"/>
      <c r="AJ155" s="170" t="n"/>
    </row>
    <row r="156" customFormat="1" s="172">
      <c r="A156" s="171">
        <f>E156&amp;F156</f>
        <v/>
      </c>
      <c r="B156" s="56" t="n">
        <v>155</v>
      </c>
      <c r="C156" s="175">
        <f>C155</f>
        <v/>
      </c>
      <c r="D156" s="175">
        <f>C156&amp;"/"&amp;B156</f>
        <v/>
      </c>
      <c r="E156" s="171" t="n">
        <v>44702</v>
      </c>
      <c r="F156" s="171" t="inlineStr">
        <is>
          <t>поставка</t>
        </is>
      </c>
      <c r="G156" s="170" t="inlineStr">
        <is>
          <t>ДЦ Пермь</t>
        </is>
      </c>
      <c r="H156" s="199" t="n"/>
      <c r="I156" s="170" t="n">
        <v>600</v>
      </c>
      <c r="J156" s="170" t="n">
        <v>600</v>
      </c>
      <c r="K156" s="170" t="inlineStr">
        <is>
          <t>TREKB2022210501</t>
        </is>
      </c>
      <c r="L156" s="170" t="inlineStr">
        <is>
          <t>Кузнецов</t>
        </is>
      </c>
      <c r="M156" s="170" t="inlineStr">
        <is>
          <t>Н094СХ159</t>
        </is>
      </c>
      <c r="N156" s="170" t="n">
        <v>24</v>
      </c>
      <c r="O156" s="170" t="inlineStr">
        <is>
          <t>ДЦ Пермь</t>
        </is>
      </c>
      <c r="P156" s="199" t="n"/>
      <c r="Q156" s="200" t="n"/>
      <c r="R156" s="199" t="n"/>
      <c r="S156" s="258" t="n"/>
      <c r="T156" s="185">
        <f>VLOOKUP(_xlfn.CONCAT(G156,H156),'SHIP-TO'!H:I,2,0)</f>
        <v/>
      </c>
      <c r="U156" s="282" t="n"/>
      <c r="V156" s="170" t="n"/>
      <c r="W156" s="170" t="n"/>
      <c r="X156" s="170" t="n"/>
      <c r="Y156" s="170" t="n"/>
      <c r="Z156" s="170" t="n"/>
      <c r="AA156" s="170" t="n"/>
      <c r="AB156" s="170" t="n"/>
      <c r="AC156" s="170" t="n"/>
      <c r="AD156" s="170" t="n"/>
      <c r="AE156" s="170" t="n"/>
      <c r="AF156" s="170" t="n"/>
      <c r="AG156" s="170" t="n"/>
      <c r="AH156" s="170" t="n"/>
      <c r="AI156" s="170" t="n"/>
      <c r="AJ156" s="170" t="n"/>
    </row>
    <row r="157" customFormat="1" s="172">
      <c r="A157" s="171">
        <f>E157&amp;F157</f>
        <v/>
      </c>
      <c r="B157" s="56" t="n">
        <v>156</v>
      </c>
      <c r="C157" s="175">
        <f>C156</f>
        <v/>
      </c>
      <c r="D157" s="175">
        <f>C157&amp;"/"&amp;B157</f>
        <v/>
      </c>
      <c r="E157" s="171" t="n">
        <v>44706</v>
      </c>
      <c r="F157" s="171" t="inlineStr">
        <is>
          <t>поставка</t>
        </is>
      </c>
      <c r="G157" s="170" t="inlineStr">
        <is>
          <t>ДЦ Пермь</t>
        </is>
      </c>
      <c r="H157" s="199" t="n"/>
      <c r="I157" s="170" t="n">
        <v>600</v>
      </c>
      <c r="J157" s="170" t="n">
        <v>600</v>
      </c>
      <c r="K157" s="170" t="inlineStr">
        <is>
          <t>TREKB2022210501</t>
        </is>
      </c>
      <c r="L157" s="170" t="inlineStr">
        <is>
          <t>Тулинов</t>
        </is>
      </c>
      <c r="M157" s="170" t="inlineStr">
        <is>
          <t>М675НК159</t>
        </is>
      </c>
      <c r="N157" s="170" t="n">
        <v>24</v>
      </c>
      <c r="O157" s="170" t="inlineStr">
        <is>
          <t>ДЦ Пермь</t>
        </is>
      </c>
      <c r="P157" s="199" t="n"/>
      <c r="Q157" s="200" t="n"/>
      <c r="R157" s="199" t="n"/>
      <c r="S157" s="258" t="n"/>
      <c r="T157" s="185">
        <f>VLOOKUP(_xlfn.CONCAT(G157,H157),'SHIP-TO'!H:I,2,0)</f>
        <v/>
      </c>
      <c r="U157" s="282" t="n"/>
      <c r="V157" s="170" t="n"/>
      <c r="W157" s="170" t="n"/>
      <c r="X157" s="170" t="n"/>
      <c r="Y157" s="170" t="n"/>
      <c r="Z157" s="170" t="n"/>
      <c r="AA157" s="170" t="n"/>
      <c r="AB157" s="170" t="n"/>
      <c r="AC157" s="170" t="n"/>
      <c r="AD157" s="170" t="n"/>
      <c r="AE157" s="170" t="n"/>
      <c r="AF157" s="170" t="n"/>
      <c r="AG157" s="170" t="n"/>
      <c r="AH157" s="170" t="n"/>
      <c r="AI157" s="170" t="n"/>
      <c r="AJ157" s="170" t="n"/>
    </row>
    <row r="158" customFormat="1" s="172">
      <c r="A158" s="171">
        <f>E158&amp;F158</f>
        <v/>
      </c>
      <c r="B158" s="56" t="n">
        <v>157</v>
      </c>
      <c r="C158" s="175">
        <f>C157</f>
        <v/>
      </c>
      <c r="D158" s="175">
        <f>C158&amp;"/"&amp;B158</f>
        <v/>
      </c>
      <c r="E158" s="171" t="n">
        <v>44706</v>
      </c>
      <c r="F158" s="171" t="inlineStr">
        <is>
          <t>возврат</t>
        </is>
      </c>
      <c r="G158" s="175" t="inlineStr">
        <is>
          <t>Юнилэнд-Екатеринбург</t>
        </is>
      </c>
      <c r="H158" s="170" t="inlineStr">
        <is>
          <t>Екатеринбург</t>
        </is>
      </c>
      <c r="I158" s="170" t="n">
        <v>491</v>
      </c>
      <c r="J158" s="170" t="n">
        <v>491</v>
      </c>
      <c r="K158" s="170" t="n">
        <v>2</v>
      </c>
      <c r="L158" s="170" t="inlineStr">
        <is>
          <t>Субботин</t>
        </is>
      </c>
      <c r="M158" s="170" t="inlineStr">
        <is>
          <t>Н764УН159</t>
        </is>
      </c>
      <c r="N158" s="170" t="n">
        <v>20</v>
      </c>
      <c r="O158" s="199" t="n"/>
      <c r="P158" s="199" t="n"/>
      <c r="Q158" s="200" t="n"/>
      <c r="R158" s="203" t="n">
        <v>885334064</v>
      </c>
      <c r="S158" s="258" t="inlineStr">
        <is>
          <t>R100935824</t>
        </is>
      </c>
      <c r="T158" s="185">
        <f>VLOOKUP(_xlfn.CONCAT(G158,H158),'SHIP-TO'!H:I,2,0)</f>
        <v/>
      </c>
      <c r="U158" s="282" t="n"/>
      <c r="V158" s="170" t="n"/>
      <c r="W158" s="170" t="n"/>
      <c r="X158" s="170" t="n"/>
      <c r="Y158" s="170" t="n"/>
      <c r="Z158" s="170" t="n"/>
      <c r="AA158" s="170" t="n"/>
      <c r="AB158" s="170" t="n"/>
      <c r="AC158" s="170" t="n"/>
      <c r="AD158" s="170" t="n"/>
      <c r="AE158" s="170" t="n"/>
      <c r="AF158" s="170" t="n"/>
      <c r="AG158" s="170" t="n"/>
      <c r="AH158" s="170" t="n"/>
      <c r="AI158" s="170" t="n"/>
      <c r="AJ158" s="170" t="n"/>
    </row>
    <row r="159" customFormat="1" s="172">
      <c r="A159" s="171">
        <f>E159&amp;F159</f>
        <v/>
      </c>
      <c r="B159" s="56" t="n">
        <v>158</v>
      </c>
      <c r="C159" s="175">
        <f>C158</f>
        <v/>
      </c>
      <c r="D159" s="175">
        <f>C159&amp;"/"&amp;B159</f>
        <v/>
      </c>
      <c r="E159" s="171" t="n">
        <v>44712</v>
      </c>
      <c r="F159" s="171" t="inlineStr">
        <is>
          <t>поставка</t>
        </is>
      </c>
      <c r="G159" s="170" t="inlineStr">
        <is>
          <t>ДЦ Пермь</t>
        </is>
      </c>
      <c r="H159" s="199" t="n"/>
      <c r="I159" s="170" t="n">
        <v>600</v>
      </c>
      <c r="J159" s="170" t="n">
        <v>600</v>
      </c>
      <c r="K159" s="170" t="inlineStr">
        <is>
          <t>TREKB2022300501</t>
        </is>
      </c>
      <c r="L159" s="170" t="inlineStr">
        <is>
          <t>Габзалилов</t>
        </is>
      </c>
      <c r="M159" s="170" t="inlineStr">
        <is>
          <t>Н126СХ159</t>
        </is>
      </c>
      <c r="N159" s="170" t="n">
        <v>24</v>
      </c>
      <c r="O159" s="170" t="inlineStr">
        <is>
          <t>ДЦ Пермь</t>
        </is>
      </c>
      <c r="P159" s="199" t="n"/>
      <c r="Q159" s="200" t="n"/>
      <c r="R159" s="199" t="n"/>
      <c r="S159" s="258" t="n"/>
      <c r="T159" s="185">
        <f>VLOOKUP(_xlfn.CONCAT(G159,H159),'SHIP-TO'!H:I,2,0)</f>
        <v/>
      </c>
      <c r="U159" s="282" t="n"/>
      <c r="V159" s="170" t="n"/>
      <c r="W159" s="170" t="n"/>
      <c r="X159" s="170" t="n"/>
      <c r="Y159" s="170" t="n"/>
      <c r="Z159" s="170" t="n"/>
      <c r="AA159" s="170" t="n"/>
      <c r="AB159" s="170" t="n"/>
      <c r="AC159" s="170" t="n"/>
      <c r="AD159" s="170" t="n"/>
      <c r="AE159" s="170" t="n"/>
      <c r="AF159" s="170" t="n"/>
      <c r="AG159" s="170" t="n"/>
      <c r="AH159" s="170" t="n"/>
      <c r="AI159" s="170" t="n"/>
      <c r="AJ159" s="170" t="n"/>
    </row>
    <row r="160">
      <c r="A160" s="168">
        <f>E160&amp;F160</f>
        <v/>
      </c>
      <c r="B160" s="56" t="n">
        <v>159</v>
      </c>
      <c r="C160" s="175">
        <f>C159</f>
        <v/>
      </c>
      <c r="D160" s="175">
        <f>C160&amp;"/"&amp;B160</f>
        <v/>
      </c>
      <c r="E160" s="168" t="n">
        <v>44714</v>
      </c>
      <c r="F160" s="168" t="inlineStr">
        <is>
          <t>возврат</t>
        </is>
      </c>
      <c r="G160" s="56" t="inlineStr">
        <is>
          <t>Х5</t>
        </is>
      </c>
      <c r="H160" s="56" t="inlineStr">
        <is>
          <t>РЦ Екатеринбург</t>
        </is>
      </c>
      <c r="I160" s="56" t="n">
        <v>132</v>
      </c>
      <c r="J160" s="56" t="n">
        <v>132</v>
      </c>
      <c r="K160" s="56" t="n">
        <v>5588</v>
      </c>
      <c r="L160" s="56" t="inlineStr">
        <is>
          <t xml:space="preserve">Бурухин </t>
        </is>
      </c>
      <c r="M160" s="56" t="inlineStr">
        <is>
          <t>Н908ЕВ159</t>
        </is>
      </c>
      <c r="N160" s="56" t="n">
        <v>5</v>
      </c>
      <c r="O160" s="197" t="n"/>
      <c r="P160" s="197" t="n"/>
      <c r="Q160" s="198" t="n"/>
      <c r="R160" s="203" t="n">
        <v>885290244</v>
      </c>
      <c r="S160" s="257" t="inlineStr">
        <is>
          <t>R100935828</t>
        </is>
      </c>
      <c r="T160" s="175">
        <f>VLOOKUP(_xlfn.CONCAT(G160,H160),'SHIP-TO'!H:I,2,0)</f>
        <v/>
      </c>
      <c r="U160" s="296" t="n"/>
      <c r="V160" s="56" t="n"/>
      <c r="W160" s="56" t="n"/>
      <c r="X160" s="56" t="n"/>
      <c r="Y160" s="56" t="n"/>
      <c r="Z160" s="56" t="n"/>
      <c r="AA160" s="56" t="n"/>
      <c r="AB160" s="56" t="n"/>
      <c r="AC160" s="56" t="n"/>
      <c r="AD160" s="56" t="n"/>
      <c r="AE160" s="56" t="n"/>
      <c r="AF160" s="56" t="n"/>
      <c r="AG160" s="56" t="n"/>
      <c r="AH160" s="56" t="n"/>
      <c r="AI160" s="56" t="n"/>
      <c r="AJ160" s="56" t="n"/>
    </row>
    <row r="161">
      <c r="A161" s="168">
        <f>E161&amp;F161</f>
        <v/>
      </c>
      <c r="B161" s="56" t="n">
        <v>160</v>
      </c>
      <c r="C161" s="175">
        <f>C160</f>
        <v/>
      </c>
      <c r="D161" s="175">
        <f>C161&amp;"/"&amp;B161</f>
        <v/>
      </c>
      <c r="E161" s="168" t="n">
        <v>44715</v>
      </c>
      <c r="F161" s="168" t="inlineStr">
        <is>
          <t>поставка</t>
        </is>
      </c>
      <c r="G161" s="56" t="inlineStr">
        <is>
          <t>ДЦ Пермь</t>
        </is>
      </c>
      <c r="H161" s="197" t="n"/>
      <c r="I161" s="56" t="n">
        <v>600</v>
      </c>
      <c r="J161" s="56" t="n">
        <v>600</v>
      </c>
      <c r="K161" s="56" t="inlineStr">
        <is>
          <t>TREKB2022020601</t>
        </is>
      </c>
      <c r="L161" s="56" t="inlineStr">
        <is>
          <t>Габзалилов</t>
        </is>
      </c>
      <c r="M161" s="56" t="inlineStr">
        <is>
          <t>Н125СХ159</t>
        </is>
      </c>
      <c r="N161" s="56" t="n">
        <v>24</v>
      </c>
      <c r="O161" s="56" t="inlineStr">
        <is>
          <t>ДЦ Пермь</t>
        </is>
      </c>
      <c r="P161" s="197" t="n"/>
      <c r="Q161" s="198" t="n"/>
      <c r="R161" s="197" t="n"/>
      <c r="S161" s="257" t="n"/>
      <c r="T161" s="175">
        <f>VLOOKUP(_xlfn.CONCAT(G161,H161),'SHIP-TO'!H:I,2,0)</f>
        <v/>
      </c>
      <c r="U161" s="296" t="n"/>
      <c r="V161" s="56" t="n"/>
      <c r="W161" s="56" t="n"/>
      <c r="X161" s="56" t="n"/>
      <c r="Y161" s="56" t="n"/>
      <c r="Z161" s="56" t="n"/>
      <c r="AA161" s="56" t="n"/>
      <c r="AB161" s="56" t="n"/>
      <c r="AC161" s="56" t="n"/>
      <c r="AD161" s="56" t="n"/>
      <c r="AE161" s="56" t="n"/>
      <c r="AF161" s="56" t="n"/>
      <c r="AG161" s="56" t="n"/>
      <c r="AH161" s="56" t="n"/>
      <c r="AI161" s="56" t="n"/>
      <c r="AJ161" s="56" t="n"/>
    </row>
    <row r="162">
      <c r="A162" s="168">
        <f>E162&amp;F162</f>
        <v/>
      </c>
      <c r="B162" s="56" t="n">
        <v>161</v>
      </c>
      <c r="C162" s="175">
        <f>C161</f>
        <v/>
      </c>
      <c r="D162" s="175">
        <f>C162&amp;"/"&amp;B162</f>
        <v/>
      </c>
      <c r="E162" s="168" t="n">
        <v>44721</v>
      </c>
      <c r="F162" s="168" t="inlineStr">
        <is>
          <t>поставка</t>
        </is>
      </c>
      <c r="G162" s="56" t="inlineStr">
        <is>
          <t>ДЦ Пермь</t>
        </is>
      </c>
      <c r="H162" s="197" t="n"/>
      <c r="I162" s="56" t="n">
        <v>600</v>
      </c>
      <c r="J162" s="56" t="n">
        <v>600</v>
      </c>
      <c r="K162" s="56" t="inlineStr">
        <is>
          <t>TREKB2022080601</t>
        </is>
      </c>
      <c r="L162" s="56" t="inlineStr">
        <is>
          <t>Маджуга</t>
        </is>
      </c>
      <c r="M162" s="56" t="inlineStr">
        <is>
          <t>Х487ОЕ174</t>
        </is>
      </c>
      <c r="N162" s="56" t="n">
        <v>24</v>
      </c>
      <c r="O162" s="56" t="inlineStr">
        <is>
          <t>ДЦ Пермь</t>
        </is>
      </c>
      <c r="P162" s="197" t="n"/>
      <c r="Q162" s="198" t="n"/>
      <c r="R162" s="197" t="n"/>
      <c r="S162" s="257" t="n"/>
      <c r="T162" s="175">
        <f>VLOOKUP(_xlfn.CONCAT(G162,H162),'SHIP-TO'!H:I,2,0)</f>
        <v/>
      </c>
      <c r="U162" s="296" t="n"/>
      <c r="V162" s="56" t="n"/>
      <c r="W162" s="56" t="n"/>
      <c r="X162" s="56" t="n"/>
      <c r="Y162" s="56" t="n"/>
      <c r="Z162" s="56" t="n"/>
      <c r="AA162" s="56" t="n"/>
      <c r="AB162" s="56" t="n"/>
      <c r="AC162" s="56" t="n"/>
      <c r="AD162" s="56" t="n"/>
      <c r="AE162" s="56" t="n"/>
      <c r="AF162" s="56" t="n"/>
      <c r="AG162" s="56" t="n"/>
      <c r="AH162" s="56" t="n"/>
      <c r="AI162" s="56" t="n"/>
      <c r="AJ162" s="56" t="n"/>
    </row>
    <row r="163">
      <c r="A163" s="168">
        <f>E163&amp;F163</f>
        <v/>
      </c>
      <c r="B163" s="56" t="n">
        <v>162</v>
      </c>
      <c r="C163" s="175">
        <f>C162</f>
        <v/>
      </c>
      <c r="D163" s="175">
        <f>C163&amp;"/"&amp;B163</f>
        <v/>
      </c>
      <c r="E163" s="168" t="n">
        <v>44724</v>
      </c>
      <c r="F163" s="168" t="inlineStr">
        <is>
          <t>поставка</t>
        </is>
      </c>
      <c r="G163" s="56" t="inlineStr">
        <is>
          <t>ДЦ Пермь</t>
        </is>
      </c>
      <c r="H163" s="197" t="n"/>
      <c r="I163" s="56" t="n">
        <v>600</v>
      </c>
      <c r="J163" s="56" t="n">
        <v>600</v>
      </c>
      <c r="K163" s="56" t="inlineStr">
        <is>
          <t>TREKB2022110601</t>
        </is>
      </c>
      <c r="L163" s="56" t="inlineStr">
        <is>
          <t>Ляхин</t>
        </is>
      </c>
      <c r="M163" s="56" t="inlineStr">
        <is>
          <t>Н736ЕТ159</t>
        </is>
      </c>
      <c r="N163" s="56" t="n">
        <v>24</v>
      </c>
      <c r="O163" s="56" t="inlineStr">
        <is>
          <t>ДЦ Пермь</t>
        </is>
      </c>
      <c r="P163" s="197" t="n"/>
      <c r="Q163" s="198" t="n"/>
      <c r="R163" s="197" t="n"/>
      <c r="S163" s="257" t="n"/>
      <c r="T163" s="175">
        <f>VLOOKUP(_xlfn.CONCAT(G163,H163),'SHIP-TO'!H:I,2,0)</f>
        <v/>
      </c>
      <c r="U163" s="296" t="n"/>
      <c r="V163" s="56" t="n"/>
      <c r="W163" s="56" t="n"/>
      <c r="X163" s="56" t="n"/>
      <c r="Y163" s="56" t="n"/>
      <c r="Z163" s="56" t="n"/>
      <c r="AA163" s="56" t="n"/>
      <c r="AB163" s="56" t="n"/>
      <c r="AC163" s="56" t="n"/>
      <c r="AD163" s="56" t="n"/>
      <c r="AE163" s="56" t="n"/>
      <c r="AF163" s="56" t="n"/>
      <c r="AG163" s="56" t="n"/>
      <c r="AH163" s="56" t="n"/>
      <c r="AI163" s="56" t="n"/>
      <c r="AJ163" s="56" t="n"/>
    </row>
    <row r="164">
      <c r="A164" s="168">
        <f>E164&amp;F164</f>
        <v/>
      </c>
      <c r="B164" s="56" t="n">
        <v>163</v>
      </c>
      <c r="C164" s="175">
        <f>C163</f>
        <v/>
      </c>
      <c r="D164" s="175">
        <f>C164&amp;"/"&amp;B164</f>
        <v/>
      </c>
      <c r="E164" s="168" t="n">
        <v>44725</v>
      </c>
      <c r="F164" s="168" t="inlineStr">
        <is>
          <t>возврат</t>
        </is>
      </c>
      <c r="G164" s="56" t="inlineStr">
        <is>
          <t>Х5</t>
        </is>
      </c>
      <c r="H164" s="56" t="inlineStr">
        <is>
          <t>РЦ Екатеринбург</t>
        </is>
      </c>
      <c r="I164" s="56" t="n">
        <v>150</v>
      </c>
      <c r="J164" s="56" t="n">
        <v>150</v>
      </c>
      <c r="K164" s="56" t="n">
        <v>5710</v>
      </c>
      <c r="L164" s="56" t="inlineStr">
        <is>
          <t>Ляхин</t>
        </is>
      </c>
      <c r="M164" s="56" t="inlineStr">
        <is>
          <t>Н736ЕТ159</t>
        </is>
      </c>
      <c r="N164" s="56" t="n">
        <v>6</v>
      </c>
      <c r="O164" s="197" t="n"/>
      <c r="P164" s="197" t="n"/>
      <c r="Q164" s="198" t="n"/>
      <c r="R164" s="203" t="n">
        <v>885283920</v>
      </c>
      <c r="S164" s="257" t="inlineStr">
        <is>
          <t>R100930067</t>
        </is>
      </c>
      <c r="T164" s="175">
        <f>VLOOKUP(_xlfn.CONCAT(G164,H164),'SHIP-TO'!H:I,2,0)</f>
        <v/>
      </c>
      <c r="U164" s="296" t="n"/>
      <c r="V164" s="56" t="n"/>
      <c r="W164" s="56" t="n"/>
      <c r="X164" s="56" t="n"/>
      <c r="Y164" s="56" t="n"/>
      <c r="Z164" s="56" t="n"/>
      <c r="AA164" s="56" t="n"/>
      <c r="AB164" s="56" t="n"/>
      <c r="AC164" s="56" t="n"/>
      <c r="AD164" s="56" t="n"/>
      <c r="AE164" s="56" t="n"/>
      <c r="AF164" s="56" t="n"/>
      <c r="AG164" s="56" t="n"/>
      <c r="AH164" s="56" t="n"/>
      <c r="AI164" s="56" t="n"/>
      <c r="AJ164" s="56" t="n"/>
    </row>
    <row r="165">
      <c r="A165" s="168">
        <f>E165&amp;F165</f>
        <v/>
      </c>
      <c r="B165" s="56" t="n">
        <v>164</v>
      </c>
      <c r="C165" s="175">
        <f>C164</f>
        <v/>
      </c>
      <c r="D165" s="175">
        <f>C165&amp;"/"&amp;B165</f>
        <v/>
      </c>
      <c r="E165" s="168" t="n">
        <v>44727</v>
      </c>
      <c r="F165" s="168" t="inlineStr">
        <is>
          <t>поставка</t>
        </is>
      </c>
      <c r="G165" s="56" t="inlineStr">
        <is>
          <t>ДЦ Пермь</t>
        </is>
      </c>
      <c r="H165" s="197" t="n"/>
      <c r="I165" s="56" t="n">
        <v>600</v>
      </c>
      <c r="J165" s="56" t="n">
        <v>600</v>
      </c>
      <c r="K165" s="56" t="inlineStr">
        <is>
          <t>TREKB2022140601</t>
        </is>
      </c>
      <c r="L165" s="56" t="inlineStr">
        <is>
          <t>Васильченко</t>
        </is>
      </c>
      <c r="M165" s="56" t="inlineStr">
        <is>
          <t>Н094СХ159</t>
        </is>
      </c>
      <c r="N165" s="56" t="n">
        <v>24</v>
      </c>
      <c r="O165" s="56" t="inlineStr">
        <is>
          <t>ДЦ Пермь</t>
        </is>
      </c>
      <c r="P165" s="197" t="n"/>
      <c r="Q165" s="198" t="n"/>
      <c r="R165" s="197" t="n"/>
      <c r="S165" s="257" t="n"/>
      <c r="T165" s="175">
        <f>VLOOKUP(_xlfn.CONCAT(G165,H165),'SHIP-TO'!H:I,2,0)</f>
        <v/>
      </c>
      <c r="U165" s="296" t="n"/>
      <c r="V165" s="56" t="n"/>
      <c r="W165" s="56" t="n"/>
      <c r="X165" s="56" t="n"/>
      <c r="Y165" s="56" t="n"/>
      <c r="Z165" s="56" t="n"/>
      <c r="AA165" s="56" t="n"/>
      <c r="AB165" s="56" t="n"/>
      <c r="AC165" s="56" t="n"/>
      <c r="AD165" s="56" t="n"/>
      <c r="AE165" s="56" t="n"/>
      <c r="AF165" s="56" t="n"/>
      <c r="AG165" s="56" t="n"/>
      <c r="AH165" s="56" t="n"/>
      <c r="AI165" s="56" t="n"/>
      <c r="AJ165" s="56" t="n"/>
    </row>
    <row r="166">
      <c r="A166" s="168">
        <f>E166&amp;F166</f>
        <v/>
      </c>
      <c r="B166" s="56" t="n">
        <v>165</v>
      </c>
      <c r="C166" s="175">
        <f>C165</f>
        <v/>
      </c>
      <c r="D166" s="175">
        <f>C166&amp;"/"&amp;B166</f>
        <v/>
      </c>
      <c r="E166" s="168" t="n">
        <v>44728</v>
      </c>
      <c r="F166" s="168" t="inlineStr">
        <is>
          <t>поставка</t>
        </is>
      </c>
      <c r="G166" s="56" t="inlineStr">
        <is>
          <t>ДЦ Пермь</t>
        </is>
      </c>
      <c r="H166" s="197" t="n"/>
      <c r="I166" s="56" t="n">
        <v>600</v>
      </c>
      <c r="J166" s="56" t="n">
        <v>600</v>
      </c>
      <c r="K166" s="56" t="inlineStr">
        <is>
          <t>TREKB2022150601</t>
        </is>
      </c>
      <c r="L166" s="56" t="inlineStr">
        <is>
          <t>Коновалов</t>
        </is>
      </c>
      <c r="M166" s="56" t="inlineStr">
        <is>
          <t>Н967АН196</t>
        </is>
      </c>
      <c r="N166" s="56" t="n">
        <v>24</v>
      </c>
      <c r="O166" s="56" t="inlineStr">
        <is>
          <t>ДЦ Пермь</t>
        </is>
      </c>
      <c r="P166" s="197" t="n"/>
      <c r="Q166" s="198" t="n"/>
      <c r="R166" s="197" t="n"/>
      <c r="S166" s="257" t="n"/>
      <c r="T166" s="175">
        <f>VLOOKUP(_xlfn.CONCAT(G166,H166),'SHIP-TO'!H:I,2,0)</f>
        <v/>
      </c>
      <c r="U166" s="296" t="n"/>
      <c r="V166" s="56" t="n"/>
      <c r="W166" s="56" t="n"/>
      <c r="X166" s="56" t="n"/>
      <c r="Y166" s="56" t="n"/>
      <c r="Z166" s="56" t="n"/>
      <c r="AA166" s="56" t="n"/>
      <c r="AB166" s="56" t="n"/>
      <c r="AC166" s="56" t="n"/>
      <c r="AD166" s="56" t="n"/>
      <c r="AE166" s="56" t="n"/>
      <c r="AF166" s="56" t="n"/>
      <c r="AG166" s="56" t="n"/>
      <c r="AH166" s="56" t="n"/>
      <c r="AI166" s="56" t="n"/>
      <c r="AJ166" s="56" t="n"/>
    </row>
    <row r="167">
      <c r="A167" s="168">
        <f>E167&amp;F167</f>
        <v/>
      </c>
      <c r="B167" s="56" t="n">
        <v>166</v>
      </c>
      <c r="C167" s="175">
        <f>C166</f>
        <v/>
      </c>
      <c r="D167" s="175">
        <f>C167&amp;"/"&amp;B167</f>
        <v/>
      </c>
      <c r="E167" s="168" t="n">
        <v>44733</v>
      </c>
      <c r="F167" s="168" t="inlineStr">
        <is>
          <t>поставка</t>
        </is>
      </c>
      <c r="G167" s="56" t="inlineStr">
        <is>
          <t>ДЦ Пермь</t>
        </is>
      </c>
      <c r="H167" s="197" t="n"/>
      <c r="I167" s="56" t="n">
        <v>600</v>
      </c>
      <c r="J167" s="56" t="n">
        <v>600</v>
      </c>
      <c r="K167" s="56" t="inlineStr">
        <is>
          <t>TREKB2022200601</t>
        </is>
      </c>
      <c r="L167" s="56" t="inlineStr">
        <is>
          <t>Зуев</t>
        </is>
      </c>
      <c r="M167" s="56" t="inlineStr">
        <is>
          <t>Н125СХ159</t>
        </is>
      </c>
      <c r="N167" s="56" t="n">
        <v>24</v>
      </c>
      <c r="O167" s="56" t="inlineStr">
        <is>
          <t>ДЦ Пермь</t>
        </is>
      </c>
      <c r="P167" s="197" t="n"/>
      <c r="Q167" s="198" t="n"/>
      <c r="R167" s="197" t="n"/>
      <c r="S167" s="257" t="n"/>
      <c r="T167" s="175">
        <f>VLOOKUP(_xlfn.CONCAT(G167,H167),'SHIP-TO'!H:I,2,0)</f>
        <v/>
      </c>
      <c r="U167" s="296" t="n"/>
      <c r="V167" s="56" t="n"/>
      <c r="W167" s="56" t="n"/>
      <c r="X167" s="56" t="n"/>
      <c r="Y167" s="56" t="n"/>
      <c r="Z167" s="56" t="n"/>
      <c r="AA167" s="56" t="n"/>
      <c r="AB167" s="56" t="n"/>
      <c r="AC167" s="56" t="n"/>
      <c r="AD167" s="56" t="n"/>
      <c r="AE167" s="56" t="n"/>
      <c r="AF167" s="56" t="n"/>
      <c r="AG167" s="56" t="n"/>
      <c r="AH167" s="56" t="n"/>
      <c r="AI167" s="56" t="n"/>
      <c r="AJ167" s="56" t="n"/>
    </row>
    <row r="168">
      <c r="A168" s="168">
        <f>E168&amp;F168</f>
        <v/>
      </c>
      <c r="B168" s="56" t="n">
        <v>167</v>
      </c>
      <c r="C168" s="175">
        <f>C167</f>
        <v/>
      </c>
      <c r="D168" s="175">
        <f>C168&amp;"/"&amp;B168</f>
        <v/>
      </c>
      <c r="E168" s="168" t="n">
        <v>44734</v>
      </c>
      <c r="F168" s="168" t="inlineStr">
        <is>
          <t>возврат</t>
        </is>
      </c>
      <c r="G168" s="56" t="inlineStr">
        <is>
          <t>Х5</t>
        </is>
      </c>
      <c r="H168" s="56" t="inlineStr">
        <is>
          <t>РЦ Екатеринбург</t>
        </is>
      </c>
      <c r="I168" s="56" t="n">
        <v>150</v>
      </c>
      <c r="J168" s="56" t="n">
        <v>152</v>
      </c>
      <c r="K168" s="56" t="n">
        <v>5797</v>
      </c>
      <c r="L168" s="56" t="inlineStr">
        <is>
          <t>Лопатин</t>
        </is>
      </c>
      <c r="M168" s="56" t="inlineStr">
        <is>
          <t>Н337ТЕ159</t>
        </is>
      </c>
      <c r="N168" s="56" t="n">
        <v>6</v>
      </c>
      <c r="O168" s="197" t="n"/>
      <c r="P168" s="197" t="n"/>
      <c r="Q168" s="198" t="n"/>
      <c r="R168" s="203" t="n">
        <v>885301067</v>
      </c>
      <c r="S168" s="257" t="inlineStr">
        <is>
          <t>R100931846</t>
        </is>
      </c>
      <c r="T168" s="175">
        <f>VLOOKUP(_xlfn.CONCAT(G168,H168),'SHIP-TO'!H:I,2,0)</f>
        <v/>
      </c>
      <c r="U168" s="296" t="n"/>
      <c r="V168" s="56" t="n"/>
      <c r="W168" s="56" t="n"/>
      <c r="X168" s="56" t="n"/>
      <c r="Y168" s="56" t="n"/>
      <c r="Z168" s="56" t="n"/>
      <c r="AA168" s="56" t="n"/>
      <c r="AB168" s="56" t="n"/>
      <c r="AC168" s="56" t="n"/>
      <c r="AD168" s="56" t="n"/>
      <c r="AE168" s="56" t="n"/>
      <c r="AF168" s="56" t="n"/>
      <c r="AG168" s="56" t="n"/>
      <c r="AH168" s="56" t="n"/>
      <c r="AI168" s="56" t="n"/>
      <c r="AJ168" s="56" t="n"/>
    </row>
    <row r="169">
      <c r="A169" s="168">
        <f>E169&amp;F169</f>
        <v/>
      </c>
      <c r="B169" s="56" t="n">
        <v>168</v>
      </c>
      <c r="C169" s="175">
        <f>C168</f>
        <v/>
      </c>
      <c r="D169" s="175">
        <f>C169&amp;"/"&amp;B169</f>
        <v/>
      </c>
      <c r="E169" s="168" t="n">
        <v>44735</v>
      </c>
      <c r="F169" s="168" t="inlineStr">
        <is>
          <t>поставка</t>
        </is>
      </c>
      <c r="G169" s="56" t="inlineStr">
        <is>
          <t>ДЦ Пермь</t>
        </is>
      </c>
      <c r="H169" s="197" t="n"/>
      <c r="I169" s="56" t="n">
        <v>600</v>
      </c>
      <c r="J169" s="56" t="n">
        <v>600</v>
      </c>
      <c r="K169" s="56" t="inlineStr">
        <is>
          <t>TREKB2022210601</t>
        </is>
      </c>
      <c r="L169" s="56" t="inlineStr">
        <is>
          <t>Соколов</t>
        </is>
      </c>
      <c r="M169" s="56" t="inlineStr">
        <is>
          <t>Х332КУ59</t>
        </is>
      </c>
      <c r="N169" s="56" t="n">
        <v>24</v>
      </c>
      <c r="O169" s="56" t="inlineStr">
        <is>
          <t>ДЦ Пермь</t>
        </is>
      </c>
      <c r="P169" s="197" t="n"/>
      <c r="Q169" s="198" t="n"/>
      <c r="R169" s="197" t="n"/>
      <c r="S169" s="257" t="n"/>
      <c r="T169" s="175">
        <f>VLOOKUP(_xlfn.CONCAT(G169,H169),'SHIP-TO'!H:I,2,0)</f>
        <v/>
      </c>
      <c r="U169" s="296" t="n"/>
      <c r="V169" s="56" t="n"/>
      <c r="W169" s="56" t="n"/>
      <c r="X169" s="56" t="n"/>
      <c r="Y169" s="56" t="n"/>
      <c r="Z169" s="56" t="n"/>
      <c r="AA169" s="56" t="n"/>
      <c r="AB169" s="56" t="n"/>
      <c r="AC169" s="56" t="n"/>
      <c r="AD169" s="56" t="n"/>
      <c r="AE169" s="56" t="n"/>
      <c r="AF169" s="56" t="n"/>
      <c r="AG169" s="56" t="n"/>
      <c r="AH169" s="56" t="n"/>
      <c r="AI169" s="56" t="n"/>
      <c r="AJ169" s="56" t="n"/>
    </row>
    <row r="170">
      <c r="A170" s="168">
        <f>E170&amp;F170</f>
        <v/>
      </c>
      <c r="B170" s="56" t="n">
        <v>169</v>
      </c>
      <c r="C170" s="175">
        <f>C169</f>
        <v/>
      </c>
      <c r="D170" s="175">
        <f>C170&amp;"/"&amp;B170</f>
        <v/>
      </c>
      <c r="E170" s="168" t="n">
        <v>44738</v>
      </c>
      <c r="F170" s="168" t="inlineStr">
        <is>
          <t>поставка</t>
        </is>
      </c>
      <c r="G170" s="56" t="inlineStr">
        <is>
          <t>ДЦ Пермь</t>
        </is>
      </c>
      <c r="H170" s="197" t="n"/>
      <c r="I170" s="56" t="n">
        <v>600</v>
      </c>
      <c r="J170" s="56" t="n">
        <v>600</v>
      </c>
      <c r="K170" s="56" t="inlineStr">
        <is>
          <t>TREKB2022240601</t>
        </is>
      </c>
      <c r="L170" s="56" t="inlineStr">
        <is>
          <t>Ляхин</t>
        </is>
      </c>
      <c r="M170" s="56" t="inlineStr">
        <is>
          <t>Н736ЕТ159</t>
        </is>
      </c>
      <c r="N170" s="56" t="n">
        <v>24</v>
      </c>
      <c r="O170" s="56" t="inlineStr">
        <is>
          <t>ДЦ Пермь</t>
        </is>
      </c>
      <c r="P170" s="197" t="n"/>
      <c r="Q170" s="198" t="n"/>
      <c r="R170" s="197" t="n"/>
      <c r="S170" s="257" t="n"/>
      <c r="T170" s="175">
        <f>VLOOKUP(_xlfn.CONCAT(G170,H170),'SHIP-TO'!H:I,2,0)</f>
        <v/>
      </c>
      <c r="U170" s="296" t="n"/>
      <c r="V170" s="56" t="n"/>
      <c r="W170" s="56" t="n"/>
      <c r="X170" s="56" t="n"/>
      <c r="Y170" s="56" t="n"/>
      <c r="Z170" s="56" t="n"/>
      <c r="AA170" s="56" t="n"/>
      <c r="AB170" s="56" t="n"/>
      <c r="AC170" s="56" t="n"/>
      <c r="AD170" s="56" t="n"/>
      <c r="AE170" s="56" t="n"/>
      <c r="AF170" s="56" t="n"/>
      <c r="AG170" s="56" t="n"/>
      <c r="AH170" s="56" t="n"/>
      <c r="AI170" s="56" t="n"/>
      <c r="AJ170" s="56" t="n"/>
    </row>
    <row r="171">
      <c r="A171" s="168">
        <f>E171&amp;F171</f>
        <v/>
      </c>
      <c r="B171" s="56" t="n">
        <v>170</v>
      </c>
      <c r="C171" s="175">
        <f>C170</f>
        <v/>
      </c>
      <c r="D171" s="175">
        <f>C171&amp;"/"&amp;B171</f>
        <v/>
      </c>
      <c r="E171" s="168" t="n">
        <v>44739</v>
      </c>
      <c r="F171" s="168" t="inlineStr">
        <is>
          <t>поставка</t>
        </is>
      </c>
      <c r="G171" s="56" t="inlineStr">
        <is>
          <t>ДЦ Пермь</t>
        </is>
      </c>
      <c r="H171" s="197" t="n"/>
      <c r="I171" s="56" t="n">
        <v>600</v>
      </c>
      <c r="J171" s="56" t="n">
        <v>600</v>
      </c>
      <c r="K171" s="56" t="inlineStr">
        <is>
          <t>TREKB2022270601</t>
        </is>
      </c>
      <c r="L171" s="56" t="inlineStr">
        <is>
          <t>Субботин</t>
        </is>
      </c>
      <c r="M171" s="56" t="inlineStr">
        <is>
          <t>Н764УН159</t>
        </is>
      </c>
      <c r="N171" s="56" t="n">
        <v>24</v>
      </c>
      <c r="O171" s="56" t="inlineStr">
        <is>
          <t>ДЦ Пермь</t>
        </is>
      </c>
      <c r="P171" s="197" t="n"/>
      <c r="Q171" s="198" t="n"/>
      <c r="R171" s="197" t="n"/>
      <c r="S171" s="257" t="n"/>
      <c r="T171" s="175">
        <f>VLOOKUP(_xlfn.CONCAT(G171,H171),'SHIP-TO'!H:I,2,0)</f>
        <v/>
      </c>
      <c r="U171" s="296" t="n"/>
      <c r="V171" s="56" t="n"/>
      <c r="W171" s="56" t="n"/>
      <c r="X171" s="56" t="n"/>
      <c r="Y171" s="56" t="n"/>
      <c r="Z171" s="56" t="n"/>
      <c r="AA171" s="56" t="n"/>
      <c r="AB171" s="56" t="n"/>
      <c r="AC171" s="56" t="n"/>
      <c r="AD171" s="56" t="n"/>
      <c r="AE171" s="56" t="n"/>
      <c r="AF171" s="56" t="n"/>
      <c r="AG171" s="56" t="n"/>
      <c r="AH171" s="56" t="n"/>
      <c r="AI171" s="56" t="n"/>
      <c r="AJ171" s="56" t="n"/>
    </row>
    <row r="172" ht="15" customHeight="1" s="303">
      <c r="A172" s="168">
        <f>E172&amp;F172</f>
        <v/>
      </c>
      <c r="B172" s="56" t="n">
        <v>171</v>
      </c>
      <c r="C172" s="175">
        <f>C171</f>
        <v/>
      </c>
      <c r="D172" s="175">
        <f>C172&amp;"/"&amp;B172</f>
        <v/>
      </c>
      <c r="E172" s="168" t="n">
        <v>44741</v>
      </c>
      <c r="F172" s="168" t="inlineStr">
        <is>
          <t>возврат</t>
        </is>
      </c>
      <c r="G172" s="56" t="inlineStr">
        <is>
          <t>Х5</t>
        </is>
      </c>
      <c r="H172" s="56" t="inlineStr">
        <is>
          <t>РЦ Екатеринбург</t>
        </is>
      </c>
      <c r="I172" s="56" t="n">
        <v>200</v>
      </c>
      <c r="J172" s="56" t="n">
        <v>200</v>
      </c>
      <c r="K172" s="56" t="n">
        <v>5853</v>
      </c>
      <c r="L172" s="56" t="inlineStr">
        <is>
          <t>Михайлов</t>
        </is>
      </c>
      <c r="M172" s="56" t="inlineStr">
        <is>
          <t>Н750ЕТ159</t>
        </is>
      </c>
      <c r="N172" s="56" t="n">
        <v>10</v>
      </c>
      <c r="O172" s="197" t="n"/>
      <c r="P172" s="197" t="n"/>
      <c r="Q172" s="198" t="n"/>
      <c r="R172" s="203" t="n">
        <v>885300904</v>
      </c>
      <c r="S172" s="257" t="inlineStr">
        <is>
          <t>R100934689</t>
        </is>
      </c>
      <c r="T172" s="175">
        <f>VLOOKUP(_xlfn.CONCAT(G172,H172),'SHIP-TO'!H:I,2,0)</f>
        <v/>
      </c>
      <c r="U172" s="296" t="n"/>
      <c r="V172" s="56" t="n"/>
      <c r="W172" s="56" t="n"/>
      <c r="X172" s="56" t="n"/>
      <c r="Y172" s="56" t="n"/>
      <c r="Z172" s="56" t="n"/>
      <c r="AA172" s="56" t="n"/>
      <c r="AB172" s="56" t="n"/>
      <c r="AC172" s="56" t="n"/>
      <c r="AD172" s="56" t="n"/>
      <c r="AE172" s="56" t="n"/>
      <c r="AF172" s="56" t="n"/>
      <c r="AG172" s="56" t="n"/>
      <c r="AH172" s="56" t="n"/>
      <c r="AI172" s="56" t="n"/>
      <c r="AJ172" s="56" t="n"/>
    </row>
    <row r="173" customFormat="1" s="172">
      <c r="A173" s="171">
        <f>E173&amp;F173</f>
        <v/>
      </c>
      <c r="B173" s="56" t="n">
        <v>172</v>
      </c>
      <c r="C173" s="175">
        <f>C172</f>
        <v/>
      </c>
      <c r="D173" s="175">
        <f>C173&amp;"/"&amp;B173</f>
        <v/>
      </c>
      <c r="E173" s="171" t="n">
        <v>44743</v>
      </c>
      <c r="F173" s="171" t="inlineStr">
        <is>
          <t>поставка</t>
        </is>
      </c>
      <c r="G173" s="170" t="inlineStr">
        <is>
          <t>ДЦ Пермь</t>
        </is>
      </c>
      <c r="H173" s="199" t="n"/>
      <c r="I173" s="170" t="n">
        <v>600</v>
      </c>
      <c r="J173" s="170" t="n">
        <v>600</v>
      </c>
      <c r="K173" s="170" t="inlineStr">
        <is>
          <t>TREKB2022300601</t>
        </is>
      </c>
      <c r="L173" s="170" t="inlineStr">
        <is>
          <t>Аникин</t>
        </is>
      </c>
      <c r="M173" s="170" t="inlineStr">
        <is>
          <t>А416МА 96</t>
        </is>
      </c>
      <c r="N173" s="170" t="n">
        <v>24</v>
      </c>
      <c r="O173" s="170" t="inlineStr">
        <is>
          <t>ДЦ Пермь</t>
        </is>
      </c>
      <c r="P173" s="199" t="n"/>
      <c r="Q173" s="200" t="n"/>
      <c r="R173" s="199" t="n"/>
      <c r="S173" s="258" t="n"/>
      <c r="T173" s="185">
        <f>VLOOKUP(_xlfn.CONCAT(G173,H173),'SHIP-TO'!H:I,2,0)</f>
        <v/>
      </c>
      <c r="U173" s="282" t="n"/>
      <c r="V173" s="170" t="n"/>
      <c r="W173" s="170" t="n"/>
      <c r="X173" s="170" t="n"/>
      <c r="Y173" s="170" t="n"/>
      <c r="Z173" s="170" t="n"/>
      <c r="AA173" s="170" t="n"/>
      <c r="AB173" s="170" t="n"/>
      <c r="AC173" s="170" t="n"/>
      <c r="AD173" s="170" t="n"/>
      <c r="AE173" s="170" t="n"/>
      <c r="AF173" s="170" t="n"/>
      <c r="AG173" s="170" t="n"/>
      <c r="AH173" s="170" t="n"/>
      <c r="AI173" s="170" t="n"/>
      <c r="AJ173" s="170" t="n"/>
    </row>
    <row r="174" customFormat="1" s="172">
      <c r="A174" s="171">
        <f>E174&amp;F174</f>
        <v/>
      </c>
      <c r="B174" s="56" t="n">
        <v>173</v>
      </c>
      <c r="C174" s="175">
        <f>C173</f>
        <v/>
      </c>
      <c r="D174" s="175">
        <f>C174&amp;"/"&amp;B174</f>
        <v/>
      </c>
      <c r="E174" s="171" t="n">
        <v>44744</v>
      </c>
      <c r="F174" s="171" t="inlineStr">
        <is>
          <t>поставка</t>
        </is>
      </c>
      <c r="G174" s="170" t="inlineStr">
        <is>
          <t>ДЦ Пермь</t>
        </is>
      </c>
      <c r="H174" s="199" t="n"/>
      <c r="I174" s="170" t="n">
        <v>600</v>
      </c>
      <c r="J174" s="170" t="n">
        <v>600</v>
      </c>
      <c r="K174" s="170" t="inlineStr">
        <is>
          <t>TREKB2022010701</t>
        </is>
      </c>
      <c r="L174" s="170" t="inlineStr">
        <is>
          <t>Ляхин</t>
        </is>
      </c>
      <c r="M174" s="170" t="inlineStr">
        <is>
          <t>Н736ЕТ159</t>
        </is>
      </c>
      <c r="N174" s="170" t="n">
        <v>24</v>
      </c>
      <c r="O174" s="170" t="inlineStr">
        <is>
          <t>ДЦ Пермь</t>
        </is>
      </c>
      <c r="P174" s="199" t="n"/>
      <c r="Q174" s="200" t="n"/>
      <c r="R174" s="199" t="n"/>
      <c r="S174" s="258" t="n"/>
      <c r="T174" s="185">
        <f>VLOOKUP(_xlfn.CONCAT(G174,H174),'SHIP-TO'!H:I,2,0)</f>
        <v/>
      </c>
      <c r="U174" s="282" t="n"/>
      <c r="V174" s="170" t="n"/>
      <c r="W174" s="170" t="n"/>
      <c r="X174" s="170" t="n"/>
      <c r="Y174" s="170" t="n"/>
      <c r="Z174" s="170" t="n"/>
      <c r="AA174" s="170" t="n"/>
      <c r="AB174" s="170" t="n"/>
      <c r="AC174" s="170" t="n"/>
      <c r="AD174" s="170" t="n"/>
      <c r="AE174" s="170" t="n"/>
      <c r="AF174" s="170" t="n"/>
      <c r="AG174" s="170" t="n"/>
      <c r="AH174" s="170" t="n"/>
      <c r="AI174" s="170" t="n"/>
      <c r="AJ174" s="170" t="n"/>
    </row>
    <row r="175" customFormat="1" s="172">
      <c r="A175" s="171">
        <f>E175&amp;F175</f>
        <v/>
      </c>
      <c r="B175" s="56" t="n">
        <v>174</v>
      </c>
      <c r="C175" s="175">
        <f>C174</f>
        <v/>
      </c>
      <c r="D175" s="175">
        <f>C175&amp;"/"&amp;B175</f>
        <v/>
      </c>
      <c r="E175" s="171" t="n">
        <v>44748</v>
      </c>
      <c r="F175" s="171" t="inlineStr">
        <is>
          <t>поставка</t>
        </is>
      </c>
      <c r="G175" s="170" t="inlineStr">
        <is>
          <t>ДЦ Пермь</t>
        </is>
      </c>
      <c r="H175" s="199" t="n"/>
      <c r="I175" s="170" t="n">
        <v>600</v>
      </c>
      <c r="J175" s="170" t="n">
        <v>600</v>
      </c>
      <c r="K175" s="170" t="inlineStr">
        <is>
          <t>TREKB2022050701</t>
        </is>
      </c>
      <c r="L175" s="170" t="inlineStr">
        <is>
          <t>Злыгостев</t>
        </is>
      </c>
      <c r="M175" s="170" t="inlineStr">
        <is>
          <t>Н736ЕТ159</t>
        </is>
      </c>
      <c r="N175" s="170" t="n">
        <v>24</v>
      </c>
      <c r="O175" s="170" t="inlineStr">
        <is>
          <t>ДЦ Пермь</t>
        </is>
      </c>
      <c r="P175" s="199" t="n"/>
      <c r="Q175" s="200" t="n"/>
      <c r="R175" s="199" t="n"/>
      <c r="S175" s="258" t="n"/>
      <c r="T175" s="185">
        <f>VLOOKUP(_xlfn.CONCAT(G175,H175),'SHIP-TO'!H:I,2,0)</f>
        <v/>
      </c>
      <c r="U175" s="282" t="n"/>
      <c r="V175" s="170" t="n"/>
      <c r="W175" s="170" t="n"/>
      <c r="X175" s="170" t="n"/>
      <c r="Y175" s="170" t="n"/>
      <c r="Z175" s="170" t="n"/>
      <c r="AA175" s="170" t="n"/>
      <c r="AB175" s="170" t="n"/>
      <c r="AC175" s="170" t="n"/>
      <c r="AD175" s="170" t="n"/>
      <c r="AE175" s="170" t="n"/>
      <c r="AF175" s="170" t="n"/>
      <c r="AG175" s="170" t="n"/>
      <c r="AH175" s="170" t="n"/>
      <c r="AI175" s="170" t="n"/>
      <c r="AJ175" s="170" t="n"/>
    </row>
    <row r="176" customFormat="1" s="172">
      <c r="A176" s="171">
        <f>E176&amp;F176</f>
        <v/>
      </c>
      <c r="B176" s="56" t="n">
        <v>175</v>
      </c>
      <c r="C176" s="175">
        <f>C175</f>
        <v/>
      </c>
      <c r="D176" s="175">
        <f>C176&amp;"/"&amp;B176</f>
        <v/>
      </c>
      <c r="E176" s="171" t="n">
        <v>44749</v>
      </c>
      <c r="F176" s="171" t="inlineStr">
        <is>
          <t>поставка</t>
        </is>
      </c>
      <c r="G176" s="170" t="inlineStr">
        <is>
          <t>ДЦ Пермь</t>
        </is>
      </c>
      <c r="H176" s="199" t="n"/>
      <c r="I176" s="170" t="n">
        <v>600</v>
      </c>
      <c r="J176" s="170" t="n">
        <v>600</v>
      </c>
      <c r="K176" s="170" t="inlineStr">
        <is>
          <t>TREKB2022060701</t>
        </is>
      </c>
      <c r="L176" s="170" t="inlineStr">
        <is>
          <t>Собайкин</t>
        </is>
      </c>
      <c r="M176" s="170" t="inlineStr">
        <is>
          <t>У015ХА96</t>
        </is>
      </c>
      <c r="N176" s="170" t="n">
        <v>24</v>
      </c>
      <c r="O176" s="170" t="inlineStr">
        <is>
          <t>ДЦ Пермь</t>
        </is>
      </c>
      <c r="P176" s="199" t="n"/>
      <c r="Q176" s="200" t="n"/>
      <c r="R176" s="199" t="n"/>
      <c r="S176" s="258" t="n"/>
      <c r="T176" s="185">
        <f>VLOOKUP(_xlfn.CONCAT(G176,H176),'SHIP-TO'!H:I,2,0)</f>
        <v/>
      </c>
      <c r="U176" s="282" t="n"/>
      <c r="V176" s="170" t="n"/>
      <c r="W176" s="170" t="n"/>
      <c r="X176" s="170" t="n"/>
      <c r="Y176" s="170" t="n"/>
      <c r="Z176" s="170" t="n"/>
      <c r="AA176" s="170" t="n"/>
      <c r="AB176" s="170" t="n"/>
      <c r="AC176" s="170" t="n"/>
      <c r="AD176" s="170" t="n"/>
      <c r="AE176" s="170" t="n"/>
      <c r="AF176" s="170" t="n"/>
      <c r="AG176" s="170" t="n"/>
      <c r="AH176" s="170" t="n"/>
      <c r="AI176" s="170" t="n"/>
      <c r="AJ176" s="170" t="n"/>
    </row>
    <row r="177" customFormat="1" s="172">
      <c r="A177" s="171">
        <f>E177&amp;F177</f>
        <v/>
      </c>
      <c r="B177" s="56" t="n">
        <v>176</v>
      </c>
      <c r="C177" s="175">
        <f>C176</f>
        <v/>
      </c>
      <c r="D177" s="175">
        <f>C177&amp;"/"&amp;B177</f>
        <v/>
      </c>
      <c r="E177" s="171" t="n">
        <v>44752</v>
      </c>
      <c r="F177" s="171" t="inlineStr">
        <is>
          <t>возврат</t>
        </is>
      </c>
      <c r="G177" s="170" t="inlineStr">
        <is>
          <t>Х5</t>
        </is>
      </c>
      <c r="H177" s="170" t="inlineStr">
        <is>
          <t>РЦ Екатеринбург</t>
        </is>
      </c>
      <c r="I177" s="170" t="n">
        <v>600</v>
      </c>
      <c r="J177" s="170" t="n">
        <v>600</v>
      </c>
      <c r="K177" s="170" t="n">
        <v>5954</v>
      </c>
      <c r="L177" s="170" t="inlineStr">
        <is>
          <t>Ляхин</t>
        </is>
      </c>
      <c r="M177" s="170" t="inlineStr">
        <is>
          <t>Н736ЕТ159</t>
        </is>
      </c>
      <c r="N177" s="170" t="n">
        <v>24</v>
      </c>
      <c r="O177" s="199" t="n"/>
      <c r="P177" s="199" t="n"/>
      <c r="Q177" s="200" t="n"/>
      <c r="R177" s="203" t="n">
        <v>885277211</v>
      </c>
      <c r="S177" s="258" t="inlineStr">
        <is>
          <t>R100935411</t>
        </is>
      </c>
      <c r="T177" s="185">
        <f>VLOOKUP(_xlfn.CONCAT(G177,H177),'SHIP-TO'!H:I,2,0)</f>
        <v/>
      </c>
      <c r="U177" s="282" t="n"/>
      <c r="V177" s="170" t="n"/>
      <c r="W177" s="170" t="n"/>
      <c r="X177" s="170" t="n"/>
      <c r="Y177" s="170" t="n"/>
      <c r="Z177" s="170" t="n"/>
      <c r="AA177" s="170" t="n"/>
      <c r="AB177" s="170" t="n"/>
      <c r="AC177" s="170" t="n"/>
      <c r="AD177" s="170" t="n"/>
      <c r="AE177" s="170" t="n"/>
      <c r="AF177" s="170" t="n"/>
      <c r="AG177" s="170" t="n"/>
      <c r="AH177" s="170" t="n"/>
      <c r="AI177" s="170" t="n"/>
      <c r="AJ177" s="170" t="n"/>
    </row>
    <row r="178" customFormat="1" s="172">
      <c r="A178" s="171">
        <f>E178&amp;F178</f>
        <v/>
      </c>
      <c r="B178" s="56" t="n">
        <v>177</v>
      </c>
      <c r="C178" s="175">
        <f>C177</f>
        <v/>
      </c>
      <c r="D178" s="175">
        <f>C178&amp;"/"&amp;B178</f>
        <v/>
      </c>
      <c r="E178" s="171" t="n">
        <v>44757</v>
      </c>
      <c r="F178" s="171" t="inlineStr">
        <is>
          <t>поставка</t>
        </is>
      </c>
      <c r="G178" s="170" t="inlineStr">
        <is>
          <t>ДЦ Пермь</t>
        </is>
      </c>
      <c r="H178" s="199" t="n"/>
      <c r="I178" s="170" t="n">
        <v>600</v>
      </c>
      <c r="J178" s="170" t="n">
        <v>600</v>
      </c>
      <c r="K178" s="170" t="inlineStr">
        <is>
          <t>TREKB2022140701</t>
        </is>
      </c>
      <c r="L178" s="170" t="inlineStr">
        <is>
          <t>Саламатов</t>
        </is>
      </c>
      <c r="M178" s="170" t="inlineStr">
        <is>
          <t>А453АЕ 159</t>
        </is>
      </c>
      <c r="N178" s="170" t="n">
        <v>24</v>
      </c>
      <c r="O178" s="170" t="inlineStr">
        <is>
          <t>ДЦ Пермь</t>
        </is>
      </c>
      <c r="P178" s="199" t="n"/>
      <c r="Q178" s="200" t="n"/>
      <c r="R178" s="199" t="n"/>
      <c r="S178" s="258" t="n"/>
      <c r="T178" s="185">
        <f>VLOOKUP(_xlfn.CONCAT(G178,H178),'SHIP-TO'!H:I,2,0)</f>
        <v/>
      </c>
      <c r="U178" s="282" t="n"/>
      <c r="V178" s="170" t="n"/>
      <c r="W178" s="170" t="n"/>
      <c r="X178" s="170" t="n"/>
      <c r="Y178" s="170" t="n"/>
      <c r="Z178" s="170" t="n"/>
      <c r="AA178" s="170" t="n"/>
      <c r="AB178" s="170" t="n"/>
      <c r="AC178" s="170" t="n"/>
      <c r="AD178" s="170" t="n"/>
      <c r="AE178" s="170" t="n"/>
      <c r="AF178" s="170" t="n"/>
      <c r="AG178" s="170" t="n"/>
      <c r="AH178" s="170" t="n"/>
      <c r="AI178" s="170" t="n"/>
      <c r="AJ178" s="170" t="n"/>
    </row>
    <row r="179" customFormat="1" s="172">
      <c r="A179" s="171">
        <f>E179&amp;F179</f>
        <v/>
      </c>
      <c r="B179" s="56" t="n">
        <v>178</v>
      </c>
      <c r="C179" s="175">
        <f>C178</f>
        <v/>
      </c>
      <c r="D179" s="175">
        <f>C179&amp;"/"&amp;B179</f>
        <v/>
      </c>
      <c r="E179" s="171" t="n">
        <v>44758</v>
      </c>
      <c r="F179" s="171" t="inlineStr">
        <is>
          <t>поставка</t>
        </is>
      </c>
      <c r="G179" s="170" t="inlineStr">
        <is>
          <t>ДЦ Пермь</t>
        </is>
      </c>
      <c r="H179" s="199" t="n"/>
      <c r="I179" s="170" t="n">
        <v>600</v>
      </c>
      <c r="J179" s="170" t="n">
        <v>600</v>
      </c>
      <c r="K179" s="170" t="inlineStr">
        <is>
          <t>TREKB2022150701</t>
        </is>
      </c>
      <c r="L179" s="170" t="inlineStr">
        <is>
          <t>Васильченко</t>
        </is>
      </c>
      <c r="M179" s="170" t="inlineStr">
        <is>
          <t>Н094СХ159</t>
        </is>
      </c>
      <c r="N179" s="170" t="n">
        <v>24</v>
      </c>
      <c r="O179" s="170" t="inlineStr">
        <is>
          <t>ДЦ Пермь</t>
        </is>
      </c>
      <c r="P179" s="199" t="n"/>
      <c r="Q179" s="200" t="n"/>
      <c r="R179" s="199" t="n"/>
      <c r="S179" s="258" t="n"/>
      <c r="T179" s="185">
        <f>VLOOKUP(_xlfn.CONCAT(G179,H179),'SHIP-TO'!H:I,2,0)</f>
        <v/>
      </c>
      <c r="U179" s="282" t="n"/>
      <c r="V179" s="170" t="n"/>
      <c r="W179" s="170" t="n"/>
      <c r="X179" s="170" t="n"/>
      <c r="Y179" s="170" t="n"/>
      <c r="Z179" s="170" t="n"/>
      <c r="AA179" s="170" t="n"/>
      <c r="AB179" s="170" t="n"/>
      <c r="AC179" s="170" t="n"/>
      <c r="AD179" s="170" t="n"/>
      <c r="AE179" s="170" t="n"/>
      <c r="AF179" s="170" t="n"/>
      <c r="AG179" s="170" t="n"/>
      <c r="AH179" s="170" t="n"/>
      <c r="AI179" s="170" t="n"/>
      <c r="AJ179" s="170" t="n"/>
    </row>
    <row r="180" customFormat="1" s="172">
      <c r="A180" s="171">
        <f>E180&amp;F180</f>
        <v/>
      </c>
      <c r="B180" s="56" t="n">
        <v>179</v>
      </c>
      <c r="C180" s="175">
        <f>C179</f>
        <v/>
      </c>
      <c r="D180" s="175">
        <f>C180&amp;"/"&amp;B180</f>
        <v/>
      </c>
      <c r="E180" s="171" t="n">
        <v>44760</v>
      </c>
      <c r="F180" s="171" t="inlineStr">
        <is>
          <t>возврат</t>
        </is>
      </c>
      <c r="G180" s="170" t="inlineStr">
        <is>
          <t>Х5</t>
        </is>
      </c>
      <c r="H180" s="170" t="inlineStr">
        <is>
          <t>РЦ Екатеринбург</t>
        </is>
      </c>
      <c r="I180" s="170" t="n">
        <v>400</v>
      </c>
      <c r="J180" s="170" t="n">
        <v>400</v>
      </c>
      <c r="K180" s="170" t="n">
        <v>6041</v>
      </c>
      <c r="L180" s="170" t="inlineStr">
        <is>
          <t>Сибагатулин</t>
        </is>
      </c>
      <c r="M180" s="170" t="inlineStr">
        <is>
          <t>А308ОК159</t>
        </is>
      </c>
      <c r="N180" s="170" t="n">
        <v>16</v>
      </c>
      <c r="O180" s="199" t="n"/>
      <c r="P180" s="199" t="n"/>
      <c r="Q180" s="200" t="n"/>
      <c r="R180" s="203" t="n">
        <v>885280778</v>
      </c>
      <c r="S180" s="258" t="inlineStr">
        <is>
          <t>R100954584</t>
        </is>
      </c>
      <c r="T180" s="185">
        <f>VLOOKUP(_xlfn.CONCAT(G180,H180),'SHIP-TO'!H:I,2,0)</f>
        <v/>
      </c>
      <c r="U180" s="282" t="n"/>
      <c r="V180" s="170" t="n"/>
      <c r="W180" s="170" t="n"/>
      <c r="X180" s="170" t="n"/>
      <c r="Y180" s="170" t="n"/>
      <c r="Z180" s="170" t="n"/>
      <c r="AA180" s="170" t="n"/>
      <c r="AB180" s="170" t="n"/>
      <c r="AC180" s="170" t="n"/>
      <c r="AD180" s="170" t="n"/>
      <c r="AE180" s="170" t="n"/>
      <c r="AF180" s="170" t="n"/>
      <c r="AG180" s="170" t="n"/>
      <c r="AH180" s="170" t="n"/>
      <c r="AI180" s="170" t="n"/>
      <c r="AJ180" s="170" t="n"/>
    </row>
    <row r="181" customFormat="1" s="172">
      <c r="A181" s="171">
        <f>E181&amp;F181</f>
        <v/>
      </c>
      <c r="B181" s="56" t="n">
        <v>180</v>
      </c>
      <c r="C181" s="175">
        <f>C180</f>
        <v/>
      </c>
      <c r="D181" s="175">
        <f>C181&amp;"/"&amp;B181</f>
        <v/>
      </c>
      <c r="E181" s="171" t="n">
        <v>44763</v>
      </c>
      <c r="F181" s="171" t="inlineStr">
        <is>
          <t>поставка</t>
        </is>
      </c>
      <c r="G181" s="170" t="inlineStr">
        <is>
          <t>ДЦ Пермь</t>
        </is>
      </c>
      <c r="H181" s="199" t="n"/>
      <c r="I181" s="170" t="n">
        <v>504</v>
      </c>
      <c r="J181" s="170" t="n">
        <v>504</v>
      </c>
      <c r="K181" s="170" t="inlineStr">
        <is>
          <t>TREKB2022200701</t>
        </is>
      </c>
      <c r="L181" s="170" t="inlineStr">
        <is>
          <t>Пушков</t>
        </is>
      </c>
      <c r="M181" s="170" t="inlineStr">
        <is>
          <t>А592УО159</t>
        </is>
      </c>
      <c r="N181" s="170" t="n">
        <v>19</v>
      </c>
      <c r="O181" s="170" t="inlineStr">
        <is>
          <t>ДЦ Пермь</t>
        </is>
      </c>
      <c r="P181" s="199" t="n"/>
      <c r="Q181" s="200" t="n"/>
      <c r="R181" s="199" t="n"/>
      <c r="S181" s="258" t="n"/>
      <c r="T181" s="185">
        <f>VLOOKUP(_xlfn.CONCAT(G181,H181),'SHIP-TO'!H:I,2,0)</f>
        <v/>
      </c>
      <c r="U181" s="282" t="n"/>
      <c r="V181" s="170" t="n"/>
      <c r="W181" s="170" t="n"/>
      <c r="X181" s="170" t="n"/>
      <c r="Y181" s="170" t="n"/>
      <c r="Z181" s="170" t="n"/>
      <c r="AA181" s="170" t="n"/>
      <c r="AB181" s="170" t="n"/>
      <c r="AC181" s="170" t="n"/>
      <c r="AD181" s="170" t="n"/>
      <c r="AE181" s="170" t="n"/>
      <c r="AF181" s="170" t="n"/>
      <c r="AG181" s="170" t="n"/>
      <c r="AH181" s="170" t="n"/>
      <c r="AI181" s="170" t="n"/>
      <c r="AJ181" s="170" t="n"/>
    </row>
    <row r="182" customFormat="1" s="172">
      <c r="A182" s="171">
        <f>E182&amp;F182</f>
        <v/>
      </c>
      <c r="B182" s="56" t="n">
        <v>181</v>
      </c>
      <c r="C182" s="175">
        <f>C181</f>
        <v/>
      </c>
      <c r="D182" s="175">
        <f>C182&amp;"/"&amp;B182</f>
        <v/>
      </c>
      <c r="E182" s="171" t="n">
        <v>44765</v>
      </c>
      <c r="F182" s="171" t="inlineStr">
        <is>
          <t>поставка</t>
        </is>
      </c>
      <c r="G182" s="170" t="inlineStr">
        <is>
          <t>ДЦ Пермь</t>
        </is>
      </c>
      <c r="H182" s="199" t="n"/>
      <c r="I182" s="170" t="n">
        <v>600</v>
      </c>
      <c r="J182" s="170" t="n">
        <v>600</v>
      </c>
      <c r="K182" s="170" t="inlineStr">
        <is>
          <t>TREKB2022220701</t>
        </is>
      </c>
      <c r="L182" s="170" t="inlineStr">
        <is>
          <t>Злыгостев</t>
        </is>
      </c>
      <c r="M182" s="170" t="inlineStr">
        <is>
          <t>Н736ЕТ159</t>
        </is>
      </c>
      <c r="N182" s="170" t="n">
        <v>24</v>
      </c>
      <c r="O182" s="170" t="inlineStr">
        <is>
          <t>ДЦ Пермь</t>
        </is>
      </c>
      <c r="P182" s="199" t="n"/>
      <c r="Q182" s="200" t="n"/>
      <c r="R182" s="199" t="n"/>
      <c r="S182" s="258" t="n"/>
      <c r="T182" s="185">
        <f>VLOOKUP(_xlfn.CONCAT(G182,H182),'SHIP-TO'!H:I,2,0)</f>
        <v/>
      </c>
      <c r="U182" s="282" t="n"/>
      <c r="V182" s="170" t="n"/>
      <c r="W182" s="170" t="n"/>
      <c r="X182" s="170" t="n"/>
      <c r="Y182" s="170" t="n"/>
      <c r="Z182" s="170" t="n"/>
      <c r="AA182" s="170" t="n"/>
      <c r="AB182" s="170" t="n"/>
      <c r="AC182" s="170" t="n"/>
      <c r="AD182" s="170" t="n"/>
      <c r="AE182" s="170" t="n"/>
      <c r="AF182" s="170" t="n"/>
      <c r="AG182" s="170" t="n"/>
      <c r="AH182" s="170" t="n"/>
      <c r="AI182" s="170" t="n"/>
      <c r="AJ182" s="170" t="n"/>
    </row>
    <row r="183" customFormat="1" s="172">
      <c r="A183" s="171">
        <f>E183&amp;F183</f>
        <v/>
      </c>
      <c r="B183" s="56" t="n">
        <v>182</v>
      </c>
      <c r="C183" s="175">
        <f>C182</f>
        <v/>
      </c>
      <c r="D183" s="175">
        <f>C183&amp;"/"&amp;B183</f>
        <v/>
      </c>
      <c r="E183" s="171" t="n">
        <v>44769</v>
      </c>
      <c r="F183" s="171" t="inlineStr">
        <is>
          <t>возврат</t>
        </is>
      </c>
      <c r="G183" s="170" t="inlineStr">
        <is>
          <t>Х5</t>
        </is>
      </c>
      <c r="H183" s="170" t="inlineStr">
        <is>
          <t>РЦ Екатеринбург</t>
        </is>
      </c>
      <c r="I183" s="170" t="n">
        <v>255</v>
      </c>
      <c r="J183" s="170" t="n">
        <v>255</v>
      </c>
      <c r="K183" s="170" t="n">
        <v>6111</v>
      </c>
      <c r="L183" s="170" t="inlineStr">
        <is>
          <t>Ляхин</t>
        </is>
      </c>
      <c r="M183" s="170" t="inlineStr">
        <is>
          <t>Н736ЕТ159</t>
        </is>
      </c>
      <c r="N183" s="170" t="n">
        <v>11</v>
      </c>
      <c r="O183" s="199" t="n"/>
      <c r="P183" s="199" t="n"/>
      <c r="Q183" s="200" t="n"/>
      <c r="R183" s="203" t="n">
        <v>885280779</v>
      </c>
      <c r="S183" s="258" t="inlineStr">
        <is>
          <t>R100941843</t>
        </is>
      </c>
      <c r="T183" s="185">
        <f>VLOOKUP(_xlfn.CONCAT(G183,H183),'SHIP-TO'!H:I,2,0)</f>
        <v/>
      </c>
      <c r="U183" s="282" t="n"/>
      <c r="V183" s="170" t="n"/>
      <c r="W183" s="170" t="n"/>
      <c r="X183" s="170" t="n"/>
      <c r="Y183" s="170" t="n"/>
      <c r="Z183" s="170" t="n"/>
      <c r="AA183" s="170" t="n"/>
      <c r="AB183" s="170" t="n"/>
      <c r="AC183" s="170" t="n"/>
      <c r="AD183" s="170" t="n"/>
      <c r="AE183" s="170" t="n"/>
      <c r="AF183" s="170" t="n"/>
      <c r="AG183" s="170" t="n"/>
      <c r="AH183" s="170" t="n"/>
      <c r="AI183" s="170" t="n"/>
      <c r="AJ183" s="170" t="n"/>
    </row>
    <row r="184" customFormat="1" s="172">
      <c r="A184" s="171">
        <f>E184&amp;F198</f>
        <v/>
      </c>
      <c r="B184" s="56" t="n">
        <v>183</v>
      </c>
      <c r="C184" s="175">
        <f>C183</f>
        <v/>
      </c>
      <c r="D184" s="175">
        <f>C184&amp;"/"&amp;B184</f>
        <v/>
      </c>
      <c r="E184" s="171" t="n">
        <v>44769</v>
      </c>
      <c r="F184" s="172" t="inlineStr">
        <is>
          <t>поставка</t>
        </is>
      </c>
      <c r="G184" s="170" t="inlineStr">
        <is>
          <t>ДЦ Пермь</t>
        </is>
      </c>
      <c r="H184" s="199" t="n"/>
      <c r="I184" s="170" t="n">
        <v>600</v>
      </c>
      <c r="J184" s="170" t="n">
        <v>600</v>
      </c>
      <c r="K184" s="170" t="inlineStr">
        <is>
          <t>TREKB2022260701</t>
        </is>
      </c>
      <c r="L184" s="170" t="inlineStr">
        <is>
          <t>Ляхин</t>
        </is>
      </c>
      <c r="M184" s="170" t="inlineStr">
        <is>
          <t>Н736ЕТ159</t>
        </is>
      </c>
      <c r="N184" s="170" t="n">
        <v>24</v>
      </c>
      <c r="O184" s="170" t="inlineStr">
        <is>
          <t>ДЦ Пермь</t>
        </is>
      </c>
      <c r="P184" s="199" t="n"/>
      <c r="Q184" s="200" t="n"/>
      <c r="R184" s="199" t="n"/>
      <c r="S184" s="258" t="n"/>
      <c r="T184" s="185">
        <f>VLOOKUP(_xlfn.CONCAT(G184,H184),'SHIP-TO'!H:I,2,0)</f>
        <v/>
      </c>
      <c r="U184" s="282" t="n"/>
      <c r="V184" s="170" t="n"/>
      <c r="W184" s="170" t="n"/>
      <c r="X184" s="170" t="n"/>
      <c r="Y184" s="170" t="n"/>
      <c r="Z184" s="170" t="n"/>
      <c r="AA184" s="170" t="n"/>
      <c r="AB184" s="170" t="n"/>
      <c r="AC184" s="170" t="n"/>
      <c r="AD184" s="170" t="n"/>
      <c r="AE184" s="170" t="n"/>
      <c r="AF184" s="170" t="n"/>
      <c r="AG184" s="170" t="n"/>
      <c r="AH184" s="170" t="n"/>
      <c r="AI184" s="170" t="n"/>
      <c r="AJ184" s="170" t="n"/>
    </row>
    <row r="185" customFormat="1" s="172">
      <c r="A185" s="171">
        <f>E185&amp;F185</f>
        <v/>
      </c>
      <c r="B185" s="56" t="n">
        <v>184</v>
      </c>
      <c r="C185" s="175">
        <f>C184</f>
        <v/>
      </c>
      <c r="D185" s="175">
        <f>C185&amp;"/"&amp;B185</f>
        <v/>
      </c>
      <c r="E185" s="171" t="n">
        <v>44771</v>
      </c>
      <c r="F185" s="171" t="inlineStr">
        <is>
          <t>поставка</t>
        </is>
      </c>
      <c r="G185" s="170" t="inlineStr">
        <is>
          <t>ДЦ Пермь</t>
        </is>
      </c>
      <c r="H185" s="199" t="n"/>
      <c r="I185" s="170" t="n">
        <v>600</v>
      </c>
      <c r="J185" s="170" t="n">
        <v>600</v>
      </c>
      <c r="K185" s="170" t="inlineStr">
        <is>
          <t>TREKB2022280701</t>
        </is>
      </c>
      <c r="L185" s="170" t="inlineStr">
        <is>
          <t>Мясников</t>
        </is>
      </c>
      <c r="M185" s="170" t="inlineStr">
        <is>
          <t>У021УК96</t>
        </is>
      </c>
      <c r="N185" s="170" t="n">
        <v>24</v>
      </c>
      <c r="O185" s="170" t="inlineStr">
        <is>
          <t>ДЦ Пермь</t>
        </is>
      </c>
      <c r="P185" s="199" t="n"/>
      <c r="Q185" s="200" t="n"/>
      <c r="R185" s="199" t="n"/>
      <c r="S185" s="258" t="n"/>
      <c r="T185" s="185">
        <f>VLOOKUP(_xlfn.CONCAT(G185,H185),'SHIP-TO'!H:I,2,0)</f>
        <v/>
      </c>
      <c r="U185" s="282" t="n"/>
      <c r="V185" s="170" t="n"/>
      <c r="W185" s="170" t="n"/>
      <c r="X185" s="170" t="n"/>
      <c r="Y185" s="170" t="n"/>
      <c r="Z185" s="170" t="n"/>
      <c r="AA185" s="170" t="n"/>
      <c r="AB185" s="170" t="n"/>
      <c r="AC185" s="170" t="n"/>
      <c r="AD185" s="170" t="n"/>
      <c r="AE185" s="170" t="n"/>
      <c r="AF185" s="170" t="n"/>
      <c r="AG185" s="170" t="n"/>
      <c r="AH185" s="170" t="n"/>
      <c r="AI185" s="170" t="n"/>
      <c r="AJ185" s="170" t="n"/>
    </row>
    <row r="186">
      <c r="A186" s="168">
        <f>E186&amp;F186</f>
        <v/>
      </c>
      <c r="B186" s="56" t="n">
        <v>185</v>
      </c>
      <c r="C186" s="175">
        <f>C185</f>
        <v/>
      </c>
      <c r="D186" s="175">
        <f>C186&amp;"/"&amp;B186</f>
        <v/>
      </c>
      <c r="E186" s="168" t="n">
        <v>44775</v>
      </c>
      <c r="F186" s="168" t="inlineStr">
        <is>
          <t>возврат</t>
        </is>
      </c>
      <c r="G186" s="175" t="inlineStr">
        <is>
          <t>Юнилэнд-Екатеринбург</t>
        </is>
      </c>
      <c r="H186" s="197" t="inlineStr">
        <is>
          <t>Екатеринбург</t>
        </is>
      </c>
      <c r="I186" s="56" t="n">
        <v>594</v>
      </c>
      <c r="J186" s="56" t="n">
        <v>594</v>
      </c>
      <c r="K186" s="56" t="n">
        <v>3</v>
      </c>
      <c r="L186" s="56" t="inlineStr">
        <is>
          <t>Ляхин</t>
        </is>
      </c>
      <c r="M186" s="56" t="inlineStr">
        <is>
          <t>Н736ЕТ159</t>
        </is>
      </c>
      <c r="N186" s="56" t="n">
        <v>24</v>
      </c>
      <c r="O186" s="197" t="n"/>
      <c r="P186" s="197" t="n"/>
      <c r="Q186" s="198" t="n"/>
      <c r="R186" s="203" t="n">
        <v>885386427</v>
      </c>
      <c r="S186" s="257" t="inlineStr">
        <is>
          <t>R100941844</t>
        </is>
      </c>
      <c r="T186" s="175">
        <f>VLOOKUP(_xlfn.CONCAT(G186,H186),'SHIP-TO'!H:I,2,0)</f>
        <v/>
      </c>
      <c r="U186" s="296" t="n"/>
      <c r="V186" s="56" t="n"/>
      <c r="W186" s="56" t="n"/>
      <c r="X186" s="56" t="n"/>
      <c r="Y186" s="56" t="n"/>
      <c r="Z186" s="56" t="n"/>
      <c r="AA186" s="56" t="n"/>
      <c r="AB186" s="56" t="n"/>
      <c r="AC186" s="56" t="n"/>
      <c r="AD186" s="56" t="n"/>
      <c r="AE186" s="56" t="n"/>
      <c r="AF186" s="56" t="n"/>
      <c r="AG186" s="56" t="n"/>
      <c r="AH186" s="56" t="n"/>
      <c r="AI186" s="56" t="n"/>
      <c r="AJ186" s="56" t="n"/>
    </row>
    <row r="187">
      <c r="A187" s="168">
        <f>E187&amp;F187</f>
        <v/>
      </c>
      <c r="B187" s="56" t="n">
        <v>186</v>
      </c>
      <c r="C187" s="175">
        <f>C186</f>
        <v/>
      </c>
      <c r="D187" s="175">
        <f>C187&amp;"/"&amp;B187</f>
        <v/>
      </c>
      <c r="E187" s="168" t="n">
        <v>44780</v>
      </c>
      <c r="F187" s="168" t="inlineStr">
        <is>
          <t>поставка</t>
        </is>
      </c>
      <c r="G187" s="56" t="inlineStr">
        <is>
          <t>ДЦ Пермь</t>
        </is>
      </c>
      <c r="H187" s="197" t="n"/>
      <c r="I187" s="56" t="n">
        <v>600</v>
      </c>
      <c r="J187" s="56" t="n">
        <v>600</v>
      </c>
      <c r="K187" s="56" t="inlineStr">
        <is>
          <t>TREKB2022070801</t>
        </is>
      </c>
      <c r="L187" s="56" t="inlineStr">
        <is>
          <t>Малыгин</t>
        </is>
      </c>
      <c r="M187" s="56" t="inlineStr">
        <is>
          <t>Н437ТУ159</t>
        </is>
      </c>
      <c r="N187" s="56" t="n">
        <v>24</v>
      </c>
      <c r="O187" s="56" t="inlineStr">
        <is>
          <t>ДЦ Пермь</t>
        </is>
      </c>
      <c r="P187" s="197" t="n"/>
      <c r="Q187" s="198" t="n"/>
      <c r="R187" s="197" t="n"/>
      <c r="S187" s="257" t="n"/>
      <c r="T187" s="175">
        <f>VLOOKUP(_xlfn.CONCAT(G187,H187),'SHIP-TO'!H:I,2,0)</f>
        <v/>
      </c>
      <c r="U187" s="296" t="n"/>
      <c r="V187" s="56" t="n"/>
      <c r="W187" s="56" t="n"/>
      <c r="X187" s="56" t="n"/>
      <c r="Y187" s="56" t="n"/>
      <c r="Z187" s="56" t="n"/>
      <c r="AA187" s="56" t="n"/>
      <c r="AB187" s="56" t="n"/>
      <c r="AC187" s="56" t="n"/>
      <c r="AD187" s="56" t="n"/>
      <c r="AE187" s="56" t="n"/>
      <c r="AF187" s="56" t="n"/>
      <c r="AG187" s="56" t="n"/>
      <c r="AH187" s="56" t="n"/>
      <c r="AI187" s="56" t="n"/>
      <c r="AJ187" s="56" t="n"/>
    </row>
    <row r="188">
      <c r="A188" s="168">
        <f>E188&amp;F188</f>
        <v/>
      </c>
      <c r="B188" s="56" t="n">
        <v>187</v>
      </c>
      <c r="C188" s="175">
        <f>C187</f>
        <v/>
      </c>
      <c r="D188" s="175">
        <f>C188&amp;"/"&amp;B188</f>
        <v/>
      </c>
      <c r="E188" s="168" t="n">
        <v>44782</v>
      </c>
      <c r="F188" s="168" t="inlineStr">
        <is>
          <t>возврат</t>
        </is>
      </c>
      <c r="G188" s="56" t="inlineStr">
        <is>
          <t>Верный</t>
        </is>
      </c>
      <c r="H188" s="56" t="inlineStr">
        <is>
          <t>Екатеринбург</t>
        </is>
      </c>
      <c r="I188" s="56" t="n">
        <v>61</v>
      </c>
      <c r="J188" s="56" t="n">
        <v>61</v>
      </c>
      <c r="K188" s="56" t="inlineStr">
        <is>
          <t>3270614/s99</t>
        </is>
      </c>
      <c r="L188" s="56" t="inlineStr">
        <is>
          <t>Сибагатулин</t>
        </is>
      </c>
      <c r="M188" s="56" t="inlineStr">
        <is>
          <t>Н083СХ159</t>
        </is>
      </c>
      <c r="N188" s="56" t="n">
        <v>3</v>
      </c>
      <c r="O188" s="197" t="n"/>
      <c r="P188" s="197" t="n"/>
      <c r="Q188" s="198" t="n"/>
      <c r="R188" s="204" t="inlineStr">
        <is>
          <t>не нужна</t>
        </is>
      </c>
      <c r="S188" s="257" t="n"/>
      <c r="T188" s="175">
        <f>VLOOKUP(_xlfn.CONCAT(G188,H188),'SHIP-TO'!H:I,2,0)</f>
        <v/>
      </c>
      <c r="U188" s="296" t="n"/>
      <c r="V188" s="56" t="n"/>
      <c r="W188" s="56" t="n"/>
      <c r="X188" s="56" t="n"/>
      <c r="Y188" s="56" t="n"/>
      <c r="Z188" s="56" t="n"/>
      <c r="AA188" s="56" t="n"/>
      <c r="AB188" s="56" t="n"/>
      <c r="AC188" s="56" t="n"/>
      <c r="AD188" s="56" t="n"/>
      <c r="AE188" s="56" t="n"/>
      <c r="AF188" s="56" t="n"/>
      <c r="AG188" s="56" t="n"/>
      <c r="AH188" s="56" t="n"/>
      <c r="AI188" s="56" t="n"/>
      <c r="AJ188" s="56" t="n"/>
    </row>
    <row r="189">
      <c r="A189" s="168">
        <f>E189&amp;F189</f>
        <v/>
      </c>
      <c r="B189" s="56" t="n">
        <v>188</v>
      </c>
      <c r="C189" s="175">
        <f>C188</f>
        <v/>
      </c>
      <c r="D189" s="175">
        <f>C189&amp;"/"&amp;B189</f>
        <v/>
      </c>
      <c r="E189" s="168" t="n">
        <v>44785</v>
      </c>
      <c r="F189" s="168" t="inlineStr">
        <is>
          <t>поставка</t>
        </is>
      </c>
      <c r="G189" s="56" t="inlineStr">
        <is>
          <t>ДЦ Пермь</t>
        </is>
      </c>
      <c r="H189" s="197" t="n"/>
      <c r="I189" s="56" t="n">
        <v>600</v>
      </c>
      <c r="J189" s="56" t="n">
        <v>600</v>
      </c>
      <c r="K189" s="56" t="inlineStr">
        <is>
          <t>TREKB2022110801</t>
        </is>
      </c>
      <c r="L189" s="56" t="inlineStr">
        <is>
          <t>Субботин</t>
        </is>
      </c>
      <c r="M189" s="56" t="inlineStr">
        <is>
          <t>Н764УН159</t>
        </is>
      </c>
      <c r="N189" s="56" t="n">
        <v>24</v>
      </c>
      <c r="O189" s="56" t="inlineStr">
        <is>
          <t>ДЦ Пермь</t>
        </is>
      </c>
      <c r="P189" s="197" t="n"/>
      <c r="Q189" s="198" t="n"/>
      <c r="R189" s="197" t="n"/>
      <c r="S189" s="257" t="n"/>
      <c r="T189" s="175">
        <f>VLOOKUP(_xlfn.CONCAT(G189,H189),'SHIP-TO'!H:I,2,0)</f>
        <v/>
      </c>
      <c r="U189" s="296" t="n"/>
      <c r="V189" s="56" t="n"/>
      <c r="W189" s="56" t="n"/>
      <c r="X189" s="56" t="n"/>
      <c r="Y189" s="56" t="n"/>
      <c r="Z189" s="56" t="n"/>
      <c r="AA189" s="56" t="n"/>
      <c r="AB189" s="56" t="n"/>
      <c r="AC189" s="56" t="n"/>
      <c r="AD189" s="56" t="n"/>
      <c r="AE189" s="56" t="n"/>
      <c r="AF189" s="56" t="n"/>
      <c r="AG189" s="56" t="n"/>
      <c r="AH189" s="56" t="n"/>
      <c r="AI189" s="56" t="n"/>
      <c r="AJ189" s="56" t="n"/>
    </row>
    <row r="190">
      <c r="A190" s="168">
        <f>E190&amp;F190</f>
        <v/>
      </c>
      <c r="B190" s="56" t="n">
        <v>189</v>
      </c>
      <c r="C190" s="175">
        <f>C189</f>
        <v/>
      </c>
      <c r="D190" s="175">
        <f>C190&amp;"/"&amp;B190</f>
        <v/>
      </c>
      <c r="E190" s="168" t="n">
        <v>44785</v>
      </c>
      <c r="F190" s="168" t="inlineStr">
        <is>
          <t>возврат</t>
        </is>
      </c>
      <c r="G190" s="56" t="inlineStr">
        <is>
          <t>Линия 7</t>
        </is>
      </c>
      <c r="H190" s="56" t="inlineStr">
        <is>
          <t>Екатеринбург</t>
        </is>
      </c>
      <c r="I190" s="56" t="n">
        <v>226</v>
      </c>
      <c r="J190" s="56" t="n">
        <v>226</v>
      </c>
      <c r="K190" s="182" t="inlineStr">
        <is>
          <t>2/1</t>
        </is>
      </c>
      <c r="L190" s="56" t="inlineStr">
        <is>
          <t>Прохоров</t>
        </is>
      </c>
      <c r="M190" s="56" t="inlineStr">
        <is>
          <t>Н773ЕТ159</t>
        </is>
      </c>
      <c r="N190" s="56" t="n">
        <v>11</v>
      </c>
      <c r="O190" s="197" t="n"/>
      <c r="P190" s="197" t="n"/>
      <c r="Q190" s="198" t="n"/>
      <c r="R190" s="203" t="n">
        <v>885249724</v>
      </c>
      <c r="S190" s="257" t="inlineStr">
        <is>
          <t>R100954585</t>
        </is>
      </c>
      <c r="T190" s="175">
        <f>VLOOKUP(_xlfn.CONCAT(G190,H190),'SHIP-TO'!H:I,2,0)</f>
        <v/>
      </c>
      <c r="U190" s="296" t="n"/>
      <c r="V190" s="56" t="n"/>
      <c r="W190" s="56" t="n"/>
      <c r="X190" s="56" t="n"/>
      <c r="Y190" s="56" t="n"/>
      <c r="Z190" s="56" t="n"/>
      <c r="AA190" s="56" t="n"/>
      <c r="AB190" s="56" t="n"/>
      <c r="AC190" s="56" t="n"/>
      <c r="AD190" s="56" t="n"/>
      <c r="AE190" s="56" t="n"/>
      <c r="AF190" s="56" t="n"/>
      <c r="AG190" s="56" t="n"/>
      <c r="AH190" s="56" t="n"/>
      <c r="AI190" s="56" t="n"/>
      <c r="AJ190" s="56" t="n"/>
    </row>
    <row r="191">
      <c r="A191" s="168">
        <f>E191&amp;F191</f>
        <v/>
      </c>
      <c r="B191" s="56" t="n">
        <v>190</v>
      </c>
      <c r="C191" s="175">
        <f>C190</f>
        <v/>
      </c>
      <c r="D191" s="175">
        <f>C191&amp;"/"&amp;B191</f>
        <v/>
      </c>
      <c r="E191" s="168" t="n">
        <v>44787</v>
      </c>
      <c r="F191" s="168" t="inlineStr">
        <is>
          <t>поставка</t>
        </is>
      </c>
      <c r="G191" s="56" t="inlineStr">
        <is>
          <t>ДЦ Пермь</t>
        </is>
      </c>
      <c r="H191" s="197" t="n"/>
      <c r="I191" s="56" t="n">
        <v>600</v>
      </c>
      <c r="J191" s="56" t="n">
        <v>600</v>
      </c>
      <c r="K191" s="56" t="inlineStr">
        <is>
          <t>TREKB2022130801</t>
        </is>
      </c>
      <c r="L191" s="56" t="inlineStr">
        <is>
          <t>Злыгостев</t>
        </is>
      </c>
      <c r="M191" s="56" t="inlineStr">
        <is>
          <t>Н736ЕТ159</t>
        </is>
      </c>
      <c r="N191" s="56" t="n">
        <v>24</v>
      </c>
      <c r="O191" s="56" t="inlineStr">
        <is>
          <t>ДЦ Пермь</t>
        </is>
      </c>
      <c r="P191" s="197" t="n"/>
      <c r="Q191" s="198" t="n"/>
      <c r="R191" s="197" t="n"/>
      <c r="S191" s="257" t="n"/>
      <c r="T191" s="175">
        <f>VLOOKUP(_xlfn.CONCAT(G191,H191),'SHIP-TO'!H:I,2,0)</f>
        <v/>
      </c>
      <c r="U191" s="296" t="n"/>
      <c r="V191" s="56" t="n"/>
      <c r="W191" s="56" t="n"/>
      <c r="X191" s="56" t="n"/>
      <c r="Y191" s="56" t="n"/>
      <c r="Z191" s="56" t="n"/>
      <c r="AA191" s="56" t="n"/>
      <c r="AB191" s="56" t="n"/>
      <c r="AC191" s="56" t="n"/>
      <c r="AD191" s="56" t="n"/>
      <c r="AE191" s="56" t="n"/>
      <c r="AF191" s="56" t="n"/>
      <c r="AG191" s="56" t="n"/>
      <c r="AH191" s="56" t="n"/>
      <c r="AI191" s="56" t="n"/>
      <c r="AJ191" s="56" t="n"/>
    </row>
    <row r="192">
      <c r="A192" s="168">
        <f>E192&amp;F192</f>
        <v/>
      </c>
      <c r="B192" s="56" t="n">
        <v>191</v>
      </c>
      <c r="C192" s="175">
        <f>C191</f>
        <v/>
      </c>
      <c r="D192" s="175">
        <f>C192&amp;"/"&amp;B192</f>
        <v/>
      </c>
      <c r="E192" s="168" t="n">
        <v>44791</v>
      </c>
      <c r="F192" s="168" t="inlineStr">
        <is>
          <t>поставка</t>
        </is>
      </c>
      <c r="G192" s="56" t="inlineStr">
        <is>
          <t>ДЦ Пермь</t>
        </is>
      </c>
      <c r="H192" s="197" t="n"/>
      <c r="I192" s="56" t="n">
        <v>600</v>
      </c>
      <c r="J192" s="56" t="n">
        <v>600</v>
      </c>
      <c r="K192" s="56" t="inlineStr">
        <is>
          <t>TREKB2022180801</t>
        </is>
      </c>
      <c r="L192" s="56" t="inlineStr">
        <is>
          <t>Мальцев</t>
        </is>
      </c>
      <c r="M192" s="56" t="inlineStr">
        <is>
          <t>М888КО159</t>
        </is>
      </c>
      <c r="N192" s="56" t="n">
        <v>24</v>
      </c>
      <c r="O192" s="56" t="inlineStr">
        <is>
          <t>ДЦ Пермь</t>
        </is>
      </c>
      <c r="P192" s="197" t="n"/>
      <c r="Q192" s="198" t="n"/>
      <c r="R192" s="197" t="n"/>
      <c r="S192" s="278" t="n"/>
      <c r="T192" s="187">
        <f>VLOOKUP(_xlfn.CONCAT(G192,H192),'SHIP-TO'!H:I,2,0)</f>
        <v/>
      </c>
      <c r="U192" s="296" t="n"/>
      <c r="V192" s="56" t="n"/>
      <c r="W192" s="56" t="n"/>
      <c r="X192" s="56" t="n"/>
      <c r="Y192" s="56" t="n"/>
      <c r="Z192" s="56" t="n"/>
      <c r="AA192" s="56" t="n"/>
      <c r="AB192" s="56" t="n"/>
      <c r="AC192" s="56" t="n"/>
      <c r="AD192" s="56" t="n"/>
      <c r="AE192" s="56" t="n"/>
      <c r="AF192" s="56" t="n"/>
      <c r="AG192" s="56" t="n"/>
      <c r="AH192" s="56" t="n"/>
      <c r="AI192" s="56" t="n"/>
      <c r="AJ192" s="56" t="n"/>
    </row>
    <row r="193">
      <c r="A193" s="168">
        <f>E193&amp;F193</f>
        <v/>
      </c>
      <c r="B193" s="56" t="n">
        <v>192</v>
      </c>
      <c r="C193" s="175">
        <f>C192</f>
        <v/>
      </c>
      <c r="D193" s="175">
        <f>C193&amp;"/"&amp;B193</f>
        <v/>
      </c>
      <c r="E193" s="168" t="n">
        <v>44793</v>
      </c>
      <c r="F193" s="168" t="inlineStr">
        <is>
          <t>возврат</t>
        </is>
      </c>
      <c r="G193" s="56" t="inlineStr">
        <is>
          <t>Х5</t>
        </is>
      </c>
      <c r="H193" s="56" t="inlineStr">
        <is>
          <t>РЦ Екатеринбург</t>
        </is>
      </c>
      <c r="I193" s="56" t="n">
        <v>400</v>
      </c>
      <c r="J193" s="56" t="n">
        <v>400</v>
      </c>
      <c r="K193" s="56" t="n">
        <v>6305</v>
      </c>
      <c r="L193" s="56" t="inlineStr">
        <is>
          <t>Злыгостев</t>
        </is>
      </c>
      <c r="M193" s="56" t="inlineStr">
        <is>
          <t>Н736ЕТ159</t>
        </is>
      </c>
      <c r="N193" s="56" t="n">
        <v>17</v>
      </c>
      <c r="O193" s="197" t="n"/>
      <c r="P193" s="197" t="n"/>
      <c r="Q193" s="198" t="n"/>
      <c r="R193" s="203" t="n">
        <v>885249057</v>
      </c>
      <c r="S193" s="257" t="inlineStr">
        <is>
          <t>R100954586</t>
        </is>
      </c>
      <c r="T193" s="175">
        <f>VLOOKUP(_xlfn.CONCAT(G193,H193),'SHIP-TO'!H:I,2,0)</f>
        <v/>
      </c>
      <c r="U193" s="296" t="n"/>
      <c r="V193" s="56" t="n"/>
      <c r="W193" s="56" t="n"/>
      <c r="X193" s="56" t="n"/>
      <c r="Y193" s="56" t="n"/>
      <c r="Z193" s="56" t="n"/>
      <c r="AA193" s="56" t="n"/>
      <c r="AB193" s="56" t="n"/>
      <c r="AC193" s="56" t="n"/>
      <c r="AD193" s="56" t="n"/>
      <c r="AE193" s="56" t="n"/>
      <c r="AF193" s="56" t="n"/>
      <c r="AG193" s="56" t="n"/>
      <c r="AH193" s="56" t="n"/>
      <c r="AI193" s="56" t="n"/>
      <c r="AJ193" s="56" t="n"/>
    </row>
    <row r="194">
      <c r="A194" s="168">
        <f>E194&amp;F194</f>
        <v/>
      </c>
      <c r="B194" s="56" t="n">
        <v>193</v>
      </c>
      <c r="C194" s="175">
        <f>C193</f>
        <v/>
      </c>
      <c r="D194" s="175">
        <f>C194&amp;"/"&amp;B194</f>
        <v/>
      </c>
      <c r="E194" s="168" t="n">
        <v>44794</v>
      </c>
      <c r="F194" s="168" t="inlineStr">
        <is>
          <t>поставка</t>
        </is>
      </c>
      <c r="G194" s="56" t="inlineStr">
        <is>
          <t>ДЦ Пермь</t>
        </is>
      </c>
      <c r="H194" s="197" t="n"/>
      <c r="I194" s="56" t="n">
        <v>600</v>
      </c>
      <c r="J194" s="56" t="n">
        <v>600</v>
      </c>
      <c r="K194" s="56" t="inlineStr">
        <is>
          <t>TREKB2022200801</t>
        </is>
      </c>
      <c r="L194" s="56" t="inlineStr">
        <is>
          <t>Лопатин</t>
        </is>
      </c>
      <c r="M194" s="56" t="inlineStr">
        <is>
          <t>Н094СХ159</t>
        </is>
      </c>
      <c r="N194" s="56" t="n">
        <v>24</v>
      </c>
      <c r="O194" s="56" t="inlineStr">
        <is>
          <t>ДЦ Пермь</t>
        </is>
      </c>
      <c r="P194" s="197" t="n"/>
      <c r="Q194" s="198" t="n"/>
      <c r="R194" s="197" t="n"/>
      <c r="S194" s="257" t="n"/>
      <c r="T194" s="175">
        <f>VLOOKUP(_xlfn.CONCAT(G194,H194),'SHIP-TO'!H:I,2,0)</f>
        <v/>
      </c>
      <c r="U194" s="296" t="n"/>
      <c r="V194" s="56" t="n"/>
      <c r="W194" s="56" t="n"/>
      <c r="X194" s="56" t="n"/>
      <c r="Y194" s="56" t="n"/>
      <c r="Z194" s="56" t="n"/>
      <c r="AA194" s="56" t="n"/>
      <c r="AB194" s="56" t="n"/>
      <c r="AC194" s="56" t="n"/>
      <c r="AD194" s="56" t="n"/>
      <c r="AE194" s="56" t="n"/>
      <c r="AF194" s="56" t="n"/>
      <c r="AG194" s="56" t="n"/>
      <c r="AH194" s="56" t="n"/>
      <c r="AI194" s="56" t="n"/>
      <c r="AJ194" s="56" t="n"/>
    </row>
    <row r="195">
      <c r="A195" s="168">
        <f>E195&amp;F195</f>
        <v/>
      </c>
      <c r="B195" s="56" t="n">
        <v>194</v>
      </c>
      <c r="C195" s="175">
        <f>C194</f>
        <v/>
      </c>
      <c r="D195" s="175">
        <f>C195&amp;"/"&amp;B195</f>
        <v/>
      </c>
      <c r="E195" s="168" t="n">
        <v>44798</v>
      </c>
      <c r="F195" s="168" t="inlineStr">
        <is>
          <t>поставка</t>
        </is>
      </c>
      <c r="G195" s="56" t="inlineStr">
        <is>
          <t>ДЦ Пермь</t>
        </is>
      </c>
      <c r="H195" s="197" t="n"/>
      <c r="I195" s="56" t="n">
        <v>600</v>
      </c>
      <c r="J195" s="56" t="n">
        <v>600</v>
      </c>
      <c r="K195" s="56" t="inlineStr">
        <is>
          <t>TREKB2022240801</t>
        </is>
      </c>
      <c r="L195" s="56" t="inlineStr">
        <is>
          <t>Васильченко</t>
        </is>
      </c>
      <c r="M195" s="56" t="inlineStr">
        <is>
          <t>Н094СХ159</t>
        </is>
      </c>
      <c r="N195" s="56" t="n">
        <v>24</v>
      </c>
      <c r="O195" s="56" t="inlineStr">
        <is>
          <t>ДЦ Пермь</t>
        </is>
      </c>
      <c r="P195" s="197" t="n"/>
      <c r="Q195" s="198" t="n"/>
      <c r="R195" s="204" t="n"/>
      <c r="S195" s="257" t="n"/>
      <c r="T195" s="175">
        <f>VLOOKUP(_xlfn.CONCAT(G195,H195),'SHIP-TO'!H:I,2,0)</f>
        <v/>
      </c>
      <c r="U195" s="296" t="n"/>
      <c r="V195" s="56" t="n"/>
      <c r="W195" s="56" t="n"/>
      <c r="X195" s="56" t="n"/>
      <c r="Y195" s="56" t="n"/>
      <c r="Z195" s="56" t="n"/>
      <c r="AA195" s="56" t="n"/>
      <c r="AB195" s="56" t="n"/>
      <c r="AC195" s="56" t="n"/>
      <c r="AD195" s="56" t="n"/>
      <c r="AE195" s="56" t="n"/>
      <c r="AF195" s="56" t="n"/>
      <c r="AG195" s="56" t="n"/>
      <c r="AH195" s="56" t="n"/>
      <c r="AI195" s="56" t="n"/>
      <c r="AJ195" s="56" t="n"/>
    </row>
    <row r="196">
      <c r="A196" s="168">
        <f>E196&amp;F196</f>
        <v/>
      </c>
      <c r="B196" s="56" t="n">
        <v>195</v>
      </c>
      <c r="C196" s="175">
        <f>C195</f>
        <v/>
      </c>
      <c r="D196" s="175">
        <f>C196&amp;"/"&amp;B196</f>
        <v/>
      </c>
      <c r="E196" s="168" t="n">
        <v>44803</v>
      </c>
      <c r="F196" s="168" t="inlineStr">
        <is>
          <t>поставка</t>
        </is>
      </c>
      <c r="G196" s="56" t="inlineStr">
        <is>
          <t>ДЦ Пермь</t>
        </is>
      </c>
      <c r="H196" s="197" t="n"/>
      <c r="I196" s="56" t="n">
        <v>600</v>
      </c>
      <c r="J196" s="56" t="n">
        <v>600</v>
      </c>
      <c r="K196" s="56" t="inlineStr">
        <is>
          <t>TREKB2022290801</t>
        </is>
      </c>
      <c r="L196" s="56" t="inlineStr">
        <is>
          <t>Насибуллин</t>
        </is>
      </c>
      <c r="M196" s="56" t="inlineStr">
        <is>
          <t>Н750ЕТ159</t>
        </is>
      </c>
      <c r="N196" s="56" t="n">
        <v>24</v>
      </c>
      <c r="O196" s="56" t="inlineStr">
        <is>
          <t>ДЦ Пермь</t>
        </is>
      </c>
      <c r="P196" s="197" t="n"/>
      <c r="Q196" s="198" t="n"/>
      <c r="R196" s="197" t="n"/>
      <c r="S196" s="257" t="n"/>
      <c r="T196" s="175">
        <f>VLOOKUP(_xlfn.CONCAT(G196,H196),'SHIP-TO'!H:I,2,0)</f>
        <v/>
      </c>
      <c r="U196" s="296" t="n"/>
      <c r="V196" s="56" t="n"/>
      <c r="W196" s="56" t="n"/>
      <c r="X196" s="56" t="n"/>
      <c r="Y196" s="56" t="n"/>
      <c r="Z196" s="56" t="n"/>
      <c r="AA196" s="56" t="n"/>
      <c r="AB196" s="56" t="n"/>
      <c r="AC196" s="56" t="n"/>
      <c r="AD196" s="56" t="n"/>
      <c r="AE196" s="56" t="n"/>
      <c r="AF196" s="56" t="n"/>
      <c r="AG196" s="56" t="n"/>
      <c r="AH196" s="56" t="n"/>
      <c r="AI196" s="56" t="n"/>
      <c r="AJ196" s="56" t="n"/>
    </row>
    <row r="197">
      <c r="A197" s="168">
        <f>E197&amp;F197</f>
        <v/>
      </c>
      <c r="B197" s="56" t="n">
        <v>196</v>
      </c>
      <c r="C197" s="175">
        <f>C196</f>
        <v/>
      </c>
      <c r="D197" s="175">
        <f>C197&amp;"/"&amp;B197</f>
        <v/>
      </c>
      <c r="E197" s="168" t="n">
        <v>44802</v>
      </c>
      <c r="F197" s="168" t="inlineStr">
        <is>
          <t>возврат</t>
        </is>
      </c>
      <c r="G197" s="56" t="inlineStr">
        <is>
          <t>Х5</t>
        </is>
      </c>
      <c r="H197" s="56" t="inlineStr">
        <is>
          <t>РЦ Екатеринбург</t>
        </is>
      </c>
      <c r="I197" s="56" t="n">
        <v>500</v>
      </c>
      <c r="J197" s="56" t="n">
        <v>500</v>
      </c>
      <c r="K197" s="56" t="n">
        <v>6374</v>
      </c>
      <c r="L197" s="56" t="inlineStr">
        <is>
          <t>Салимгораев</t>
        </is>
      </c>
      <c r="M197" s="56" t="inlineStr">
        <is>
          <t>Н083СХ159</t>
        </is>
      </c>
      <c r="N197" s="56" t="n">
        <v>20</v>
      </c>
      <c r="O197" s="197" t="n"/>
      <c r="P197" s="197" t="n"/>
      <c r="Q197" s="198" t="n"/>
      <c r="R197" s="203" t="n">
        <v>885390332</v>
      </c>
      <c r="S197" s="257" t="inlineStr">
        <is>
          <t>R100949970</t>
        </is>
      </c>
      <c r="T197" s="175">
        <f>VLOOKUP(_xlfn.CONCAT(G197,H197),'SHIP-TO'!H:I,2,0)</f>
        <v/>
      </c>
      <c r="U197" s="296" t="n"/>
      <c r="V197" s="56" t="n"/>
      <c r="W197" s="56" t="n"/>
      <c r="X197" s="56" t="n"/>
      <c r="Y197" s="56" t="n"/>
      <c r="Z197" s="56" t="n"/>
      <c r="AA197" s="56" t="n"/>
      <c r="AB197" s="56" t="n"/>
      <c r="AC197" s="56" t="n"/>
      <c r="AD197" s="56" t="n"/>
      <c r="AE197" s="56" t="n"/>
      <c r="AF197" s="56" t="n"/>
      <c r="AG197" s="56" t="n"/>
      <c r="AH197" s="56" t="n"/>
      <c r="AI197" s="56" t="n"/>
      <c r="AJ197" s="56" t="n"/>
    </row>
    <row r="198" customFormat="1" s="172">
      <c r="A198" s="171">
        <f>E198&amp;F198</f>
        <v/>
      </c>
      <c r="B198" s="56" t="n">
        <v>197</v>
      </c>
      <c r="C198" s="175">
        <f>C197</f>
        <v/>
      </c>
      <c r="D198" s="175">
        <f>C198&amp;"/"&amp;B198</f>
        <v/>
      </c>
      <c r="E198" s="171" t="n">
        <v>44807</v>
      </c>
      <c r="F198" s="171" t="inlineStr">
        <is>
          <t>поставка</t>
        </is>
      </c>
      <c r="G198" s="170" t="inlineStr">
        <is>
          <t>ДЦ Пермь</t>
        </is>
      </c>
      <c r="H198" s="199" t="n"/>
      <c r="I198" s="170" t="n">
        <v>600</v>
      </c>
      <c r="J198" s="170" t="n">
        <v>600</v>
      </c>
      <c r="K198" s="170" t="inlineStr">
        <is>
          <t>TREKB2022040901</t>
        </is>
      </c>
      <c r="L198" s="170" t="inlineStr">
        <is>
          <t>Салимгораев</t>
        </is>
      </c>
      <c r="M198" s="170" t="inlineStr">
        <is>
          <t>Н094СХ159</t>
        </is>
      </c>
      <c r="N198" s="170" t="n">
        <v>24</v>
      </c>
      <c r="O198" s="170" t="inlineStr">
        <is>
          <t>ДЦ Пермь</t>
        </is>
      </c>
      <c r="P198" s="199" t="n"/>
      <c r="Q198" s="200" t="n"/>
      <c r="R198" s="199" t="n"/>
      <c r="S198" s="258" t="n"/>
      <c r="T198" s="185">
        <f>VLOOKUP(_xlfn.CONCAT(G198,H198),'SHIP-TO'!H:I,2,0)</f>
        <v/>
      </c>
      <c r="U198" s="282" t="n"/>
      <c r="V198" s="170" t="n"/>
      <c r="W198" s="170" t="n"/>
      <c r="X198" s="170" t="n"/>
      <c r="Y198" s="170" t="n"/>
      <c r="Z198" s="170" t="n"/>
      <c r="AA198" s="170" t="n"/>
      <c r="AB198" s="170" t="n"/>
      <c r="AC198" s="170" t="n"/>
      <c r="AD198" s="170" t="n"/>
      <c r="AE198" s="170" t="n"/>
      <c r="AF198" s="170" t="n"/>
      <c r="AG198" s="170" t="n"/>
      <c r="AH198" s="170" t="n"/>
      <c r="AI198" s="170" t="n"/>
      <c r="AJ198" s="170" t="n"/>
    </row>
    <row r="199" customFormat="1" s="172">
      <c r="A199" s="171">
        <f>E199&amp;F199</f>
        <v/>
      </c>
      <c r="B199" s="56" t="n">
        <v>198</v>
      </c>
      <c r="C199" s="175">
        <f>C198</f>
        <v/>
      </c>
      <c r="D199" s="175">
        <f>C199&amp;"/"&amp;B199</f>
        <v/>
      </c>
      <c r="E199" s="171" t="n">
        <v>44809</v>
      </c>
      <c r="F199" s="171" t="inlineStr">
        <is>
          <t>возврат</t>
        </is>
      </c>
      <c r="G199" s="170" t="inlineStr">
        <is>
          <t>Х5</t>
        </is>
      </c>
      <c r="H199" s="170" t="inlineStr">
        <is>
          <t>РЦ Косулино</t>
        </is>
      </c>
      <c r="I199" s="170" t="n">
        <v>430</v>
      </c>
      <c r="J199" s="170" t="n">
        <v>430</v>
      </c>
      <c r="K199" s="170" t="n">
        <v>7784</v>
      </c>
      <c r="L199" s="170" t="inlineStr">
        <is>
          <t>Салимгораев</t>
        </is>
      </c>
      <c r="M199" s="170" t="inlineStr">
        <is>
          <t>Н750ЕТ159</t>
        </is>
      </c>
      <c r="N199" s="170" t="n">
        <v>18</v>
      </c>
      <c r="O199" s="199" t="n"/>
      <c r="P199" s="199" t="n"/>
      <c r="Q199" s="200" t="n"/>
      <c r="R199" s="203" t="n">
        <v>885413384</v>
      </c>
      <c r="S199" s="258" t="inlineStr">
        <is>
          <t>R100949969</t>
        </is>
      </c>
      <c r="T199" s="185">
        <f>VLOOKUP(_xlfn.CONCAT(G199,H199),'SHIP-TO'!H:I,2,0)</f>
        <v/>
      </c>
      <c r="U199" s="282" t="n"/>
      <c r="V199" s="170" t="n"/>
      <c r="W199" s="170" t="n"/>
      <c r="X199" s="170" t="n"/>
      <c r="Y199" s="170" t="n"/>
      <c r="Z199" s="170" t="n"/>
      <c r="AA199" s="170" t="n"/>
      <c r="AB199" s="170" t="n"/>
      <c r="AC199" s="170" t="n"/>
      <c r="AD199" s="170" t="n"/>
      <c r="AE199" s="170" t="n"/>
      <c r="AF199" s="170" t="n"/>
      <c r="AG199" s="170" t="n"/>
      <c r="AH199" s="170" t="n"/>
      <c r="AI199" s="170" t="n"/>
      <c r="AJ199" s="170" t="n"/>
    </row>
    <row r="200" customFormat="1" s="172">
      <c r="A200" s="171">
        <f>E200&amp;F200</f>
        <v/>
      </c>
      <c r="B200" s="56" t="n">
        <v>199</v>
      </c>
      <c r="C200" s="175">
        <f>C199</f>
        <v/>
      </c>
      <c r="D200" s="175">
        <f>C200&amp;"/"&amp;B200</f>
        <v/>
      </c>
      <c r="E200" s="171" t="n">
        <v>44813</v>
      </c>
      <c r="F200" s="171" t="inlineStr">
        <is>
          <t>возврат</t>
        </is>
      </c>
      <c r="G200" s="170" t="inlineStr">
        <is>
          <t>Х5</t>
        </is>
      </c>
      <c r="H200" s="170" t="inlineStr">
        <is>
          <t>РЦ Косулино</t>
        </is>
      </c>
      <c r="I200" s="170" t="n">
        <v>600</v>
      </c>
      <c r="J200" s="170" t="n">
        <v>600</v>
      </c>
      <c r="K200" s="170" t="n"/>
      <c r="L200" s="170" t="inlineStr">
        <is>
          <t>Салимгораев</t>
        </is>
      </c>
      <c r="M200" s="170" t="inlineStr">
        <is>
          <t>Н773ЕТ159</t>
        </is>
      </c>
      <c r="N200" s="170" t="n">
        <v>24</v>
      </c>
      <c r="O200" s="199" t="n"/>
      <c r="P200" s="199" t="n"/>
      <c r="Q200" s="200" t="n"/>
      <c r="R200" s="203" t="n">
        <v>885413386</v>
      </c>
      <c r="S200" s="258" t="inlineStr">
        <is>
          <t>R100952090</t>
        </is>
      </c>
      <c r="T200" s="185">
        <f>VLOOKUP(_xlfn.CONCAT(G200,H200),'SHIP-TO'!H:I,2,0)</f>
        <v/>
      </c>
      <c r="U200" s="282" t="n"/>
      <c r="V200" s="170" t="n"/>
      <c r="W200" s="170" t="n"/>
      <c r="X200" s="170" t="n"/>
      <c r="Y200" s="170" t="n"/>
      <c r="Z200" s="170" t="n"/>
      <c r="AA200" s="170" t="n"/>
      <c r="AB200" s="170" t="n"/>
      <c r="AC200" s="170" t="n"/>
      <c r="AD200" s="170" t="n"/>
      <c r="AE200" s="170" t="n"/>
      <c r="AF200" s="170" t="n"/>
      <c r="AG200" s="170" t="n"/>
      <c r="AH200" s="170" t="n"/>
      <c r="AI200" s="170" t="n"/>
      <c r="AJ200" s="170" t="n"/>
    </row>
    <row r="201" customFormat="1" s="172">
      <c r="A201" s="171">
        <f>E201&amp;F201</f>
        <v/>
      </c>
      <c r="B201" s="56" t="n">
        <v>200</v>
      </c>
      <c r="C201" s="175">
        <f>C200</f>
        <v/>
      </c>
      <c r="D201" s="175">
        <f>C201&amp;"/"&amp;B201</f>
        <v/>
      </c>
      <c r="E201" s="171" t="n">
        <v>44813</v>
      </c>
      <c r="F201" s="171" t="inlineStr">
        <is>
          <t>поставка</t>
        </is>
      </c>
      <c r="G201" s="170" t="inlineStr">
        <is>
          <t>ДЦ Пермь</t>
        </is>
      </c>
      <c r="H201" s="170" t="n"/>
      <c r="I201" s="170" t="n">
        <v>600</v>
      </c>
      <c r="J201" s="170" t="n">
        <v>600</v>
      </c>
      <c r="K201" s="170" t="inlineStr">
        <is>
          <t>TREKB2022090901</t>
        </is>
      </c>
      <c r="L201" s="170" t="inlineStr">
        <is>
          <t>Салимгораев</t>
        </is>
      </c>
      <c r="M201" s="201" t="inlineStr">
        <is>
          <t>Н083СХ159</t>
        </is>
      </c>
      <c r="N201" s="170" t="n">
        <v>24</v>
      </c>
      <c r="O201" s="170" t="inlineStr">
        <is>
          <t>ДЦ Пермь</t>
        </is>
      </c>
      <c r="P201" s="199" t="n"/>
      <c r="Q201" s="200" t="n"/>
      <c r="R201" s="199" t="n"/>
      <c r="S201" s="258" t="n"/>
      <c r="T201" s="185">
        <f>VLOOKUP(_xlfn.CONCAT(G201,H201),'SHIP-TO'!H:I,2,0)</f>
        <v/>
      </c>
      <c r="U201" s="282" t="n"/>
      <c r="V201" s="170" t="n"/>
      <c r="W201" s="170" t="n"/>
      <c r="X201" s="170" t="n"/>
      <c r="Y201" s="170" t="n"/>
      <c r="Z201" s="170" t="n"/>
      <c r="AA201" s="170" t="n"/>
      <c r="AB201" s="170" t="n"/>
      <c r="AC201" s="170" t="n"/>
      <c r="AD201" s="170" t="n"/>
      <c r="AE201" s="170" t="n"/>
      <c r="AF201" s="170" t="n"/>
      <c r="AG201" s="170" t="n"/>
      <c r="AH201" s="170" t="n"/>
      <c r="AI201" s="170" t="n"/>
      <c r="AJ201" s="170" t="n"/>
    </row>
    <row r="202" customFormat="1" s="172">
      <c r="A202" s="171">
        <f>E202&amp;F202</f>
        <v/>
      </c>
      <c r="B202" s="56" t="n">
        <v>201</v>
      </c>
      <c r="C202" s="175">
        <f>C201</f>
        <v/>
      </c>
      <c r="D202" s="175">
        <f>C202&amp;"/"&amp;B202</f>
        <v/>
      </c>
      <c r="E202" s="171" t="n">
        <v>44814</v>
      </c>
      <c r="F202" s="171" t="inlineStr">
        <is>
          <t>поставка</t>
        </is>
      </c>
      <c r="G202" s="170" t="inlineStr">
        <is>
          <t>ДЦ Пермь</t>
        </is>
      </c>
      <c r="H202" s="170" t="n"/>
      <c r="I202" s="170" t="n">
        <v>600</v>
      </c>
      <c r="J202" s="170" t="n">
        <v>600</v>
      </c>
      <c r="K202" s="170" t="inlineStr">
        <is>
          <t>TREKB2022100901</t>
        </is>
      </c>
      <c r="L202" s="170" t="inlineStr">
        <is>
          <t>Салимгораев</t>
        </is>
      </c>
      <c r="M202" s="170" t="inlineStr">
        <is>
          <t>Н736ЕТ159</t>
        </is>
      </c>
      <c r="N202" s="170" t="n">
        <v>24</v>
      </c>
      <c r="O202" s="170" t="inlineStr">
        <is>
          <t>ДЦ Пермь</t>
        </is>
      </c>
      <c r="P202" s="199" t="n"/>
      <c r="Q202" s="200" t="n"/>
      <c r="R202" s="199" t="n"/>
      <c r="S202" s="258" t="n"/>
      <c r="T202" s="185">
        <f>VLOOKUP(_xlfn.CONCAT(G202,H202),'SHIP-TO'!H:I,2,0)</f>
        <v/>
      </c>
      <c r="U202" s="282" t="n"/>
      <c r="V202" s="170" t="n"/>
      <c r="W202" s="170" t="n"/>
      <c r="X202" s="170" t="n"/>
      <c r="Y202" s="170" t="n"/>
      <c r="Z202" s="170" t="n"/>
      <c r="AA202" s="170" t="n"/>
      <c r="AB202" s="170" t="n"/>
      <c r="AC202" s="170" t="n"/>
      <c r="AD202" s="170" t="n"/>
      <c r="AE202" s="170" t="n"/>
      <c r="AF202" s="170" t="n"/>
      <c r="AG202" s="170" t="n"/>
      <c r="AH202" s="170" t="n"/>
      <c r="AI202" s="170" t="n"/>
      <c r="AJ202" s="170" t="n"/>
    </row>
    <row r="203" customFormat="1" s="172">
      <c r="A203" s="171">
        <f>E203&amp;F203</f>
        <v/>
      </c>
      <c r="B203" s="56" t="n">
        <v>202</v>
      </c>
      <c r="C203" s="175">
        <f>C202</f>
        <v/>
      </c>
      <c r="D203" s="175">
        <f>C203&amp;"/"&amp;B203</f>
        <v/>
      </c>
      <c r="E203" s="171" t="n">
        <v>44815</v>
      </c>
      <c r="F203" s="171" t="inlineStr">
        <is>
          <t>возврат</t>
        </is>
      </c>
      <c r="G203" s="170" t="inlineStr">
        <is>
          <t>Х5</t>
        </is>
      </c>
      <c r="H203" s="170" t="inlineStr">
        <is>
          <t>РЦ Екатеринбург</t>
        </is>
      </c>
      <c r="I203" s="170" t="n">
        <v>250</v>
      </c>
      <c r="J203" s="170" t="n">
        <v>250</v>
      </c>
      <c r="K203" s="170" t="n">
        <v>6537</v>
      </c>
      <c r="L203" s="170" t="inlineStr">
        <is>
          <t>Салимгораев</t>
        </is>
      </c>
      <c r="M203" s="170" t="inlineStr">
        <is>
          <t>Н773ЕТ159</t>
        </is>
      </c>
      <c r="N203" s="170" t="n">
        <v>11</v>
      </c>
      <c r="O203" s="199" t="n"/>
      <c r="P203" s="199" t="n"/>
      <c r="Q203" s="200" t="n"/>
      <c r="R203" s="203" t="n">
        <v>885392433</v>
      </c>
      <c r="S203" s="258" t="inlineStr">
        <is>
          <t>R100952091</t>
        </is>
      </c>
      <c r="T203" s="185">
        <f>VLOOKUP(_xlfn.CONCAT(G203,H203),'SHIP-TO'!H:I,2,0)</f>
        <v/>
      </c>
      <c r="U203" s="282" t="n"/>
      <c r="V203" s="170" t="n"/>
      <c r="W203" s="170" t="n"/>
      <c r="X203" s="170" t="n"/>
      <c r="Y203" s="170" t="n"/>
      <c r="Z203" s="170" t="n"/>
      <c r="AA203" s="170" t="n"/>
      <c r="AB203" s="170" t="n"/>
      <c r="AC203" s="170" t="n"/>
      <c r="AD203" s="170" t="n"/>
      <c r="AE203" s="170" t="n"/>
      <c r="AF203" s="170" t="n"/>
      <c r="AG203" s="170" t="n"/>
      <c r="AH203" s="170" t="n"/>
      <c r="AI203" s="170" t="n"/>
      <c r="AJ203" s="170" t="n"/>
    </row>
    <row r="204" customFormat="1" s="172">
      <c r="A204" s="171">
        <f>E204&amp;F204</f>
        <v/>
      </c>
      <c r="B204" s="56" t="n">
        <v>203</v>
      </c>
      <c r="C204" s="175">
        <f>C203</f>
        <v/>
      </c>
      <c r="D204" s="175">
        <f>C204&amp;"/"&amp;B204</f>
        <v/>
      </c>
      <c r="E204" s="171" t="n">
        <v>44818</v>
      </c>
      <c r="F204" s="171" t="inlineStr">
        <is>
          <t>поставка</t>
        </is>
      </c>
      <c r="G204" s="170" t="inlineStr">
        <is>
          <t>ДЦ Пермь</t>
        </is>
      </c>
      <c r="H204" s="170" t="n"/>
      <c r="I204" s="170" t="n">
        <v>600</v>
      </c>
      <c r="J204" s="170" t="n">
        <v>600</v>
      </c>
      <c r="K204" s="170" t="inlineStr">
        <is>
          <t>TREKB2022130901</t>
        </is>
      </c>
      <c r="L204" s="170" t="inlineStr">
        <is>
          <t>Салимгораев</t>
        </is>
      </c>
      <c r="M204" s="170" t="inlineStr">
        <is>
          <t>Х006ТМ96</t>
        </is>
      </c>
      <c r="N204" s="170" t="n">
        <v>24</v>
      </c>
      <c r="O204" s="170" t="inlineStr">
        <is>
          <t>ДЦ Пермь</t>
        </is>
      </c>
      <c r="P204" s="199" t="n"/>
      <c r="Q204" s="200" t="n"/>
      <c r="R204" s="199" t="n"/>
      <c r="S204" s="258" t="n"/>
      <c r="T204" s="185">
        <f>VLOOKUP(_xlfn.CONCAT(G204,H204),'SHIP-TO'!H:I,2,0)</f>
        <v/>
      </c>
      <c r="U204" s="282" t="n"/>
      <c r="V204" s="170" t="n"/>
      <c r="W204" s="170" t="n"/>
      <c r="X204" s="170" t="n"/>
      <c r="Y204" s="170" t="n"/>
      <c r="Z204" s="170" t="n"/>
      <c r="AA204" s="170" t="n"/>
      <c r="AB204" s="170" t="n"/>
      <c r="AC204" s="170" t="n"/>
      <c r="AD204" s="170" t="n"/>
      <c r="AE204" s="170" t="n"/>
      <c r="AF204" s="170" t="n"/>
      <c r="AG204" s="170" t="n"/>
      <c r="AH204" s="170" t="n"/>
      <c r="AI204" s="170" t="n"/>
      <c r="AJ204" s="170" t="n"/>
    </row>
    <row r="205" customFormat="1" s="172">
      <c r="A205" s="171">
        <f>E205&amp;F205</f>
        <v/>
      </c>
      <c r="B205" s="56" t="n">
        <v>204</v>
      </c>
      <c r="C205" s="175">
        <f>C204</f>
        <v/>
      </c>
      <c r="D205" s="175">
        <f>C205&amp;"/"&amp;B205</f>
        <v/>
      </c>
      <c r="E205" s="171" t="n">
        <v>44820</v>
      </c>
      <c r="F205" s="171" t="inlineStr">
        <is>
          <t>возврат</t>
        </is>
      </c>
      <c r="G205" s="170" t="inlineStr">
        <is>
          <t>Ашан</t>
        </is>
      </c>
      <c r="H205" s="170" t="inlineStr">
        <is>
          <t>Екатеринбург</t>
        </is>
      </c>
      <c r="I205" s="170" t="n">
        <v>320</v>
      </c>
      <c r="J205" s="170" t="n">
        <v>320</v>
      </c>
      <c r="K205" s="170" t="inlineStr">
        <is>
          <t>Акт №1</t>
        </is>
      </c>
      <c r="L205" s="170" t="inlineStr">
        <is>
          <t>Салимгораев</t>
        </is>
      </c>
      <c r="M205" s="170" t="inlineStr">
        <is>
          <t>С954КТ96</t>
        </is>
      </c>
      <c r="N205" s="170" t="n">
        <v>13</v>
      </c>
      <c r="O205" s="199" t="n"/>
      <c r="P205" s="199" t="n"/>
      <c r="Q205" s="200" t="n"/>
      <c r="R205" s="203" t="n">
        <v>885253355</v>
      </c>
      <c r="S205" s="258" t="inlineStr">
        <is>
          <t>R100954165</t>
        </is>
      </c>
      <c r="T205" s="185">
        <f>VLOOKUP(_xlfn.CONCAT(G205,H205),'SHIP-TO'!H:I,2,0)</f>
        <v/>
      </c>
      <c r="U205" s="282" t="n"/>
      <c r="V205" s="170" t="n"/>
      <c r="W205" s="170" t="n"/>
      <c r="X205" s="170" t="n"/>
      <c r="Y205" s="170" t="n"/>
      <c r="Z205" s="170" t="n"/>
      <c r="AA205" s="170" t="n"/>
      <c r="AB205" s="170" t="n"/>
      <c r="AC205" s="170" t="n"/>
      <c r="AD205" s="170" t="n"/>
      <c r="AE205" s="170" t="n"/>
      <c r="AF205" s="170" t="n"/>
      <c r="AG205" s="170" t="n"/>
      <c r="AH205" s="170" t="n"/>
      <c r="AI205" s="170" t="n"/>
      <c r="AJ205" s="170" t="n"/>
    </row>
    <row r="206" customFormat="1" s="172">
      <c r="A206" s="171">
        <f>E206&amp;F206</f>
        <v/>
      </c>
      <c r="B206" s="56" t="n">
        <v>205</v>
      </c>
      <c r="C206" s="175">
        <f>C205</f>
        <v/>
      </c>
      <c r="D206" s="175">
        <f>C206&amp;"/"&amp;B206</f>
        <v/>
      </c>
      <c r="E206" s="171" t="n">
        <v>44822</v>
      </c>
      <c r="F206" s="171" t="inlineStr">
        <is>
          <t>поставка</t>
        </is>
      </c>
      <c r="G206" s="170" t="inlineStr">
        <is>
          <t>ДЦ Пермь</t>
        </is>
      </c>
      <c r="H206" s="170" t="n"/>
      <c r="I206" s="170" t="n">
        <v>600</v>
      </c>
      <c r="J206" s="170" t="n">
        <v>600</v>
      </c>
      <c r="K206" s="170" t="inlineStr">
        <is>
          <t>TREKB2022180901</t>
        </is>
      </c>
      <c r="L206" s="171" t="inlineStr">
        <is>
          <t>Салимгораев</t>
        </is>
      </c>
      <c r="M206" s="171" t="inlineStr">
        <is>
          <t>Н764УН159</t>
        </is>
      </c>
      <c r="N206" s="170" t="n">
        <v>24</v>
      </c>
      <c r="O206" s="170" t="inlineStr">
        <is>
          <t>ДЦ Пермь</t>
        </is>
      </c>
      <c r="P206" s="199" t="n"/>
      <c r="Q206" s="200" t="n"/>
      <c r="R206" s="199" t="n"/>
      <c r="S206" s="258" t="n"/>
      <c r="T206" s="185">
        <f>VLOOKUP(_xlfn.CONCAT(G206,H206),'SHIP-TO'!H:I,2,0)</f>
        <v/>
      </c>
      <c r="U206" s="282" t="n"/>
      <c r="V206" s="170" t="n"/>
      <c r="W206" s="170" t="n"/>
      <c r="X206" s="170" t="n"/>
      <c r="Y206" s="170" t="n"/>
      <c r="Z206" s="170" t="n"/>
      <c r="AA206" s="170" t="n"/>
      <c r="AB206" s="170" t="n"/>
      <c r="AC206" s="170" t="n"/>
      <c r="AD206" s="170" t="n"/>
      <c r="AE206" s="170" t="n"/>
      <c r="AF206" s="170" t="n"/>
      <c r="AG206" s="170" t="n"/>
      <c r="AH206" s="170" t="n"/>
      <c r="AI206" s="170" t="n"/>
      <c r="AJ206" s="170" t="n"/>
    </row>
    <row r="207">
      <c r="A207" s="171">
        <f>E207&amp;F207</f>
        <v/>
      </c>
      <c r="B207" s="56" t="n">
        <v>206</v>
      </c>
      <c r="C207" s="175">
        <f>C206</f>
        <v/>
      </c>
      <c r="D207" s="175">
        <f>C207&amp;"/"&amp;B207</f>
        <v/>
      </c>
      <c r="E207" s="171" t="n">
        <v>44822</v>
      </c>
      <c r="F207" s="171" t="inlineStr">
        <is>
          <t>возврат</t>
        </is>
      </c>
      <c r="G207" s="170" t="inlineStr">
        <is>
          <t>Тандер</t>
        </is>
      </c>
      <c r="H207" s="170" t="inlineStr">
        <is>
          <t>Екатеринбург</t>
        </is>
      </c>
      <c r="I207" s="170" t="n">
        <v>600</v>
      </c>
      <c r="J207" s="170" t="n">
        <v>600</v>
      </c>
      <c r="K207" s="171" t="inlineStr">
        <is>
          <t>ВозПерв0008812</t>
        </is>
      </c>
      <c r="L207" s="170" t="inlineStr">
        <is>
          <t>Салимгораев</t>
        </is>
      </c>
      <c r="M207" s="170" t="inlineStr">
        <is>
          <t>Н750ЕТ159</t>
        </is>
      </c>
      <c r="N207" s="170" t="n">
        <v>24</v>
      </c>
      <c r="O207" s="199" t="n"/>
      <c r="P207" s="199" t="n"/>
      <c r="Q207" s="200" t="n"/>
      <c r="R207" s="203" t="n">
        <v>885266558</v>
      </c>
      <c r="S207" s="258" t="inlineStr">
        <is>
          <t>R100954164</t>
        </is>
      </c>
      <c r="T207" s="185">
        <f>VLOOKUP(_xlfn.CONCAT(G207,H207),'SHIP-TO'!H:I,2,0)</f>
        <v/>
      </c>
      <c r="U207" s="282" t="n"/>
      <c r="V207" s="170" t="n"/>
      <c r="W207" s="170" t="n"/>
      <c r="X207" s="170" t="n"/>
      <c r="Y207" s="170" t="n"/>
      <c r="Z207" s="170" t="n"/>
      <c r="AA207" s="170" t="n"/>
      <c r="AB207" s="170" t="n"/>
      <c r="AC207" s="170" t="n"/>
      <c r="AD207" s="170" t="n"/>
      <c r="AE207" s="170" t="n"/>
      <c r="AF207" s="170" t="n"/>
      <c r="AG207" s="170" t="n"/>
      <c r="AH207" s="170" t="n"/>
      <c r="AI207" s="170" t="n"/>
      <c r="AJ207" s="170" t="n"/>
    </row>
    <row r="208">
      <c r="A208" s="171">
        <f>E208&amp;F208</f>
        <v/>
      </c>
      <c r="B208" s="56" t="n">
        <v>207</v>
      </c>
      <c r="C208" s="175">
        <f>C207</f>
        <v/>
      </c>
      <c r="D208" s="175">
        <f>C208&amp;"/"&amp;B208</f>
        <v/>
      </c>
      <c r="E208" s="171" t="n">
        <v>44822</v>
      </c>
      <c r="F208" s="171" t="inlineStr">
        <is>
          <t>возврат</t>
        </is>
      </c>
      <c r="G208" s="170" t="inlineStr">
        <is>
          <t>Х5</t>
        </is>
      </c>
      <c r="H208" s="170" t="inlineStr">
        <is>
          <t>РЦ Екатеринбург</t>
        </is>
      </c>
      <c r="I208" s="170" t="n">
        <v>123</v>
      </c>
      <c r="J208" s="170" t="n">
        <v>123</v>
      </c>
      <c r="K208" s="170" t="n">
        <v>6622</v>
      </c>
      <c r="L208" s="171" t="inlineStr">
        <is>
          <t>Салимгораев</t>
        </is>
      </c>
      <c r="M208" s="171" t="inlineStr">
        <is>
          <t>Н126СХ159</t>
        </is>
      </c>
      <c r="N208" s="170" t="n">
        <v>6</v>
      </c>
      <c r="O208" s="199" t="n"/>
      <c r="P208" s="199" t="n"/>
      <c r="Q208" s="200" t="n"/>
      <c r="R208" s="203" t="n">
        <v>885277601</v>
      </c>
      <c r="S208" s="258" t="inlineStr">
        <is>
          <t>R100954166</t>
        </is>
      </c>
      <c r="T208" s="185">
        <f>VLOOKUP(_xlfn.CONCAT(G208,H208),'SHIP-TO'!H:I,2,0)</f>
        <v/>
      </c>
      <c r="U208" s="282" t="n"/>
      <c r="V208" s="170" t="n"/>
      <c r="W208" s="170" t="n"/>
      <c r="X208" s="170" t="n"/>
      <c r="Y208" s="170" t="n"/>
      <c r="Z208" s="170" t="n"/>
      <c r="AA208" s="170" t="n"/>
      <c r="AB208" s="170" t="n"/>
      <c r="AC208" s="170" t="n"/>
      <c r="AD208" s="170" t="n"/>
      <c r="AE208" s="170" t="n"/>
      <c r="AF208" s="170" t="n"/>
      <c r="AG208" s="170" t="n"/>
      <c r="AH208" s="170" t="n"/>
      <c r="AI208" s="170" t="n"/>
      <c r="AJ208" s="170" t="n"/>
    </row>
    <row r="209">
      <c r="A209" s="171">
        <f>E209&amp;F209</f>
        <v/>
      </c>
      <c r="B209" s="56" t="n">
        <v>208</v>
      </c>
      <c r="C209" s="175">
        <f>C208</f>
        <v/>
      </c>
      <c r="D209" s="175">
        <f>C209&amp;"/"&amp;B209</f>
        <v/>
      </c>
      <c r="E209" s="171" t="n">
        <v>44828</v>
      </c>
      <c r="F209" s="171" t="inlineStr">
        <is>
          <t>возврат</t>
        </is>
      </c>
      <c r="G209" s="170" t="inlineStr">
        <is>
          <t>Тандер</t>
        </is>
      </c>
      <c r="H209" s="170" t="inlineStr">
        <is>
          <t>Екатеринбург</t>
        </is>
      </c>
      <c r="I209" s="170" t="n">
        <v>600</v>
      </c>
      <c r="J209" s="170" t="n">
        <v>600</v>
      </c>
      <c r="K209" s="171" t="inlineStr">
        <is>
          <t>ВозПерв0008840</t>
        </is>
      </c>
      <c r="L209" s="171" t="inlineStr">
        <is>
          <t>Салимгораев</t>
        </is>
      </c>
      <c r="M209" s="171" t="inlineStr">
        <is>
          <t>Н764УН159</t>
        </is>
      </c>
      <c r="N209" s="170" t="n">
        <v>24</v>
      </c>
      <c r="O209" s="199" t="n"/>
      <c r="P209" s="199" t="n"/>
      <c r="Q209" s="200" t="n"/>
      <c r="R209" s="203" t="n">
        <v>885402052</v>
      </c>
      <c r="S209" s="258" t="inlineStr">
        <is>
          <t>R100958095</t>
        </is>
      </c>
      <c r="T209" s="185">
        <f>VLOOKUP(_xlfn.CONCAT(G209,H209),'SHIP-TO'!H:I,2,0)</f>
        <v/>
      </c>
      <c r="U209" s="282" t="n"/>
      <c r="V209" s="170" t="n"/>
      <c r="W209" s="170" t="n"/>
      <c r="X209" s="170" t="n"/>
      <c r="Y209" s="170" t="n"/>
      <c r="Z209" s="170" t="n"/>
      <c r="AA209" s="170" t="n"/>
      <c r="AB209" s="170" t="n"/>
      <c r="AC209" s="170" t="n"/>
      <c r="AD209" s="170" t="n"/>
      <c r="AE209" s="170" t="n"/>
      <c r="AF209" s="170" t="n"/>
      <c r="AG209" s="170" t="n"/>
      <c r="AH209" s="170" t="n"/>
      <c r="AI209" s="170" t="n"/>
      <c r="AJ209" s="170" t="n"/>
    </row>
    <row r="210" customFormat="1" s="172">
      <c r="A210" s="171">
        <f>E210&amp;F210</f>
        <v/>
      </c>
      <c r="B210" s="56" t="n">
        <v>209</v>
      </c>
      <c r="C210" s="175">
        <f>C209</f>
        <v/>
      </c>
      <c r="D210" s="175">
        <f>C210&amp;"/"&amp;B210</f>
        <v/>
      </c>
      <c r="E210" s="171" t="n">
        <v>44829</v>
      </c>
      <c r="F210" s="171" t="inlineStr">
        <is>
          <t>возврат</t>
        </is>
      </c>
      <c r="G210" s="170" t="inlineStr">
        <is>
          <t>Тандер</t>
        </is>
      </c>
      <c r="H210" s="170" t="inlineStr">
        <is>
          <t>Екатеринбург</t>
        </is>
      </c>
      <c r="I210" s="170" t="n">
        <v>600</v>
      </c>
      <c r="J210" s="170" t="n">
        <v>600</v>
      </c>
      <c r="K210" s="170" t="inlineStr">
        <is>
          <t>ВозПерв0008845</t>
        </is>
      </c>
      <c r="L210" s="170" t="inlineStr">
        <is>
          <t>Салимгораев</t>
        </is>
      </c>
      <c r="M210" s="170" t="inlineStr">
        <is>
          <t>Н086СХ159</t>
        </is>
      </c>
      <c r="N210" s="170" t="n">
        <v>24</v>
      </c>
      <c r="O210" s="199" t="n"/>
      <c r="P210" s="199" t="n"/>
      <c r="Q210" s="200" t="n"/>
      <c r="R210" s="203" t="n">
        <v>885295061</v>
      </c>
      <c r="S210" s="258" t="inlineStr">
        <is>
          <t>R100958096</t>
        </is>
      </c>
      <c r="T210" s="185">
        <f>VLOOKUP(_xlfn.CONCAT(G210,H210),'SHIP-TO'!H:I,2,0)</f>
        <v/>
      </c>
      <c r="U210" s="282" t="n"/>
      <c r="V210" s="170" t="n"/>
      <c r="W210" s="170" t="n"/>
      <c r="X210" s="170" t="n"/>
      <c r="Y210" s="170" t="n"/>
      <c r="Z210" s="170" t="n"/>
      <c r="AA210" s="170" t="n"/>
      <c r="AB210" s="170" t="n"/>
      <c r="AC210" s="170" t="n"/>
      <c r="AD210" s="170" t="n"/>
      <c r="AE210" s="170" t="n"/>
      <c r="AF210" s="170" t="n"/>
      <c r="AG210" s="170" t="n"/>
      <c r="AH210" s="170" t="n"/>
      <c r="AI210" s="170" t="n"/>
      <c r="AJ210" s="170" t="n"/>
    </row>
    <row r="211" customFormat="1" s="172">
      <c r="A211" s="171">
        <f>E211&amp;F211</f>
        <v/>
      </c>
      <c r="B211" s="56" t="n">
        <v>210</v>
      </c>
      <c r="C211" s="175">
        <f>C210</f>
        <v/>
      </c>
      <c r="D211" s="175">
        <f>C211&amp;"/"&amp;B211</f>
        <v/>
      </c>
      <c r="E211" s="171" t="n">
        <v>44830</v>
      </c>
      <c r="F211" s="171" t="inlineStr">
        <is>
          <t>возврат</t>
        </is>
      </c>
      <c r="G211" s="170" t="inlineStr">
        <is>
          <t>Х5</t>
        </is>
      </c>
      <c r="H211" s="170" t="inlineStr">
        <is>
          <t>РЦ Екатеринбург</t>
        </is>
      </c>
      <c r="I211" s="170" t="n">
        <v>200</v>
      </c>
      <c r="J211" s="170" t="n">
        <v>200</v>
      </c>
      <c r="K211" s="170" t="n">
        <v>6695</v>
      </c>
      <c r="L211" s="170" t="inlineStr">
        <is>
          <t>Салимгораев</t>
        </is>
      </c>
      <c r="M211" s="170" t="inlineStr">
        <is>
          <t>А308ОК159</t>
        </is>
      </c>
      <c r="N211" s="170" t="n">
        <v>8</v>
      </c>
      <c r="O211" s="199" t="n"/>
      <c r="P211" s="199" t="n"/>
      <c r="Q211" s="200" t="n"/>
      <c r="R211" s="203" t="n">
        <v>885304812</v>
      </c>
      <c r="S211" s="258" t="inlineStr">
        <is>
          <t>R100958094</t>
        </is>
      </c>
      <c r="T211" s="185">
        <f>VLOOKUP(_xlfn.CONCAT(G211,H211),'SHIP-TO'!H:I,2,0)</f>
        <v/>
      </c>
      <c r="U211" s="282" t="n"/>
      <c r="V211" s="170" t="n"/>
      <c r="W211" s="170" t="n"/>
      <c r="X211" s="170" t="n"/>
      <c r="Y211" s="170" t="n"/>
      <c r="Z211" s="170" t="n"/>
      <c r="AA211" s="170" t="n"/>
      <c r="AB211" s="170" t="n"/>
      <c r="AC211" s="170" t="n"/>
      <c r="AD211" s="170" t="n"/>
      <c r="AE211" s="170" t="n"/>
      <c r="AF211" s="170" t="n"/>
      <c r="AG211" s="170" t="n"/>
      <c r="AH211" s="170" t="n"/>
      <c r="AI211" s="170" t="n"/>
      <c r="AJ211" s="170" t="n"/>
    </row>
    <row r="212" customFormat="1" s="172">
      <c r="A212" s="171">
        <f>E212&amp;F212</f>
        <v/>
      </c>
      <c r="B212" s="56" t="n">
        <v>211</v>
      </c>
      <c r="C212" s="175">
        <f>C211</f>
        <v/>
      </c>
      <c r="D212" s="175">
        <f>C212&amp;"/"&amp;B212</f>
        <v/>
      </c>
      <c r="E212" s="171" t="n">
        <v>44834</v>
      </c>
      <c r="F212" s="171" t="inlineStr">
        <is>
          <t>возврат</t>
        </is>
      </c>
      <c r="G212" s="170" t="inlineStr">
        <is>
          <t>Тандер</t>
        </is>
      </c>
      <c r="H212" s="170" t="inlineStr">
        <is>
          <t>Екатеринбург</t>
        </is>
      </c>
      <c r="I212" s="170" t="n">
        <v>600</v>
      </c>
      <c r="J212" s="170" t="n">
        <v>600</v>
      </c>
      <c r="K212" s="170" t="inlineStr">
        <is>
          <t>ВозПерв0008870</t>
        </is>
      </c>
      <c r="L212" s="170" t="inlineStr">
        <is>
          <t>Салимгораев</t>
        </is>
      </c>
      <c r="M212" s="170" t="inlineStr">
        <is>
          <t>А468ОК159</t>
        </is>
      </c>
      <c r="N212" s="170" t="n">
        <v>24</v>
      </c>
      <c r="O212" s="199" t="n"/>
      <c r="P212" s="199" t="n"/>
      <c r="Q212" s="200" t="n"/>
      <c r="R212" s="203" t="n">
        <v>885331941</v>
      </c>
      <c r="S212" s="258" t="inlineStr">
        <is>
          <t>R100958097</t>
        </is>
      </c>
      <c r="T212" s="185">
        <f>VLOOKUP(_xlfn.CONCAT(G212,H212),'SHIP-TO'!H:I,2,0)</f>
        <v/>
      </c>
      <c r="U212" s="282" t="n"/>
      <c r="V212" s="170" t="n"/>
      <c r="W212" s="170" t="n"/>
      <c r="X212" s="170" t="n"/>
      <c r="Y212" s="170" t="n"/>
      <c r="Z212" s="170" t="n"/>
      <c r="AA212" s="170" t="n"/>
      <c r="AB212" s="170" t="n"/>
      <c r="AC212" s="170" t="n"/>
      <c r="AD212" s="170" t="n"/>
      <c r="AE212" s="170" t="n"/>
      <c r="AF212" s="170" t="n"/>
      <c r="AG212" s="170" t="n"/>
      <c r="AH212" s="170" t="n"/>
      <c r="AI212" s="170" t="n"/>
      <c r="AJ212" s="170" t="n"/>
    </row>
    <row r="213">
      <c r="A213" s="168">
        <f>E213&amp;F213</f>
        <v/>
      </c>
      <c r="B213" s="56" t="n">
        <v>212</v>
      </c>
      <c r="C213" s="175">
        <f>C212</f>
        <v/>
      </c>
      <c r="D213" s="175">
        <f>C213&amp;"/"&amp;B213</f>
        <v/>
      </c>
      <c r="E213" s="168" t="n">
        <v>44835</v>
      </c>
      <c r="F213" s="168" t="inlineStr">
        <is>
          <t>возврат</t>
        </is>
      </c>
      <c r="G213" s="56" t="inlineStr">
        <is>
          <t>Тандер</t>
        </is>
      </c>
      <c r="H213" s="56" t="inlineStr">
        <is>
          <t>Екатеринбург</t>
        </is>
      </c>
      <c r="I213" s="56" t="n">
        <v>600</v>
      </c>
      <c r="J213" s="56" t="n">
        <v>600</v>
      </c>
      <c r="K213" s="56" t="inlineStr">
        <is>
          <t>ВозПерв0008873</t>
        </is>
      </c>
      <c r="L213" s="56" t="inlineStr">
        <is>
          <t>Салимгораев</t>
        </is>
      </c>
      <c r="M213" s="56" t="inlineStr">
        <is>
          <t>А470ОК159</t>
        </is>
      </c>
      <c r="N213" s="56" t="n">
        <v>24</v>
      </c>
      <c r="O213" s="197" t="n"/>
      <c r="P213" s="197" t="n"/>
      <c r="Q213" s="198" t="n"/>
      <c r="R213" s="205" t="n">
        <v>885310738</v>
      </c>
      <c r="S213" s="257" t="inlineStr">
        <is>
          <t>R100958655</t>
        </is>
      </c>
      <c r="T213" s="175">
        <f>VLOOKUP(_xlfn.CONCAT(G213,H213),'SHIP-TO'!H:I,2,0)</f>
        <v/>
      </c>
      <c r="U213" s="296" t="n"/>
      <c r="V213" s="56" t="n"/>
      <c r="W213" s="56" t="n"/>
      <c r="X213" s="56" t="n"/>
      <c r="Y213" s="56" t="n"/>
      <c r="Z213" s="56" t="n"/>
      <c r="AA213" s="56" t="n"/>
      <c r="AB213" s="56" t="n"/>
      <c r="AC213" s="56" t="n"/>
      <c r="AD213" s="56" t="n"/>
      <c r="AE213" s="56" t="n"/>
      <c r="AF213" s="56" t="n"/>
      <c r="AG213" s="56" t="n"/>
      <c r="AH213" s="56" t="n"/>
      <c r="AI213" s="56" t="n"/>
      <c r="AJ213" s="56" t="n"/>
    </row>
    <row r="214">
      <c r="A214" s="168">
        <f>E214&amp;F214</f>
        <v/>
      </c>
      <c r="B214" s="56" t="n">
        <v>213</v>
      </c>
      <c r="C214" s="175">
        <f>C213</f>
        <v/>
      </c>
      <c r="D214" s="175">
        <f>C214&amp;"/"&amp;B214</f>
        <v/>
      </c>
      <c r="E214" s="168" t="n">
        <v>44835</v>
      </c>
      <c r="F214" s="168" t="inlineStr">
        <is>
          <t>поставка</t>
        </is>
      </c>
      <c r="G214" s="56" t="inlineStr">
        <is>
          <t>ДЦ Пермь</t>
        </is>
      </c>
      <c r="H214" s="197" t="n"/>
      <c r="I214" s="56" t="n">
        <v>600</v>
      </c>
      <c r="J214" s="56" t="n">
        <v>600</v>
      </c>
      <c r="K214" s="56" t="inlineStr">
        <is>
          <t>TREKB2022300901</t>
        </is>
      </c>
      <c r="L214" s="56" t="inlineStr">
        <is>
          <t>Салимгораев</t>
        </is>
      </c>
      <c r="M214" s="56" t="inlineStr">
        <is>
          <t>Н764УН159</t>
        </is>
      </c>
      <c r="N214" s="56" t="n">
        <v>24</v>
      </c>
      <c r="O214" s="56" t="inlineStr">
        <is>
          <t>ДЦ Пермь</t>
        </is>
      </c>
      <c r="P214" s="197" t="n"/>
      <c r="Q214" s="198" t="n"/>
      <c r="R214" s="197" t="n"/>
      <c r="S214" s="257" t="n"/>
      <c r="T214" s="175">
        <f>VLOOKUP(_xlfn.CONCAT(G214,H214),'SHIP-TO'!H:I,2,0)</f>
        <v/>
      </c>
      <c r="U214" s="296" t="n"/>
      <c r="V214" s="56" t="n"/>
      <c r="W214" s="56" t="n"/>
      <c r="X214" s="56" t="n"/>
      <c r="Y214" s="56" t="n"/>
      <c r="Z214" s="56" t="n"/>
      <c r="AA214" s="56" t="n"/>
      <c r="AB214" s="56" t="n"/>
      <c r="AC214" s="56" t="n"/>
      <c r="AD214" s="56" t="n"/>
      <c r="AE214" s="56" t="n"/>
      <c r="AF214" s="56" t="n"/>
      <c r="AG214" s="56" t="n"/>
      <c r="AH214" s="56" t="n"/>
      <c r="AI214" s="56" t="n"/>
      <c r="AJ214" s="56" t="n"/>
    </row>
    <row r="215">
      <c r="A215" s="168">
        <f>E215&amp;F215</f>
        <v/>
      </c>
      <c r="B215" s="56" t="n">
        <v>214</v>
      </c>
      <c r="C215" s="175">
        <f>C214</f>
        <v/>
      </c>
      <c r="D215" s="175">
        <f>C215&amp;"/"&amp;B215</f>
        <v/>
      </c>
      <c r="E215" s="168" t="n">
        <v>44839</v>
      </c>
      <c r="F215" s="168" t="inlineStr">
        <is>
          <t>возврат</t>
        </is>
      </c>
      <c r="G215" s="56" t="inlineStr">
        <is>
          <t>Х5</t>
        </is>
      </c>
      <c r="H215" s="56" t="inlineStr">
        <is>
          <t>РЦ Косулино</t>
        </is>
      </c>
      <c r="I215" s="56" t="n">
        <v>487</v>
      </c>
      <c r="J215" s="56" t="n">
        <v>487</v>
      </c>
      <c r="K215" s="56" t="n">
        <v>7825</v>
      </c>
      <c r="L215" s="56" t="inlineStr">
        <is>
          <t>Салимгораев</t>
        </is>
      </c>
      <c r="M215" s="56" t="inlineStr">
        <is>
          <t>Н083СХ159</t>
        </is>
      </c>
      <c r="N215" s="56" t="n">
        <v>20</v>
      </c>
      <c r="O215" s="197" t="n"/>
      <c r="P215" s="197" t="n"/>
      <c r="Q215" s="198" t="n"/>
      <c r="R215" s="197" t="n">
        <v>885380405</v>
      </c>
      <c r="S215" s="257" t="inlineStr">
        <is>
          <t>R100960262</t>
        </is>
      </c>
      <c r="T215" s="175">
        <f>VLOOKUP(_xlfn.CONCAT(G215,H215),'SHIP-TO'!H:I,2,0)</f>
        <v/>
      </c>
      <c r="U215" s="296" t="n"/>
      <c r="V215" s="56" t="n"/>
      <c r="W215" s="56" t="n"/>
      <c r="X215" s="56" t="n"/>
      <c r="Y215" s="56" t="n"/>
      <c r="Z215" s="56" t="n"/>
      <c r="AA215" s="56" t="n"/>
      <c r="AB215" s="56" t="n"/>
      <c r="AC215" s="56" t="n"/>
      <c r="AD215" s="56" t="n"/>
      <c r="AE215" s="56" t="n"/>
      <c r="AF215" s="56" t="n"/>
      <c r="AG215" s="56" t="n"/>
      <c r="AH215" s="56" t="n"/>
      <c r="AI215" s="56" t="n"/>
      <c r="AJ215" s="56" t="n"/>
    </row>
    <row r="216">
      <c r="A216" s="168">
        <f>E216&amp;F216</f>
        <v/>
      </c>
      <c r="B216" s="56" t="n">
        <v>215</v>
      </c>
      <c r="C216" s="175">
        <f>C215</f>
        <v/>
      </c>
      <c r="D216" s="175">
        <f>C216&amp;"/"&amp;B216</f>
        <v/>
      </c>
      <c r="E216" s="168" t="n">
        <v>44840</v>
      </c>
      <c r="F216" s="168" t="inlineStr">
        <is>
          <t>возврат</t>
        </is>
      </c>
      <c r="G216" s="56" t="inlineStr">
        <is>
          <t>Х5</t>
        </is>
      </c>
      <c r="H216" s="56" t="inlineStr">
        <is>
          <t>РЦ Косулино</t>
        </is>
      </c>
      <c r="I216" s="56" t="n">
        <v>493</v>
      </c>
      <c r="J216" s="56" t="n">
        <v>493</v>
      </c>
      <c r="K216" s="56" t="n">
        <v>7828</v>
      </c>
      <c r="L216" s="56" t="inlineStr">
        <is>
          <t>Салимгораев</t>
        </is>
      </c>
      <c r="M216" s="56" t="inlineStr">
        <is>
          <t>Н086СХ159</t>
        </is>
      </c>
      <c r="N216" s="56" t="n">
        <v>20</v>
      </c>
      <c r="O216" s="197" t="n"/>
      <c r="P216" s="197" t="n"/>
      <c r="Q216" s="198" t="n"/>
      <c r="R216" s="197" t="n">
        <v>885361670</v>
      </c>
      <c r="S216" s="257" t="inlineStr">
        <is>
          <t>R100960516</t>
        </is>
      </c>
      <c r="T216" s="175">
        <f>VLOOKUP(_xlfn.CONCAT(G216,H216),'SHIP-TO'!H:I,2,0)</f>
        <v/>
      </c>
      <c r="U216" s="296" t="n"/>
      <c r="V216" s="56" t="n"/>
      <c r="W216" s="56" t="n"/>
      <c r="X216" s="56" t="n"/>
      <c r="Y216" s="56" t="n"/>
      <c r="Z216" s="56" t="n"/>
      <c r="AA216" s="56" t="n"/>
      <c r="AB216" s="56" t="n"/>
      <c r="AC216" s="56" t="n"/>
      <c r="AD216" s="56" t="n"/>
      <c r="AE216" s="56" t="n"/>
      <c r="AF216" s="56" t="n"/>
      <c r="AG216" s="56" t="n"/>
      <c r="AH216" s="56" t="n"/>
      <c r="AI216" s="56" t="n"/>
      <c r="AJ216" s="56" t="n"/>
    </row>
    <row r="217">
      <c r="A217" s="168">
        <f>E217&amp;F217</f>
        <v/>
      </c>
      <c r="B217" s="56" t="n">
        <v>216</v>
      </c>
      <c r="C217" s="175">
        <f>C216</f>
        <v/>
      </c>
      <c r="D217" s="175">
        <f>C217&amp;"/"&amp;B217</f>
        <v/>
      </c>
      <c r="E217" s="168" t="n">
        <v>44840</v>
      </c>
      <c r="F217" s="168" t="inlineStr">
        <is>
          <t>возврат</t>
        </is>
      </c>
      <c r="G217" s="56" t="inlineStr">
        <is>
          <t>Х5</t>
        </is>
      </c>
      <c r="H217" s="56" t="inlineStr">
        <is>
          <t>РЦ Екатеринбург</t>
        </is>
      </c>
      <c r="I217" s="56" t="n">
        <v>385</v>
      </c>
      <c r="J217" s="56" t="n">
        <v>385</v>
      </c>
      <c r="K217" s="56" t="n">
        <v>6785</v>
      </c>
      <c r="L217" s="56" t="inlineStr">
        <is>
          <t>Салимгораев</t>
        </is>
      </c>
      <c r="M217" s="56" t="inlineStr">
        <is>
          <t>Н903ЕВ159</t>
        </is>
      </c>
      <c r="N217" s="56" t="n">
        <v>16</v>
      </c>
      <c r="O217" s="197" t="n"/>
      <c r="P217" s="197" t="n"/>
      <c r="Q217" s="198" t="n"/>
      <c r="R217" s="197" t="n">
        <v>885361671</v>
      </c>
      <c r="S217" s="257" t="inlineStr">
        <is>
          <t>R100960517</t>
        </is>
      </c>
      <c r="T217" s="175">
        <f>VLOOKUP(_xlfn.CONCAT(G217,H217),'SHIP-TO'!H:I,2,0)</f>
        <v/>
      </c>
      <c r="U217" s="296" t="n"/>
      <c r="V217" s="56" t="n"/>
      <c r="W217" s="56" t="n"/>
      <c r="X217" s="56" t="n"/>
      <c r="Y217" s="56" t="n"/>
      <c r="Z217" s="56" t="n"/>
      <c r="AA217" s="56" t="n"/>
      <c r="AB217" s="56" t="n"/>
      <c r="AC217" s="56" t="n"/>
      <c r="AD217" s="56" t="n"/>
      <c r="AE217" s="56" t="n"/>
      <c r="AF217" s="56" t="n"/>
      <c r="AG217" s="56" t="n"/>
      <c r="AH217" s="56" t="n"/>
      <c r="AI217" s="56" t="n"/>
      <c r="AJ217" s="56" t="n"/>
    </row>
    <row r="218">
      <c r="A218" s="168">
        <f>E218&amp;F218</f>
        <v/>
      </c>
      <c r="B218" s="56" t="n">
        <v>217</v>
      </c>
      <c r="C218" s="175">
        <f>C217</f>
        <v/>
      </c>
      <c r="D218" s="175">
        <f>C218&amp;"/"&amp;B218</f>
        <v/>
      </c>
      <c r="E218" s="168" t="n">
        <v>44841</v>
      </c>
      <c r="F218" s="168" t="inlineStr">
        <is>
          <t>возврат</t>
        </is>
      </c>
      <c r="G218" s="56" t="inlineStr">
        <is>
          <t>Х5</t>
        </is>
      </c>
      <c r="H218" s="56" t="inlineStr">
        <is>
          <t>РЦ Косулино</t>
        </is>
      </c>
      <c r="I218" s="56" t="n">
        <v>529</v>
      </c>
      <c r="J218" s="56" t="n">
        <v>529</v>
      </c>
      <c r="K218" s="56" t="n">
        <v>7831</v>
      </c>
      <c r="L218" s="56" t="inlineStr">
        <is>
          <t>Салимгораев</t>
        </is>
      </c>
      <c r="M218" s="56" t="inlineStr">
        <is>
          <t>Н083СХ159</t>
        </is>
      </c>
      <c r="N218" s="56" t="n">
        <v>21</v>
      </c>
      <c r="O218" s="197" t="n"/>
      <c r="P218" s="197" t="n"/>
      <c r="Q218" s="198" t="n"/>
      <c r="R218" s="197" t="n">
        <v>885408742</v>
      </c>
      <c r="S218" s="257" t="inlineStr">
        <is>
          <t>R100962220</t>
        </is>
      </c>
      <c r="T218" s="175">
        <f>VLOOKUP(_xlfn.CONCAT(G218,H218),'SHIP-TO'!H:I,2,0)</f>
        <v/>
      </c>
      <c r="U218" s="296" t="n"/>
      <c r="V218" s="56" t="n"/>
      <c r="W218" s="56" t="n"/>
      <c r="X218" s="56" t="n"/>
      <c r="Y218" s="56" t="n"/>
      <c r="Z218" s="56" t="n"/>
      <c r="AA218" s="56" t="n"/>
      <c r="AB218" s="56" t="n"/>
      <c r="AC218" s="56" t="n"/>
      <c r="AD218" s="56" t="n"/>
      <c r="AE218" s="56" t="n"/>
      <c r="AF218" s="56" t="n"/>
      <c r="AG218" s="56" t="n"/>
      <c r="AH218" s="56" t="n"/>
      <c r="AI218" s="56" t="n"/>
      <c r="AJ218" s="56" t="n"/>
    </row>
    <row r="219">
      <c r="A219" s="168">
        <f>E219&amp;F219</f>
        <v/>
      </c>
      <c r="B219" s="56" t="n">
        <v>218</v>
      </c>
      <c r="C219" s="175">
        <f>C218</f>
        <v/>
      </c>
      <c r="D219" s="175">
        <f>C219&amp;"/"&amp;B219</f>
        <v/>
      </c>
      <c r="E219" s="168" t="n">
        <v>44844</v>
      </c>
      <c r="F219" s="168" t="inlineStr">
        <is>
          <t>возврат</t>
        </is>
      </c>
      <c r="G219" s="56" t="inlineStr">
        <is>
          <t>Х5</t>
        </is>
      </c>
      <c r="H219" s="56" t="inlineStr">
        <is>
          <t>РЦ Косулино</t>
        </is>
      </c>
      <c r="I219" s="56" t="n">
        <v>600</v>
      </c>
      <c r="J219" s="56" t="n">
        <v>600</v>
      </c>
      <c r="K219" s="56" t="n">
        <v>7834</v>
      </c>
      <c r="L219" s="56" t="inlineStr">
        <is>
          <t>Салимгораев</t>
        </is>
      </c>
      <c r="M219" s="56" t="inlineStr">
        <is>
          <t>Н437ТУ159</t>
        </is>
      </c>
      <c r="N219" s="56" t="n">
        <v>24</v>
      </c>
      <c r="O219" s="197" t="n"/>
      <c r="P219" s="197" t="n"/>
      <c r="Q219" s="198" t="n"/>
      <c r="R219" s="197" t="n">
        <v>885408743</v>
      </c>
      <c r="S219" s="257" t="inlineStr">
        <is>
          <t>R100962221</t>
        </is>
      </c>
      <c r="T219" s="175">
        <f>VLOOKUP(_xlfn.CONCAT(G219,H219),'SHIP-TO'!H:I,2,0)</f>
        <v/>
      </c>
      <c r="U219" s="296" t="n"/>
      <c r="V219" s="56" t="n"/>
      <c r="W219" s="56" t="n"/>
      <c r="X219" s="56" t="n"/>
      <c r="Y219" s="56" t="n"/>
      <c r="Z219" s="56" t="n"/>
      <c r="AA219" s="56" t="n"/>
      <c r="AB219" s="56" t="n"/>
      <c r="AC219" s="56" t="n"/>
      <c r="AD219" s="56" t="n"/>
      <c r="AE219" s="56" t="n"/>
      <c r="AF219" s="56" t="n"/>
      <c r="AG219" s="56" t="n"/>
      <c r="AH219" s="56" t="n"/>
      <c r="AI219" s="56" t="n"/>
      <c r="AJ219" s="56" t="n"/>
    </row>
    <row r="220">
      <c r="A220" s="168">
        <f>E220&amp;F220</f>
        <v/>
      </c>
      <c r="B220" s="56" t="n">
        <v>219</v>
      </c>
      <c r="C220" s="175">
        <f>C219</f>
        <v/>
      </c>
      <c r="D220" s="175">
        <f>C220&amp;"/"&amp;B220</f>
        <v/>
      </c>
      <c r="E220" s="168" t="n">
        <v>44845</v>
      </c>
      <c r="F220" s="168" t="inlineStr">
        <is>
          <t>возврат</t>
        </is>
      </c>
      <c r="G220" s="56" t="inlineStr">
        <is>
          <t>Х5</t>
        </is>
      </c>
      <c r="H220" s="56" t="inlineStr">
        <is>
          <t>РЦ Косулино</t>
        </is>
      </c>
      <c r="I220" s="56" t="n">
        <v>577</v>
      </c>
      <c r="J220" s="56" t="n">
        <v>577</v>
      </c>
      <c r="K220" s="56" t="n">
        <v>7839</v>
      </c>
      <c r="L220" s="56" t="inlineStr">
        <is>
          <t>Салимгораев</t>
        </is>
      </c>
      <c r="M220" s="56" t="inlineStr">
        <is>
          <t>А468ОК159</t>
        </is>
      </c>
      <c r="N220" s="56" t="n">
        <v>24</v>
      </c>
      <c r="O220" s="197" t="n"/>
      <c r="P220" s="197" t="n"/>
      <c r="Q220" s="198" t="n"/>
      <c r="R220" s="197" t="n">
        <v>885435613</v>
      </c>
      <c r="S220" s="257" t="inlineStr">
        <is>
          <t>R100962219</t>
        </is>
      </c>
      <c r="T220" s="175">
        <f>VLOOKUP(_xlfn.CONCAT(G220,H220),'SHIP-TO'!H:I,2,0)</f>
        <v/>
      </c>
      <c r="U220" s="296" t="n"/>
      <c r="V220" s="56" t="n"/>
      <c r="W220" s="56" t="n"/>
      <c r="X220" s="56" t="n"/>
      <c r="Y220" s="56" t="n"/>
      <c r="Z220" s="56" t="n"/>
      <c r="AA220" s="56" t="n"/>
      <c r="AB220" s="56" t="n"/>
      <c r="AC220" s="56" t="n"/>
      <c r="AD220" s="56" t="n"/>
      <c r="AE220" s="56" t="n"/>
      <c r="AF220" s="56" t="n"/>
      <c r="AG220" s="56" t="n"/>
      <c r="AH220" s="56" t="n"/>
      <c r="AI220" s="56" t="n"/>
      <c r="AJ220" s="56" t="n"/>
    </row>
    <row r="221">
      <c r="A221" s="168">
        <f>E221&amp;F221</f>
        <v/>
      </c>
      <c r="B221" s="56" t="n">
        <v>220</v>
      </c>
      <c r="C221" s="175">
        <f>C220</f>
        <v/>
      </c>
      <c r="D221" s="175">
        <f>C221&amp;"/"&amp;B221</f>
        <v/>
      </c>
      <c r="E221" s="168" t="n">
        <v>44849</v>
      </c>
      <c r="F221" s="168" t="inlineStr">
        <is>
          <t>возврат</t>
        </is>
      </c>
      <c r="G221" s="56" t="inlineStr">
        <is>
          <t>Тандер</t>
        </is>
      </c>
      <c r="H221" s="56" t="inlineStr">
        <is>
          <t>Екатеринбург</t>
        </is>
      </c>
      <c r="I221" s="56" t="n">
        <v>600</v>
      </c>
      <c r="J221" s="56" t="n">
        <v>600</v>
      </c>
      <c r="K221" s="56" t="inlineStr">
        <is>
          <t>ВозПерв0008923</t>
        </is>
      </c>
      <c r="L221" s="56" t="inlineStr">
        <is>
          <t>Салимгораев</t>
        </is>
      </c>
      <c r="M221" s="56" t="inlineStr">
        <is>
          <t>Н695УН159</t>
        </is>
      </c>
      <c r="N221" s="56" t="n">
        <v>24</v>
      </c>
      <c r="O221" s="197" t="n"/>
      <c r="P221" s="197" t="n"/>
      <c r="Q221" s="198" t="n"/>
      <c r="R221" s="197" t="n">
        <v>885407202</v>
      </c>
      <c r="S221" s="257" t="inlineStr">
        <is>
          <t>R100964842</t>
        </is>
      </c>
      <c r="T221" s="175">
        <f>VLOOKUP(_xlfn.CONCAT(G221,H221),'SHIP-TO'!H:I,2,0)</f>
        <v/>
      </c>
      <c r="U221" s="296" t="n"/>
      <c r="V221" s="56" t="n"/>
      <c r="W221" s="56" t="n"/>
      <c r="X221" s="56" t="n"/>
      <c r="Y221" s="56" t="n"/>
      <c r="Z221" s="56" t="n"/>
      <c r="AA221" s="56" t="n"/>
      <c r="AB221" s="56" t="n"/>
      <c r="AC221" s="56" t="n"/>
      <c r="AD221" s="56" t="n"/>
      <c r="AE221" s="56" t="n"/>
      <c r="AF221" s="56" t="n"/>
      <c r="AG221" s="56" t="n"/>
      <c r="AH221" s="56" t="n"/>
      <c r="AI221" s="56" t="n"/>
      <c r="AJ221" s="56" t="n"/>
    </row>
    <row r="222">
      <c r="A222" s="168">
        <f>E222&amp;F222</f>
        <v/>
      </c>
      <c r="B222" s="56" t="n">
        <v>221</v>
      </c>
      <c r="C222" s="175">
        <f>C221</f>
        <v/>
      </c>
      <c r="D222" s="175">
        <f>C222&amp;"/"&amp;B222</f>
        <v/>
      </c>
      <c r="E222" s="168" t="n">
        <v>44850</v>
      </c>
      <c r="F222" s="168" t="inlineStr">
        <is>
          <t>возврат</t>
        </is>
      </c>
      <c r="G222" s="56" t="inlineStr">
        <is>
          <t>Тандер</t>
        </is>
      </c>
      <c r="H222" s="56" t="inlineStr">
        <is>
          <t>Екатеринбург</t>
        </is>
      </c>
      <c r="I222" s="56" t="n">
        <v>600</v>
      </c>
      <c r="J222" s="56" t="n">
        <v>575</v>
      </c>
      <c r="K222" s="56" t="inlineStr">
        <is>
          <t>ВозПерв0008923</t>
        </is>
      </c>
      <c r="L222" s="56" t="inlineStr">
        <is>
          <t>Салимгораев</t>
        </is>
      </c>
      <c r="M222" s="56" t="inlineStr">
        <is>
          <t>Н773ЕТ159</t>
        </is>
      </c>
      <c r="N222" s="56" t="n">
        <v>24</v>
      </c>
      <c r="O222" s="197" t="n"/>
      <c r="P222" s="197" t="n"/>
      <c r="Q222" s="198" t="n"/>
      <c r="R222" s="197" t="n">
        <v>885388519</v>
      </c>
      <c r="S222" s="257" t="inlineStr">
        <is>
          <t>R100964844</t>
        </is>
      </c>
      <c r="T222" s="175">
        <f>VLOOKUP(_xlfn.CONCAT(G222,H222),'SHIP-TO'!H:I,2,0)</f>
        <v/>
      </c>
      <c r="U222" s="296" t="n"/>
      <c r="V222" s="56" t="n"/>
      <c r="W222" s="56" t="n"/>
      <c r="X222" s="56" t="n"/>
      <c r="Y222" s="56" t="n"/>
      <c r="Z222" s="56" t="n"/>
      <c r="AA222" s="56" t="n"/>
      <c r="AB222" s="56" t="n"/>
      <c r="AC222" s="56" t="n"/>
      <c r="AD222" s="56" t="n"/>
      <c r="AE222" s="56" t="n"/>
      <c r="AF222" s="56" t="n"/>
      <c r="AG222" s="56" t="n"/>
      <c r="AH222" s="56" t="n"/>
      <c r="AI222" s="56" t="n"/>
      <c r="AJ222" s="56" t="n"/>
    </row>
    <row r="223">
      <c r="A223" s="168">
        <f>E223&amp;F223</f>
        <v/>
      </c>
      <c r="B223" s="56" t="n">
        <v>222</v>
      </c>
      <c r="C223" s="175">
        <f>C222</f>
        <v/>
      </c>
      <c r="D223" s="175">
        <f>C223&amp;"/"&amp;B223</f>
        <v/>
      </c>
      <c r="E223" s="168" t="n">
        <v>44851</v>
      </c>
      <c r="F223" s="168" t="inlineStr">
        <is>
          <t>возврат</t>
        </is>
      </c>
      <c r="G223" s="175" t="inlineStr">
        <is>
          <t>Юнилэнд-Екатеринбург</t>
        </is>
      </c>
      <c r="H223" s="56" t="inlineStr">
        <is>
          <t>Екатеринбург</t>
        </is>
      </c>
      <c r="I223" s="206" t="n">
        <v>330</v>
      </c>
      <c r="J223" s="56" t="n">
        <v>330</v>
      </c>
      <c r="K223" s="56" t="n">
        <v>4</v>
      </c>
      <c r="L223" s="56" t="inlineStr">
        <is>
          <t>Салимгораев</t>
        </is>
      </c>
      <c r="M223" s="56" t="inlineStr">
        <is>
          <t>Н437ТУ159</t>
        </is>
      </c>
      <c r="N223" s="56" t="n">
        <v>14</v>
      </c>
      <c r="O223" s="197" t="n"/>
      <c r="P223" s="197" t="n"/>
      <c r="Q223" s="198" t="n"/>
      <c r="R223" s="197" t="n">
        <v>885317192</v>
      </c>
      <c r="S223" s="257" t="inlineStr">
        <is>
          <t>R100964850</t>
        </is>
      </c>
      <c r="T223" s="175">
        <f>VLOOKUP(_xlfn.CONCAT(G223,H223),'SHIP-TO'!H:I,2,0)</f>
        <v/>
      </c>
      <c r="U223" s="296" t="n"/>
      <c r="V223" s="56" t="n"/>
      <c r="W223" s="56" t="n"/>
      <c r="X223" s="56" t="n"/>
      <c r="Y223" s="56" t="n"/>
      <c r="Z223" s="56" t="n"/>
      <c r="AA223" s="56" t="n"/>
      <c r="AB223" s="56" t="n"/>
      <c r="AC223" s="56" t="n"/>
      <c r="AD223" s="56" t="n"/>
      <c r="AE223" s="56" t="n"/>
      <c r="AF223" s="56" t="n"/>
      <c r="AG223" s="56" t="n"/>
      <c r="AH223" s="56" t="n"/>
      <c r="AI223" s="56" t="n"/>
      <c r="AJ223" s="56" t="n"/>
    </row>
    <row r="224">
      <c r="A224" s="168">
        <f>E224&amp;F224</f>
        <v/>
      </c>
      <c r="B224" s="56" t="n">
        <v>223</v>
      </c>
      <c r="C224" s="175">
        <f>C223</f>
        <v/>
      </c>
      <c r="D224" s="175">
        <f>C224&amp;"/"&amp;B224</f>
        <v/>
      </c>
      <c r="E224" s="168" t="n">
        <v>44852</v>
      </c>
      <c r="F224" s="168" t="inlineStr">
        <is>
          <t>возврат</t>
        </is>
      </c>
      <c r="G224" s="56" t="inlineStr">
        <is>
          <t>Тандер</t>
        </is>
      </c>
      <c r="H224" s="56" t="inlineStr">
        <is>
          <t>Екатеринбург</t>
        </is>
      </c>
      <c r="I224" s="56" t="n">
        <v>600</v>
      </c>
      <c r="J224" s="56" t="n">
        <v>600</v>
      </c>
      <c r="K224" s="56" t="inlineStr">
        <is>
          <t>ВозПерв0008935</t>
        </is>
      </c>
      <c r="L224" s="56" t="inlineStr">
        <is>
          <t>Салимгораев</t>
        </is>
      </c>
      <c r="M224" s="56" t="inlineStr">
        <is>
          <t>Х332КУ59</t>
        </is>
      </c>
      <c r="N224" s="56" t="n">
        <v>24</v>
      </c>
      <c r="O224" s="197" t="n"/>
      <c r="P224" s="197" t="n"/>
      <c r="Q224" s="198" t="n"/>
      <c r="R224" s="197" t="n">
        <v>885334289</v>
      </c>
      <c r="S224" s="257" t="inlineStr">
        <is>
          <t>R100964761</t>
        </is>
      </c>
      <c r="T224" s="175">
        <f>VLOOKUP(_xlfn.CONCAT(G224,H224),'SHIP-TO'!H:I,2,0)</f>
        <v/>
      </c>
      <c r="U224" s="296" t="n"/>
      <c r="V224" s="56" t="n"/>
      <c r="W224" s="56" t="n"/>
      <c r="X224" s="56" t="n"/>
      <c r="Y224" s="56" t="n"/>
      <c r="Z224" s="56" t="n"/>
      <c r="AA224" s="56" t="n"/>
      <c r="AB224" s="56" t="n"/>
      <c r="AC224" s="56" t="n"/>
      <c r="AD224" s="56" t="n"/>
      <c r="AE224" s="56" t="n"/>
      <c r="AF224" s="56" t="n"/>
      <c r="AG224" s="56" t="n"/>
      <c r="AH224" s="56" t="n"/>
      <c r="AI224" s="56" t="n"/>
      <c r="AJ224" s="56" t="n"/>
    </row>
    <row r="225">
      <c r="A225" s="168">
        <f>E225&amp;F225</f>
        <v/>
      </c>
      <c r="B225" s="56" t="n">
        <v>224</v>
      </c>
      <c r="C225" s="175">
        <f>C224</f>
        <v/>
      </c>
      <c r="D225" s="175">
        <f>C225&amp;"/"&amp;B225</f>
        <v/>
      </c>
      <c r="E225" s="168" t="n">
        <v>44854</v>
      </c>
      <c r="F225" s="168" t="inlineStr">
        <is>
          <t>поставка</t>
        </is>
      </c>
      <c r="G225" s="56" t="inlineStr">
        <is>
          <t>ДЦ Пермь</t>
        </is>
      </c>
      <c r="H225" s="56" t="n"/>
      <c r="I225" s="56" t="n">
        <v>600</v>
      </c>
      <c r="J225" s="56" t="n">
        <v>600</v>
      </c>
      <c r="K225" s="56" t="inlineStr">
        <is>
          <t>TREKB2022300901</t>
        </is>
      </c>
      <c r="L225" s="56" t="inlineStr">
        <is>
          <t>Салимгораев</t>
        </is>
      </c>
      <c r="M225" s="56" t="inlineStr">
        <is>
          <t>В755ХО159</t>
        </is>
      </c>
      <c r="N225" s="56" t="n">
        <v>24</v>
      </c>
      <c r="O225" s="56" t="inlineStr">
        <is>
          <t>ДЦ Пермь</t>
        </is>
      </c>
      <c r="P225" s="197" t="n"/>
      <c r="Q225" s="198" t="n"/>
      <c r="R225" s="197" t="n"/>
      <c r="S225" s="257" t="n"/>
      <c r="T225" s="175">
        <f>VLOOKUP(_xlfn.CONCAT(G225,H225),'SHIP-TO'!H:I,2,0)</f>
        <v/>
      </c>
      <c r="U225" s="296" t="n"/>
      <c r="V225" s="56" t="n"/>
      <c r="W225" s="56" t="n"/>
      <c r="X225" s="56" t="n"/>
      <c r="Y225" s="56" t="n"/>
      <c r="Z225" s="56" t="n"/>
      <c r="AA225" s="56" t="n"/>
      <c r="AB225" s="56" t="n"/>
      <c r="AC225" s="56" t="n"/>
      <c r="AD225" s="56" t="n"/>
      <c r="AE225" s="56" t="n"/>
      <c r="AF225" s="56" t="n"/>
      <c r="AG225" s="56" t="n"/>
      <c r="AH225" s="56" t="n"/>
      <c r="AI225" s="56" t="n"/>
      <c r="AJ225" s="56" t="n"/>
    </row>
    <row r="226">
      <c r="A226" s="168">
        <f>E226&amp;F226</f>
        <v/>
      </c>
      <c r="B226" s="56" t="n">
        <v>225</v>
      </c>
      <c r="C226" s="175">
        <f>C225</f>
        <v/>
      </c>
      <c r="D226" s="175">
        <f>C226&amp;"/"&amp;B226</f>
        <v/>
      </c>
      <c r="E226" s="168" t="n">
        <v>44854</v>
      </c>
      <c r="F226" s="168" t="inlineStr">
        <is>
          <t>возврат</t>
        </is>
      </c>
      <c r="G226" s="56" t="inlineStr">
        <is>
          <t>Х5</t>
        </is>
      </c>
      <c r="H226" s="56" t="inlineStr">
        <is>
          <t>РЦ Екатеринбург</t>
        </is>
      </c>
      <c r="I226" s="56" t="n">
        <v>400</v>
      </c>
      <c r="J226" s="56" t="n">
        <v>400</v>
      </c>
      <c r="K226" s="56" t="n">
        <v>6899</v>
      </c>
      <c r="L226" t="inlineStr">
        <is>
          <t>Лычкин</t>
        </is>
      </c>
      <c r="M226" s="56" t="inlineStr">
        <is>
          <t>А470ОК159</t>
        </is>
      </c>
      <c r="N226" s="56" t="n">
        <v>16</v>
      </c>
      <c r="O226" s="197" t="n"/>
      <c r="P226" s="197" t="n"/>
      <c r="Q226" s="198" t="n"/>
      <c r="R226" s="197" t="n">
        <v>885414981</v>
      </c>
      <c r="S226" s="257" t="inlineStr">
        <is>
          <t>R100965843</t>
        </is>
      </c>
      <c r="T226" s="175">
        <f>VLOOKUP(_xlfn.CONCAT(G226,H226),'SHIP-TO'!H:I,2,0)</f>
        <v/>
      </c>
      <c r="U226" s="296" t="n"/>
      <c r="V226" s="56" t="n"/>
      <c r="W226" s="56" t="n"/>
      <c r="X226" s="56" t="n"/>
      <c r="Y226" s="56" t="n"/>
      <c r="Z226" s="56" t="n"/>
      <c r="AA226" s="56" t="n"/>
      <c r="AB226" s="56" t="n"/>
      <c r="AC226" s="56" t="n"/>
      <c r="AD226" s="56" t="n"/>
      <c r="AE226" s="56" t="n"/>
      <c r="AF226" s="56" t="n"/>
      <c r="AG226" s="56" t="n"/>
      <c r="AH226" s="56" t="n"/>
      <c r="AI226" s="56" t="n"/>
      <c r="AJ226" s="56" t="n"/>
    </row>
    <row r="227">
      <c r="A227" s="168">
        <f>E227&amp;F227</f>
        <v/>
      </c>
      <c r="B227" s="56" t="n">
        <v>226</v>
      </c>
      <c r="C227" s="175">
        <f>C226</f>
        <v/>
      </c>
      <c r="D227" s="175">
        <f>C227&amp;"/"&amp;B227</f>
        <v/>
      </c>
      <c r="E227" s="168" t="n">
        <v>44856</v>
      </c>
      <c r="F227" s="168" t="inlineStr">
        <is>
          <t>возврат</t>
        </is>
      </c>
      <c r="G227" s="56" t="inlineStr">
        <is>
          <t>Тандер</t>
        </is>
      </c>
      <c r="H227" s="56" t="inlineStr">
        <is>
          <t>Екатеринбург</t>
        </is>
      </c>
      <c r="I227" s="56" t="n">
        <v>600</v>
      </c>
      <c r="J227" s="56" t="n">
        <v>600</v>
      </c>
      <c r="K227" s="56" t="inlineStr">
        <is>
          <t>ВозПерв0008947</t>
        </is>
      </c>
      <c r="L227" t="inlineStr">
        <is>
          <t>Чебыкин</t>
        </is>
      </c>
      <c r="M227" s="56" t="inlineStr">
        <is>
          <t>Н421ТУ159</t>
        </is>
      </c>
      <c r="N227" s="56" t="n">
        <v>24</v>
      </c>
      <c r="O227" s="197" t="n"/>
      <c r="P227" s="197" t="n"/>
      <c r="Q227" s="198" t="n"/>
      <c r="R227" s="197" t="n">
        <v>885303220</v>
      </c>
      <c r="S227" s="257" t="inlineStr">
        <is>
          <t>R100967200</t>
        </is>
      </c>
      <c r="T227" s="175">
        <f>VLOOKUP(_xlfn.CONCAT(G227,H227),'SHIP-TO'!H:I,2,0)</f>
        <v/>
      </c>
      <c r="U227" s="296" t="n"/>
      <c r="V227" s="56" t="n"/>
      <c r="W227" s="56" t="n"/>
      <c r="X227" s="56" t="n"/>
      <c r="Y227" s="56" t="n"/>
      <c r="Z227" s="56" t="n"/>
      <c r="AA227" s="56" t="n"/>
      <c r="AB227" s="56" t="n"/>
      <c r="AC227" s="56" t="n"/>
      <c r="AD227" s="56" t="n"/>
      <c r="AE227" s="56" t="n"/>
      <c r="AF227" s="56" t="n"/>
      <c r="AG227" s="56" t="n"/>
      <c r="AH227" s="56" t="n"/>
      <c r="AI227" s="56" t="n"/>
      <c r="AJ227" s="56" t="n"/>
    </row>
    <row r="228">
      <c r="A228" s="168">
        <f>E228&amp;F228</f>
        <v/>
      </c>
      <c r="B228" s="56" t="n">
        <v>227</v>
      </c>
      <c r="C228" s="175">
        <f>C227</f>
        <v/>
      </c>
      <c r="D228" s="175">
        <f>C228&amp;"/"&amp;B228</f>
        <v/>
      </c>
      <c r="E228" s="168" t="n">
        <v>44857</v>
      </c>
      <c r="F228" s="168" t="inlineStr">
        <is>
          <t>возврат</t>
        </is>
      </c>
      <c r="G228" s="56" t="inlineStr">
        <is>
          <t>Тандер</t>
        </is>
      </c>
      <c r="H228" s="56" t="inlineStr">
        <is>
          <t>Екатеринбург</t>
        </is>
      </c>
      <c r="I228" s="56" t="n">
        <v>600</v>
      </c>
      <c r="J228" s="56" t="n">
        <v>600</v>
      </c>
      <c r="K228" s="174" t="inlineStr">
        <is>
          <t>ВозПерв0008949</t>
        </is>
      </c>
      <c r="L228" s="56" t="inlineStr">
        <is>
          <t>Лесников</t>
        </is>
      </c>
      <c r="M228" s="56" t="inlineStr">
        <is>
          <t>Н695УН159</t>
        </is>
      </c>
      <c r="N228" s="56" t="n">
        <v>24</v>
      </c>
      <c r="O228" s="197" t="n"/>
      <c r="P228" s="197" t="n"/>
      <c r="Q228" s="198" t="n"/>
      <c r="R228" s="197" t="n">
        <v>885385909</v>
      </c>
      <c r="S228" s="257" t="inlineStr">
        <is>
          <t>R100967312</t>
        </is>
      </c>
      <c r="T228" s="175">
        <f>VLOOKUP(_xlfn.CONCAT(G228,H228),'SHIP-TO'!H:I,2,0)</f>
        <v/>
      </c>
      <c r="U228" s="296" t="n"/>
      <c r="V228" s="56" t="n"/>
      <c r="W228" s="56" t="n"/>
      <c r="X228" s="56" t="n"/>
      <c r="Y228" s="56" t="n"/>
      <c r="Z228" s="56" t="n"/>
      <c r="AA228" s="56" t="n"/>
      <c r="AB228" s="56" t="n"/>
      <c r="AC228" s="56" t="n"/>
      <c r="AD228" s="56" t="n"/>
      <c r="AE228" s="56" t="n"/>
      <c r="AF228" s="56" t="n"/>
      <c r="AG228" s="56" t="n"/>
      <c r="AH228" s="56" t="n"/>
      <c r="AI228" s="56" t="n"/>
      <c r="AJ228" s="56" t="n"/>
    </row>
    <row r="229">
      <c r="A229" s="168">
        <f>E229&amp;F229</f>
        <v/>
      </c>
      <c r="B229" s="56" t="n">
        <v>228</v>
      </c>
      <c r="C229" s="175">
        <f>C228</f>
        <v/>
      </c>
      <c r="D229" s="175">
        <f>C229&amp;"/"&amp;B229</f>
        <v/>
      </c>
      <c r="E229" s="168" t="n">
        <v>44859</v>
      </c>
      <c r="F229" s="168" t="inlineStr">
        <is>
          <t>возврат</t>
        </is>
      </c>
      <c r="G229" s="56" t="inlineStr">
        <is>
          <t>Тандер</t>
        </is>
      </c>
      <c r="H229" s="56" t="inlineStr">
        <is>
          <t>Екатеринбург</t>
        </is>
      </c>
      <c r="I229" s="56" t="n">
        <v>600</v>
      </c>
      <c r="J229" s="56" t="n">
        <v>600</v>
      </c>
      <c r="K229" s="56" t="inlineStr">
        <is>
          <t>ВозПерв0008952</t>
        </is>
      </c>
      <c r="L229" t="inlineStr">
        <is>
          <t>Михайлов</t>
        </is>
      </c>
      <c r="M229" s="56" t="inlineStr">
        <is>
          <t>Н126СХ159</t>
        </is>
      </c>
      <c r="N229" s="56" t="n">
        <v>24</v>
      </c>
      <c r="O229" s="197" t="n"/>
      <c r="P229" s="197" t="n"/>
      <c r="Q229" s="198" t="n"/>
      <c r="R229" s="197" t="n">
        <v>885303221</v>
      </c>
      <c r="S229" s="257" t="inlineStr">
        <is>
          <t>R100967201</t>
        </is>
      </c>
      <c r="T229" s="175">
        <f>VLOOKUP(_xlfn.CONCAT(G229,H229),'SHIP-TO'!H:I,2,0)</f>
        <v/>
      </c>
      <c r="U229" s="296" t="n"/>
      <c r="V229" s="56" t="n"/>
      <c r="W229" s="56" t="n"/>
      <c r="X229" s="56" t="n"/>
      <c r="Y229" s="56" t="n"/>
      <c r="Z229" s="56" t="n"/>
      <c r="AA229" s="56" t="n"/>
      <c r="AB229" s="56" t="n"/>
      <c r="AC229" s="56" t="n"/>
      <c r="AD229" s="56" t="n"/>
      <c r="AE229" s="56" t="n"/>
      <c r="AF229" s="56" t="n"/>
      <c r="AG229" s="56" t="n"/>
      <c r="AH229" s="56" t="n"/>
      <c r="AI229" s="56" t="n"/>
      <c r="AJ229" s="56" t="n"/>
    </row>
    <row r="230">
      <c r="A230" s="168">
        <f>E230&amp;F230</f>
        <v/>
      </c>
      <c r="B230" s="56" t="n">
        <v>229</v>
      </c>
      <c r="C230" s="175">
        <f>C229</f>
        <v/>
      </c>
      <c r="D230" s="175">
        <f>C230&amp;"/"&amp;B230</f>
        <v/>
      </c>
      <c r="E230" s="168" t="n">
        <v>44860</v>
      </c>
      <c r="F230" s="168" t="inlineStr">
        <is>
          <t>поставка</t>
        </is>
      </c>
      <c r="G230" s="56" t="inlineStr">
        <is>
          <t>ДЦ Пермь</t>
        </is>
      </c>
      <c r="H230" s="56" t="n"/>
      <c r="I230" s="56" t="n">
        <v>600</v>
      </c>
      <c r="J230" s="56" t="n">
        <v>600</v>
      </c>
      <c r="K230" s="56" t="inlineStr">
        <is>
          <t>TREKB2022261001</t>
        </is>
      </c>
      <c r="L230" s="56" t="inlineStr">
        <is>
          <t>Салимгораев</t>
        </is>
      </c>
      <c r="M230" s="56" t="inlineStr">
        <is>
          <t>В755ХО159</t>
        </is>
      </c>
      <c r="N230" s="56" t="n">
        <v>24</v>
      </c>
      <c r="O230" s="56" t="inlineStr">
        <is>
          <t>ДЦ Пермь</t>
        </is>
      </c>
      <c r="P230" s="197" t="n"/>
      <c r="Q230" s="198" t="n"/>
      <c r="R230" s="197" t="n"/>
      <c r="S230" s="257" t="n"/>
      <c r="T230" s="175">
        <f>VLOOKUP(_xlfn.CONCAT(G230,H230),'SHIP-TO'!H:I,2,0)</f>
        <v/>
      </c>
      <c r="U230" s="296" t="n"/>
      <c r="V230" s="56" t="n"/>
      <c r="W230" s="56" t="n"/>
      <c r="X230" s="56" t="n"/>
      <c r="Y230" s="56" t="n"/>
      <c r="Z230" s="56" t="n"/>
      <c r="AA230" s="56" t="n"/>
      <c r="AB230" s="56" t="n"/>
      <c r="AC230" s="56" t="n"/>
      <c r="AD230" s="56" t="n"/>
      <c r="AE230" s="56" t="n"/>
      <c r="AF230" s="56" t="n"/>
      <c r="AG230" s="56" t="n"/>
      <c r="AH230" s="56" t="n"/>
      <c r="AI230" s="56" t="n"/>
      <c r="AJ230" s="56" t="n"/>
    </row>
    <row r="231">
      <c r="A231" s="168">
        <f>E231&amp;F231</f>
        <v/>
      </c>
      <c r="B231" s="56" t="n">
        <v>230</v>
      </c>
      <c r="C231" s="175">
        <f>C230</f>
        <v/>
      </c>
      <c r="D231" s="175">
        <f>C231&amp;"/"&amp;B231</f>
        <v/>
      </c>
      <c r="E231" s="168" t="n">
        <v>44863</v>
      </c>
      <c r="F231" s="168" t="inlineStr">
        <is>
          <t>возврат</t>
        </is>
      </c>
      <c r="G231" s="56" t="inlineStr">
        <is>
          <t>Х5</t>
        </is>
      </c>
      <c r="H231" s="56" t="inlineStr">
        <is>
          <t>РЦ Екатеринбург</t>
        </is>
      </c>
      <c r="I231" s="56" t="n">
        <v>512</v>
      </c>
      <c r="J231" s="56" t="n">
        <v>512</v>
      </c>
      <c r="K231" s="56" t="n">
        <v>6956</v>
      </c>
      <c r="L231" t="inlineStr">
        <is>
          <t>Сибагатулин</t>
        </is>
      </c>
      <c r="M231" s="56" t="inlineStr">
        <is>
          <t>Н083СХ159</t>
        </is>
      </c>
      <c r="N231" s="56" t="n">
        <v>21</v>
      </c>
      <c r="O231" s="197" t="n"/>
      <c r="P231" s="197" t="n"/>
      <c r="Q231" s="198" t="n"/>
      <c r="R231" s="197" t="n">
        <v>885322492</v>
      </c>
      <c r="S231" s="257" t="inlineStr">
        <is>
          <t>R100970596</t>
        </is>
      </c>
      <c r="T231" s="175">
        <f>VLOOKUP(_xlfn.CONCAT(G231,H231),'SHIP-TO'!H:I,2,0)</f>
        <v/>
      </c>
      <c r="U231" s="296" t="n"/>
      <c r="V231" s="56" t="n"/>
      <c r="W231" s="56" t="n"/>
      <c r="X231" s="56" t="n"/>
      <c r="Y231" s="56" t="n"/>
      <c r="Z231" s="56" t="n"/>
      <c r="AA231" s="56" t="n"/>
      <c r="AB231" s="56" t="n"/>
      <c r="AC231" s="56" t="n"/>
      <c r="AD231" s="56" t="n"/>
      <c r="AE231" s="56" t="n"/>
      <c r="AF231" s="56" t="n"/>
      <c r="AG231" s="56" t="n"/>
      <c r="AH231" s="56" t="n"/>
      <c r="AI231" s="56" t="n"/>
      <c r="AJ231" s="56" t="n"/>
    </row>
    <row r="232">
      <c r="A232" s="168">
        <f>E232&amp;F232</f>
        <v/>
      </c>
      <c r="B232" s="56" t="n">
        <v>231</v>
      </c>
      <c r="C232" s="175">
        <f>C231</f>
        <v/>
      </c>
      <c r="D232" s="175">
        <f>C232&amp;"/"&amp;B232</f>
        <v/>
      </c>
      <c r="E232" s="168" t="n">
        <v>44861</v>
      </c>
      <c r="F232" s="168" t="inlineStr">
        <is>
          <t>возврат</t>
        </is>
      </c>
      <c r="G232" s="56" t="inlineStr">
        <is>
          <t>Ашан</t>
        </is>
      </c>
      <c r="H232" s="56" t="inlineStr">
        <is>
          <t>Екатеринбург</t>
        </is>
      </c>
      <c r="I232" s="56" t="n">
        <v>309</v>
      </c>
      <c r="J232" s="56" t="n">
        <v>309</v>
      </c>
      <c r="K232" s="56" t="n"/>
      <c r="L232" t="inlineStr">
        <is>
          <t>Чудинов</t>
        </is>
      </c>
      <c r="M232" s="56" t="inlineStr">
        <is>
          <t>Т931ХТ196</t>
        </is>
      </c>
      <c r="N232" s="56" t="n">
        <v>13</v>
      </c>
      <c r="O232" s="197" t="n"/>
      <c r="P232" s="197" t="n"/>
      <c r="Q232" s="198" t="n"/>
      <c r="R232" s="197" t="n">
        <v>885273411</v>
      </c>
      <c r="S232" s="257" t="inlineStr">
        <is>
          <t>R100968432</t>
        </is>
      </c>
      <c r="T232" s="175">
        <f>VLOOKUP(_xlfn.CONCAT(G232,H232),'SHIP-TO'!H:I,2,0)</f>
        <v/>
      </c>
      <c r="U232" s="296" t="n"/>
      <c r="V232" s="56" t="n"/>
      <c r="W232" s="56" t="n"/>
      <c r="X232" s="56" t="n"/>
      <c r="Y232" s="56" t="n"/>
      <c r="Z232" s="56" t="n"/>
      <c r="AA232" s="56" t="n"/>
      <c r="AB232" s="56" t="n"/>
      <c r="AC232" s="56" t="n"/>
      <c r="AD232" s="56" t="n"/>
      <c r="AE232" s="56" t="n"/>
      <c r="AF232" s="56" t="n"/>
      <c r="AG232" s="56" t="n"/>
      <c r="AH232" s="56" t="n"/>
      <c r="AI232" s="56" t="n"/>
      <c r="AJ232" s="56" t="n"/>
    </row>
    <row r="233" customFormat="1" s="184">
      <c r="A233" s="207">
        <f>E233&amp;F233</f>
        <v/>
      </c>
      <c r="B233" s="56" t="n">
        <v>232</v>
      </c>
      <c r="C233" s="175">
        <f>C232</f>
        <v/>
      </c>
      <c r="D233" s="175">
        <f>C233&amp;"/"&amp;B233</f>
        <v/>
      </c>
      <c r="E233" s="207" t="n">
        <v>44866</v>
      </c>
      <c r="F233" s="171" t="inlineStr">
        <is>
          <t>возврат</t>
        </is>
      </c>
      <c r="G233" s="170" t="inlineStr">
        <is>
          <t>Тандер</t>
        </is>
      </c>
      <c r="H233" s="199" t="inlineStr">
        <is>
          <t>Екатеринбург</t>
        </is>
      </c>
      <c r="I233" s="208" t="n">
        <v>600</v>
      </c>
      <c r="J233" s="208" t="n">
        <v>600</v>
      </c>
      <c r="K233" s="208" t="inlineStr">
        <is>
          <t>ВозПерв0008973</t>
        </is>
      </c>
      <c r="L233" s="208" t="inlineStr">
        <is>
          <t>Салимгораев</t>
        </is>
      </c>
      <c r="M233" s="208" t="inlineStr">
        <is>
          <t>Н421ТУ159</t>
        </is>
      </c>
      <c r="N233" s="208" t="n">
        <v>24</v>
      </c>
      <c r="O233" s="209" t="n"/>
      <c r="P233" s="209" t="n"/>
      <c r="Q233" s="210" t="n"/>
      <c r="R233" s="209" t="n">
        <v>885251159</v>
      </c>
      <c r="S233" s="279" t="inlineStr">
        <is>
          <t>R100971436</t>
        </is>
      </c>
      <c r="T233" s="287">
        <f>VLOOKUP(_xlfn.CONCAT(G233,H233),'SHIP-TO'!H:I,2,0)</f>
        <v/>
      </c>
      <c r="U233" s="283" t="n"/>
      <c r="V233" s="208" t="n"/>
      <c r="W233" s="208" t="n"/>
      <c r="X233" s="208" t="n"/>
      <c r="Y233" s="208" t="n"/>
      <c r="Z233" s="208" t="n"/>
      <c r="AA233" s="208" t="n"/>
      <c r="AB233" s="208" t="n"/>
      <c r="AC233" s="208" t="n"/>
      <c r="AD233" s="208" t="n"/>
      <c r="AE233" s="208" t="n"/>
      <c r="AF233" s="208" t="n"/>
      <c r="AG233" s="208" t="n"/>
      <c r="AH233" s="208" t="n"/>
      <c r="AI233" s="208" t="n"/>
      <c r="AJ233" s="208" t="n"/>
    </row>
    <row r="234" customFormat="1" s="184">
      <c r="A234" s="207">
        <f>E234&amp;F234</f>
        <v/>
      </c>
      <c r="B234" s="56" t="n">
        <v>233</v>
      </c>
      <c r="C234" s="175">
        <f>C233</f>
        <v/>
      </c>
      <c r="D234" s="175">
        <f>C234&amp;"/"&amp;B234</f>
        <v/>
      </c>
      <c r="E234" s="207" t="n">
        <v>44866</v>
      </c>
      <c r="F234" s="171" t="inlineStr">
        <is>
          <t>поставка</t>
        </is>
      </c>
      <c r="G234" s="170" t="inlineStr">
        <is>
          <t>ДЦ Пермь</t>
        </is>
      </c>
      <c r="H234" s="199" t="n"/>
      <c r="I234" s="208" t="n">
        <v>600</v>
      </c>
      <c r="J234" s="208" t="n">
        <v>600</v>
      </c>
      <c r="K234" s="208" t="inlineStr">
        <is>
          <t>TREKB2022110101</t>
        </is>
      </c>
      <c r="L234" s="208" t="inlineStr">
        <is>
          <t>Салимгораев</t>
        </is>
      </c>
      <c r="M234" s="208" t="inlineStr">
        <is>
          <t>В755ХО159</t>
        </is>
      </c>
      <c r="N234" s="208" t="n">
        <v>24</v>
      </c>
      <c r="O234" s="208" t="inlineStr">
        <is>
          <t>ДЦ Пермь</t>
        </is>
      </c>
      <c r="P234" s="209" t="n"/>
      <c r="Q234" s="210" t="n"/>
      <c r="R234" s="209" t="n"/>
      <c r="S234" s="279" t="n"/>
      <c r="T234" s="287">
        <f>VLOOKUP(_xlfn.CONCAT(G234,H234),'SHIP-TO'!H:I,2,0)</f>
        <v/>
      </c>
      <c r="U234" s="283" t="n"/>
      <c r="V234" s="208" t="n"/>
      <c r="W234" s="208" t="n"/>
      <c r="X234" s="208" t="n"/>
      <c r="Y234" s="208" t="n"/>
      <c r="Z234" s="208" t="n"/>
      <c r="AA234" s="208" t="n"/>
      <c r="AB234" s="208" t="n"/>
      <c r="AC234" s="208" t="n"/>
      <c r="AD234" s="208" t="n"/>
      <c r="AE234" s="208" t="n"/>
      <c r="AF234" s="208" t="n"/>
      <c r="AG234" s="208" t="n"/>
      <c r="AH234" s="208" t="n"/>
      <c r="AI234" s="208" t="n"/>
      <c r="AJ234" s="208" t="n"/>
    </row>
    <row r="235" customFormat="1" s="184">
      <c r="A235" s="207">
        <f>E235&amp;F235</f>
        <v/>
      </c>
      <c r="B235" s="56" t="n">
        <v>234</v>
      </c>
      <c r="C235" s="175">
        <f>C234</f>
        <v/>
      </c>
      <c r="D235" s="175">
        <f>C235&amp;"/"&amp;B235</f>
        <v/>
      </c>
      <c r="E235" s="207" t="n">
        <v>44869</v>
      </c>
      <c r="F235" s="171" t="inlineStr">
        <is>
          <t>возврат</t>
        </is>
      </c>
      <c r="G235" s="170" t="inlineStr">
        <is>
          <t>Яндекс</t>
        </is>
      </c>
      <c r="H235" s="199" t="inlineStr">
        <is>
          <t>Екатеринбург</t>
        </is>
      </c>
      <c r="I235" s="208" t="n">
        <v>154</v>
      </c>
      <c r="J235" s="208" t="n">
        <v>154</v>
      </c>
      <c r="K235" s="208" t="inlineStr">
        <is>
          <t>9609/1</t>
        </is>
      </c>
      <c r="L235" s="208" t="inlineStr">
        <is>
          <t>Салимгораев</t>
        </is>
      </c>
      <c r="M235" s="208" t="inlineStr">
        <is>
          <t>Н908ЕВ159</t>
        </is>
      </c>
      <c r="N235" s="208" t="n">
        <v>7</v>
      </c>
      <c r="O235" s="209" t="n"/>
      <c r="P235" s="209" t="n"/>
      <c r="Q235" s="210" t="n"/>
      <c r="R235" s="209" t="n">
        <v>885251160</v>
      </c>
      <c r="S235" s="279" t="inlineStr">
        <is>
          <t>R100971427</t>
        </is>
      </c>
      <c r="T235" s="287">
        <f>VLOOKUP(_xlfn.CONCAT(G235,H235),'SHIP-TO'!H:I,2,0)</f>
        <v/>
      </c>
      <c r="U235" s="283" t="n"/>
      <c r="V235" s="208" t="n"/>
      <c r="W235" s="208" t="n"/>
      <c r="X235" s="208" t="n"/>
      <c r="Y235" s="208" t="n"/>
      <c r="Z235" s="208" t="n"/>
      <c r="AA235" s="208" t="n"/>
      <c r="AB235" s="208" t="n"/>
      <c r="AC235" s="208" t="n"/>
      <c r="AD235" s="208" t="n"/>
      <c r="AE235" s="208" t="n"/>
      <c r="AF235" s="208" t="n"/>
      <c r="AG235" s="208" t="n"/>
      <c r="AH235" s="208" t="n"/>
      <c r="AI235" s="208" t="n"/>
      <c r="AJ235" s="208" t="n"/>
    </row>
    <row r="236" customFormat="1" s="184">
      <c r="A236" s="207">
        <f>E236&amp;F236</f>
        <v/>
      </c>
      <c r="B236" s="56" t="n">
        <v>235</v>
      </c>
      <c r="C236" s="175">
        <f>C235</f>
        <v/>
      </c>
      <c r="D236" s="175">
        <f>C236&amp;"/"&amp;B236</f>
        <v/>
      </c>
      <c r="E236" s="207" t="n">
        <v>44871</v>
      </c>
      <c r="F236" s="171" t="inlineStr">
        <is>
          <t>возврат</t>
        </is>
      </c>
      <c r="G236" s="170" t="inlineStr">
        <is>
          <t>Тандер</t>
        </is>
      </c>
      <c r="H236" s="199" t="inlineStr">
        <is>
          <t>Екатеринбург</t>
        </is>
      </c>
      <c r="I236" s="208" t="n">
        <v>600</v>
      </c>
      <c r="J236" s="208" t="n">
        <v>600</v>
      </c>
      <c r="K236" s="208" t="inlineStr">
        <is>
          <t>ВозПерв0008996</t>
        </is>
      </c>
      <c r="L236" s="208" t="inlineStr">
        <is>
          <t>Салимгораев</t>
        </is>
      </c>
      <c r="M236" s="208" t="inlineStr">
        <is>
          <t>А470ОК159</t>
        </is>
      </c>
      <c r="N236" s="208" t="n">
        <v>24</v>
      </c>
      <c r="O236" s="209" t="n"/>
      <c r="P236" s="209" t="n"/>
      <c r="Q236" s="210" t="n"/>
      <c r="R236" s="209" t="n">
        <v>885419879</v>
      </c>
      <c r="S236" s="279" t="inlineStr">
        <is>
          <t>R100971423</t>
        </is>
      </c>
      <c r="T236" s="287">
        <f>VLOOKUP(_xlfn.CONCAT(G236,H236),'SHIP-TO'!H:I,2,0)</f>
        <v/>
      </c>
      <c r="U236" s="283" t="n"/>
      <c r="V236" s="208" t="n"/>
      <c r="W236" s="208" t="n"/>
      <c r="X236" s="208" t="n"/>
      <c r="Y236" s="208" t="n"/>
      <c r="Z236" s="208" t="n"/>
      <c r="AA236" s="208" t="n"/>
      <c r="AB236" s="208" t="n"/>
      <c r="AC236" s="208" t="n"/>
      <c r="AD236" s="208" t="n"/>
      <c r="AE236" s="208" t="n"/>
      <c r="AF236" s="208" t="n"/>
      <c r="AG236" s="208" t="n"/>
      <c r="AH236" s="208" t="n"/>
      <c r="AI236" s="208" t="n"/>
      <c r="AJ236" s="208" t="n"/>
    </row>
    <row r="237" customFormat="1" s="184">
      <c r="A237" s="207">
        <f>E237&amp;F237</f>
        <v/>
      </c>
      <c r="B237" s="56" t="n">
        <v>236</v>
      </c>
      <c r="C237" s="175">
        <f>C236</f>
        <v/>
      </c>
      <c r="D237" s="175">
        <f>C237&amp;"/"&amp;B237</f>
        <v/>
      </c>
      <c r="E237" s="207" t="n">
        <v>44871</v>
      </c>
      <c r="F237" s="171" t="inlineStr">
        <is>
          <t>возврат</t>
        </is>
      </c>
      <c r="G237" s="170" t="inlineStr">
        <is>
          <t>Х5</t>
        </is>
      </c>
      <c r="H237" s="199" t="inlineStr">
        <is>
          <t>РЦ Екатеринбург</t>
        </is>
      </c>
      <c r="I237" s="208" t="n">
        <v>300</v>
      </c>
      <c r="J237" s="208" t="n">
        <v>300</v>
      </c>
      <c r="K237" s="208" t="n">
        <v>7003</v>
      </c>
      <c r="L237" s="208" t="inlineStr">
        <is>
          <t>Салимгораев</t>
        </is>
      </c>
      <c r="M237" s="208" t="inlineStr">
        <is>
          <t>Н695УН159</t>
        </is>
      </c>
      <c r="N237" s="208" t="n">
        <v>12</v>
      </c>
      <c r="O237" s="209" t="n"/>
      <c r="P237" s="209" t="n"/>
      <c r="Q237" s="210" t="n"/>
      <c r="R237" s="209" t="n">
        <v>885375684</v>
      </c>
      <c r="S237" s="279" t="inlineStr">
        <is>
          <t>R100971434</t>
        </is>
      </c>
      <c r="T237" s="287">
        <f>VLOOKUP(_xlfn.CONCAT(G237,H237),'SHIP-TO'!H:I,2,0)</f>
        <v/>
      </c>
      <c r="U237" s="283" t="n"/>
      <c r="V237" s="208" t="n"/>
      <c r="W237" s="208" t="n"/>
      <c r="X237" s="208" t="n"/>
      <c r="Y237" s="208" t="n"/>
      <c r="Z237" s="208" t="n"/>
      <c r="AA237" s="208" t="n"/>
      <c r="AB237" s="208" t="n"/>
      <c r="AC237" s="208" t="n"/>
      <c r="AD237" s="208" t="n"/>
      <c r="AE237" s="208" t="n"/>
      <c r="AF237" s="208" t="n"/>
      <c r="AG237" s="208" t="n"/>
      <c r="AH237" s="208" t="n"/>
      <c r="AI237" s="208" t="n"/>
      <c r="AJ237" s="208" t="n"/>
    </row>
    <row r="238" customFormat="1" s="184">
      <c r="A238" s="207">
        <f>E238&amp;F238</f>
        <v/>
      </c>
      <c r="B238" s="56" t="n">
        <v>237</v>
      </c>
      <c r="C238" s="175">
        <f>C237</f>
        <v/>
      </c>
      <c r="D238" s="175">
        <f>C238&amp;"/"&amp;B238</f>
        <v/>
      </c>
      <c r="E238" s="207" t="n">
        <v>44873</v>
      </c>
      <c r="F238" s="171" t="inlineStr">
        <is>
          <t>возврат</t>
        </is>
      </c>
      <c r="G238" s="170" t="inlineStr">
        <is>
          <t>Тандер</t>
        </is>
      </c>
      <c r="H238" s="199" t="inlineStr">
        <is>
          <t>Екатеринбург</t>
        </is>
      </c>
      <c r="I238" s="208" t="n">
        <v>600</v>
      </c>
      <c r="J238" s="208" t="n">
        <v>600</v>
      </c>
      <c r="K238" s="208" t="inlineStr">
        <is>
          <t>ВозПерв0009002</t>
        </is>
      </c>
      <c r="L238" s="208" t="inlineStr">
        <is>
          <t>Салимгораев</t>
        </is>
      </c>
      <c r="M238" s="208" t="inlineStr">
        <is>
          <t>А308ОК159</t>
        </is>
      </c>
      <c r="N238" s="208" t="n">
        <v>24</v>
      </c>
      <c r="O238" s="209" t="n"/>
      <c r="P238" s="209" t="n"/>
      <c r="Q238" s="210" t="n"/>
      <c r="R238" s="209" t="n">
        <v>885325016</v>
      </c>
      <c r="S238" s="279" t="inlineStr">
        <is>
          <t>R100974752</t>
        </is>
      </c>
      <c r="T238" s="287">
        <f>VLOOKUP(_xlfn.CONCAT(G238,H238),'SHIP-TO'!H:I,2,0)</f>
        <v/>
      </c>
      <c r="U238" s="283" t="n"/>
      <c r="V238" s="208" t="n"/>
      <c r="W238" s="208" t="n"/>
      <c r="X238" s="208" t="n"/>
      <c r="Y238" s="208" t="n"/>
      <c r="Z238" s="208" t="n"/>
      <c r="AA238" s="208" t="n"/>
      <c r="AB238" s="208" t="n"/>
      <c r="AC238" s="208" t="n"/>
      <c r="AD238" s="208" t="n"/>
      <c r="AE238" s="208" t="n"/>
      <c r="AF238" s="208" t="n"/>
      <c r="AG238" s="208" t="n"/>
      <c r="AH238" s="208" t="n"/>
      <c r="AI238" s="208" t="n"/>
      <c r="AJ238" s="208" t="n"/>
    </row>
    <row r="239" customFormat="1" s="184">
      <c r="A239" s="207">
        <f>E239&amp;F239</f>
        <v/>
      </c>
      <c r="B239" s="56" t="n">
        <v>238</v>
      </c>
      <c r="C239" s="175">
        <f>C238</f>
        <v/>
      </c>
      <c r="D239" s="175">
        <f>C239&amp;"/"&amp;B239</f>
        <v/>
      </c>
      <c r="E239" s="207" t="n">
        <v>44873</v>
      </c>
      <c r="F239" s="171" t="inlineStr">
        <is>
          <t>возврат</t>
        </is>
      </c>
      <c r="G239" s="170" t="inlineStr">
        <is>
          <t>Тандер</t>
        </is>
      </c>
      <c r="H239" s="199" t="inlineStr">
        <is>
          <t>Екатеринбург</t>
        </is>
      </c>
      <c r="I239" s="208" t="n">
        <v>600</v>
      </c>
      <c r="J239" s="208" t="n">
        <v>600</v>
      </c>
      <c r="K239" s="208" t="inlineStr">
        <is>
          <t>TREKB2022110701</t>
        </is>
      </c>
      <c r="L239" s="208" t="inlineStr">
        <is>
          <t>Салимгораев</t>
        </is>
      </c>
      <c r="M239" s="208" t="inlineStr">
        <is>
          <t>В755ХО159</t>
        </is>
      </c>
      <c r="N239" s="208" t="n">
        <v>24</v>
      </c>
      <c r="O239" s="208" t="inlineStr">
        <is>
          <t>ДЦ Пермь</t>
        </is>
      </c>
      <c r="P239" s="209" t="n"/>
      <c r="Q239" s="210" t="n"/>
      <c r="R239" s="209" t="n"/>
      <c r="S239" s="279" t="n"/>
      <c r="T239" s="287">
        <f>VLOOKUP(_xlfn.CONCAT(G239,H239),'SHIP-TO'!H:I,2,0)</f>
        <v/>
      </c>
      <c r="U239" s="283" t="n"/>
      <c r="V239" s="208" t="n"/>
      <c r="W239" s="208" t="n"/>
      <c r="X239" s="208" t="n"/>
      <c r="Y239" s="208" t="n"/>
      <c r="Z239" s="208" t="n"/>
      <c r="AA239" s="208" t="n"/>
      <c r="AB239" s="208" t="n"/>
      <c r="AC239" s="208" t="n"/>
      <c r="AD239" s="208" t="n"/>
      <c r="AE239" s="208" t="n"/>
      <c r="AF239" s="208" t="n"/>
      <c r="AG239" s="208" t="n"/>
      <c r="AH239" s="208" t="n"/>
      <c r="AI239" s="208" t="n"/>
      <c r="AJ239" s="208" t="n"/>
    </row>
    <row r="240" customFormat="1" s="184">
      <c r="A240" s="207">
        <f>E240&amp;F240</f>
        <v/>
      </c>
      <c r="B240" s="56" t="n">
        <v>239</v>
      </c>
      <c r="C240" s="175">
        <f>C239</f>
        <v/>
      </c>
      <c r="D240" s="175">
        <f>C240&amp;"/"&amp;B240</f>
        <v/>
      </c>
      <c r="E240" s="207" t="n">
        <v>44878</v>
      </c>
      <c r="F240" s="171" t="inlineStr">
        <is>
          <t>возврат</t>
        </is>
      </c>
      <c r="G240" s="170" t="inlineStr">
        <is>
          <t>Х5</t>
        </is>
      </c>
      <c r="H240" s="199" t="inlineStr">
        <is>
          <t>РЦ Екатеринбург</t>
        </is>
      </c>
      <c r="I240" s="208" t="n">
        <v>300</v>
      </c>
      <c r="J240" s="208" t="n">
        <v>300</v>
      </c>
      <c r="K240" s="208" t="n">
        <v>7055</v>
      </c>
      <c r="L240" s="208" t="inlineStr">
        <is>
          <t>Салимгораев</t>
        </is>
      </c>
      <c r="M240" s="208" t="inlineStr">
        <is>
          <t>Н750ЕТ159</t>
        </is>
      </c>
      <c r="N240" s="208" t="n">
        <v>12</v>
      </c>
      <c r="O240" s="209" t="n"/>
      <c r="P240" s="209" t="n"/>
      <c r="Q240" s="210" t="n"/>
      <c r="R240" s="209" t="n">
        <v>885324923</v>
      </c>
      <c r="S240" s="279" t="inlineStr">
        <is>
          <t>R100974755</t>
        </is>
      </c>
      <c r="T240" s="287">
        <f>VLOOKUP(_xlfn.CONCAT(G240,H240),'SHIP-TO'!H:I,2,0)</f>
        <v/>
      </c>
      <c r="U240" s="283" t="n"/>
      <c r="V240" s="208" t="n"/>
      <c r="W240" s="208" t="n"/>
      <c r="X240" s="208" t="n"/>
      <c r="Y240" s="208" t="n"/>
      <c r="Z240" s="208" t="n"/>
      <c r="AA240" s="208" t="n"/>
      <c r="AB240" s="208" t="n"/>
      <c r="AC240" s="208" t="n"/>
      <c r="AD240" s="208" t="n"/>
      <c r="AE240" s="208" t="n"/>
      <c r="AF240" s="208" t="n"/>
      <c r="AG240" s="208" t="n"/>
      <c r="AH240" s="208" t="n"/>
      <c r="AI240" s="208" t="n"/>
      <c r="AJ240" s="208" t="n"/>
    </row>
    <row r="241" customFormat="1" s="184">
      <c r="A241" s="207">
        <f>E241&amp;F241</f>
        <v/>
      </c>
      <c r="B241" s="56" t="n">
        <v>240</v>
      </c>
      <c r="C241" s="175">
        <f>C240</f>
        <v/>
      </c>
      <c r="D241" s="175">
        <f>C241&amp;"/"&amp;B241</f>
        <v/>
      </c>
      <c r="E241" s="207" t="n">
        <v>44878</v>
      </c>
      <c r="F241" s="171" t="inlineStr">
        <is>
          <t>возврат</t>
        </is>
      </c>
      <c r="G241" s="170" t="inlineStr">
        <is>
          <t>Тандер</t>
        </is>
      </c>
      <c r="H241" s="199" t="inlineStr">
        <is>
          <t>Екатеринбург</t>
        </is>
      </c>
      <c r="I241" s="208" t="n">
        <v>600</v>
      </c>
      <c r="J241" s="208" t="n">
        <v>600</v>
      </c>
      <c r="K241" s="208" t="inlineStr">
        <is>
          <t>ВозПерв0009026</t>
        </is>
      </c>
      <c r="L241" s="208" t="inlineStr">
        <is>
          <t>Салимгораев</t>
        </is>
      </c>
      <c r="M241" s="208" t="n">
        <v>125159</v>
      </c>
      <c r="N241" s="208" t="n">
        <v>24</v>
      </c>
      <c r="O241" s="209" t="n"/>
      <c r="P241" s="209" t="n"/>
      <c r="Q241" s="210" t="n"/>
      <c r="R241" s="209" t="n">
        <v>885334405</v>
      </c>
      <c r="S241" s="279" t="inlineStr">
        <is>
          <t>R100974753</t>
        </is>
      </c>
      <c r="T241" s="287">
        <f>VLOOKUP(_xlfn.CONCAT(G241,H241),'SHIP-TO'!H:I,2,0)</f>
        <v/>
      </c>
      <c r="U241" s="283" t="n"/>
      <c r="V241" s="208" t="n"/>
      <c r="W241" s="208" t="n"/>
      <c r="X241" s="208" t="n"/>
      <c r="Y241" s="208" t="n"/>
      <c r="Z241" s="208" t="n"/>
      <c r="AA241" s="208" t="n"/>
      <c r="AB241" s="208" t="n"/>
      <c r="AC241" s="208" t="n"/>
      <c r="AD241" s="208" t="n"/>
      <c r="AE241" s="208" t="n"/>
      <c r="AF241" s="208" t="n"/>
      <c r="AG241" s="208" t="n"/>
      <c r="AH241" s="208" t="n"/>
      <c r="AI241" s="208" t="n"/>
      <c r="AJ241" s="208" t="n"/>
    </row>
    <row r="242" customFormat="1" s="184">
      <c r="A242" s="207">
        <f>E242&amp;F242</f>
        <v/>
      </c>
      <c r="B242" s="56" t="n">
        <v>241</v>
      </c>
      <c r="C242" s="175">
        <f>C241</f>
        <v/>
      </c>
      <c r="D242" s="175">
        <f>C242&amp;"/"&amp;B242</f>
        <v/>
      </c>
      <c r="E242" s="207" t="n">
        <v>44879</v>
      </c>
      <c r="F242" s="171" t="inlineStr">
        <is>
          <t>возврат</t>
        </is>
      </c>
      <c r="G242" s="170" t="inlineStr">
        <is>
          <t>Х5</t>
        </is>
      </c>
      <c r="H242" s="199" t="inlineStr">
        <is>
          <t>РЦ Косулино</t>
        </is>
      </c>
      <c r="I242" s="208" t="n">
        <v>552</v>
      </c>
      <c r="J242" s="208" t="n">
        <v>575</v>
      </c>
      <c r="K242" s="208" t="n">
        <v>7905</v>
      </c>
      <c r="L242" s="208" t="inlineStr">
        <is>
          <t>Салимгораев</t>
        </is>
      </c>
      <c r="M242" s="208" t="inlineStr">
        <is>
          <t xml:space="preserve">Н763ЕТ159  </t>
        </is>
      </c>
      <c r="N242" s="208" t="n">
        <v>23</v>
      </c>
      <c r="O242" s="209" t="n"/>
      <c r="P242" s="209" t="n"/>
      <c r="Q242" s="210" t="n"/>
      <c r="R242" s="209" t="n">
        <v>885408064</v>
      </c>
      <c r="S242" s="279" t="inlineStr">
        <is>
          <t>R100974451</t>
        </is>
      </c>
      <c r="T242" s="287">
        <f>VLOOKUP(_xlfn.CONCAT(G242,H242),'SHIP-TO'!H:I,2,0)</f>
        <v/>
      </c>
      <c r="U242" s="283" t="n"/>
      <c r="V242" s="208" t="n"/>
      <c r="W242" s="208" t="n"/>
      <c r="X242" s="208" t="n"/>
      <c r="Y242" s="208" t="n"/>
      <c r="Z242" s="208" t="n"/>
      <c r="AA242" s="208" t="n"/>
      <c r="AB242" s="208" t="n"/>
      <c r="AC242" s="208" t="n"/>
      <c r="AD242" s="208" t="n"/>
      <c r="AE242" s="208" t="n"/>
      <c r="AF242" s="208" t="n"/>
      <c r="AG242" s="208" t="n"/>
      <c r="AH242" s="208" t="n"/>
      <c r="AI242" s="208" t="n"/>
      <c r="AJ242" s="208" t="n"/>
    </row>
    <row r="243" customFormat="1" s="184">
      <c r="A243" s="207">
        <f>E243&amp;F243</f>
        <v/>
      </c>
      <c r="B243" s="56" t="n">
        <v>242</v>
      </c>
      <c r="C243" s="175">
        <f>C242</f>
        <v/>
      </c>
      <c r="D243" s="175">
        <f>C243&amp;"/"&amp;B243</f>
        <v/>
      </c>
      <c r="E243" s="207" t="n">
        <v>44879</v>
      </c>
      <c r="F243" s="171" t="inlineStr">
        <is>
          <t>поставка</t>
        </is>
      </c>
      <c r="G243" s="170" t="inlineStr">
        <is>
          <t>ДЦ Пермь</t>
        </is>
      </c>
      <c r="H243" s="199" t="n"/>
      <c r="I243" s="208" t="n">
        <v>600</v>
      </c>
      <c r="J243" s="208" t="n">
        <v>600</v>
      </c>
      <c r="K243" s="208" t="inlineStr">
        <is>
          <t>TREKB2022111401</t>
        </is>
      </c>
      <c r="L243" s="208" t="inlineStr">
        <is>
          <t>Салимгораев</t>
        </is>
      </c>
      <c r="M243" s="208" t="inlineStr">
        <is>
          <t>В755ХО159</t>
        </is>
      </c>
      <c r="N243" s="208" t="n">
        <v>64</v>
      </c>
      <c r="O243" s="208" t="inlineStr">
        <is>
          <t>ДЦ Пермь</t>
        </is>
      </c>
      <c r="P243" s="209" t="n"/>
      <c r="Q243" s="210" t="n"/>
      <c r="R243" s="209" t="n"/>
      <c r="S243" s="279" t="n"/>
      <c r="T243" s="287">
        <f>VLOOKUP(_xlfn.CONCAT(G243,H243),'SHIP-TO'!H:I,2,0)</f>
        <v/>
      </c>
      <c r="U243" s="283" t="n"/>
      <c r="V243" s="208" t="n"/>
      <c r="W243" s="208" t="n"/>
      <c r="X243" s="208" t="n"/>
      <c r="Y243" s="208" t="n"/>
      <c r="Z243" s="208" t="n"/>
      <c r="AA243" s="208" t="n"/>
      <c r="AB243" s="208" t="n"/>
      <c r="AC243" s="208" t="n"/>
      <c r="AD243" s="208" t="n"/>
      <c r="AE243" s="208" t="n"/>
      <c r="AF243" s="208" t="n"/>
      <c r="AG243" s="208" t="n"/>
      <c r="AH243" s="208" t="n"/>
      <c r="AI243" s="208" t="n"/>
      <c r="AJ243" s="208" t="n"/>
    </row>
    <row r="244" customFormat="1" s="184">
      <c r="A244" s="207">
        <f>E244&amp;F244</f>
        <v/>
      </c>
      <c r="B244" s="56" t="n">
        <v>243</v>
      </c>
      <c r="C244" s="175">
        <f>C243</f>
        <v/>
      </c>
      <c r="D244" s="175">
        <f>C244&amp;"/"&amp;B244</f>
        <v/>
      </c>
      <c r="E244" s="207" t="n">
        <v>44880</v>
      </c>
      <c r="F244" s="171" t="inlineStr">
        <is>
          <t>возврат</t>
        </is>
      </c>
      <c r="G244" s="170" t="inlineStr">
        <is>
          <t>Х5</t>
        </is>
      </c>
      <c r="H244" s="199" t="inlineStr">
        <is>
          <t>РЦ Косулино</t>
        </is>
      </c>
      <c r="I244" s="208" t="n">
        <v>552</v>
      </c>
      <c r="J244" s="208" t="n">
        <v>550</v>
      </c>
      <c r="K244" s="208" t="n">
        <v>7908</v>
      </c>
      <c r="L244" s="208" t="inlineStr">
        <is>
          <t>Салимгораев</t>
        </is>
      </c>
      <c r="M244" s="208" t="inlineStr">
        <is>
          <t>Х332КУ59</t>
        </is>
      </c>
      <c r="N244" s="208" t="n">
        <v>22</v>
      </c>
      <c r="O244" s="209" t="n"/>
      <c r="P244" s="209" t="n"/>
      <c r="Q244" s="210" t="n"/>
      <c r="R244" s="209" t="n">
        <v>885331943</v>
      </c>
      <c r="S244" s="279" t="inlineStr">
        <is>
          <t>R100974756</t>
        </is>
      </c>
      <c r="T244" s="287">
        <f>VLOOKUP(_xlfn.CONCAT(G244,H244),'SHIP-TO'!H:I,2,0)</f>
        <v/>
      </c>
      <c r="U244" s="283" t="n"/>
      <c r="V244" s="208" t="n"/>
      <c r="W244" s="208" t="n"/>
      <c r="X244" s="208" t="n"/>
      <c r="Y244" s="208" t="n"/>
      <c r="Z244" s="208" t="n"/>
      <c r="AA244" s="208" t="n"/>
      <c r="AB244" s="208" t="n"/>
      <c r="AC244" s="208" t="n"/>
      <c r="AD244" s="208" t="n"/>
      <c r="AE244" s="208" t="n"/>
      <c r="AF244" s="208" t="n"/>
      <c r="AG244" s="208" t="n"/>
      <c r="AH244" s="208" t="n"/>
      <c r="AI244" s="208" t="n"/>
      <c r="AJ244" s="208" t="n"/>
    </row>
    <row r="245" customFormat="1" s="184">
      <c r="A245" s="207">
        <f>E245&amp;F245</f>
        <v/>
      </c>
      <c r="B245" s="56" t="n">
        <v>244</v>
      </c>
      <c r="C245" s="175">
        <f>C244</f>
        <v/>
      </c>
      <c r="D245" s="175">
        <f>C245&amp;"/"&amp;B245</f>
        <v/>
      </c>
      <c r="E245" s="207" t="n">
        <v>44880</v>
      </c>
      <c r="F245" s="171" t="inlineStr">
        <is>
          <t>возврат</t>
        </is>
      </c>
      <c r="G245" s="170" t="inlineStr">
        <is>
          <t>Тандер</t>
        </is>
      </c>
      <c r="H245" s="199" t="inlineStr">
        <is>
          <t>Екатеринбург</t>
        </is>
      </c>
      <c r="I245" s="208" t="n">
        <v>600</v>
      </c>
      <c r="J245" s="208" t="n">
        <v>600</v>
      </c>
      <c r="K245" s="208" t="inlineStr">
        <is>
          <t>ВозПерв0009033</t>
        </is>
      </c>
      <c r="L245" s="208" t="inlineStr">
        <is>
          <t>Салимгораев</t>
        </is>
      </c>
      <c r="M245" s="208" t="inlineStr">
        <is>
          <t>Н750ЕТ159</t>
        </is>
      </c>
      <c r="N245" s="208" t="n">
        <v>24</v>
      </c>
      <c r="O245" s="209" t="n"/>
      <c r="P245" s="209" t="n"/>
      <c r="Q245" s="210" t="n"/>
      <c r="R245" s="209" t="n">
        <v>885299278</v>
      </c>
      <c r="S245" s="279" t="inlineStr">
        <is>
          <t>R100974754</t>
        </is>
      </c>
      <c r="T245" s="287">
        <f>VLOOKUP(_xlfn.CONCAT(G245,H245),'SHIP-TO'!H:I,2,0)</f>
        <v/>
      </c>
      <c r="U245" s="283" t="n"/>
      <c r="V245" s="208" t="n"/>
      <c r="W245" s="208" t="n"/>
      <c r="X245" s="208" t="n"/>
      <c r="Y245" s="208" t="n"/>
      <c r="Z245" s="208" t="n"/>
      <c r="AA245" s="208" t="n"/>
      <c r="AB245" s="208" t="n"/>
      <c r="AC245" s="208" t="n"/>
      <c r="AD245" s="208" t="n"/>
      <c r="AE245" s="208" t="n"/>
      <c r="AF245" s="208" t="n"/>
      <c r="AG245" s="208" t="n"/>
      <c r="AH245" s="208" t="n"/>
      <c r="AI245" s="208" t="n"/>
      <c r="AJ245" s="208" t="n"/>
    </row>
    <row r="246" customFormat="1" s="184">
      <c r="A246" s="207">
        <f>E246&amp;F246</f>
        <v/>
      </c>
      <c r="B246" s="56" t="n">
        <v>245</v>
      </c>
      <c r="C246" s="175">
        <f>C245</f>
        <v/>
      </c>
      <c r="D246" s="175">
        <f>C246&amp;"/"&amp;B246</f>
        <v/>
      </c>
      <c r="E246" s="207" t="n">
        <v>44881</v>
      </c>
      <c r="F246" s="171" t="inlineStr">
        <is>
          <t>возврат</t>
        </is>
      </c>
      <c r="G246" s="170" t="inlineStr">
        <is>
          <t>Х5</t>
        </is>
      </c>
      <c r="H246" s="199" t="inlineStr">
        <is>
          <t>РЦ Косулино</t>
        </is>
      </c>
      <c r="I246" s="208" t="n">
        <v>547</v>
      </c>
      <c r="J246" s="208" t="n">
        <v>547</v>
      </c>
      <c r="K246" s="208" t="n">
        <v>7909</v>
      </c>
      <c r="L246" s="208" t="inlineStr">
        <is>
          <t>Салимгораев</t>
        </is>
      </c>
      <c r="M246" s="208" t="inlineStr">
        <is>
          <t>А470ОК159</t>
        </is>
      </c>
      <c r="N246" s="208" t="n">
        <v>22</v>
      </c>
      <c r="O246" s="209" t="n"/>
      <c r="P246" s="209" t="n"/>
      <c r="Q246" s="210" t="n"/>
      <c r="R246" s="209" t="n">
        <v>885422102</v>
      </c>
      <c r="S246" s="279" t="inlineStr">
        <is>
          <t>R100977243</t>
        </is>
      </c>
      <c r="T246" s="287">
        <f>VLOOKUP(_xlfn.CONCAT(G246,H246),'SHIP-TO'!H:I,2,0)</f>
        <v/>
      </c>
      <c r="U246" s="283" t="n"/>
      <c r="V246" s="208" t="n"/>
      <c r="W246" s="208" t="n"/>
      <c r="X246" s="208" t="n"/>
      <c r="Y246" s="208" t="n"/>
      <c r="Z246" s="208" t="n"/>
      <c r="AA246" s="208" t="n"/>
      <c r="AB246" s="208" t="n"/>
      <c r="AC246" s="208" t="n"/>
      <c r="AD246" s="208" t="n"/>
      <c r="AE246" s="208" t="n"/>
      <c r="AF246" s="208" t="n"/>
      <c r="AG246" s="208" t="n"/>
      <c r="AH246" s="208" t="n"/>
      <c r="AI246" s="208" t="n"/>
      <c r="AJ246" s="208" t="n"/>
    </row>
    <row r="247" customFormat="1" s="184">
      <c r="A247" s="207">
        <f>E247&amp;F247</f>
        <v/>
      </c>
      <c r="B247" s="56" t="n">
        <v>246</v>
      </c>
      <c r="C247" s="175">
        <f>C246</f>
        <v/>
      </c>
      <c r="D247" s="175">
        <f>C247&amp;"/"&amp;B247</f>
        <v/>
      </c>
      <c r="E247" s="207" t="n">
        <v>44882</v>
      </c>
      <c r="F247" s="171" t="inlineStr">
        <is>
          <t>возврат</t>
        </is>
      </c>
      <c r="G247" s="170" t="inlineStr">
        <is>
          <t>Х5</t>
        </is>
      </c>
      <c r="H247" s="199" t="inlineStr">
        <is>
          <t>РЦ Косулино</t>
        </is>
      </c>
      <c r="I247" s="208" t="n">
        <v>575</v>
      </c>
      <c r="J247" s="208" t="n">
        <v>575</v>
      </c>
      <c r="K247" s="211" t="n">
        <v>7915</v>
      </c>
      <c r="L247" s="208" t="inlineStr">
        <is>
          <t>Салимгораев</t>
        </is>
      </c>
      <c r="M247" s="208" t="inlineStr">
        <is>
          <t>Н750ЕТ159</t>
        </is>
      </c>
      <c r="N247" s="208" t="n">
        <v>23</v>
      </c>
      <c r="O247" s="209" t="n"/>
      <c r="P247" s="209" t="n"/>
      <c r="Q247" s="210" t="n"/>
      <c r="R247" s="209" t="n">
        <v>885405282</v>
      </c>
      <c r="S247" s="279" t="inlineStr">
        <is>
          <t>R100977244</t>
        </is>
      </c>
      <c r="T247" s="287">
        <f>VLOOKUP(_xlfn.CONCAT(G247,H247),'SHIP-TO'!H:I,2,0)</f>
        <v/>
      </c>
      <c r="U247" s="283" t="n"/>
      <c r="V247" s="208" t="n"/>
      <c r="W247" s="208" t="n"/>
      <c r="X247" s="208" t="n"/>
      <c r="Y247" s="208" t="n"/>
      <c r="Z247" s="208" t="n"/>
      <c r="AA247" s="208" t="n"/>
      <c r="AB247" s="208" t="n"/>
      <c r="AC247" s="208" t="n"/>
      <c r="AD247" s="208" t="n"/>
      <c r="AE247" s="208" t="n"/>
      <c r="AF247" s="208" t="n"/>
      <c r="AG247" s="208" t="n"/>
      <c r="AH247" s="208" t="n"/>
      <c r="AI247" s="208" t="n"/>
      <c r="AJ247" s="208" t="n"/>
    </row>
    <row r="248" customFormat="1" s="184">
      <c r="A248" s="207">
        <f>E248&amp;F248</f>
        <v/>
      </c>
      <c r="B248" s="56" t="n">
        <v>247</v>
      </c>
      <c r="C248" s="175">
        <f>C247</f>
        <v/>
      </c>
      <c r="D248" s="175">
        <f>C248&amp;"/"&amp;B248</f>
        <v/>
      </c>
      <c r="E248" s="207" t="n">
        <v>44883</v>
      </c>
      <c r="F248" s="171" t="inlineStr">
        <is>
          <t>возврат</t>
        </is>
      </c>
      <c r="G248" s="170" t="inlineStr">
        <is>
          <t>Х5</t>
        </is>
      </c>
      <c r="H248" s="199" t="inlineStr">
        <is>
          <t>РЦ Косулино</t>
        </is>
      </c>
      <c r="I248" s="208" t="n">
        <v>475</v>
      </c>
      <c r="J248" s="208" t="n">
        <v>475</v>
      </c>
      <c r="K248" s="211" t="n">
        <v>7917</v>
      </c>
      <c r="L248" s="208" t="inlineStr">
        <is>
          <t>Салимгораев</t>
        </is>
      </c>
      <c r="M248" s="208" t="inlineStr">
        <is>
          <t>Х332КУ59</t>
        </is>
      </c>
      <c r="N248" s="208" t="n">
        <v>19</v>
      </c>
      <c r="O248" s="209" t="n"/>
      <c r="P248" s="209" t="n"/>
      <c r="Q248" s="210" t="n"/>
      <c r="R248" s="209" t="n">
        <v>885462195</v>
      </c>
      <c r="S248" s="279" t="inlineStr">
        <is>
          <t>R100977245</t>
        </is>
      </c>
      <c r="T248" s="287">
        <f>VLOOKUP(_xlfn.CONCAT(G248,H248),'SHIP-TO'!H:I,2,0)</f>
        <v/>
      </c>
      <c r="U248" s="283" t="n"/>
      <c r="V248" s="208" t="n"/>
      <c r="W248" s="208" t="n"/>
      <c r="X248" s="208" t="n"/>
      <c r="Y248" s="208" t="n"/>
      <c r="Z248" s="208" t="n"/>
      <c r="AA248" s="208" t="n"/>
      <c r="AB248" s="208" t="n"/>
      <c r="AC248" s="208" t="n"/>
      <c r="AD248" s="208" t="n"/>
      <c r="AE248" s="208" t="n"/>
      <c r="AF248" s="208" t="n"/>
      <c r="AG248" s="208" t="n"/>
      <c r="AH248" s="208" t="n"/>
      <c r="AI248" s="208" t="n"/>
      <c r="AJ248" s="208" t="n"/>
    </row>
    <row r="249" customFormat="1" s="184">
      <c r="A249" s="207">
        <f>E249&amp;F249</f>
        <v/>
      </c>
      <c r="B249" s="56" t="n">
        <v>248</v>
      </c>
      <c r="C249" s="175">
        <f>C248</f>
        <v/>
      </c>
      <c r="D249" s="175">
        <f>C249&amp;"/"&amp;B249</f>
        <v/>
      </c>
      <c r="E249" s="207" t="n">
        <v>44883</v>
      </c>
      <c r="F249" s="171" t="inlineStr">
        <is>
          <t>возврат</t>
        </is>
      </c>
      <c r="G249" s="170" t="inlineStr">
        <is>
          <t>Х5</t>
        </is>
      </c>
      <c r="H249" s="199" t="inlineStr">
        <is>
          <t>РЦ Екатеринбург</t>
        </is>
      </c>
      <c r="I249" s="208" t="n">
        <v>300</v>
      </c>
      <c r="J249" s="208" t="n">
        <v>300</v>
      </c>
      <c r="K249" s="208" t="n">
        <v>7098</v>
      </c>
      <c r="L249" s="208" t="inlineStr">
        <is>
          <t>Салимгораев</t>
        </is>
      </c>
      <c r="M249" s="208" t="inlineStr">
        <is>
          <t>Н764УН159</t>
        </is>
      </c>
      <c r="N249" s="208" t="n">
        <v>12</v>
      </c>
      <c r="O249" s="209" t="n"/>
      <c r="P249" s="209" t="n"/>
      <c r="Q249" s="210" t="n"/>
      <c r="R249" s="209" t="n">
        <v>885411424</v>
      </c>
      <c r="S249" s="279" t="inlineStr">
        <is>
          <t>R100977246</t>
        </is>
      </c>
      <c r="T249" s="287">
        <f>VLOOKUP(_xlfn.CONCAT(G249,H249),'SHIP-TO'!H:I,2,0)</f>
        <v/>
      </c>
      <c r="U249" s="283" t="n"/>
      <c r="V249" s="208" t="n"/>
      <c r="W249" s="208" t="n"/>
      <c r="X249" s="208" t="n"/>
      <c r="Y249" s="208" t="n"/>
      <c r="Z249" s="208" t="n"/>
      <c r="AA249" s="208" t="n"/>
      <c r="AB249" s="208" t="n"/>
      <c r="AC249" s="208" t="n"/>
      <c r="AD249" s="208" t="n"/>
      <c r="AE249" s="208" t="n"/>
      <c r="AF249" s="208" t="n"/>
      <c r="AG249" s="208" t="n"/>
      <c r="AH249" s="208" t="n"/>
      <c r="AI249" s="208" t="n"/>
      <c r="AJ249" s="208" t="n"/>
    </row>
    <row r="250" customFormat="1" s="184">
      <c r="A250" s="207">
        <f>E250&amp;F250</f>
        <v/>
      </c>
      <c r="B250" s="56" t="n">
        <v>249</v>
      </c>
      <c r="C250" s="175">
        <f>C249</f>
        <v/>
      </c>
      <c r="D250" s="175">
        <f>C250&amp;"/"&amp;B250</f>
        <v/>
      </c>
      <c r="E250" s="207" t="n">
        <v>44885</v>
      </c>
      <c r="F250" s="171" t="inlineStr">
        <is>
          <t>возврат</t>
        </is>
      </c>
      <c r="G250" s="170" t="inlineStr">
        <is>
          <t>Тандер</t>
        </is>
      </c>
      <c r="H250" s="199" t="inlineStr">
        <is>
          <t>Екатеринбург</t>
        </is>
      </c>
      <c r="I250" s="208" t="n">
        <v>600</v>
      </c>
      <c r="J250" s="208" t="n">
        <v>600</v>
      </c>
      <c r="K250" s="208" t="inlineStr">
        <is>
          <t>ВозПерв0009061</t>
        </is>
      </c>
      <c r="L250" s="208" t="inlineStr">
        <is>
          <t>Салимгораев</t>
        </is>
      </c>
      <c r="M250" s="208" t="inlineStr">
        <is>
          <t>А468ОК159</t>
        </is>
      </c>
      <c r="N250" s="208" t="n">
        <v>24</v>
      </c>
      <c r="O250" s="209" t="n"/>
      <c r="P250" s="209" t="n"/>
      <c r="Q250" s="210" t="n"/>
      <c r="R250" s="209" t="n">
        <v>885388396</v>
      </c>
      <c r="S250" s="279" t="inlineStr">
        <is>
          <t>R100977247</t>
        </is>
      </c>
      <c r="T250" s="287">
        <f>VLOOKUP(_xlfn.CONCAT(G250,H250),'SHIP-TO'!H:I,2,0)</f>
        <v/>
      </c>
      <c r="U250" s="283" t="n"/>
      <c r="V250" s="208" t="n"/>
      <c r="W250" s="208" t="n"/>
      <c r="X250" s="208" t="n"/>
      <c r="Y250" s="208" t="n"/>
      <c r="Z250" s="208" t="n"/>
      <c r="AA250" s="208" t="n"/>
      <c r="AB250" s="208" t="n"/>
      <c r="AC250" s="208" t="n"/>
      <c r="AD250" s="208" t="n"/>
      <c r="AE250" s="208" t="n"/>
      <c r="AF250" s="208" t="n"/>
      <c r="AG250" s="208" t="n"/>
      <c r="AH250" s="208" t="n"/>
      <c r="AI250" s="208" t="n"/>
      <c r="AJ250" s="208" t="n"/>
    </row>
    <row r="251" customFormat="1" s="184">
      <c r="A251" s="207">
        <f>E251&amp;F251</f>
        <v/>
      </c>
      <c r="B251" s="56" t="n">
        <v>250</v>
      </c>
      <c r="C251" s="175">
        <f>C250</f>
        <v/>
      </c>
      <c r="D251" s="175">
        <f>C251&amp;"/"&amp;B251</f>
        <v/>
      </c>
      <c r="E251" s="207" t="n">
        <v>44887</v>
      </c>
      <c r="F251" s="171" t="inlineStr">
        <is>
          <t>возврат</t>
        </is>
      </c>
      <c r="G251" s="170" t="inlineStr">
        <is>
          <t>Тандер</t>
        </is>
      </c>
      <c r="H251" s="199" t="inlineStr">
        <is>
          <t>Екатеринбург</t>
        </is>
      </c>
      <c r="I251" s="208" t="n">
        <v>600</v>
      </c>
      <c r="J251" s="208" t="n">
        <v>600</v>
      </c>
      <c r="K251" s="208" t="inlineStr">
        <is>
          <t>ВозПерв0009069</t>
        </is>
      </c>
      <c r="L251" s="208" t="inlineStr">
        <is>
          <t>Салимгораев</t>
        </is>
      </c>
      <c r="M251" s="208" t="inlineStr">
        <is>
          <t>Н437ТУ159</t>
        </is>
      </c>
      <c r="N251" s="208" t="n">
        <v>24</v>
      </c>
      <c r="O251" s="209" t="n"/>
      <c r="P251" s="209" t="n"/>
      <c r="Q251" s="210" t="n"/>
      <c r="R251" s="209" t="n">
        <v>885435556</v>
      </c>
      <c r="S251" s="279" t="inlineStr">
        <is>
          <t>R100977248</t>
        </is>
      </c>
      <c r="T251" s="287">
        <f>VLOOKUP(_xlfn.CONCAT(G251,H251),'SHIP-TO'!H:I,2,0)</f>
        <v/>
      </c>
      <c r="U251" s="283" t="n"/>
      <c r="V251" s="208" t="n"/>
      <c r="W251" s="208" t="n"/>
      <c r="X251" s="208" t="n"/>
      <c r="Y251" s="208" t="n"/>
      <c r="Z251" s="208" t="n"/>
      <c r="AA251" s="208" t="n"/>
      <c r="AB251" s="208" t="n"/>
      <c r="AC251" s="208" t="n"/>
      <c r="AD251" s="208" t="n"/>
      <c r="AE251" s="208" t="n"/>
      <c r="AF251" s="208" t="n"/>
      <c r="AG251" s="208" t="n"/>
      <c r="AH251" s="208" t="n"/>
      <c r="AI251" s="208" t="n"/>
      <c r="AJ251" s="208" t="n"/>
    </row>
    <row r="252" customFormat="1" s="184">
      <c r="A252" s="207">
        <f>E252&amp;F252</f>
        <v/>
      </c>
      <c r="B252" s="56" t="n">
        <v>251</v>
      </c>
      <c r="C252" s="175">
        <f>C251</f>
        <v/>
      </c>
      <c r="D252" s="175">
        <f>C252&amp;"/"&amp;B252</f>
        <v/>
      </c>
      <c r="E252" s="207" t="n">
        <v>44890</v>
      </c>
      <c r="F252" s="171" t="inlineStr">
        <is>
          <t>возврат</t>
        </is>
      </c>
      <c r="G252" s="170" t="inlineStr">
        <is>
          <t>Х5</t>
        </is>
      </c>
      <c r="H252" s="199" t="inlineStr">
        <is>
          <t>РЦ Екатеринбург</t>
        </is>
      </c>
      <c r="I252" s="208" t="n">
        <v>329</v>
      </c>
      <c r="J252" s="208" t="n">
        <v>327</v>
      </c>
      <c r="K252" s="208" t="n">
        <v>7149</v>
      </c>
      <c r="L252" s="208" t="inlineStr">
        <is>
          <t>Салимгораев</t>
        </is>
      </c>
      <c r="M252" s="208" t="inlineStr">
        <is>
          <t>А468ОК159</t>
        </is>
      </c>
      <c r="N252" s="208" t="n">
        <v>13</v>
      </c>
      <c r="O252" s="209" t="n"/>
      <c r="P252" s="209" t="n"/>
      <c r="Q252" s="210" t="n"/>
      <c r="R252" s="209" t="n">
        <v>885434939</v>
      </c>
      <c r="S252" s="279" t="inlineStr">
        <is>
          <t>R100978781</t>
        </is>
      </c>
      <c r="T252" s="287">
        <f>VLOOKUP(_xlfn.CONCAT(G252,H252),'SHIP-TO'!H:I,2,0)</f>
        <v/>
      </c>
      <c r="U252" s="283" t="n"/>
      <c r="V252" s="208" t="n"/>
      <c r="W252" s="208" t="n"/>
      <c r="X252" s="208" t="n"/>
      <c r="Y252" s="208" t="n"/>
      <c r="Z252" s="208" t="n"/>
      <c r="AA252" s="208" t="n"/>
      <c r="AB252" s="208" t="n"/>
      <c r="AC252" s="208" t="n"/>
      <c r="AD252" s="208" t="n"/>
      <c r="AE252" s="208" t="n"/>
      <c r="AF252" s="208" t="n"/>
      <c r="AG252" s="208" t="n"/>
      <c r="AH252" s="208" t="n"/>
      <c r="AI252" s="208" t="n"/>
      <c r="AJ252" s="208" t="n"/>
    </row>
    <row r="253" customFormat="1" s="184">
      <c r="A253" s="207">
        <f>E253&amp;F253</f>
        <v/>
      </c>
      <c r="B253" s="56" t="n">
        <v>252</v>
      </c>
      <c r="C253" s="175">
        <f>C252</f>
        <v/>
      </c>
      <c r="D253" s="175">
        <f>C253&amp;"/"&amp;B253</f>
        <v/>
      </c>
      <c r="E253" s="207" t="n">
        <v>44892</v>
      </c>
      <c r="F253" s="171" t="inlineStr">
        <is>
          <t>возврат</t>
        </is>
      </c>
      <c r="G253" s="170" t="inlineStr">
        <is>
          <t>Тандер</t>
        </is>
      </c>
      <c r="H253" s="199" t="inlineStr">
        <is>
          <t>Екатеринбург</t>
        </is>
      </c>
      <c r="I253" s="208" t="n">
        <v>600</v>
      </c>
      <c r="J253" s="208" t="n">
        <v>600</v>
      </c>
      <c r="K253" s="208" t="inlineStr">
        <is>
          <t>ВозПерв0009084</t>
        </is>
      </c>
      <c r="L253" s="208" t="inlineStr">
        <is>
          <t>Салимгораев</t>
        </is>
      </c>
      <c r="M253" s="208" t="inlineStr">
        <is>
          <t>А468ОК159</t>
        </is>
      </c>
      <c r="N253" s="208" t="n">
        <v>24</v>
      </c>
      <c r="O253" s="209" t="n"/>
      <c r="P253" s="209" t="n"/>
      <c r="Q253" s="210" t="n"/>
      <c r="R253" s="209" t="n">
        <v>885252651</v>
      </c>
      <c r="S253" s="279" t="inlineStr">
        <is>
          <t>R100978864</t>
        </is>
      </c>
      <c r="T253" s="287">
        <f>VLOOKUP(_xlfn.CONCAT(G253,H253),'SHIP-TO'!H:I,2,0)</f>
        <v/>
      </c>
      <c r="U253" s="283" t="n"/>
      <c r="V253" s="208" t="n"/>
      <c r="W253" s="208" t="n"/>
      <c r="X253" s="208" t="n"/>
      <c r="Y253" s="208" t="n"/>
      <c r="Z253" s="208" t="n"/>
      <c r="AA253" s="208" t="n"/>
      <c r="AB253" s="208" t="n"/>
      <c r="AC253" s="208" t="n"/>
      <c r="AD253" s="208" t="n"/>
      <c r="AE253" s="208" t="n"/>
      <c r="AF253" s="208" t="n"/>
      <c r="AG253" s="208" t="n"/>
      <c r="AH253" s="208" t="n"/>
      <c r="AI253" s="208" t="n"/>
      <c r="AJ253" s="208" t="n"/>
    </row>
    <row r="254" customFormat="1" s="184">
      <c r="A254" s="207">
        <f>E254&amp;F254</f>
        <v/>
      </c>
      <c r="B254" s="56" t="n">
        <v>253</v>
      </c>
      <c r="C254" s="175">
        <f>C253</f>
        <v/>
      </c>
      <c r="D254" s="175">
        <f>C254&amp;"/"&amp;B254</f>
        <v/>
      </c>
      <c r="E254" s="207" t="n">
        <v>44893</v>
      </c>
      <c r="F254" s="171" t="inlineStr">
        <is>
          <t>возврат</t>
        </is>
      </c>
      <c r="G254" s="170" t="inlineStr">
        <is>
          <t>Линия 7</t>
        </is>
      </c>
      <c r="H254" s="199" t="inlineStr">
        <is>
          <t>Екатеринбург</t>
        </is>
      </c>
      <c r="I254" s="208" t="n">
        <v>290</v>
      </c>
      <c r="J254" s="208" t="n">
        <v>290</v>
      </c>
      <c r="K254" s="212" t="inlineStr">
        <is>
          <t>2/2</t>
        </is>
      </c>
      <c r="L254" s="208" t="inlineStr">
        <is>
          <t>Салимгораев</t>
        </is>
      </c>
      <c r="M254" s="208" t="inlineStr">
        <is>
          <t>Н125СХ159</t>
        </is>
      </c>
      <c r="N254" s="208" t="n">
        <v>12</v>
      </c>
      <c r="O254" s="209" t="n"/>
      <c r="P254" s="209" t="n"/>
      <c r="Q254" s="210" t="n"/>
      <c r="R254" s="209" t="n">
        <v>885330586</v>
      </c>
      <c r="S254" s="279" t="inlineStr">
        <is>
          <t>R100978862</t>
        </is>
      </c>
      <c r="T254" s="287">
        <f>VLOOKUP(_xlfn.CONCAT(G254,H254),'SHIP-TO'!H:I,2,0)</f>
        <v/>
      </c>
      <c r="U254" s="283" t="n"/>
      <c r="V254" s="208" t="n"/>
      <c r="W254" s="208" t="n"/>
      <c r="X254" s="208" t="n"/>
      <c r="Y254" s="208" t="n"/>
      <c r="Z254" s="208" t="n"/>
      <c r="AA254" s="208" t="n"/>
      <c r="AB254" s="208" t="n"/>
      <c r="AC254" s="208" t="n"/>
      <c r="AD254" s="208" t="n"/>
      <c r="AE254" s="208" t="n"/>
      <c r="AF254" s="208" t="n"/>
      <c r="AG254" s="208" t="n"/>
      <c r="AH254" s="208" t="n"/>
      <c r="AI254" s="208" t="n"/>
      <c r="AJ254" s="208" t="n"/>
    </row>
    <row r="255">
      <c r="A255" s="168">
        <f>E255&amp;F255</f>
        <v/>
      </c>
      <c r="B255" s="56" t="n">
        <v>254</v>
      </c>
      <c r="C255" s="175">
        <f>C254</f>
        <v/>
      </c>
      <c r="D255" s="175">
        <f>C255&amp;"/"&amp;B255</f>
        <v/>
      </c>
      <c r="E255" s="168" t="n">
        <v>44896</v>
      </c>
      <c r="F255" s="168" t="inlineStr">
        <is>
          <t>возврат</t>
        </is>
      </c>
      <c r="G255" s="56" t="inlineStr">
        <is>
          <t>Ашан</t>
        </is>
      </c>
      <c r="H255" s="197" t="inlineStr">
        <is>
          <t>Екатеринбург</t>
        </is>
      </c>
      <c r="I255" s="56" t="n">
        <v>299</v>
      </c>
      <c r="J255" s="56" t="n">
        <v>299</v>
      </c>
      <c r="K255" s="56" t="n"/>
      <c r="L255" s="56" t="inlineStr">
        <is>
          <t>Салимгораев</t>
        </is>
      </c>
      <c r="M255" s="56" t="inlineStr">
        <is>
          <t>Р494АО96</t>
        </is>
      </c>
      <c r="N255" s="56" t="n">
        <v>12</v>
      </c>
      <c r="O255" s="197" t="n"/>
      <c r="P255" s="197" t="inlineStr">
        <is>
          <t>СТС</t>
        </is>
      </c>
      <c r="Q255" s="198" t="n"/>
      <c r="R255" s="197" t="n">
        <v>885357058</v>
      </c>
      <c r="S255" s="257" t="inlineStr">
        <is>
          <t>R100982662</t>
        </is>
      </c>
      <c r="T255" s="175">
        <f>VLOOKUP(_xlfn.CONCAT(G255,H255),'SHIP-TO'!H:I,2,0)</f>
        <v/>
      </c>
      <c r="U255" s="296" t="n"/>
      <c r="V255" s="56" t="n"/>
      <c r="W255" s="56" t="n"/>
      <c r="X255" s="56" t="n"/>
      <c r="Y255" s="56" t="n"/>
      <c r="Z255" s="56" t="n"/>
      <c r="AA255" s="56" t="n"/>
      <c r="AB255" s="56" t="n"/>
      <c r="AC255" s="56" t="n"/>
      <c r="AD255" s="56" t="n"/>
      <c r="AE255" s="56" t="n"/>
      <c r="AF255" s="56" t="n"/>
      <c r="AG255" s="56" t="n"/>
      <c r="AH255" s="56" t="n"/>
      <c r="AI255" s="56" t="n"/>
      <c r="AJ255" s="56" t="n"/>
    </row>
    <row r="256">
      <c r="A256" s="168">
        <f>E256&amp;F256</f>
        <v/>
      </c>
      <c r="B256" s="56" t="n">
        <v>255</v>
      </c>
      <c r="C256" s="175">
        <f>C255</f>
        <v/>
      </c>
      <c r="D256" s="175">
        <f>C256&amp;"/"&amp;B256</f>
        <v/>
      </c>
      <c r="E256" s="168" t="n">
        <v>44897</v>
      </c>
      <c r="F256" s="168" t="inlineStr">
        <is>
          <t>возврат</t>
        </is>
      </c>
      <c r="G256" s="56" t="inlineStr">
        <is>
          <t>Х5</t>
        </is>
      </c>
      <c r="H256" s="197" t="inlineStr">
        <is>
          <t>РЦ Екатеринбург</t>
        </is>
      </c>
      <c r="I256" s="56" t="n">
        <v>200</v>
      </c>
      <c r="J256" s="56" t="n">
        <v>200</v>
      </c>
      <c r="K256" s="174" t="n">
        <v>7196</v>
      </c>
      <c r="L256" s="56" t="inlineStr">
        <is>
          <t>Салимгораев</t>
        </is>
      </c>
      <c r="M256" s="56" t="inlineStr">
        <is>
          <t xml:space="preserve">Н763ЕТ159  </t>
        </is>
      </c>
      <c r="N256" s="56" t="n">
        <v>8</v>
      </c>
      <c r="O256" s="197" t="n"/>
      <c r="P256" s="197" t="n"/>
      <c r="Q256" s="198" t="n"/>
      <c r="R256" s="197" t="n">
        <v>885476355</v>
      </c>
      <c r="S256" s="257" t="inlineStr">
        <is>
          <t>R100982664</t>
        </is>
      </c>
      <c r="T256" s="175">
        <f>VLOOKUP(_xlfn.CONCAT(G256,H256),'SHIP-TO'!H:I,2,0)</f>
        <v/>
      </c>
      <c r="U256" s="296" t="n"/>
      <c r="V256" s="56" t="n"/>
      <c r="W256" s="56" t="n"/>
      <c r="X256" s="56" t="n"/>
      <c r="Y256" s="56" t="n"/>
      <c r="Z256" s="56" t="n"/>
      <c r="AA256" s="56" t="n"/>
      <c r="AB256" s="56" t="n"/>
      <c r="AC256" s="56" t="n"/>
      <c r="AD256" s="56" t="n"/>
      <c r="AE256" s="56" t="n"/>
      <c r="AF256" s="56" t="n"/>
      <c r="AG256" s="56" t="n"/>
      <c r="AH256" s="56" t="n"/>
      <c r="AI256" s="56" t="n"/>
      <c r="AJ256" s="56" t="n"/>
    </row>
    <row r="257">
      <c r="A257" s="168">
        <f>E257&amp;F257</f>
        <v/>
      </c>
      <c r="B257" s="56" t="n">
        <v>256</v>
      </c>
      <c r="C257" s="175">
        <f>C256</f>
        <v/>
      </c>
      <c r="D257" s="175">
        <f>C257&amp;"/"&amp;B257</f>
        <v/>
      </c>
      <c r="E257" s="168" t="n">
        <v>44898</v>
      </c>
      <c r="F257" s="168" t="inlineStr">
        <is>
          <t>возврат</t>
        </is>
      </c>
      <c r="G257" s="56" t="inlineStr">
        <is>
          <t>Х5</t>
        </is>
      </c>
      <c r="H257" s="197" t="inlineStr">
        <is>
          <t>РЦ Тюмень</t>
        </is>
      </c>
      <c r="I257" s="56" t="n">
        <v>570</v>
      </c>
      <c r="J257" s="56" t="n">
        <v>561</v>
      </c>
      <c r="K257" s="56" t="n">
        <v>5000072136</v>
      </c>
      <c r="L257" s="56" t="inlineStr">
        <is>
          <t>Салимгораев</t>
        </is>
      </c>
      <c r="M257" s="56" t="inlineStr">
        <is>
          <t>Н083СХ159</t>
        </is>
      </c>
      <c r="N257" s="56" t="n">
        <v>23</v>
      </c>
      <c r="O257" s="197" t="n"/>
      <c r="P257" s="197" t="n"/>
      <c r="Q257" s="198" t="n"/>
      <c r="R257" s="197" t="n">
        <v>885369501</v>
      </c>
      <c r="S257" s="257" t="inlineStr">
        <is>
          <t>R100982665</t>
        </is>
      </c>
      <c r="T257" s="175">
        <f>VLOOKUP(_xlfn.CONCAT(G257,H257),'SHIP-TO'!H:I,2,0)</f>
        <v/>
      </c>
      <c r="U257" s="296" t="n"/>
      <c r="V257" s="56" t="n"/>
      <c r="W257" s="56" t="n"/>
      <c r="X257" s="56" t="n"/>
      <c r="Y257" s="56" t="n"/>
      <c r="Z257" s="56" t="n"/>
      <c r="AA257" s="56" t="n"/>
      <c r="AB257" s="56" t="n"/>
      <c r="AC257" s="56" t="n"/>
      <c r="AD257" s="56" t="n"/>
      <c r="AE257" s="56" t="n"/>
      <c r="AF257" s="56" t="n"/>
      <c r="AG257" s="56" t="n"/>
      <c r="AH257" s="56" t="n"/>
      <c r="AI257" s="56" t="n"/>
      <c r="AJ257" s="56" t="n"/>
    </row>
    <row r="258">
      <c r="A258" s="168">
        <f>E258&amp;F258</f>
        <v/>
      </c>
      <c r="B258" s="56" t="n">
        <v>257</v>
      </c>
      <c r="C258" s="175">
        <f>C257</f>
        <v/>
      </c>
      <c r="D258" s="175">
        <f>C258&amp;"/"&amp;B258</f>
        <v/>
      </c>
      <c r="E258" s="168" t="n">
        <v>44899</v>
      </c>
      <c r="F258" s="168" t="inlineStr">
        <is>
          <t>возврат</t>
        </is>
      </c>
      <c r="G258" s="56" t="inlineStr">
        <is>
          <t>Тандер</t>
        </is>
      </c>
      <c r="H258" s="197" t="inlineStr">
        <is>
          <t>Екатеринбург</t>
        </is>
      </c>
      <c r="I258" s="56" t="n">
        <v>600</v>
      </c>
      <c r="J258" s="56" t="n">
        <v>600</v>
      </c>
      <c r="K258" s="56" t="inlineStr">
        <is>
          <t>ВозПерв0009096</t>
        </is>
      </c>
      <c r="L258" s="56" t="inlineStr">
        <is>
          <t>Салимгораев</t>
        </is>
      </c>
      <c r="M258" s="56" t="inlineStr">
        <is>
          <t>Н125СХ159</t>
        </is>
      </c>
      <c r="N258" s="56" t="n">
        <v>24</v>
      </c>
      <c r="O258" s="197" t="n"/>
      <c r="P258" s="197" t="n"/>
      <c r="Q258" s="198" t="n"/>
      <c r="R258" s="197" t="n">
        <v>885305061</v>
      </c>
      <c r="S258" s="257" t="inlineStr">
        <is>
          <t>R100982500</t>
        </is>
      </c>
      <c r="T258" s="175">
        <f>VLOOKUP(_xlfn.CONCAT(G258,H258),'SHIP-TO'!H:I,2,0)</f>
        <v/>
      </c>
      <c r="U258" s="296" t="n"/>
      <c r="V258" s="56" t="n"/>
      <c r="W258" s="56" t="n"/>
      <c r="X258" s="56" t="n"/>
      <c r="Y258" s="56" t="n"/>
      <c r="Z258" s="56" t="n"/>
      <c r="AA258" s="56" t="n"/>
      <c r="AB258" s="56" t="n"/>
      <c r="AC258" s="56" t="n"/>
      <c r="AD258" s="56" t="n"/>
      <c r="AE258" s="56" t="n"/>
      <c r="AF258" s="56" t="n"/>
      <c r="AG258" s="56" t="n"/>
      <c r="AH258" s="56" t="n"/>
      <c r="AI258" s="56" t="n"/>
      <c r="AJ258" s="56" t="n"/>
    </row>
    <row r="259">
      <c r="A259" s="168">
        <f>E259&amp;F259</f>
        <v/>
      </c>
      <c r="B259" s="56" t="n">
        <v>258</v>
      </c>
      <c r="C259" s="175">
        <f>C258</f>
        <v/>
      </c>
      <c r="D259" s="175">
        <f>C259&amp;"/"&amp;B259</f>
        <v/>
      </c>
      <c r="E259" s="168" t="n">
        <v>44900</v>
      </c>
      <c r="F259" s="168" t="inlineStr">
        <is>
          <t>возврат</t>
        </is>
      </c>
      <c r="G259" s="56" t="inlineStr">
        <is>
          <t>Х5</t>
        </is>
      </c>
      <c r="H259" s="197" t="inlineStr">
        <is>
          <t>РЦ Тюмень</t>
        </is>
      </c>
      <c r="I259" s="56" t="n">
        <v>500</v>
      </c>
      <c r="J259" s="56" t="n">
        <v>475</v>
      </c>
      <c r="K259" s="56" t="n">
        <v>5000072347</v>
      </c>
      <c r="L259" s="56" t="inlineStr">
        <is>
          <t>Салимгораев</t>
        </is>
      </c>
      <c r="M259" s="56" t="inlineStr">
        <is>
          <t>Н437ТУ159</t>
        </is>
      </c>
      <c r="N259" s="56" t="n">
        <v>19</v>
      </c>
      <c r="O259" s="197" t="n"/>
      <c r="P259" s="197" t="n"/>
      <c r="Q259" s="198" t="n"/>
      <c r="R259" s="197" t="n">
        <v>885477194</v>
      </c>
      <c r="S259" s="257" t="inlineStr">
        <is>
          <t>R100982666</t>
        </is>
      </c>
      <c r="T259" s="175">
        <f>VLOOKUP(_xlfn.CONCAT(G259,H259),'SHIP-TO'!H:I,2,0)</f>
        <v/>
      </c>
      <c r="U259" s="296" t="n"/>
      <c r="V259" s="56" t="n"/>
      <c r="W259" s="56" t="n"/>
      <c r="X259" s="56" t="n"/>
      <c r="Y259" s="56" t="n"/>
      <c r="Z259" s="56" t="n"/>
      <c r="AA259" s="56" t="n"/>
      <c r="AB259" s="56" t="n"/>
      <c r="AC259" s="56" t="n"/>
      <c r="AD259" s="56" t="n"/>
      <c r="AE259" s="56" t="n"/>
      <c r="AF259" s="56" t="n"/>
      <c r="AG259" s="56" t="n"/>
      <c r="AH259" s="56" t="n"/>
      <c r="AI259" s="56" t="n"/>
      <c r="AJ259" s="56" t="n"/>
    </row>
    <row r="260">
      <c r="A260" s="168">
        <f>E260&amp;F260</f>
        <v/>
      </c>
      <c r="B260" s="56" t="n">
        <v>259</v>
      </c>
      <c r="C260" s="175">
        <f>C259</f>
        <v/>
      </c>
      <c r="D260" s="175">
        <f>C260&amp;"/"&amp;B260</f>
        <v/>
      </c>
      <c r="E260" s="168" t="n">
        <v>44902</v>
      </c>
      <c r="F260" s="168" t="inlineStr">
        <is>
          <t>возврат</t>
        </is>
      </c>
      <c r="G260" s="56" t="inlineStr">
        <is>
          <t>Х5</t>
        </is>
      </c>
      <c r="H260" s="197" t="inlineStr">
        <is>
          <t>РЦ Тюмень</t>
        </is>
      </c>
      <c r="I260" s="56" t="n">
        <v>500</v>
      </c>
      <c r="J260" s="56" t="n">
        <v>500</v>
      </c>
      <c r="K260" s="56" t="n">
        <v>5000072524</v>
      </c>
      <c r="L260" s="56" t="inlineStr">
        <is>
          <t>Салимгораев</t>
        </is>
      </c>
      <c r="M260" s="56" t="inlineStr">
        <is>
          <t>Н083СХ159</t>
        </is>
      </c>
      <c r="N260" s="56" t="n">
        <v>20</v>
      </c>
      <c r="O260" s="197" t="n"/>
      <c r="P260" s="197" t="n"/>
      <c r="Q260" s="198" t="n"/>
      <c r="R260" s="197" t="n">
        <v>885354624</v>
      </c>
      <c r="S260" s="257" t="inlineStr">
        <is>
          <t>R100982667</t>
        </is>
      </c>
      <c r="T260" s="175">
        <f>VLOOKUP(_xlfn.CONCAT(G260,H260),'SHIP-TO'!H:I,2,0)</f>
        <v/>
      </c>
      <c r="U260" s="296" t="n"/>
      <c r="V260" s="56" t="n"/>
      <c r="W260" s="56" t="n"/>
      <c r="X260" s="56" t="n"/>
      <c r="Y260" s="56" t="n"/>
      <c r="Z260" s="56" t="n"/>
      <c r="AA260" s="56" t="n"/>
      <c r="AB260" s="56" t="n"/>
      <c r="AC260" s="56" t="n"/>
      <c r="AD260" s="56" t="n"/>
      <c r="AE260" s="56" t="n"/>
      <c r="AF260" s="56" t="n"/>
      <c r="AG260" s="56" t="n"/>
      <c r="AH260" s="56" t="n"/>
      <c r="AI260" s="56" t="n"/>
      <c r="AJ260" s="56" t="n"/>
    </row>
    <row r="261">
      <c r="A261" s="168">
        <f>E261&amp;F261</f>
        <v/>
      </c>
      <c r="B261" s="56" t="n">
        <v>260</v>
      </c>
      <c r="C261" s="175">
        <f>C260</f>
        <v/>
      </c>
      <c r="D261" s="175">
        <f>C261&amp;"/"&amp;B261</f>
        <v/>
      </c>
      <c r="E261" s="168" t="n">
        <v>44902</v>
      </c>
      <c r="F261" s="168" t="inlineStr">
        <is>
          <t>возврат</t>
        </is>
      </c>
      <c r="G261" s="56" t="inlineStr">
        <is>
          <t>Х5</t>
        </is>
      </c>
      <c r="H261" s="197" t="inlineStr">
        <is>
          <t>РЦ Тюмень</t>
        </is>
      </c>
      <c r="I261" s="56" t="n">
        <v>500</v>
      </c>
      <c r="J261" s="56" t="n">
        <v>500</v>
      </c>
      <c r="K261" s="56" t="n">
        <v>5000072644</v>
      </c>
      <c r="L261" s="56" t="inlineStr">
        <is>
          <t>Салимгораев</t>
        </is>
      </c>
      <c r="M261" s="56" t="inlineStr">
        <is>
          <t>А308ОК159</t>
        </is>
      </c>
      <c r="N261" s="56" t="n">
        <v>24</v>
      </c>
      <c r="O261" s="197" t="n"/>
      <c r="P261" s="197" t="n"/>
      <c r="Q261" s="198" t="n"/>
      <c r="R261" s="197" t="n">
        <v>885305060</v>
      </c>
      <c r="S261" s="257" t="inlineStr">
        <is>
          <t>R100982668</t>
        </is>
      </c>
      <c r="T261" s="175">
        <f>VLOOKUP(_xlfn.CONCAT(G261,H261),'SHIP-TO'!H:I,2,0)</f>
        <v/>
      </c>
      <c r="U261" s="296" t="n"/>
      <c r="V261" s="56" t="n"/>
      <c r="W261" s="56" t="n"/>
      <c r="X261" s="56" t="n"/>
      <c r="Y261" s="56" t="n"/>
      <c r="Z261" s="56" t="n"/>
      <c r="AA261" s="56" t="n"/>
      <c r="AB261" s="56" t="n"/>
      <c r="AC261" s="56" t="n"/>
      <c r="AD261" s="56" t="n"/>
      <c r="AE261" s="56" t="n"/>
      <c r="AF261" s="56" t="n"/>
      <c r="AG261" s="56" t="n"/>
      <c r="AH261" s="56" t="n"/>
      <c r="AI261" s="56" t="n"/>
      <c r="AJ261" s="56" t="n"/>
    </row>
    <row r="262">
      <c r="A262" s="168">
        <f>E262&amp;F262</f>
        <v/>
      </c>
      <c r="B262" s="56" t="n">
        <v>261</v>
      </c>
      <c r="C262" s="175">
        <f>C261</f>
        <v/>
      </c>
      <c r="D262" s="175">
        <f>C262&amp;"/"&amp;B262</f>
        <v/>
      </c>
      <c r="E262" s="168" t="n">
        <v>44904</v>
      </c>
      <c r="F262" s="168" t="inlineStr">
        <is>
          <t>возврат</t>
        </is>
      </c>
      <c r="G262" s="56" t="inlineStr">
        <is>
          <t>Континент</t>
        </is>
      </c>
      <c r="H262" s="197" t="inlineStr">
        <is>
          <t>Челябинск</t>
        </is>
      </c>
      <c r="I262" s="56" t="n">
        <v>600</v>
      </c>
      <c r="J262" s="56" t="n">
        <v>600</v>
      </c>
      <c r="K262" s="56" t="n">
        <v>1</v>
      </c>
      <c r="L262" s="56" t="inlineStr">
        <is>
          <t>Салимгораев</t>
        </is>
      </c>
      <c r="M262" s="56" t="inlineStr">
        <is>
          <t>А308ОК159</t>
        </is>
      </c>
      <c r="N262" s="56" t="n">
        <v>24</v>
      </c>
      <c r="O262" s="197" t="n"/>
      <c r="P262" s="197" t="n"/>
      <c r="Q262" s="198" t="n"/>
      <c r="R262" s="197" t="n">
        <v>885289860</v>
      </c>
      <c r="S262" s="257" t="inlineStr">
        <is>
          <t>R100982501</t>
        </is>
      </c>
      <c r="T262" s="175">
        <f>VLOOKUP(_xlfn.CONCAT(G262,H262),'SHIP-TO'!H:I,2,0)</f>
        <v/>
      </c>
      <c r="U262" s="296" t="n"/>
      <c r="V262" s="56" t="n"/>
      <c r="W262" s="56" t="n"/>
      <c r="X262" s="56" t="n"/>
      <c r="Y262" s="56" t="n"/>
      <c r="Z262" s="56" t="n"/>
      <c r="AA262" s="56" t="n"/>
      <c r="AB262" s="56" t="n"/>
      <c r="AC262" s="56" t="n"/>
      <c r="AD262" s="56" t="n"/>
      <c r="AE262" s="56" t="n"/>
      <c r="AF262" s="56" t="n"/>
      <c r="AG262" s="56" t="n"/>
      <c r="AH262" s="56" t="n"/>
      <c r="AI262" s="56" t="n"/>
      <c r="AJ262" s="56" t="n"/>
    </row>
    <row r="263">
      <c r="A263" s="168">
        <f>E263&amp;F263</f>
        <v/>
      </c>
      <c r="B263" s="56" t="n">
        <v>262</v>
      </c>
      <c r="C263" s="175">
        <f>C262</f>
        <v/>
      </c>
      <c r="D263" s="175">
        <f>C263&amp;"/"&amp;B263</f>
        <v/>
      </c>
      <c r="E263" s="168" t="n">
        <v>44907</v>
      </c>
      <c r="F263" s="168" t="inlineStr">
        <is>
          <t>возврат</t>
        </is>
      </c>
      <c r="G263" s="56" t="inlineStr">
        <is>
          <t>Континент</t>
        </is>
      </c>
      <c r="H263" s="197" t="inlineStr">
        <is>
          <t>Челябинск</t>
        </is>
      </c>
      <c r="I263" s="56" t="n">
        <v>600</v>
      </c>
      <c r="J263" s="56" t="n">
        <v>600</v>
      </c>
      <c r="K263" s="56" t="n">
        <v>2</v>
      </c>
      <c r="L263" s="56" t="inlineStr">
        <is>
          <t>Салимгораев</t>
        </is>
      </c>
      <c r="M263" s="56" t="inlineStr">
        <is>
          <t>А468ОК159</t>
        </is>
      </c>
      <c r="N263" s="56" t="n">
        <v>24</v>
      </c>
      <c r="O263" s="197" t="n"/>
      <c r="P263" s="197" t="n"/>
      <c r="Q263" s="198" t="n"/>
      <c r="R263" s="197" t="n">
        <v>885360951</v>
      </c>
      <c r="S263" s="257" t="inlineStr">
        <is>
          <t>R100983863</t>
        </is>
      </c>
      <c r="T263" s="175">
        <f>VLOOKUP(_xlfn.CONCAT(G263,H263),'SHIP-TO'!H:I,2,0)</f>
        <v/>
      </c>
      <c r="U263" s="296" t="n"/>
      <c r="V263" s="56" t="n"/>
      <c r="W263" s="56" t="n"/>
      <c r="X263" s="56" t="n"/>
      <c r="Y263" s="56" t="n"/>
      <c r="Z263" s="56" t="n"/>
      <c r="AA263" s="56" t="n"/>
      <c r="AB263" s="56" t="n"/>
      <c r="AC263" s="56" t="n"/>
      <c r="AD263" s="56" t="n"/>
      <c r="AE263" s="56" t="n"/>
      <c r="AF263" s="56" t="n"/>
      <c r="AG263" s="56" t="n"/>
      <c r="AH263" s="56" t="n"/>
      <c r="AI263" s="56" t="n"/>
      <c r="AJ263" s="56" t="n"/>
    </row>
    <row r="264">
      <c r="A264" s="168">
        <f>E264&amp;F264</f>
        <v/>
      </c>
      <c r="B264" s="56" t="n">
        <v>263</v>
      </c>
      <c r="C264" s="175">
        <f>C263</f>
        <v/>
      </c>
      <c r="D264" s="175">
        <f>C264&amp;"/"&amp;B264</f>
        <v/>
      </c>
      <c r="E264" s="168" t="n">
        <v>44909</v>
      </c>
      <c r="F264" s="168" t="inlineStr">
        <is>
          <t>возврат</t>
        </is>
      </c>
      <c r="G264" s="56" t="inlineStr">
        <is>
          <t>Х5</t>
        </is>
      </c>
      <c r="H264" s="197" t="inlineStr">
        <is>
          <t>РЦ Екатеринбург</t>
        </is>
      </c>
      <c r="I264" s="56" t="n">
        <v>203</v>
      </c>
      <c r="J264" s="56" t="n">
        <v>203</v>
      </c>
      <c r="K264" s="56" t="n">
        <v>7272</v>
      </c>
      <c r="L264" s="56" t="inlineStr">
        <is>
          <t>Салимгораев</t>
        </is>
      </c>
      <c r="M264" s="56" t="inlineStr">
        <is>
          <t>Н764УН159</t>
        </is>
      </c>
      <c r="N264" s="56" t="n">
        <v>9</v>
      </c>
      <c r="O264" s="197" t="n"/>
      <c r="P264" s="197" t="n"/>
      <c r="Q264" s="198" t="n"/>
      <c r="R264" s="197" t="n">
        <v>885277715</v>
      </c>
      <c r="S264" s="257" t="inlineStr">
        <is>
          <t>R100984301</t>
        </is>
      </c>
      <c r="T264" s="175">
        <f>VLOOKUP(_xlfn.CONCAT(G264,H264),'SHIP-TO'!H:I,2,0)</f>
        <v/>
      </c>
      <c r="U264" s="296" t="n"/>
      <c r="V264" s="56" t="n"/>
      <c r="W264" s="56" t="n"/>
      <c r="X264" s="56" t="n"/>
      <c r="Y264" s="56" t="n"/>
      <c r="Z264" s="56" t="n"/>
      <c r="AA264" s="56" t="n"/>
      <c r="AB264" s="56" t="n"/>
      <c r="AC264" s="56" t="n"/>
      <c r="AD264" s="56" t="n"/>
      <c r="AE264" s="56" t="n"/>
      <c r="AF264" s="56" t="n"/>
      <c r="AG264" s="56" t="n"/>
      <c r="AH264" s="56" t="n"/>
      <c r="AI264" s="56" t="n"/>
      <c r="AJ264" s="56" t="n"/>
    </row>
    <row r="265">
      <c r="A265" s="168">
        <f>E265&amp;F265</f>
        <v/>
      </c>
      <c r="B265" s="56" t="n">
        <v>264</v>
      </c>
      <c r="C265" s="175">
        <f>C264</f>
        <v/>
      </c>
      <c r="D265" s="175">
        <f>C265&amp;"/"&amp;B265</f>
        <v/>
      </c>
      <c r="E265" s="168" t="n">
        <v>44913</v>
      </c>
      <c r="F265" s="168" t="inlineStr">
        <is>
          <t>возврат</t>
        </is>
      </c>
      <c r="G265" s="56" t="inlineStr">
        <is>
          <t>Тандер</t>
        </is>
      </c>
      <c r="H265" s="197" t="inlineStr">
        <is>
          <t>Екатеринбург</t>
        </is>
      </c>
      <c r="I265" s="56" t="n">
        <v>600</v>
      </c>
      <c r="J265" s="56" t="n">
        <v>600</v>
      </c>
      <c r="K265" s="56" t="inlineStr">
        <is>
          <t>ВозПерв0009130</t>
        </is>
      </c>
      <c r="L265" s="56" t="inlineStr">
        <is>
          <t>Салимгораев</t>
        </is>
      </c>
      <c r="M265" s="56" t="inlineStr">
        <is>
          <t>Н695УН159</t>
        </is>
      </c>
      <c r="N265" s="56" t="n">
        <v>24</v>
      </c>
      <c r="O265" s="197" t="n"/>
      <c r="P265" s="197" t="n"/>
      <c r="Q265" s="198" t="n"/>
      <c r="R265" s="197" t="n">
        <v>885431969</v>
      </c>
      <c r="S265" s="257" t="inlineStr">
        <is>
          <t>R100985502</t>
        </is>
      </c>
      <c r="T265" s="175">
        <f>VLOOKUP(_xlfn.CONCAT(G265,H265),'SHIP-TO'!H:I,2,0)</f>
        <v/>
      </c>
      <c r="U265" s="296" t="n"/>
      <c r="V265" s="56" t="n"/>
      <c r="W265" s="56" t="n"/>
      <c r="X265" s="56" t="n"/>
      <c r="Y265" s="56" t="n"/>
      <c r="Z265" s="56" t="n"/>
      <c r="AA265" s="56" t="n"/>
      <c r="AB265" s="56" t="n"/>
      <c r="AC265" s="56" t="n"/>
      <c r="AD265" s="56" t="n"/>
      <c r="AE265" s="56" t="n"/>
      <c r="AF265" s="56" t="n"/>
      <c r="AG265" s="56" t="n"/>
      <c r="AH265" s="56" t="n"/>
      <c r="AI265" s="56" t="n"/>
      <c r="AJ265" s="56" t="n"/>
    </row>
    <row r="266">
      <c r="A266" s="168">
        <f>E266&amp;F266</f>
        <v/>
      </c>
      <c r="B266" s="56" t="n">
        <v>265</v>
      </c>
      <c r="C266" s="175">
        <f>C265</f>
        <v/>
      </c>
      <c r="D266" s="175">
        <f>C266&amp;"/"&amp;B266</f>
        <v/>
      </c>
      <c r="E266" s="168" t="n">
        <v>44914</v>
      </c>
      <c r="F266" s="168" t="inlineStr">
        <is>
          <t>возврат</t>
        </is>
      </c>
      <c r="G266" s="56" t="inlineStr">
        <is>
          <t>Х5</t>
        </is>
      </c>
      <c r="H266" s="197" t="inlineStr">
        <is>
          <t>РЦ Екатеринбург</t>
        </is>
      </c>
      <c r="I266" s="56" t="n">
        <v>100</v>
      </c>
      <c r="J266" s="56" t="n">
        <v>100</v>
      </c>
      <c r="K266" s="56" t="n">
        <v>7306</v>
      </c>
      <c r="L266" s="56" t="inlineStr">
        <is>
          <t>Салимгораев</t>
        </is>
      </c>
      <c r="M266" s="56" t="inlineStr">
        <is>
          <t>А468ОК159</t>
        </is>
      </c>
      <c r="N266" s="56" t="n">
        <v>4</v>
      </c>
      <c r="O266" s="197" t="n"/>
      <c r="P266" s="197" t="n"/>
      <c r="Q266" s="198" t="n"/>
      <c r="R266" s="197" t="n">
        <v>885478664</v>
      </c>
      <c r="S266" s="257" t="inlineStr">
        <is>
          <t>R100986190</t>
        </is>
      </c>
      <c r="T266" s="175">
        <f>VLOOKUP(_xlfn.CONCAT(G266,H266),'SHIP-TO'!H:I,2,0)</f>
        <v/>
      </c>
      <c r="U266" s="296" t="n"/>
      <c r="V266" s="56" t="n"/>
      <c r="W266" s="56" t="n"/>
      <c r="X266" s="56" t="n"/>
      <c r="Y266" s="56" t="n"/>
      <c r="Z266" s="56" t="n"/>
      <c r="AA266" s="56" t="n"/>
      <c r="AB266" s="56" t="n"/>
      <c r="AC266" s="56" t="n"/>
      <c r="AD266" s="56" t="n"/>
      <c r="AE266" s="56" t="n"/>
      <c r="AF266" s="56" t="n"/>
      <c r="AG266" s="56" t="n"/>
      <c r="AH266" s="56" t="n"/>
      <c r="AI266" s="56" t="n"/>
      <c r="AJ266" s="56" t="n"/>
    </row>
    <row r="267">
      <c r="A267" s="168">
        <f>E267&amp;F267</f>
        <v/>
      </c>
      <c r="B267" s="56" t="n">
        <v>266</v>
      </c>
      <c r="C267" s="175">
        <f>C266</f>
        <v/>
      </c>
      <c r="D267" s="175">
        <f>C267&amp;"/"&amp;B267</f>
        <v/>
      </c>
      <c r="E267" s="168" t="n">
        <v>44915</v>
      </c>
      <c r="F267" s="168" t="inlineStr">
        <is>
          <t>возврат</t>
        </is>
      </c>
      <c r="G267" s="56" t="inlineStr">
        <is>
          <t>Тандер</t>
        </is>
      </c>
      <c r="H267" s="197" t="inlineStr">
        <is>
          <t>Екатеринбург</t>
        </is>
      </c>
      <c r="I267" s="56" t="n">
        <v>600</v>
      </c>
      <c r="J267" s="56" t="n">
        <v>590</v>
      </c>
      <c r="K267" s="56" t="inlineStr">
        <is>
          <t>ВозПерв0009134</t>
        </is>
      </c>
      <c r="L267" s="56" t="inlineStr">
        <is>
          <t>Салимгораев</t>
        </is>
      </c>
      <c r="M267" s="56" t="inlineStr">
        <is>
          <t>А308ОК159</t>
        </is>
      </c>
      <c r="N267" s="56" t="n">
        <v>24</v>
      </c>
      <c r="O267" s="197" t="n"/>
      <c r="P267" s="197" t="n"/>
      <c r="Q267" s="198" t="n"/>
      <c r="R267" s="197" t="n">
        <v>885388217</v>
      </c>
      <c r="S267" s="257" t="inlineStr">
        <is>
          <t>R100986191</t>
        </is>
      </c>
      <c r="T267" s="175">
        <f>VLOOKUP(_xlfn.CONCAT(G267,H267),'SHIP-TO'!H:I,2,0)</f>
        <v/>
      </c>
      <c r="U267" s="296" t="n"/>
      <c r="V267" s="56" t="n"/>
      <c r="W267" s="56" t="n"/>
      <c r="X267" s="56" t="n"/>
      <c r="Y267" s="56" t="n"/>
      <c r="Z267" s="56" t="n"/>
      <c r="AA267" s="56" t="n"/>
      <c r="AB267" s="56" t="n"/>
      <c r="AC267" s="56" t="n"/>
      <c r="AD267" s="56" t="n"/>
      <c r="AE267" s="56" t="n"/>
      <c r="AF267" s="56" t="n"/>
      <c r="AG267" s="56" t="n"/>
      <c r="AH267" s="56" t="n"/>
      <c r="AI267" s="56" t="n"/>
      <c r="AJ267" s="56" t="n"/>
    </row>
    <row r="268">
      <c r="A268" s="168">
        <f>E268&amp;F268</f>
        <v/>
      </c>
      <c r="B268" s="56" t="n">
        <v>267</v>
      </c>
      <c r="C268" s="175">
        <f>C267</f>
        <v/>
      </c>
      <c r="D268" s="175">
        <f>C268&amp;"/"&amp;B268</f>
        <v/>
      </c>
      <c r="E268" s="168" t="n">
        <v>44918</v>
      </c>
      <c r="F268" s="168" t="inlineStr">
        <is>
          <t>возврат</t>
        </is>
      </c>
      <c r="G268" s="56" t="inlineStr">
        <is>
          <t>Х5</t>
        </is>
      </c>
      <c r="H268" s="197" t="inlineStr">
        <is>
          <t>РЦ Екатеринбург</t>
        </is>
      </c>
      <c r="I268" s="56" t="n">
        <v>100</v>
      </c>
      <c r="J268" s="56" t="n">
        <v>100</v>
      </c>
      <c r="K268" s="56" t="n">
        <v>7336</v>
      </c>
      <c r="L268" s="56" t="inlineStr">
        <is>
          <t>Прохоров</t>
        </is>
      </c>
      <c r="M268" s="56" t="inlineStr">
        <is>
          <t>А309ОК159</t>
        </is>
      </c>
      <c r="N268" s="56" t="n">
        <v>4</v>
      </c>
      <c r="O268" s="197" t="n"/>
      <c r="P268" s="197" t="n"/>
      <c r="Q268" s="198" t="n"/>
      <c r="R268" s="197" t="n">
        <v>885305816</v>
      </c>
      <c r="S268" s="257" t="inlineStr">
        <is>
          <t>R101000102</t>
        </is>
      </c>
      <c r="T268" s="175">
        <f>VLOOKUP(_xlfn.CONCAT(G268,H268),'SHIP-TO'!H:I,2,0)</f>
        <v/>
      </c>
      <c r="U268" s="296" t="n"/>
      <c r="V268" s="56" t="n"/>
      <c r="W268" s="56" t="n"/>
      <c r="X268" s="56" t="n"/>
      <c r="Y268" s="56" t="n"/>
      <c r="Z268" s="56" t="n"/>
      <c r="AA268" s="56" t="n"/>
      <c r="AB268" s="56" t="n"/>
      <c r="AC268" s="56" t="n"/>
      <c r="AD268" s="56" t="n"/>
      <c r="AE268" s="56" t="n"/>
      <c r="AF268" s="56" t="n"/>
      <c r="AG268" s="56" t="n"/>
      <c r="AH268" s="56" t="n"/>
      <c r="AI268" s="56" t="n"/>
      <c r="AJ268" s="56" t="n"/>
    </row>
    <row r="269">
      <c r="A269" s="168">
        <f>E269&amp;F269</f>
        <v/>
      </c>
      <c r="B269" s="56" t="n">
        <v>268</v>
      </c>
      <c r="C269" s="175">
        <f>C268</f>
        <v/>
      </c>
      <c r="D269" s="175">
        <f>C269&amp;"/"&amp;B269</f>
        <v/>
      </c>
      <c r="E269" s="168" t="n">
        <v>44918</v>
      </c>
      <c r="F269" s="168" t="inlineStr">
        <is>
          <t>возврат</t>
        </is>
      </c>
      <c r="G269" s="56" t="inlineStr">
        <is>
          <t>Ашан</t>
        </is>
      </c>
      <c r="H269" s="197" t="inlineStr">
        <is>
          <t>Екатеринбург</t>
        </is>
      </c>
      <c r="I269" s="56" t="n">
        <v>326</v>
      </c>
      <c r="J269" s="56" t="n">
        <v>326</v>
      </c>
      <c r="K269" s="56" t="inlineStr">
        <is>
          <t>б/н</t>
        </is>
      </c>
      <c r="L269" s="56" t="inlineStr">
        <is>
          <t>Чудинов</t>
        </is>
      </c>
      <c r="M269" s="56" t="inlineStr">
        <is>
          <t>Р494АО96</t>
        </is>
      </c>
      <c r="N269" s="56" t="n">
        <v>14</v>
      </c>
      <c r="O269" s="197" t="n"/>
      <c r="P269" s="197" t="inlineStr">
        <is>
          <t>СТС</t>
        </is>
      </c>
      <c r="Q269" s="198" t="n"/>
      <c r="R269" s="197" t="n">
        <v>885493589</v>
      </c>
      <c r="S269" s="257" t="inlineStr">
        <is>
          <t>R101047064</t>
        </is>
      </c>
      <c r="T269" s="175">
        <f>VLOOKUP(_xlfn.CONCAT(G269,H269),'SHIP-TO'!H:I,2,0)</f>
        <v/>
      </c>
      <c r="U269" s="296" t="n"/>
      <c r="V269" s="56" t="n"/>
      <c r="W269" s="56" t="n"/>
      <c r="X269" s="56" t="n"/>
      <c r="Y269" s="56" t="n"/>
      <c r="Z269" s="56" t="n"/>
      <c r="AA269" s="56" t="n"/>
      <c r="AB269" s="56" t="n"/>
      <c r="AC269" s="56" t="n"/>
      <c r="AD269" s="56" t="n"/>
      <c r="AE269" s="56" t="n"/>
      <c r="AF269" s="56" t="n"/>
      <c r="AG269" s="56" t="n"/>
      <c r="AH269" s="56" t="n"/>
      <c r="AI269" s="56" t="n"/>
      <c r="AJ269" s="56" t="n"/>
    </row>
    <row r="270" customFormat="1" s="172">
      <c r="A270" s="171">
        <f>E270&amp;F270</f>
        <v/>
      </c>
      <c r="B270" s="56" t="n">
        <v>269</v>
      </c>
      <c r="C270" s="175">
        <f>C269</f>
        <v/>
      </c>
      <c r="D270" s="175">
        <f>C270&amp;"/"&amp;B270</f>
        <v/>
      </c>
      <c r="E270" s="171" t="n">
        <v>44931</v>
      </c>
      <c r="F270" s="171" t="inlineStr">
        <is>
          <t>поставка</t>
        </is>
      </c>
      <c r="G270" s="170" t="inlineStr">
        <is>
          <t>ДЦ Пермь</t>
        </is>
      </c>
      <c r="H270" s="199" t="n"/>
      <c r="I270" s="170" t="n">
        <v>600</v>
      </c>
      <c r="J270" s="170" t="n">
        <v>600</v>
      </c>
      <c r="K270" s="170" t="inlineStr">
        <is>
          <t>TREKB2023010401</t>
        </is>
      </c>
      <c r="L270" s="170" t="inlineStr">
        <is>
          <t>Васильченко</t>
        </is>
      </c>
      <c r="M270" s="170" t="inlineStr">
        <is>
          <t>Н094СХ159</t>
        </is>
      </c>
      <c r="N270" s="170" t="n">
        <v>24</v>
      </c>
      <c r="O270" s="199" t="n"/>
      <c r="P270" s="199" t="n"/>
      <c r="Q270" s="200" t="n"/>
      <c r="R270" s="199" t="n"/>
      <c r="S270" s="258" t="n"/>
      <c r="T270" s="185">
        <f>VLOOKUP(_xlfn.CONCAT(G270,H270),'SHIP-TO'!H:I,2,0)</f>
        <v/>
      </c>
      <c r="U270" s="282" t="n"/>
      <c r="V270" s="170" t="n"/>
      <c r="W270" s="170" t="n"/>
      <c r="X270" s="170" t="n"/>
      <c r="Y270" s="170" t="n"/>
      <c r="Z270" s="170" t="n"/>
      <c r="AA270" s="170" t="n"/>
      <c r="AB270" s="170" t="n"/>
      <c r="AC270" s="170" t="n"/>
      <c r="AD270" s="170" t="n"/>
      <c r="AE270" s="170" t="n"/>
      <c r="AF270" s="170" t="n"/>
      <c r="AG270" s="170" t="n"/>
      <c r="AH270" s="170" t="n"/>
      <c r="AI270" s="170" t="n"/>
      <c r="AJ270" s="170" t="n"/>
    </row>
    <row r="271" customFormat="1" s="172">
      <c r="A271" s="171">
        <f>E271&amp;F271</f>
        <v/>
      </c>
      <c r="B271" s="56" t="n">
        <v>270</v>
      </c>
      <c r="C271" s="175">
        <f>C270</f>
        <v/>
      </c>
      <c r="D271" s="175">
        <f>C271&amp;"/"&amp;B271</f>
        <v/>
      </c>
      <c r="E271" s="171" t="n">
        <v>44934</v>
      </c>
      <c r="F271" s="171" t="inlineStr">
        <is>
          <t>возврат</t>
        </is>
      </c>
      <c r="G271" s="170" t="inlineStr">
        <is>
          <t>Х5</t>
        </is>
      </c>
      <c r="H271" s="199" t="inlineStr">
        <is>
          <t>РЦ Екатеринбург</t>
        </is>
      </c>
      <c r="I271" s="170" t="n">
        <v>500</v>
      </c>
      <c r="J271" s="170" t="n">
        <v>495</v>
      </c>
      <c r="K271" s="170" t="n">
        <v>7452</v>
      </c>
      <c r="L271" s="170" t="inlineStr">
        <is>
          <t>Чебыкин</t>
        </is>
      </c>
      <c r="M271" s="170" t="inlineStr">
        <is>
          <t>Н437ТУ159</t>
        </is>
      </c>
      <c r="N271" s="170" t="n">
        <v>20</v>
      </c>
      <c r="O271" s="199" t="n"/>
      <c r="P271" s="199" t="n"/>
      <c r="Q271" s="200" t="n"/>
      <c r="R271" s="199" t="n">
        <v>885377188</v>
      </c>
      <c r="S271" s="258" t="inlineStr">
        <is>
          <t>R100999661</t>
        </is>
      </c>
      <c r="T271" s="185">
        <f>VLOOKUP(_xlfn.CONCAT(G271,H271),'SHIP-TO'!H:I,2,0)</f>
        <v/>
      </c>
      <c r="U271" s="282" t="n"/>
      <c r="V271" s="170" t="n"/>
      <c r="W271" s="170" t="n"/>
      <c r="X271" s="170" t="n"/>
      <c r="Y271" s="170" t="n"/>
      <c r="Z271" s="170" t="n"/>
      <c r="AA271" s="170" t="n"/>
      <c r="AB271" s="170" t="n"/>
      <c r="AC271" s="170" t="n"/>
      <c r="AD271" s="170" t="n"/>
      <c r="AE271" s="170" t="n"/>
      <c r="AF271" s="170" t="n"/>
      <c r="AG271" s="170" t="n"/>
      <c r="AH271" s="170" t="n"/>
      <c r="AI271" s="170" t="n"/>
      <c r="AJ271" s="170" t="n"/>
    </row>
    <row r="272" customFormat="1" s="172">
      <c r="A272" s="171">
        <f>E272&amp;F272</f>
        <v/>
      </c>
      <c r="B272" s="56" t="n">
        <v>271</v>
      </c>
      <c r="C272" s="175">
        <f>C271</f>
        <v/>
      </c>
      <c r="D272" s="175">
        <f>C272&amp;"/"&amp;B272</f>
        <v/>
      </c>
      <c r="E272" s="171" t="n">
        <v>44938</v>
      </c>
      <c r="F272" s="171" t="inlineStr">
        <is>
          <t>аренда</t>
        </is>
      </c>
      <c r="G272" s="170" t="inlineStr">
        <is>
          <t>ПТ Групп</t>
        </is>
      </c>
      <c r="H272" s="199" t="n"/>
      <c r="I272" s="170" t="n">
        <v>600</v>
      </c>
      <c r="J272" s="170" t="n">
        <v>600</v>
      </c>
      <c r="K272" s="170" t="inlineStr">
        <is>
          <t>5.001</t>
        </is>
      </c>
      <c r="L272" s="170" t="inlineStr">
        <is>
          <t>Глушко</t>
        </is>
      </c>
      <c r="M272" s="170" t="inlineStr">
        <is>
          <t>У918ХК96</t>
        </is>
      </c>
      <c r="N272" s="170" t="n">
        <v>24</v>
      </c>
      <c r="O272" s="199" t="n"/>
      <c r="P272" s="199" t="n"/>
      <c r="Q272" s="200" t="n"/>
      <c r="R272" s="199" t="n"/>
      <c r="S272" s="258" t="n"/>
      <c r="T272" s="185">
        <f>VLOOKUP(_xlfn.CONCAT(G272,H272),'SHIP-TO'!H:I,2,0)</f>
        <v/>
      </c>
      <c r="U272" s="282" t="n"/>
      <c r="V272" s="170" t="n"/>
      <c r="W272" s="170" t="n"/>
      <c r="X272" s="170" t="n"/>
      <c r="Y272" s="170" t="n"/>
      <c r="Z272" s="170" t="n"/>
      <c r="AA272" s="170" t="n"/>
      <c r="AB272" s="170" t="n"/>
      <c r="AC272" s="170" t="n"/>
      <c r="AD272" s="170" t="n"/>
      <c r="AE272" s="170" t="n"/>
      <c r="AF272" s="170" t="n"/>
      <c r="AG272" s="170" t="n"/>
      <c r="AH272" s="170" t="n"/>
      <c r="AI272" s="170" t="n"/>
      <c r="AJ272" s="170" t="n"/>
    </row>
    <row r="273" customFormat="1" s="172">
      <c r="A273" s="171">
        <f>E273&amp;F273</f>
        <v/>
      </c>
      <c r="B273" s="56" t="n">
        <v>272</v>
      </c>
      <c r="C273" s="175">
        <f>C272</f>
        <v/>
      </c>
      <c r="D273" s="175">
        <f>C273&amp;"/"&amp;B273</f>
        <v/>
      </c>
      <c r="E273" s="171" t="n">
        <v>44939</v>
      </c>
      <c r="F273" s="171" t="inlineStr">
        <is>
          <t>аренда</t>
        </is>
      </c>
      <c r="G273" s="170" t="inlineStr">
        <is>
          <t>ПТ Групп</t>
        </is>
      </c>
      <c r="H273" s="199" t="n"/>
      <c r="I273" s="170" t="n">
        <v>600</v>
      </c>
      <c r="J273" s="170" t="n">
        <v>600</v>
      </c>
      <c r="K273" s="170" t="inlineStr">
        <is>
          <t>5.002</t>
        </is>
      </c>
      <c r="L273" s="170" t="inlineStr">
        <is>
          <t>Глушко</t>
        </is>
      </c>
      <c r="M273" s="170" t="inlineStr">
        <is>
          <t>У918ХК96</t>
        </is>
      </c>
      <c r="N273" s="170" t="n">
        <v>24</v>
      </c>
      <c r="O273" s="199" t="n"/>
      <c r="P273" s="199" t="n"/>
      <c r="Q273" s="200" t="n"/>
      <c r="R273" s="199" t="n"/>
      <c r="S273" s="258" t="n"/>
      <c r="T273" s="185">
        <f>VLOOKUP(_xlfn.CONCAT(G273,H273),'SHIP-TO'!H:I,2,0)</f>
        <v/>
      </c>
      <c r="U273" s="282" t="n"/>
      <c r="V273" s="170" t="n"/>
      <c r="W273" s="170" t="n"/>
      <c r="X273" s="170" t="n"/>
      <c r="Y273" s="170" t="n"/>
      <c r="Z273" s="170" t="n"/>
      <c r="AA273" s="170" t="n"/>
      <c r="AB273" s="170" t="n"/>
      <c r="AC273" s="170" t="n"/>
      <c r="AD273" s="170" t="n"/>
      <c r="AE273" s="170" t="n"/>
      <c r="AF273" s="170" t="n"/>
      <c r="AG273" s="170" t="n"/>
      <c r="AH273" s="170" t="n"/>
      <c r="AI273" s="170" t="n"/>
      <c r="AJ273" s="170" t="n"/>
    </row>
    <row r="274" customFormat="1" s="172">
      <c r="A274" s="171">
        <f>E274&amp;F274</f>
        <v/>
      </c>
      <c r="B274" s="56" t="n">
        <v>273</v>
      </c>
      <c r="C274" s="175">
        <f>C273</f>
        <v/>
      </c>
      <c r="D274" s="175">
        <f>C274&amp;"/"&amp;B274</f>
        <v/>
      </c>
      <c r="E274" s="171" t="n">
        <v>44942</v>
      </c>
      <c r="F274" s="171" t="inlineStr">
        <is>
          <t>возврат</t>
        </is>
      </c>
      <c r="G274" s="170" t="inlineStr">
        <is>
          <t>Х5</t>
        </is>
      </c>
      <c r="H274" s="199" t="inlineStr">
        <is>
          <t>РЦ Екатеринбург</t>
        </is>
      </c>
      <c r="I274" s="170" t="n">
        <v>500</v>
      </c>
      <c r="J274" s="170" t="n">
        <v>490</v>
      </c>
      <c r="K274" s="170" t="n">
        <v>7513</v>
      </c>
      <c r="L274" s="170" t="inlineStr">
        <is>
          <t>Васильченко</t>
        </is>
      </c>
      <c r="M274" s="170" t="inlineStr">
        <is>
          <t>Н094СХ159</t>
        </is>
      </c>
      <c r="N274" s="170" t="n">
        <v>20</v>
      </c>
      <c r="O274" s="199" t="n"/>
      <c r="P274" s="199" t="n"/>
      <c r="Q274" s="200" t="n"/>
      <c r="R274" s="199" t="n">
        <v>885328838</v>
      </c>
      <c r="S274" s="258" t="inlineStr">
        <is>
          <t>R100999660</t>
        </is>
      </c>
      <c r="T274" s="185">
        <f>VLOOKUP(_xlfn.CONCAT(G274,H274),'SHIP-TO'!H:I,2,0)</f>
        <v/>
      </c>
      <c r="U274" s="282" t="n"/>
      <c r="V274" s="170" t="n"/>
      <c r="W274" s="170" t="n"/>
      <c r="X274" s="170" t="n"/>
      <c r="Y274" s="170" t="n"/>
      <c r="Z274" s="170" t="n"/>
      <c r="AA274" s="170" t="n"/>
      <c r="AB274" s="170" t="n"/>
      <c r="AC274" s="170" t="n"/>
      <c r="AD274" s="170" t="n"/>
      <c r="AE274" s="170" t="n"/>
      <c r="AF274" s="170" t="n"/>
      <c r="AG274" s="170" t="n"/>
      <c r="AH274" s="170" t="n"/>
      <c r="AI274" s="170" t="n"/>
      <c r="AJ274" s="170" t="n"/>
    </row>
    <row r="275" customFormat="1" s="172">
      <c r="A275" s="171">
        <f>E275&amp;F275</f>
        <v/>
      </c>
      <c r="B275" s="56" t="n">
        <v>274</v>
      </c>
      <c r="C275" s="175">
        <f>C274</f>
        <v/>
      </c>
      <c r="D275" s="175">
        <f>C275&amp;"/"&amp;B275</f>
        <v/>
      </c>
      <c r="E275" s="171" t="n">
        <v>44943</v>
      </c>
      <c r="F275" s="171" t="inlineStr">
        <is>
          <t>возврат</t>
        </is>
      </c>
      <c r="G275" s="170" t="inlineStr">
        <is>
          <t>Х5</t>
        </is>
      </c>
      <c r="H275" s="199" t="inlineStr">
        <is>
          <t>РЦ Форпост</t>
        </is>
      </c>
      <c r="I275" s="170" t="n">
        <v>500</v>
      </c>
      <c r="J275" s="170" t="n">
        <v>550</v>
      </c>
      <c r="K275" s="170" t="n">
        <v>5000148611</v>
      </c>
      <c r="L275" s="170" t="inlineStr">
        <is>
          <t>Дузенко</t>
        </is>
      </c>
      <c r="M275" s="170" t="inlineStr">
        <is>
          <t>А308ОК159</t>
        </is>
      </c>
      <c r="N275" s="170" t="n">
        <v>22</v>
      </c>
      <c r="O275" s="199" t="n"/>
      <c r="P275" s="199" t="n"/>
      <c r="Q275" s="200" t="n"/>
      <c r="R275" s="199" t="n">
        <v>885346703</v>
      </c>
      <c r="S275" s="258" t="inlineStr">
        <is>
          <t>R100999659</t>
        </is>
      </c>
      <c r="T275" s="185">
        <f>VLOOKUP(_xlfn.CONCAT(G275,H275),'SHIP-TO'!H:I,2,0)</f>
        <v/>
      </c>
      <c r="U275" s="282" t="n"/>
      <c r="V275" s="170" t="n"/>
      <c r="W275" s="170" t="n"/>
      <c r="X275" s="170" t="n"/>
      <c r="Y275" s="170" t="n"/>
      <c r="Z275" s="170" t="n"/>
      <c r="AA275" s="170" t="n"/>
      <c r="AB275" s="170" t="n"/>
      <c r="AC275" s="170" t="n"/>
      <c r="AD275" s="170" t="n"/>
      <c r="AE275" s="170" t="n"/>
      <c r="AF275" s="170" t="n"/>
      <c r="AG275" s="170" t="n"/>
      <c r="AH275" s="170" t="n"/>
      <c r="AI275" s="170" t="n"/>
      <c r="AJ275" s="170" t="n"/>
    </row>
    <row r="276" customFormat="1" s="172">
      <c r="A276" s="171">
        <f>E276&amp;F276</f>
        <v/>
      </c>
      <c r="B276" s="56" t="n">
        <v>275</v>
      </c>
      <c r="C276" s="175">
        <f>C275</f>
        <v/>
      </c>
      <c r="D276" s="175">
        <f>C276&amp;"/"&amp;B276</f>
        <v/>
      </c>
      <c r="E276" s="171" t="n">
        <v>44944</v>
      </c>
      <c r="F276" s="171" t="inlineStr">
        <is>
          <t>аренда</t>
        </is>
      </c>
      <c r="G276" s="170" t="inlineStr">
        <is>
          <t>ПТ Групп</t>
        </is>
      </c>
      <c r="H276" s="199" t="n"/>
      <c r="I276" s="170" t="n">
        <v>600</v>
      </c>
      <c r="J276" s="170" t="n">
        <v>600</v>
      </c>
      <c r="K276" s="213" t="inlineStr">
        <is>
          <t>5.003</t>
        </is>
      </c>
      <c r="L276" s="170" t="inlineStr">
        <is>
          <t>Глушко</t>
        </is>
      </c>
      <c r="M276" s="170" t="inlineStr">
        <is>
          <t>У918ХК96</t>
        </is>
      </c>
      <c r="N276" s="170" t="n">
        <v>24</v>
      </c>
      <c r="O276" s="199" t="n"/>
      <c r="P276" s="199" t="n"/>
      <c r="Q276" s="200" t="n"/>
      <c r="R276" s="199" t="n"/>
      <c r="S276" s="258" t="n"/>
      <c r="T276" s="185">
        <f>VLOOKUP(_xlfn.CONCAT(G276,H276),'SHIP-TO'!H:I,2,0)</f>
        <v/>
      </c>
      <c r="U276" s="282" t="n"/>
      <c r="V276" s="170" t="n"/>
      <c r="W276" s="170" t="n"/>
      <c r="X276" s="170" t="n"/>
      <c r="Y276" s="170" t="n"/>
      <c r="Z276" s="170" t="n"/>
      <c r="AA276" s="170" t="n"/>
      <c r="AB276" s="170" t="n"/>
      <c r="AC276" s="170" t="n"/>
      <c r="AD276" s="170" t="n"/>
      <c r="AE276" s="170" t="n"/>
      <c r="AF276" s="170" t="n"/>
      <c r="AG276" s="170" t="n"/>
      <c r="AH276" s="170" t="n"/>
      <c r="AI276" s="170" t="n"/>
      <c r="AJ276" s="170" t="n"/>
    </row>
    <row r="277" customFormat="1" s="172">
      <c r="A277" s="171">
        <f>E277&amp;F277</f>
        <v/>
      </c>
      <c r="B277" s="56" t="n">
        <v>276</v>
      </c>
      <c r="C277" s="175">
        <f>C276</f>
        <v/>
      </c>
      <c r="D277" s="175">
        <f>C277&amp;"/"&amp;B277</f>
        <v/>
      </c>
      <c r="E277" s="171" t="n">
        <v>44945</v>
      </c>
      <c r="F277" s="171" t="inlineStr">
        <is>
          <t>возврат</t>
        </is>
      </c>
      <c r="G277" s="170" t="inlineStr">
        <is>
          <t>Х5</t>
        </is>
      </c>
      <c r="H277" s="199" t="inlineStr">
        <is>
          <t>РЦ Екатеринбург</t>
        </is>
      </c>
      <c r="I277" s="170" t="n">
        <v>288</v>
      </c>
      <c r="J277" s="170" t="n">
        <v>266</v>
      </c>
      <c r="K277" s="170" t="n">
        <v>7554</v>
      </c>
      <c r="L277" s="170" t="inlineStr">
        <is>
          <t>Гарипов</t>
        </is>
      </c>
      <c r="M277" s="170" t="inlineStr">
        <is>
          <t>Х332КУ59</t>
        </is>
      </c>
      <c r="N277" s="170" t="n">
        <v>10</v>
      </c>
      <c r="O277" s="199" t="n"/>
      <c r="P277" s="199" t="n"/>
      <c r="Q277" s="200" t="n"/>
      <c r="R277" s="199" t="n">
        <v>885420755</v>
      </c>
      <c r="S277" s="258" t="inlineStr">
        <is>
          <t>R100999765</t>
        </is>
      </c>
      <c r="T277" s="185">
        <f>VLOOKUP(_xlfn.CONCAT(G277,H277),'SHIP-TO'!H:I,2,0)</f>
        <v/>
      </c>
      <c r="U277" s="282" t="n"/>
      <c r="V277" s="170" t="n"/>
      <c r="W277" s="170" t="n"/>
      <c r="X277" s="170" t="n"/>
      <c r="Y277" s="170" t="n"/>
      <c r="Z277" s="170" t="n"/>
      <c r="AA277" s="170" t="n"/>
      <c r="AB277" s="170" t="n"/>
      <c r="AC277" s="170" t="n"/>
      <c r="AD277" s="170" t="n"/>
      <c r="AE277" s="170" t="n"/>
      <c r="AF277" s="170" t="n"/>
      <c r="AG277" s="170" t="n"/>
      <c r="AH277" s="170" t="n"/>
      <c r="AI277" s="170" t="n"/>
      <c r="AJ277" s="170" t="n"/>
    </row>
    <row r="278" customFormat="1" s="172">
      <c r="A278" s="171">
        <f>E278&amp;F278</f>
        <v/>
      </c>
      <c r="B278" s="56" t="n">
        <v>277</v>
      </c>
      <c r="C278" s="175">
        <f>C277</f>
        <v/>
      </c>
      <c r="D278" s="175">
        <f>C278&amp;"/"&amp;B278</f>
        <v/>
      </c>
      <c r="E278" s="171" t="n">
        <v>44953</v>
      </c>
      <c r="F278" s="171" t="inlineStr">
        <is>
          <t>возврат</t>
        </is>
      </c>
      <c r="G278" s="170" t="inlineStr">
        <is>
          <t>Х5</t>
        </is>
      </c>
      <c r="H278" s="199" t="inlineStr">
        <is>
          <t>РЦ Форпост</t>
        </is>
      </c>
      <c r="I278" s="170" t="n">
        <v>500</v>
      </c>
      <c r="J278" s="170" t="n">
        <v>500</v>
      </c>
      <c r="K278" s="170" t="n">
        <v>5000150214</v>
      </c>
      <c r="L278" s="170" t="inlineStr">
        <is>
          <t>Черепанов</t>
        </is>
      </c>
      <c r="M278" s="170" t="inlineStr">
        <is>
          <t>Н750ЕТ159</t>
        </is>
      </c>
      <c r="N278" s="170" t="n">
        <v>20</v>
      </c>
      <c r="O278" s="199" t="n"/>
      <c r="P278" s="199" t="n"/>
      <c r="Q278" s="200" t="n"/>
      <c r="R278" s="199" t="n">
        <v>885345267</v>
      </c>
      <c r="S278" s="258" t="inlineStr">
        <is>
          <t>R100999766</t>
        </is>
      </c>
      <c r="T278" s="185">
        <f>VLOOKUP(_xlfn.CONCAT(G278,H278),'SHIP-TO'!H:I,2,0)</f>
        <v/>
      </c>
      <c r="U278" s="282" t="n"/>
      <c r="V278" s="170" t="n"/>
      <c r="W278" s="170" t="n"/>
      <c r="X278" s="170" t="n"/>
      <c r="Y278" s="170" t="n"/>
      <c r="Z278" s="170" t="n"/>
      <c r="AA278" s="170" t="n"/>
      <c r="AB278" s="170" t="n"/>
      <c r="AC278" s="170" t="n"/>
      <c r="AD278" s="170" t="n"/>
      <c r="AE278" s="170" t="n"/>
      <c r="AF278" s="170" t="n"/>
      <c r="AG278" s="170" t="n"/>
      <c r="AH278" s="170" t="n"/>
      <c r="AI278" s="170" t="n"/>
      <c r="AJ278" s="170" t="n"/>
    </row>
    <row r="279" customFormat="1" s="172">
      <c r="A279" s="171">
        <f>E279&amp;F279</f>
        <v/>
      </c>
      <c r="B279" s="56" t="n">
        <v>278</v>
      </c>
      <c r="C279" s="175">
        <f>C278</f>
        <v/>
      </c>
      <c r="D279" s="175">
        <f>C279&amp;"/"&amp;B279</f>
        <v/>
      </c>
      <c r="E279" s="171" t="n">
        <v>44953</v>
      </c>
      <c r="F279" s="171" t="inlineStr">
        <is>
          <t>аренда</t>
        </is>
      </c>
      <c r="G279" s="170" t="inlineStr">
        <is>
          <t>ПТ Групп</t>
        </is>
      </c>
      <c r="H279" s="199" t="n"/>
      <c r="I279" s="170" t="n">
        <v>600</v>
      </c>
      <c r="J279" s="170" t="n">
        <v>600</v>
      </c>
      <c r="K279" s="170" t="inlineStr">
        <is>
          <t>5.004</t>
        </is>
      </c>
      <c r="L279" s="170" t="inlineStr">
        <is>
          <t>Глушко</t>
        </is>
      </c>
      <c r="M279" s="170" t="inlineStr">
        <is>
          <t>У918ХК96</t>
        </is>
      </c>
      <c r="N279" s="170" t="n">
        <v>24</v>
      </c>
      <c r="O279" s="199" t="n"/>
      <c r="P279" s="199" t="n"/>
      <c r="Q279" s="200" t="n"/>
      <c r="R279" s="199" t="n"/>
      <c r="S279" s="258" t="n"/>
      <c r="T279" s="185">
        <f>VLOOKUP(_xlfn.CONCAT(G279,H279),'SHIP-TO'!H:I,2,0)</f>
        <v/>
      </c>
      <c r="U279" s="282" t="n"/>
      <c r="V279" s="170" t="n"/>
      <c r="W279" s="170" t="n"/>
      <c r="X279" s="170" t="n"/>
      <c r="Y279" s="170" t="n"/>
      <c r="Z279" s="170" t="n"/>
      <c r="AA279" s="170" t="n"/>
      <c r="AB279" s="170" t="n"/>
      <c r="AC279" s="170" t="n"/>
      <c r="AD279" s="170" t="n"/>
      <c r="AE279" s="170" t="n"/>
      <c r="AF279" s="170" t="n"/>
      <c r="AG279" s="170" t="n"/>
      <c r="AH279" s="170" t="n"/>
      <c r="AI279" s="170" t="n"/>
      <c r="AJ279" s="170" t="n"/>
    </row>
    <row r="280" customFormat="1" s="172">
      <c r="A280" s="171">
        <f>E280&amp;F280</f>
        <v/>
      </c>
      <c r="B280" s="56" t="n">
        <v>279</v>
      </c>
      <c r="C280" s="175">
        <f>C279</f>
        <v/>
      </c>
      <c r="D280" s="175">
        <f>C280&amp;"/"&amp;B280</f>
        <v/>
      </c>
      <c r="E280" s="171" t="n">
        <v>44956</v>
      </c>
      <c r="F280" s="171" t="inlineStr">
        <is>
          <t>аренда</t>
        </is>
      </c>
      <c r="G280" s="170" t="inlineStr">
        <is>
          <t>ПТ Групп</t>
        </is>
      </c>
      <c r="H280" s="199" t="n"/>
      <c r="I280" s="170" t="n">
        <v>600</v>
      </c>
      <c r="J280" s="170" t="n">
        <v>600</v>
      </c>
      <c r="K280" s="170" t="inlineStr">
        <is>
          <t>5.005</t>
        </is>
      </c>
      <c r="L280" s="170" t="inlineStr">
        <is>
          <t>Кугаевский</t>
        </is>
      </c>
      <c r="M280" s="170" t="inlineStr">
        <is>
          <t>У229СУ72</t>
        </is>
      </c>
      <c r="N280" s="170" t="n">
        <v>24</v>
      </c>
      <c r="O280" s="199" t="n"/>
      <c r="P280" s="199" t="n"/>
      <c r="Q280" s="200" t="n"/>
      <c r="R280" s="199" t="n"/>
      <c r="S280" s="258" t="n"/>
      <c r="T280" s="185">
        <f>VLOOKUP(_xlfn.CONCAT(G280,H280),'SHIP-TO'!H:I,2,0)</f>
        <v/>
      </c>
      <c r="U280" s="282" t="n"/>
      <c r="V280" s="170" t="n"/>
      <c r="W280" s="170" t="n"/>
      <c r="X280" s="170" t="n"/>
      <c r="Y280" s="170" t="n"/>
      <c r="Z280" s="170" t="n"/>
      <c r="AA280" s="170" t="n"/>
      <c r="AB280" s="170" t="n"/>
      <c r="AC280" s="170" t="n"/>
      <c r="AD280" s="170" t="n"/>
      <c r="AE280" s="170" t="n"/>
      <c r="AF280" s="170" t="n"/>
      <c r="AG280" s="170" t="n"/>
      <c r="AH280" s="170" t="n"/>
      <c r="AI280" s="170" t="n"/>
      <c r="AJ280" s="170" t="n"/>
    </row>
    <row r="281">
      <c r="A281" s="168">
        <f>E281&amp;F281</f>
        <v/>
      </c>
      <c r="B281" s="56" t="n">
        <v>280</v>
      </c>
      <c r="C281" s="175">
        <f>C280</f>
        <v/>
      </c>
      <c r="D281" s="175">
        <f>C281&amp;"/"&amp;B281</f>
        <v/>
      </c>
      <c r="E281" s="214" t="n">
        <v>44959</v>
      </c>
      <c r="F281" s="168" t="inlineStr">
        <is>
          <t>возврат</t>
        </is>
      </c>
      <c r="G281" s="56" t="inlineStr">
        <is>
          <t>Х5</t>
        </is>
      </c>
      <c r="H281" s="197" t="inlineStr">
        <is>
          <t>РЦ Екатеринбург</t>
        </is>
      </c>
      <c r="I281" s="56" t="n">
        <v>500</v>
      </c>
      <c r="J281" s="56" t="n">
        <v>500</v>
      </c>
      <c r="K281" s="56" t="n">
        <v>7648</v>
      </c>
      <c r="L281" s="56" t="inlineStr">
        <is>
          <t>Субботин</t>
        </is>
      </c>
      <c r="M281" s="202" t="inlineStr">
        <is>
          <t>Н764УН159</t>
        </is>
      </c>
      <c r="N281" s="56" t="n">
        <v>20</v>
      </c>
      <c r="O281" s="197" t="n"/>
      <c r="P281" s="197" t="n"/>
      <c r="Q281" s="198" t="n"/>
      <c r="R281" s="197" t="n">
        <v>885475225</v>
      </c>
      <c r="S281" s="257" t="inlineStr">
        <is>
          <t>R101004062</t>
        </is>
      </c>
      <c r="T281" s="175">
        <f>VLOOKUP(_xlfn.CONCAT(G281,H281),'SHIP-TO'!H:I,2,0)</f>
        <v/>
      </c>
      <c r="U281" s="296" t="n"/>
      <c r="V281" s="56" t="n"/>
      <c r="W281" s="56" t="n"/>
      <c r="X281" s="56" t="n"/>
      <c r="Y281" s="56" t="n"/>
      <c r="Z281" s="56" t="n"/>
      <c r="AA281" s="56" t="n"/>
      <c r="AB281" s="56" t="n"/>
      <c r="AC281" s="56" t="n"/>
      <c r="AD281" s="56" t="n"/>
      <c r="AE281" s="56" t="n"/>
      <c r="AF281" s="56" t="n"/>
      <c r="AG281" s="56" t="n"/>
      <c r="AH281" s="56" t="n"/>
      <c r="AI281" s="56" t="n"/>
      <c r="AJ281" s="56" t="n"/>
    </row>
    <row r="282">
      <c r="A282" s="168">
        <f>E282&amp;F282</f>
        <v/>
      </c>
      <c r="B282" s="56" t="n">
        <v>281</v>
      </c>
      <c r="C282" s="175">
        <f>C281</f>
        <v/>
      </c>
      <c r="D282" s="175">
        <f>C282&amp;"/"&amp;B282</f>
        <v/>
      </c>
      <c r="E282" s="214" t="n">
        <v>44959</v>
      </c>
      <c r="F282" s="168" t="inlineStr">
        <is>
          <t>возврат</t>
        </is>
      </c>
      <c r="G282" s="56" t="inlineStr">
        <is>
          <t>Ашан</t>
        </is>
      </c>
      <c r="H282" s="197" t="inlineStr">
        <is>
          <t>Екатеринбург</t>
        </is>
      </c>
      <c r="I282" s="56" t="n">
        <v>246</v>
      </c>
      <c r="J282" s="56" t="n">
        <v>246</v>
      </c>
      <c r="K282" s="56" t="inlineStr">
        <is>
          <t>б/н</t>
        </is>
      </c>
      <c r="L282" s="56" t="inlineStr">
        <is>
          <t>Оберюхтин</t>
        </is>
      </c>
      <c r="M282" s="56" t="inlineStr">
        <is>
          <t>Е669СХ96</t>
        </is>
      </c>
      <c r="N282" s="56" t="n">
        <v>10</v>
      </c>
      <c r="O282" s="197" t="n"/>
      <c r="P282" s="197" t="n"/>
      <c r="Q282" s="198" t="n"/>
      <c r="R282" s="197" t="n">
        <v>885505183</v>
      </c>
      <c r="S282" s="257" t="inlineStr">
        <is>
          <t>R101003219</t>
        </is>
      </c>
      <c r="T282" s="175">
        <f>VLOOKUP(_xlfn.CONCAT(G282,H282),'SHIP-TO'!H:I,2,0)</f>
        <v/>
      </c>
      <c r="U282" s="296" t="n"/>
      <c r="V282" s="56" t="n"/>
      <c r="W282" s="56" t="n"/>
      <c r="X282" s="56" t="n"/>
      <c r="Y282" s="56" t="n"/>
      <c r="Z282" s="56" t="n"/>
      <c r="AA282" s="56" t="n"/>
      <c r="AB282" s="56" t="n"/>
      <c r="AC282" s="56" t="n"/>
      <c r="AD282" s="56" t="n"/>
      <c r="AE282" s="56" t="n"/>
      <c r="AF282" s="56" t="n"/>
      <c r="AG282" s="56" t="n"/>
      <c r="AH282" s="56" t="n"/>
      <c r="AI282" s="56" t="n"/>
      <c r="AJ282" s="56" t="n"/>
    </row>
    <row r="283">
      <c r="A283" s="168">
        <f>E283&amp;F283</f>
        <v/>
      </c>
      <c r="B283" s="56" t="n">
        <v>282</v>
      </c>
      <c r="C283" s="175">
        <f>C282</f>
        <v/>
      </c>
      <c r="D283" s="175">
        <f>C283&amp;"/"&amp;B283</f>
        <v/>
      </c>
      <c r="E283" s="214" t="n">
        <v>44961</v>
      </c>
      <c r="F283" s="168" t="inlineStr">
        <is>
          <t>возврат</t>
        </is>
      </c>
      <c r="G283" s="56" t="inlineStr">
        <is>
          <t>Тандер</t>
        </is>
      </c>
      <c r="H283" s="197" t="inlineStr">
        <is>
          <t>Екатеринбург</t>
        </is>
      </c>
      <c r="I283" s="56" t="n">
        <v>600</v>
      </c>
      <c r="J283" s="56" t="n">
        <v>600</v>
      </c>
      <c r="K283" s="56" t="inlineStr">
        <is>
          <t>ВозПерв0009248</t>
        </is>
      </c>
      <c r="L283" s="56" t="inlineStr">
        <is>
          <t>Черепанов</t>
        </is>
      </c>
      <c r="M283" s="56" t="inlineStr">
        <is>
          <t>Н750ЕТ159</t>
        </is>
      </c>
      <c r="N283" s="56" t="n">
        <v>24</v>
      </c>
      <c r="O283" s="197" t="n"/>
      <c r="P283" s="197" t="n"/>
      <c r="Q283" s="198" t="n"/>
      <c r="R283" s="197" t="n">
        <v>885462207</v>
      </c>
      <c r="S283" s="257" t="inlineStr">
        <is>
          <t>R101003218</t>
        </is>
      </c>
      <c r="T283" s="175">
        <f>VLOOKUP(_xlfn.CONCAT(G283,H283),'SHIP-TO'!H:I,2,0)</f>
        <v/>
      </c>
      <c r="U283" s="296" t="n"/>
      <c r="V283" s="56" t="n"/>
      <c r="W283" s="56" t="n"/>
      <c r="X283" s="56" t="n"/>
      <c r="Y283" s="56" t="n"/>
      <c r="Z283" s="56" t="n"/>
      <c r="AA283" s="56" t="n"/>
      <c r="AB283" s="56" t="n"/>
      <c r="AC283" s="56" t="n"/>
      <c r="AD283" s="56" t="n"/>
      <c r="AE283" s="56" t="n"/>
      <c r="AF283" s="56" t="n"/>
      <c r="AG283" s="56" t="n"/>
      <c r="AH283" s="56" t="n"/>
      <c r="AI283" s="56" t="n"/>
      <c r="AJ283" s="56" t="n"/>
    </row>
    <row r="284">
      <c r="A284" s="168">
        <f>E284&amp;F284</f>
        <v/>
      </c>
      <c r="B284" s="56" t="n">
        <v>283</v>
      </c>
      <c r="C284" s="175">
        <f>C283</f>
        <v/>
      </c>
      <c r="D284" s="175">
        <f>C284&amp;"/"&amp;B284</f>
        <v/>
      </c>
      <c r="E284" s="214" t="n">
        <v>44962</v>
      </c>
      <c r="F284" s="168" t="inlineStr">
        <is>
          <t>возврат</t>
        </is>
      </c>
      <c r="G284" s="56" t="inlineStr">
        <is>
          <t>Х5</t>
        </is>
      </c>
      <c r="H284" s="197" t="inlineStr">
        <is>
          <t>РЦ Форпост</t>
        </is>
      </c>
      <c r="I284" s="56" t="n">
        <v>433</v>
      </c>
      <c r="J284" s="56" t="n">
        <v>436</v>
      </c>
      <c r="K284" s="56" t="n">
        <v>5000152225</v>
      </c>
      <c r="L284" s="56" t="inlineStr">
        <is>
          <t>Кононов</t>
        </is>
      </c>
      <c r="M284" s="56" t="inlineStr">
        <is>
          <t>Н126СХ159</t>
        </is>
      </c>
      <c r="N284" s="56" t="n">
        <v>18</v>
      </c>
      <c r="O284" s="197" t="n"/>
      <c r="P284" s="197" t="n"/>
      <c r="Q284" s="198" t="n"/>
      <c r="R284" s="197" t="n">
        <v>885477143</v>
      </c>
      <c r="S284" s="257" t="inlineStr">
        <is>
          <t>R101003216</t>
        </is>
      </c>
      <c r="T284" s="175">
        <f>VLOOKUP(_xlfn.CONCAT(G284,H284),'SHIP-TO'!H:I,2,0)</f>
        <v/>
      </c>
      <c r="U284" s="296" t="n"/>
      <c r="V284" s="56" t="n"/>
      <c r="W284" s="56" t="n"/>
      <c r="X284" s="56" t="n"/>
      <c r="Y284" s="56" t="n"/>
      <c r="Z284" s="56" t="n"/>
      <c r="AA284" s="56" t="n"/>
      <c r="AB284" s="56" t="n"/>
      <c r="AC284" s="56" t="n"/>
      <c r="AD284" s="56" t="n"/>
      <c r="AE284" s="56" t="n"/>
      <c r="AF284" s="56" t="n"/>
      <c r="AG284" s="56" t="n"/>
      <c r="AH284" s="56" t="n"/>
      <c r="AI284" s="56" t="n"/>
      <c r="AJ284" s="56" t="n"/>
    </row>
    <row r="285">
      <c r="A285" s="168">
        <f>E285&amp;F285</f>
        <v/>
      </c>
      <c r="B285" s="56" t="n">
        <v>284</v>
      </c>
      <c r="C285" s="175">
        <f>C284</f>
        <v/>
      </c>
      <c r="D285" s="175">
        <f>C285&amp;"/"&amp;B285</f>
        <v/>
      </c>
      <c r="E285" s="214" t="n">
        <v>44964</v>
      </c>
      <c r="F285" s="168" t="inlineStr">
        <is>
          <t>возврат</t>
        </is>
      </c>
      <c r="G285" s="56" t="inlineStr">
        <is>
          <t>Тандер</t>
        </is>
      </c>
      <c r="H285" s="197" t="inlineStr">
        <is>
          <t>Екатеринбург</t>
        </is>
      </c>
      <c r="I285" s="56" t="n">
        <v>600</v>
      </c>
      <c r="J285" s="56" t="n">
        <v>600</v>
      </c>
      <c r="K285" s="56" t="inlineStr">
        <is>
          <t>ВозПерв0009257</t>
        </is>
      </c>
      <c r="L285" s="56" t="inlineStr">
        <is>
          <t>Малыгин</t>
        </is>
      </c>
      <c r="M285" s="56" t="inlineStr">
        <is>
          <t>Н437ТУ159</t>
        </is>
      </c>
      <c r="N285" s="56" t="n">
        <v>24</v>
      </c>
      <c r="O285" s="197" t="n"/>
      <c r="P285" s="197" t="n"/>
      <c r="Q285" s="198" t="n"/>
      <c r="R285" s="197" t="n">
        <v>885499184</v>
      </c>
      <c r="S285" s="257" t="inlineStr">
        <is>
          <t>R101003221</t>
        </is>
      </c>
      <c r="T285" s="175">
        <f>VLOOKUP(_xlfn.CONCAT(G285,H285),'SHIP-TO'!H:I,2,0)</f>
        <v/>
      </c>
      <c r="U285" s="296" t="n"/>
      <c r="V285" s="56" t="n"/>
      <c r="W285" s="56" t="n"/>
      <c r="X285" s="56" t="n"/>
      <c r="Y285" s="56" t="n"/>
      <c r="Z285" s="56" t="n"/>
      <c r="AA285" s="56" t="n"/>
      <c r="AB285" s="56" t="n"/>
      <c r="AC285" s="56" t="n"/>
      <c r="AD285" s="56" t="n"/>
      <c r="AE285" s="56" t="n"/>
      <c r="AF285" s="56" t="n"/>
      <c r="AG285" s="56" t="n"/>
      <c r="AH285" s="56" t="n"/>
      <c r="AI285" s="56" t="n"/>
      <c r="AJ285" s="56" t="n"/>
    </row>
    <row r="286">
      <c r="A286" s="168">
        <f>E286&amp;F286</f>
        <v/>
      </c>
      <c r="B286" s="56" t="n">
        <v>285</v>
      </c>
      <c r="C286" s="175">
        <f>C285</f>
        <v/>
      </c>
      <c r="D286" s="175">
        <f>C286&amp;"/"&amp;B286</f>
        <v/>
      </c>
      <c r="E286" s="214" t="n">
        <v>44964</v>
      </c>
      <c r="F286" s="168" t="inlineStr">
        <is>
          <t>возврат</t>
        </is>
      </c>
      <c r="G286" s="56" t="inlineStr">
        <is>
          <t>Х5</t>
        </is>
      </c>
      <c r="H286" s="197" t="inlineStr">
        <is>
          <t>РЦ Екатеринбург</t>
        </is>
      </c>
      <c r="I286" s="56" t="n">
        <v>496</v>
      </c>
      <c r="J286" s="56" t="n">
        <v>496</v>
      </c>
      <c r="K286" s="56" t="n">
        <v>7672</v>
      </c>
      <c r="L286" s="56" t="inlineStr">
        <is>
          <t>Черепанов</t>
        </is>
      </c>
      <c r="M286" s="56" t="inlineStr">
        <is>
          <t>Н750ЕТ159</t>
        </is>
      </c>
      <c r="N286" s="56" t="n">
        <v>20</v>
      </c>
      <c r="O286" s="197" t="n"/>
      <c r="P286" s="197" t="n"/>
      <c r="Q286" s="198" t="n"/>
      <c r="R286" s="197" t="n">
        <v>885455492</v>
      </c>
      <c r="S286" s="257" t="inlineStr">
        <is>
          <t>R101003217</t>
        </is>
      </c>
      <c r="T286" s="175">
        <f>VLOOKUP(_xlfn.CONCAT(G286,H286),'SHIP-TO'!H:I,2,0)</f>
        <v/>
      </c>
      <c r="U286" s="296" t="n"/>
      <c r="V286" s="56" t="n"/>
      <c r="W286" s="56" t="n"/>
      <c r="X286" s="56" t="n"/>
      <c r="Y286" s="56" t="n"/>
      <c r="Z286" s="56" t="n"/>
      <c r="AA286" s="56" t="n"/>
      <c r="AB286" s="56" t="n"/>
      <c r="AC286" s="56" t="n"/>
      <c r="AD286" s="56" t="n"/>
      <c r="AE286" s="56" t="n"/>
      <c r="AF286" s="56" t="n"/>
      <c r="AG286" s="56" t="n"/>
      <c r="AH286" s="56" t="n"/>
      <c r="AI286" s="56" t="n"/>
      <c r="AJ286" s="56" t="n"/>
    </row>
    <row r="287">
      <c r="A287" s="168">
        <f>E287&amp;F287</f>
        <v/>
      </c>
      <c r="B287" s="56" t="n">
        <v>286</v>
      </c>
      <c r="C287" s="175">
        <f>C286</f>
        <v/>
      </c>
      <c r="D287" s="175">
        <f>C287&amp;"/"&amp;B287</f>
        <v/>
      </c>
      <c r="E287" s="214" t="n">
        <v>44965</v>
      </c>
      <c r="F287" s="168" t="inlineStr">
        <is>
          <t>возврат</t>
        </is>
      </c>
      <c r="G287" s="56" t="inlineStr">
        <is>
          <t>Интернет Решения</t>
        </is>
      </c>
      <c r="H287" s="197" t="inlineStr">
        <is>
          <t>Екатеринбург</t>
        </is>
      </c>
      <c r="I287" s="56" t="n">
        <v>119</v>
      </c>
      <c r="J287" s="56" t="n">
        <v>119</v>
      </c>
      <c r="K287" s="56" t="inlineStr">
        <is>
          <t>R100998790</t>
        </is>
      </c>
      <c r="L287" s="56" t="inlineStr">
        <is>
          <t>Галченков</t>
        </is>
      </c>
      <c r="M287" s="56" t="inlineStr">
        <is>
          <t>С764ХМ174</t>
        </is>
      </c>
      <c r="N287" s="56" t="n">
        <v>5</v>
      </c>
      <c r="O287" s="197" t="n"/>
      <c r="P287" s="197" t="n"/>
      <c r="Q287" s="198" t="n">
        <v>8900</v>
      </c>
      <c r="R287" s="204" t="inlineStr">
        <is>
          <t>б/н</t>
        </is>
      </c>
      <c r="S287" s="257" t="inlineStr">
        <is>
          <t>R100998790</t>
        </is>
      </c>
      <c r="T287" s="175">
        <f>VLOOKUP(_xlfn.CONCAT(G287,H287),'SHIP-TO'!H:I,2,0)</f>
        <v/>
      </c>
      <c r="U287" s="296" t="n"/>
      <c r="V287" s="56" t="n"/>
      <c r="W287" s="56" t="n"/>
      <c r="X287" s="56" t="n"/>
      <c r="Y287" s="56" t="n"/>
      <c r="Z287" s="56" t="n"/>
      <c r="AA287" s="56" t="n"/>
      <c r="AB287" s="56" t="n"/>
      <c r="AC287" s="56" t="n"/>
      <c r="AD287" s="56" t="n"/>
      <c r="AE287" s="56" t="n"/>
      <c r="AF287" s="56" t="n"/>
      <c r="AG287" s="56" t="n"/>
      <c r="AH287" s="56" t="n"/>
      <c r="AI287" s="56" t="n"/>
      <c r="AJ287" s="56" t="n"/>
    </row>
    <row r="288">
      <c r="A288" s="168">
        <f>E288&amp;F288</f>
        <v/>
      </c>
      <c r="B288" s="56" t="n">
        <v>287</v>
      </c>
      <c r="C288" s="175">
        <f>C287</f>
        <v/>
      </c>
      <c r="D288" s="175">
        <f>C288&amp;"/"&amp;B288</f>
        <v/>
      </c>
      <c r="E288" s="214" t="n">
        <v>44968</v>
      </c>
      <c r="F288" s="168" t="inlineStr">
        <is>
          <t>возврат</t>
        </is>
      </c>
      <c r="G288" s="56" t="inlineStr">
        <is>
          <t>Тандер</t>
        </is>
      </c>
      <c r="H288" s="197" t="inlineStr">
        <is>
          <t>Екатеринбург</t>
        </is>
      </c>
      <c r="I288" s="56" t="n">
        <v>600</v>
      </c>
      <c r="J288" s="56" t="n">
        <v>600</v>
      </c>
      <c r="K288" s="56" t="inlineStr">
        <is>
          <t>ВозПерв0009270</t>
        </is>
      </c>
      <c r="L288" s="56" t="inlineStr">
        <is>
          <t>Зайцев</t>
        </is>
      </c>
      <c r="M288" s="56" t="inlineStr">
        <is>
          <t>Н125СХ159</t>
        </is>
      </c>
      <c r="N288" s="56" t="n">
        <v>24</v>
      </c>
      <c r="O288" s="197" t="n"/>
      <c r="P288" s="197" t="n"/>
      <c r="Q288" s="198" t="n"/>
      <c r="R288" s="197" t="n">
        <v>885332014</v>
      </c>
      <c r="S288" s="257" t="inlineStr">
        <is>
          <t>R101003220</t>
        </is>
      </c>
      <c r="T288" s="175">
        <f>VLOOKUP(_xlfn.CONCAT(G288,H288),'SHIP-TO'!H:I,2,0)</f>
        <v/>
      </c>
      <c r="U288" s="296" t="n"/>
      <c r="V288" s="56" t="n"/>
      <c r="W288" s="56" t="n"/>
      <c r="X288" s="56" t="n"/>
      <c r="Y288" s="56" t="n"/>
      <c r="Z288" s="56" t="n"/>
      <c r="AA288" s="56" t="n"/>
      <c r="AB288" s="56" t="n"/>
      <c r="AC288" s="56" t="n"/>
      <c r="AD288" s="56" t="n"/>
      <c r="AE288" s="56" t="n"/>
      <c r="AF288" s="56" t="n"/>
      <c r="AG288" s="56" t="n"/>
      <c r="AH288" s="56" t="n"/>
      <c r="AI288" s="56" t="n"/>
      <c r="AJ288" s="56" t="n"/>
    </row>
    <row r="289">
      <c r="A289" s="168">
        <f>E289&amp;F289</f>
        <v/>
      </c>
      <c r="B289" s="56" t="n">
        <v>288</v>
      </c>
      <c r="C289" s="175">
        <f>C288</f>
        <v/>
      </c>
      <c r="D289" s="175">
        <f>C289&amp;"/"&amp;B289</f>
        <v/>
      </c>
      <c r="E289" s="214" t="n">
        <v>44970</v>
      </c>
      <c r="F289" s="168" t="inlineStr">
        <is>
          <t>поставка</t>
        </is>
      </c>
      <c r="G289" s="56" t="inlineStr">
        <is>
          <t>ДЦ Пермь</t>
        </is>
      </c>
      <c r="H289" s="197" t="n"/>
      <c r="I289" s="56" t="n">
        <v>600</v>
      </c>
      <c r="J289" s="56" t="n">
        <v>600</v>
      </c>
      <c r="K289" s="56" t="inlineStr">
        <is>
          <t>TREKB2023021201</t>
        </is>
      </c>
      <c r="L289" s="56" t="inlineStr">
        <is>
          <t>Зуев</t>
        </is>
      </c>
      <c r="M289" s="56" t="inlineStr">
        <is>
          <t>Н125СХ159</t>
        </is>
      </c>
      <c r="N289" s="56" t="n">
        <v>24</v>
      </c>
      <c r="O289" s="197" t="n"/>
      <c r="P289" s="197" t="n"/>
      <c r="Q289" s="198" t="n"/>
      <c r="R289" s="197" t="n"/>
      <c r="S289" s="257" t="n"/>
      <c r="T289" s="175">
        <f>VLOOKUP(_xlfn.CONCAT(G289,H289),'SHIP-TO'!H:I,2,0)</f>
        <v/>
      </c>
      <c r="U289" s="296" t="n"/>
      <c r="V289" s="56" t="n"/>
      <c r="W289" s="56" t="n"/>
      <c r="X289" s="56" t="n"/>
      <c r="Y289" s="56" t="n"/>
      <c r="Z289" s="56" t="n"/>
      <c r="AA289" s="56" t="n"/>
      <c r="AB289" s="56" t="n"/>
      <c r="AC289" s="56" t="n"/>
      <c r="AD289" s="56" t="n"/>
      <c r="AE289" s="56" t="n"/>
      <c r="AF289" s="56" t="n"/>
      <c r="AG289" s="56" t="n"/>
      <c r="AH289" s="56" t="n"/>
      <c r="AI289" s="56" t="n"/>
      <c r="AJ289" s="56" t="n"/>
    </row>
    <row r="290">
      <c r="A290" s="168">
        <f>E290&amp;F290</f>
        <v/>
      </c>
      <c r="B290" s="56" t="n">
        <v>289</v>
      </c>
      <c r="C290" s="175">
        <f>C289</f>
        <v/>
      </c>
      <c r="D290" s="175">
        <f>C290&amp;"/"&amp;B290</f>
        <v/>
      </c>
      <c r="E290" s="214" t="n">
        <v>44971</v>
      </c>
      <c r="F290" s="168" t="inlineStr">
        <is>
          <t>возврат</t>
        </is>
      </c>
      <c r="G290" s="56" t="inlineStr">
        <is>
          <t>Тандер</t>
        </is>
      </c>
      <c r="H290" s="197" t="inlineStr">
        <is>
          <t>Екатеринбург</t>
        </is>
      </c>
      <c r="I290" s="56" t="n">
        <v>600</v>
      </c>
      <c r="J290" s="56" t="n">
        <v>582</v>
      </c>
      <c r="K290" s="174" t="inlineStr">
        <is>
          <t>ВозПерв0009275</t>
        </is>
      </c>
      <c r="L290" s="56" t="inlineStr">
        <is>
          <t>Малыгин</t>
        </is>
      </c>
      <c r="M290" s="56" t="inlineStr">
        <is>
          <t>Н437ТУ159</t>
        </is>
      </c>
      <c r="N290" s="56" t="n">
        <v>24</v>
      </c>
      <c r="O290" s="197" t="n"/>
      <c r="P290" s="197" t="n"/>
      <c r="Q290" s="198" t="n"/>
      <c r="R290" s="197" t="n">
        <v>885284852</v>
      </c>
      <c r="S290" s="257" t="inlineStr">
        <is>
          <t>R101007218</t>
        </is>
      </c>
      <c r="T290" s="175">
        <f>VLOOKUP(_xlfn.CONCAT(G290,H290),'SHIP-TO'!H:I,2,0)</f>
        <v/>
      </c>
      <c r="U290" s="296" t="n"/>
      <c r="V290" s="56" t="n"/>
      <c r="W290" s="56" t="n"/>
      <c r="X290" s="56" t="n"/>
      <c r="Y290" s="56" t="n"/>
      <c r="Z290" s="56" t="n"/>
      <c r="AA290" s="56" t="n"/>
      <c r="AB290" s="56" t="n"/>
      <c r="AC290" s="56" t="n"/>
      <c r="AD290" s="56" t="n"/>
      <c r="AE290" s="56" t="n"/>
      <c r="AF290" s="56" t="n"/>
      <c r="AG290" s="56" t="n"/>
      <c r="AH290" s="56" t="n"/>
      <c r="AI290" s="56" t="n"/>
      <c r="AJ290" s="56" t="n"/>
    </row>
    <row r="291">
      <c r="A291" s="168">
        <f>E291&amp;F291</f>
        <v/>
      </c>
      <c r="B291" s="56" t="n">
        <v>290</v>
      </c>
      <c r="C291" s="175">
        <f>C290</f>
        <v/>
      </c>
      <c r="D291" s="175">
        <f>C291&amp;"/"&amp;B291</f>
        <v/>
      </c>
      <c r="E291" s="214" t="n">
        <v>44975</v>
      </c>
      <c r="F291" s="168" t="inlineStr">
        <is>
          <t>возврат</t>
        </is>
      </c>
      <c r="G291" s="56" t="inlineStr">
        <is>
          <t>Х5</t>
        </is>
      </c>
      <c r="H291" s="197" t="inlineStr">
        <is>
          <t>РЦ Форпост</t>
        </is>
      </c>
      <c r="I291" s="56" t="n">
        <v>433</v>
      </c>
      <c r="J291" s="56" t="n">
        <v>433</v>
      </c>
      <c r="K291" s="56" t="n">
        <v>5000155465</v>
      </c>
      <c r="L291" s="56" t="inlineStr">
        <is>
          <t>Субботин</t>
        </is>
      </c>
      <c r="M291" s="56" t="inlineStr">
        <is>
          <t>Н764УН159</t>
        </is>
      </c>
      <c r="N291" s="56" t="n">
        <v>18</v>
      </c>
      <c r="O291" s="197" t="n"/>
      <c r="P291" s="197" t="n"/>
      <c r="Q291" s="198" t="n"/>
      <c r="R291" s="197" t="n">
        <v>885504855</v>
      </c>
      <c r="S291" s="257" t="inlineStr">
        <is>
          <t>R101007221</t>
        </is>
      </c>
      <c r="T291" s="175">
        <f>VLOOKUP(_xlfn.CONCAT(G291,H291),'SHIP-TO'!H:I,2,0)</f>
        <v/>
      </c>
      <c r="U291" s="296" t="n"/>
      <c r="V291" s="56" t="n"/>
      <c r="W291" s="56" t="n"/>
      <c r="X291" s="56" t="n"/>
      <c r="Y291" s="56" t="n"/>
      <c r="Z291" s="56" t="n"/>
      <c r="AA291" s="56" t="n"/>
      <c r="AB291" s="56" t="n"/>
      <c r="AC291" s="56" t="n"/>
      <c r="AD291" s="56" t="n"/>
      <c r="AE291" s="56" t="n"/>
      <c r="AF291" s="56" t="n"/>
      <c r="AG291" s="56" t="n"/>
      <c r="AH291" s="56" t="n"/>
      <c r="AI291" s="56" t="n"/>
      <c r="AJ291" s="56" t="n"/>
    </row>
    <row r="292">
      <c r="A292" s="168">
        <f>E292&amp;F292</f>
        <v/>
      </c>
      <c r="B292" s="56" t="n">
        <v>291</v>
      </c>
      <c r="C292" s="175">
        <f>C291</f>
        <v/>
      </c>
      <c r="D292" s="175">
        <f>C292&amp;"/"&amp;B292</f>
        <v/>
      </c>
      <c r="E292" s="214" t="n">
        <v>44975</v>
      </c>
      <c r="F292" s="168" t="inlineStr">
        <is>
          <t>возврат</t>
        </is>
      </c>
      <c r="G292" s="56" t="inlineStr">
        <is>
          <t>Тандер</t>
        </is>
      </c>
      <c r="H292" s="197" t="inlineStr">
        <is>
          <t>Екатеринбург</t>
        </is>
      </c>
      <c r="I292" s="56" t="n">
        <v>600</v>
      </c>
      <c r="J292" s="56" t="n">
        <v>600</v>
      </c>
      <c r="K292" s="56" t="inlineStr">
        <is>
          <t>ВозПерв0009286</t>
        </is>
      </c>
      <c r="L292" s="56" t="inlineStr">
        <is>
          <t>Копытов</t>
        </is>
      </c>
      <c r="M292" s="56" t="inlineStr">
        <is>
          <t>А468ОК159</t>
        </is>
      </c>
      <c r="N292" s="56" t="n">
        <v>24</v>
      </c>
      <c r="O292" s="197" t="n"/>
      <c r="P292" s="197" t="n"/>
      <c r="Q292" s="198" t="n"/>
      <c r="R292" s="197" t="n">
        <v>885464566</v>
      </c>
      <c r="S292" s="257" t="inlineStr">
        <is>
          <t>R101007219</t>
        </is>
      </c>
      <c r="T292" s="175">
        <f>VLOOKUP(_xlfn.CONCAT(G292,H292),'SHIP-TO'!H:I,2,0)</f>
        <v/>
      </c>
      <c r="U292" s="296" t="n"/>
      <c r="V292" s="56" t="n"/>
      <c r="W292" s="56" t="n"/>
      <c r="X292" s="56" t="n"/>
      <c r="Y292" s="56" t="n"/>
      <c r="Z292" s="56" t="n"/>
      <c r="AA292" s="56" t="n"/>
      <c r="AB292" s="56" t="n"/>
      <c r="AC292" s="56" t="n"/>
      <c r="AD292" s="56" t="n"/>
      <c r="AE292" s="56" t="n"/>
      <c r="AF292" s="56" t="n"/>
      <c r="AG292" s="56" t="n"/>
      <c r="AH292" s="56" t="n"/>
      <c r="AI292" s="56" t="n"/>
      <c r="AJ292" s="56" t="n"/>
    </row>
    <row r="293">
      <c r="A293" s="168">
        <f>E293&amp;F293</f>
        <v/>
      </c>
      <c r="B293" s="56" t="n">
        <v>292</v>
      </c>
      <c r="C293" s="175">
        <f>C292</f>
        <v/>
      </c>
      <c r="D293" s="175">
        <f>C293&amp;"/"&amp;B293</f>
        <v/>
      </c>
      <c r="E293" s="214" t="n">
        <v>44978</v>
      </c>
      <c r="F293" s="168" t="inlineStr">
        <is>
          <t>возврат</t>
        </is>
      </c>
      <c r="G293" s="56" t="inlineStr">
        <is>
          <t>Тандер</t>
        </is>
      </c>
      <c r="H293" s="197" t="inlineStr">
        <is>
          <t>Екатеринбург</t>
        </is>
      </c>
      <c r="I293" s="56" t="n">
        <v>600</v>
      </c>
      <c r="J293" s="56" t="n">
        <v>0</v>
      </c>
      <c r="K293" s="197" t="inlineStr">
        <is>
          <t>Срыв - ТК</t>
        </is>
      </c>
      <c r="L293" s="56" t="inlineStr">
        <is>
          <t>-</t>
        </is>
      </c>
      <c r="M293" s="56" t="n"/>
      <c r="N293" s="56" t="n">
        <v>0</v>
      </c>
      <c r="O293" s="197" t="n"/>
      <c r="P293" s="197" t="n"/>
      <c r="Q293" s="198" t="n"/>
      <c r="R293" s="197" t="n"/>
      <c r="S293" s="257" t="n"/>
      <c r="T293" s="175">
        <f>VLOOKUP(_xlfn.CONCAT(G293,H293),'SHIP-TO'!H:I,2,0)</f>
        <v/>
      </c>
      <c r="U293" s="296" t="n"/>
      <c r="V293" s="56" t="n"/>
      <c r="W293" s="56" t="n"/>
      <c r="X293" s="56" t="n"/>
      <c r="Y293" s="56" t="n"/>
      <c r="Z293" s="56" t="n"/>
      <c r="AA293" s="56" t="n"/>
      <c r="AB293" s="56" t="n"/>
      <c r="AC293" s="56" t="n"/>
      <c r="AD293" s="56" t="n"/>
      <c r="AE293" s="56" t="n"/>
      <c r="AF293" s="56" t="n"/>
      <c r="AG293" s="56" t="n"/>
      <c r="AH293" s="56" t="n"/>
      <c r="AI293" s="56" t="n"/>
      <c r="AJ293" s="56" t="n"/>
    </row>
    <row r="294">
      <c r="A294" s="168">
        <f>E294&amp;F294</f>
        <v/>
      </c>
      <c r="B294" s="56" t="n">
        <v>293</v>
      </c>
      <c r="C294" s="175">
        <f>C293</f>
        <v/>
      </c>
      <c r="D294" s="175">
        <f>C294&amp;"/"&amp;B294</f>
        <v/>
      </c>
      <c r="E294" s="214" t="n">
        <v>44979</v>
      </c>
      <c r="F294" s="168" t="inlineStr">
        <is>
          <t>поставка</t>
        </is>
      </c>
      <c r="G294" s="56" t="inlineStr">
        <is>
          <t>ДЦ Пермь</t>
        </is>
      </c>
      <c r="H294" s="197" t="n"/>
      <c r="I294" s="56" t="n">
        <v>600</v>
      </c>
      <c r="J294" s="56" t="n">
        <v>600</v>
      </c>
      <c r="K294" s="56" t="inlineStr">
        <is>
          <t>TREKB2023022101</t>
        </is>
      </c>
      <c r="L294" s="56" t="inlineStr">
        <is>
          <t>Бабаджанян</t>
        </is>
      </c>
      <c r="M294" s="56" t="inlineStr">
        <is>
          <t>В285АТ116</t>
        </is>
      </c>
      <c r="N294" s="56" t="n">
        <v>24</v>
      </c>
      <c r="O294" s="197" t="n"/>
      <c r="P294" s="197" t="n"/>
      <c r="Q294" s="198" t="n"/>
      <c r="R294" s="197" t="n"/>
      <c r="S294" s="257" t="n"/>
      <c r="T294" s="175">
        <f>VLOOKUP(_xlfn.CONCAT(G294,H294),'SHIP-TO'!H:I,2,0)</f>
        <v/>
      </c>
      <c r="U294" s="296" t="n"/>
      <c r="V294" s="56" t="n"/>
      <c r="W294" s="56" t="n"/>
      <c r="X294" s="56" t="n"/>
      <c r="Y294" s="56" t="n"/>
      <c r="Z294" s="56" t="n"/>
      <c r="AA294" s="56" t="n"/>
      <c r="AB294" s="56" t="n"/>
      <c r="AC294" s="56" t="n"/>
      <c r="AD294" s="56" t="n"/>
      <c r="AE294" s="56" t="n"/>
      <c r="AF294" s="56" t="n"/>
      <c r="AG294" s="56" t="n"/>
      <c r="AH294" s="56" t="n"/>
      <c r="AI294" s="56" t="n"/>
      <c r="AJ294" s="56" t="n"/>
    </row>
    <row r="295">
      <c r="A295" s="168">
        <f>E295&amp;F295</f>
        <v/>
      </c>
      <c r="B295" s="56" t="n">
        <v>294</v>
      </c>
      <c r="C295" s="175">
        <f>C294</f>
        <v/>
      </c>
      <c r="D295" s="175">
        <f>C295&amp;"/"&amp;B295</f>
        <v/>
      </c>
      <c r="E295" s="214" t="n">
        <v>44982</v>
      </c>
      <c r="F295" s="168" t="inlineStr">
        <is>
          <t>поставка</t>
        </is>
      </c>
      <c r="G295" s="56" t="inlineStr">
        <is>
          <t>ДЦ Пермь</t>
        </is>
      </c>
      <c r="H295" s="197" t="n"/>
      <c r="I295" s="56" t="n">
        <v>600</v>
      </c>
      <c r="J295" s="56" t="n">
        <v>600</v>
      </c>
      <c r="K295" s="56" t="inlineStr">
        <is>
          <t>TREKB2023022101</t>
        </is>
      </c>
      <c r="L295" s="56" t="inlineStr">
        <is>
          <t>Габзалилов</t>
        </is>
      </c>
      <c r="M295" s="56" t="inlineStr">
        <is>
          <t>Н094СХ159</t>
        </is>
      </c>
      <c r="N295" s="56" t="n">
        <v>24</v>
      </c>
      <c r="O295" s="197" t="n"/>
      <c r="P295" s="197" t="n"/>
      <c r="Q295" s="198" t="n"/>
      <c r="R295" s="197" t="n"/>
      <c r="S295" s="257" t="n"/>
      <c r="T295" s="175">
        <f>VLOOKUP(_xlfn.CONCAT(G295,H295),'SHIP-TO'!H:I,2,0)</f>
        <v/>
      </c>
      <c r="U295" s="296" t="n"/>
      <c r="V295" s="56" t="n"/>
      <c r="W295" s="56" t="n"/>
      <c r="X295" s="56" t="n"/>
      <c r="Y295" s="56" t="n"/>
      <c r="Z295" s="56" t="n"/>
      <c r="AA295" s="56" t="n"/>
      <c r="AB295" s="56" t="n"/>
      <c r="AC295" s="56" t="n"/>
      <c r="AD295" s="56" t="n"/>
      <c r="AE295" s="56" t="n"/>
      <c r="AF295" s="56" t="n"/>
      <c r="AG295" s="56" t="n"/>
      <c r="AH295" s="56" t="n"/>
      <c r="AI295" s="56" t="n"/>
      <c r="AJ295" s="56" t="n"/>
    </row>
    <row r="296">
      <c r="A296" s="168">
        <f>E296&amp;F296</f>
        <v/>
      </c>
      <c r="B296" s="56" t="n">
        <v>295</v>
      </c>
      <c r="C296" s="175">
        <f>C295</f>
        <v/>
      </c>
      <c r="D296" s="175">
        <f>C296&amp;"/"&amp;B296</f>
        <v/>
      </c>
      <c r="E296" s="214" t="n">
        <v>44982</v>
      </c>
      <c r="F296" s="168" t="inlineStr">
        <is>
          <t>возврат</t>
        </is>
      </c>
      <c r="G296" s="56" t="inlineStr">
        <is>
          <t>Тандер</t>
        </is>
      </c>
      <c r="H296" s="197" t="inlineStr">
        <is>
          <t>Екатеринбург</t>
        </is>
      </c>
      <c r="I296" s="56" t="n">
        <v>600</v>
      </c>
      <c r="J296" s="56" t="n">
        <v>600</v>
      </c>
      <c r="K296" s="56" t="inlineStr">
        <is>
          <t>ВозПерв0009306</t>
        </is>
      </c>
      <c r="L296" s="56" t="inlineStr">
        <is>
          <t>Габзалилов</t>
        </is>
      </c>
      <c r="M296" s="56" t="inlineStr">
        <is>
          <t>Н094СХ159</t>
        </is>
      </c>
      <c r="N296" s="56" t="n">
        <v>24</v>
      </c>
      <c r="O296" s="197" t="n"/>
      <c r="P296" s="197" t="n"/>
      <c r="Q296" s="198" t="n"/>
      <c r="R296" s="197" t="n">
        <v>885349706</v>
      </c>
      <c r="S296" s="257" t="inlineStr">
        <is>
          <t>R101009802</t>
        </is>
      </c>
      <c r="T296" s="175">
        <f>VLOOKUP(_xlfn.CONCAT(G296,H296),'SHIP-TO'!H:I,2,0)</f>
        <v/>
      </c>
      <c r="U296" s="296" t="n"/>
      <c r="V296" s="56" t="n"/>
      <c r="W296" s="56" t="n"/>
      <c r="X296" s="56" t="n"/>
      <c r="Y296" s="56" t="n"/>
      <c r="Z296" s="56" t="n"/>
      <c r="AA296" s="56" t="n"/>
      <c r="AB296" s="56" t="n"/>
      <c r="AC296" s="56" t="n"/>
      <c r="AD296" s="56" t="n"/>
      <c r="AE296" s="56" t="n"/>
      <c r="AF296" s="56" t="n"/>
      <c r="AG296" s="56" t="n"/>
      <c r="AH296" s="56" t="n"/>
      <c r="AI296" s="56" t="n"/>
      <c r="AJ296" s="56" t="n"/>
    </row>
    <row r="297">
      <c r="A297" s="168">
        <f>E297&amp;F297</f>
        <v/>
      </c>
      <c r="B297" s="56" t="n">
        <v>296</v>
      </c>
      <c r="C297" s="175">
        <f>C296</f>
        <v/>
      </c>
      <c r="D297" s="175">
        <f>C297&amp;"/"&amp;B297</f>
        <v/>
      </c>
      <c r="E297" s="214" t="n">
        <v>44985</v>
      </c>
      <c r="F297" s="168" t="inlineStr">
        <is>
          <t>возврат</t>
        </is>
      </c>
      <c r="G297" s="56" t="inlineStr">
        <is>
          <t>Тандер</t>
        </is>
      </c>
      <c r="H297" s="197" t="inlineStr">
        <is>
          <t>Екатеринбург</t>
        </is>
      </c>
      <c r="I297" s="56" t="n">
        <v>600</v>
      </c>
      <c r="J297" s="56" t="n">
        <v>0</v>
      </c>
      <c r="K297" s="197" t="inlineStr">
        <is>
          <t>Отказ Тандера</t>
        </is>
      </c>
      <c r="L297" s="56" t="inlineStr">
        <is>
          <t>-</t>
        </is>
      </c>
      <c r="M297" s="56" t="n"/>
      <c r="N297" s="56" t="n">
        <v>0</v>
      </c>
      <c r="O297" s="197" t="n"/>
      <c r="P297" s="197" t="n"/>
      <c r="Q297" s="198" t="n"/>
      <c r="R297" s="197" t="n"/>
      <c r="S297" s="257" t="n"/>
      <c r="T297" s="175">
        <f>VLOOKUP(_xlfn.CONCAT(G297,H297),'SHIP-TO'!H:I,2,0)</f>
        <v/>
      </c>
      <c r="U297" s="296" t="n"/>
      <c r="V297" s="56" t="n"/>
      <c r="W297" s="56" t="n"/>
      <c r="X297" s="56" t="n"/>
      <c r="Y297" s="56" t="n"/>
      <c r="Z297" s="56" t="n"/>
      <c r="AA297" s="56" t="n"/>
      <c r="AB297" s="56" t="n"/>
      <c r="AC297" s="56" t="n"/>
      <c r="AD297" s="56" t="n"/>
      <c r="AE297" s="56" t="n"/>
      <c r="AF297" s="56" t="n"/>
      <c r="AG297" s="56" t="n"/>
      <c r="AH297" s="56" t="n"/>
      <c r="AI297" s="56" t="n"/>
      <c r="AJ297" s="56" t="n"/>
    </row>
    <row r="298">
      <c r="A298" s="168">
        <f>E298&amp;F298</f>
        <v/>
      </c>
      <c r="B298" s="56" t="n">
        <v>297</v>
      </c>
      <c r="C298" s="175">
        <f>C297</f>
        <v/>
      </c>
      <c r="D298" s="175">
        <f>C298&amp;"/"&amp;B298</f>
        <v/>
      </c>
      <c r="E298" s="214" t="n">
        <v>44985</v>
      </c>
      <c r="F298" s="168" t="inlineStr">
        <is>
          <t>возврат</t>
        </is>
      </c>
      <c r="G298" s="56" t="inlineStr">
        <is>
          <t>Линия 7</t>
        </is>
      </c>
      <c r="H298" s="197" t="inlineStr">
        <is>
          <t>Екатеринбург</t>
        </is>
      </c>
      <c r="I298" s="56" t="n">
        <v>368</v>
      </c>
      <c r="J298" s="56" t="n">
        <v>368</v>
      </c>
      <c r="K298" s="56" t="inlineStr">
        <is>
          <t>б/н</t>
        </is>
      </c>
      <c r="L298" s="56" t="inlineStr">
        <is>
          <t>Габзалилов</t>
        </is>
      </c>
      <c r="M298" s="56" t="inlineStr">
        <is>
          <t>Н094СХ159</t>
        </is>
      </c>
      <c r="N298" s="56" t="n">
        <v>15</v>
      </c>
      <c r="O298" s="197" t="n"/>
      <c r="P298" s="197" t="n"/>
      <c r="Q298" s="198" t="n"/>
      <c r="R298" s="197" t="n">
        <v>885505875</v>
      </c>
      <c r="S298" s="257" t="inlineStr">
        <is>
          <t>R101009786</t>
        </is>
      </c>
      <c r="T298" s="175">
        <f>VLOOKUP(_xlfn.CONCAT(G298,H298),'SHIP-TO'!H:I,2,0)</f>
        <v/>
      </c>
      <c r="U298" s="296" t="n"/>
      <c r="V298" s="56" t="n"/>
      <c r="W298" s="56" t="n"/>
      <c r="X298" s="56" t="n"/>
      <c r="Y298" s="56" t="n"/>
      <c r="Z298" s="56" t="n"/>
      <c r="AA298" s="56" t="n"/>
      <c r="AB298" s="56" t="n"/>
      <c r="AC298" s="56" t="n"/>
      <c r="AD298" s="56" t="n"/>
      <c r="AE298" s="56" t="n"/>
      <c r="AF298" s="56" t="n"/>
      <c r="AG298" s="56" t="n"/>
      <c r="AH298" s="56" t="n"/>
      <c r="AI298" s="56" t="n"/>
      <c r="AJ298" s="56" t="n"/>
    </row>
    <row r="299" customFormat="1" s="172">
      <c r="A299" s="171">
        <f>E299&amp;F299</f>
        <v/>
      </c>
      <c r="B299" s="56" t="n">
        <v>298</v>
      </c>
      <c r="C299" s="185">
        <f>C298</f>
        <v/>
      </c>
      <c r="D299" s="185">
        <f>C299&amp;"/"&amp;B299</f>
        <v/>
      </c>
      <c r="E299" s="215" t="n">
        <v>44988</v>
      </c>
      <c r="F299" s="186" t="inlineStr">
        <is>
          <t>поставка</t>
        </is>
      </c>
      <c r="G299" s="170" t="inlineStr">
        <is>
          <t>ДЦ Пермь</t>
        </is>
      </c>
      <c r="H299" s="216" t="n"/>
      <c r="I299" s="185" t="n">
        <v>600</v>
      </c>
      <c r="J299" s="185" t="n">
        <v>600</v>
      </c>
      <c r="K299" s="185" t="inlineStr">
        <is>
          <t>TREKB2023030201</t>
        </is>
      </c>
      <c r="L299" s="185" t="inlineStr">
        <is>
          <t>Мосеев</t>
        </is>
      </c>
      <c r="M299" s="185" t="inlineStr">
        <is>
          <t>О155НН159</t>
        </is>
      </c>
      <c r="N299" s="185" t="n">
        <v>24</v>
      </c>
      <c r="O299" s="216" t="n"/>
      <c r="P299" s="216" t="n"/>
      <c r="Q299" s="217" t="n"/>
      <c r="R299" s="216" t="n"/>
      <c r="S299" s="258" t="n"/>
      <c r="T299" s="185">
        <f>VLOOKUP(_xlfn.CONCAT(G299,H299),'SHIP-TO'!H:I,2,0)</f>
        <v/>
      </c>
      <c r="U299" s="282" t="n"/>
      <c r="V299" s="185" t="n"/>
      <c r="W299" s="185" t="n"/>
      <c r="X299" s="185" t="n"/>
      <c r="Y299" s="185" t="n"/>
      <c r="Z299" s="185" t="n"/>
      <c r="AA299" s="185" t="n"/>
      <c r="AB299" s="185" t="n"/>
      <c r="AC299" s="185" t="n"/>
      <c r="AD299" s="185" t="n"/>
      <c r="AE299" s="185" t="n"/>
      <c r="AF299" s="185" t="n"/>
      <c r="AG299" s="185" t="n"/>
      <c r="AH299" s="185" t="n"/>
      <c r="AI299" s="185" t="n"/>
      <c r="AJ299" s="185" t="n"/>
    </row>
    <row r="300" customFormat="1" s="172">
      <c r="A300" s="171">
        <f>E300&amp;F300</f>
        <v/>
      </c>
      <c r="B300" s="56" t="n">
        <v>299</v>
      </c>
      <c r="C300" s="185">
        <f>C299</f>
        <v/>
      </c>
      <c r="D300" s="185">
        <f>C300&amp;"/"&amp;B300</f>
        <v/>
      </c>
      <c r="E300" s="215" t="n">
        <v>44986</v>
      </c>
      <c r="F300" s="186" t="inlineStr">
        <is>
          <t>возврат</t>
        </is>
      </c>
      <c r="G300" s="185" t="inlineStr">
        <is>
          <t>Х5</t>
        </is>
      </c>
      <c r="H300" s="216" t="inlineStr">
        <is>
          <t>РЦ Косулино</t>
        </is>
      </c>
      <c r="I300" s="185" t="n">
        <v>552</v>
      </c>
      <c r="J300" s="185" t="n">
        <v>529</v>
      </c>
      <c r="K300" s="185" t="n">
        <v>8122</v>
      </c>
      <c r="L300" s="185" t="inlineStr">
        <is>
          <t>Шатилов</t>
        </is>
      </c>
      <c r="M300" s="185" t="inlineStr">
        <is>
          <t>А308ОК159</t>
        </is>
      </c>
      <c r="N300" s="185" t="n">
        <v>24</v>
      </c>
      <c r="O300" s="216" t="n"/>
      <c r="P300" s="216" t="n"/>
      <c r="Q300" s="217" t="n"/>
      <c r="R300" s="216" t="n">
        <v>885501171</v>
      </c>
      <c r="S300" s="258" t="inlineStr">
        <is>
          <t>R101008311</t>
        </is>
      </c>
      <c r="T300" s="185">
        <f>VLOOKUP(_xlfn.CONCAT(G300,H300),'SHIP-TO'!H:I,2,0)</f>
        <v/>
      </c>
      <c r="U300" s="282" t="n"/>
      <c r="V300" s="185" t="n"/>
      <c r="W300" s="185" t="n"/>
      <c r="X300" s="185" t="n"/>
      <c r="Y300" s="185" t="n"/>
      <c r="Z300" s="185" t="n"/>
      <c r="AA300" s="185" t="n"/>
      <c r="AB300" s="185" t="n"/>
      <c r="AC300" s="185" t="n"/>
      <c r="AD300" s="185" t="n"/>
      <c r="AE300" s="185" t="n"/>
      <c r="AF300" s="185" t="n"/>
      <c r="AG300" s="185" t="n"/>
      <c r="AH300" s="185" t="n"/>
      <c r="AI300" s="185" t="n"/>
      <c r="AJ300" s="185" t="n"/>
    </row>
    <row r="301" customFormat="1" s="172">
      <c r="A301" s="171">
        <f>E301&amp;F301</f>
        <v/>
      </c>
      <c r="B301" s="56" t="n">
        <v>300</v>
      </c>
      <c r="C301" s="185">
        <f>C300</f>
        <v/>
      </c>
      <c r="D301" s="185">
        <f>C301&amp;"/"&amp;B301</f>
        <v/>
      </c>
      <c r="E301" s="215" t="n">
        <v>44987</v>
      </c>
      <c r="F301" s="186" t="inlineStr">
        <is>
          <t>возврат</t>
        </is>
      </c>
      <c r="G301" s="185" t="inlineStr">
        <is>
          <t>Х5</t>
        </is>
      </c>
      <c r="H301" s="216" t="inlineStr">
        <is>
          <t>РЦ Косулино</t>
        </is>
      </c>
      <c r="I301" s="185" t="n">
        <v>552</v>
      </c>
      <c r="J301" s="185" t="n">
        <v>528</v>
      </c>
      <c r="K301" s="185" t="n">
        <v>8124</v>
      </c>
      <c r="L301" s="185" t="inlineStr">
        <is>
          <t>Чебыкин</t>
        </is>
      </c>
      <c r="M301" s="185" t="inlineStr">
        <is>
          <t>Н437ТУ159</t>
        </is>
      </c>
      <c r="N301" s="185" t="n">
        <v>24</v>
      </c>
      <c r="O301" s="216" t="n"/>
      <c r="P301" s="216" t="n"/>
      <c r="Q301" s="217" t="n"/>
      <c r="R301" s="216" t="n">
        <v>885438274</v>
      </c>
      <c r="S301" s="258" t="inlineStr">
        <is>
          <t>R101013049</t>
        </is>
      </c>
      <c r="T301" s="185">
        <f>VLOOKUP(_xlfn.CONCAT(G301,H301),'SHIP-TO'!H:I,2,0)</f>
        <v/>
      </c>
      <c r="U301" s="282" t="n"/>
      <c r="V301" s="185" t="n"/>
      <c r="W301" s="185" t="n"/>
      <c r="X301" s="185" t="n"/>
      <c r="Y301" s="185" t="n"/>
      <c r="Z301" s="185" t="n"/>
      <c r="AA301" s="185" t="n"/>
      <c r="AB301" s="185" t="n"/>
      <c r="AC301" s="185" t="n"/>
      <c r="AD301" s="185" t="n"/>
      <c r="AE301" s="185" t="n"/>
      <c r="AF301" s="185" t="n"/>
      <c r="AG301" s="185" t="n"/>
      <c r="AH301" s="185" t="n"/>
      <c r="AI301" s="185" t="n"/>
      <c r="AJ301" s="185" t="n"/>
    </row>
    <row r="302" customFormat="1" s="172">
      <c r="A302" s="171">
        <f>E302&amp;F302</f>
        <v/>
      </c>
      <c r="B302" s="56" t="n">
        <v>301</v>
      </c>
      <c r="C302" s="185">
        <f>C301</f>
        <v/>
      </c>
      <c r="D302" s="185">
        <f>C302&amp;"/"&amp;B302</f>
        <v/>
      </c>
      <c r="E302" s="218" t="n">
        <v>44989</v>
      </c>
      <c r="F302" s="171" t="inlineStr">
        <is>
          <t>возврат</t>
        </is>
      </c>
      <c r="G302" s="170" t="inlineStr">
        <is>
          <t>Тандер</t>
        </is>
      </c>
      <c r="H302" s="199" t="inlineStr">
        <is>
          <t>Екатеринбург</t>
        </is>
      </c>
      <c r="I302" s="170" t="n">
        <v>600</v>
      </c>
      <c r="J302" s="170" t="n">
        <v>900</v>
      </c>
      <c r="K302" s="170" t="inlineStr">
        <is>
          <t>ВозПерв0009319</t>
        </is>
      </c>
      <c r="L302" s="170" t="inlineStr">
        <is>
          <t>Черепанов</t>
        </is>
      </c>
      <c r="M302" s="170" t="inlineStr">
        <is>
          <t>Н750ЕТ159</t>
        </is>
      </c>
      <c r="N302" s="170" t="n">
        <v>24</v>
      </c>
      <c r="O302" s="199" t="n"/>
      <c r="P302" s="199" t="n"/>
      <c r="Q302" s="200" t="n"/>
      <c r="R302" s="216" t="n">
        <v>885281516</v>
      </c>
      <c r="S302" s="258" t="inlineStr">
        <is>
          <t>R101013044</t>
        </is>
      </c>
      <c r="T302" s="185">
        <f>VLOOKUP(_xlfn.CONCAT(G302,H302),'SHIP-TO'!H:I,2,0)</f>
        <v/>
      </c>
      <c r="U302" s="282" t="n"/>
      <c r="V302" s="170" t="n"/>
      <c r="W302" s="170" t="n"/>
      <c r="X302" s="170" t="n"/>
      <c r="Y302" s="170" t="n"/>
      <c r="Z302" s="170" t="n"/>
      <c r="AA302" s="170" t="n"/>
      <c r="AB302" s="170" t="n"/>
      <c r="AC302" s="170" t="n"/>
      <c r="AD302" s="170" t="n"/>
      <c r="AE302" s="170" t="n"/>
      <c r="AF302" s="170" t="n"/>
      <c r="AG302" s="170" t="n"/>
      <c r="AH302" s="170" t="n"/>
      <c r="AI302" s="170" t="n"/>
      <c r="AJ302" s="170" t="n"/>
    </row>
    <row r="303" ht="15.75" customFormat="1" customHeight="1" s="172">
      <c r="A303" s="171">
        <f>E303&amp;F303</f>
        <v/>
      </c>
      <c r="B303" s="56" t="n">
        <v>302</v>
      </c>
      <c r="C303" s="185">
        <f>C302</f>
        <v/>
      </c>
      <c r="D303" s="185">
        <f>C303&amp;"/"&amp;B303</f>
        <v/>
      </c>
      <c r="E303" s="218" t="n">
        <v>44990</v>
      </c>
      <c r="F303" s="171" t="inlineStr">
        <is>
          <t>возврат</t>
        </is>
      </c>
      <c r="G303" s="170" t="inlineStr">
        <is>
          <t>Х5</t>
        </is>
      </c>
      <c r="H303" s="199" t="inlineStr">
        <is>
          <t>РЦ Екатеринбург</t>
        </is>
      </c>
      <c r="I303" s="170" t="n">
        <v>350</v>
      </c>
      <c r="J303" s="170" t="n">
        <v>350</v>
      </c>
      <c r="K303" s="170" t="n">
        <v>7837</v>
      </c>
      <c r="L303" s="170" t="inlineStr">
        <is>
          <t>Салимгораев</t>
        </is>
      </c>
      <c r="M303" s="170" t="inlineStr">
        <is>
          <t>А308ОК159</t>
        </is>
      </c>
      <c r="N303" s="170" t="n">
        <v>14</v>
      </c>
      <c r="O303" s="199" t="n"/>
      <c r="P303" s="199" t="n"/>
      <c r="Q303" s="200" t="n"/>
      <c r="R303" s="199" t="n">
        <v>885254741</v>
      </c>
      <c r="S303" s="258" t="inlineStr">
        <is>
          <t>R101013048</t>
        </is>
      </c>
      <c r="T303" s="185">
        <f>VLOOKUP(_xlfn.CONCAT(G303,H303),'SHIP-TO'!H:I,2,0)</f>
        <v/>
      </c>
      <c r="U303" s="282" t="n"/>
      <c r="V303" s="170" t="n"/>
      <c r="W303" s="170" t="n"/>
      <c r="X303" s="170" t="n"/>
      <c r="Y303" s="170" t="n"/>
      <c r="Z303" s="170" t="n"/>
      <c r="AA303" s="170" t="n"/>
      <c r="AB303" s="170" t="n"/>
      <c r="AC303" s="170" t="n"/>
      <c r="AD303" s="170" t="n"/>
      <c r="AE303" s="170" t="n"/>
      <c r="AF303" s="170" t="n"/>
      <c r="AG303" s="170" t="n"/>
      <c r="AH303" s="170" t="n"/>
      <c r="AI303" s="170" t="n"/>
      <c r="AJ303" s="170" t="n"/>
    </row>
    <row r="304" customFormat="1" s="172">
      <c r="A304" s="171">
        <f>E304&amp;F304</f>
        <v/>
      </c>
      <c r="B304" s="56" t="n">
        <v>303</v>
      </c>
      <c r="C304" s="185">
        <f>C303</f>
        <v/>
      </c>
      <c r="D304" s="185">
        <f>C304&amp;"/"&amp;B304</f>
        <v/>
      </c>
      <c r="E304" s="218" t="n">
        <v>44992</v>
      </c>
      <c r="F304" s="171" t="inlineStr">
        <is>
          <t>возврат</t>
        </is>
      </c>
      <c r="G304" s="170" t="inlineStr">
        <is>
          <t>Тандер</t>
        </is>
      </c>
      <c r="H304" s="199" t="inlineStr">
        <is>
          <t>Екатеринбург</t>
        </is>
      </c>
      <c r="I304" s="170" t="n">
        <v>600</v>
      </c>
      <c r="J304" s="170" t="n">
        <v>600</v>
      </c>
      <c r="K304" s="170" t="inlineStr">
        <is>
          <t>ВозПерв0009325</t>
        </is>
      </c>
      <c r="L304" s="170" t="inlineStr">
        <is>
          <t>Ляхин</t>
        </is>
      </c>
      <c r="M304" s="170" t="inlineStr">
        <is>
          <t>Н736ЕТ159</t>
        </is>
      </c>
      <c r="N304" s="170" t="n">
        <v>24</v>
      </c>
      <c r="O304" s="199" t="n"/>
      <c r="P304" s="199" t="n"/>
      <c r="Q304" s="200" t="n"/>
      <c r="R304" s="199" t="n">
        <v>885315185</v>
      </c>
      <c r="S304" s="258" t="inlineStr">
        <is>
          <t>R101013047</t>
        </is>
      </c>
      <c r="T304" s="185">
        <f>VLOOKUP(_xlfn.CONCAT(G304,H304),'SHIP-TO'!H:I,2,0)</f>
        <v/>
      </c>
      <c r="U304" s="282" t="n"/>
      <c r="V304" s="170" t="n"/>
      <c r="W304" s="170" t="n"/>
      <c r="X304" s="170" t="n"/>
      <c r="Y304" s="170" t="n"/>
      <c r="Z304" s="170" t="n"/>
      <c r="AA304" s="170" t="n"/>
      <c r="AB304" s="170" t="n"/>
      <c r="AC304" s="170" t="n"/>
      <c r="AD304" s="170" t="n"/>
      <c r="AE304" s="170" t="n"/>
      <c r="AF304" s="170" t="n"/>
      <c r="AG304" s="170" t="n"/>
      <c r="AH304" s="170" t="n"/>
      <c r="AI304" s="170" t="n"/>
      <c r="AJ304" s="170" t="n"/>
    </row>
    <row r="305" customFormat="1" s="172">
      <c r="A305" s="171">
        <f>E305&amp;F305</f>
        <v/>
      </c>
      <c r="B305" s="56" t="n">
        <v>304</v>
      </c>
      <c r="C305" s="185">
        <f>C304</f>
        <v/>
      </c>
      <c r="D305" s="185">
        <f>C305&amp;"/"&amp;B305</f>
        <v/>
      </c>
      <c r="E305" s="218" t="n">
        <v>44994</v>
      </c>
      <c r="F305" s="171" t="inlineStr">
        <is>
          <t>возврат</t>
        </is>
      </c>
      <c r="G305" s="170" t="inlineStr">
        <is>
          <t>Ашан</t>
        </is>
      </c>
      <c r="H305" s="199" t="inlineStr">
        <is>
          <t>Екатеринбург</t>
        </is>
      </c>
      <c r="I305" s="170" t="n">
        <v>294</v>
      </c>
      <c r="J305" s="170" t="n">
        <v>294</v>
      </c>
      <c r="K305" s="170" t="inlineStr">
        <is>
          <t>б/н</t>
        </is>
      </c>
      <c r="L305" s="170" t="inlineStr">
        <is>
          <t>Аликин</t>
        </is>
      </c>
      <c r="M305" s="170" t="inlineStr">
        <is>
          <t>Е702НК96</t>
        </is>
      </c>
      <c r="N305" s="170" t="n">
        <v>12</v>
      </c>
      <c r="O305" s="199" t="n"/>
      <c r="P305" s="199" t="n"/>
      <c r="Q305" s="200" t="n"/>
      <c r="R305" s="199" t="n">
        <v>885510332</v>
      </c>
      <c r="S305" s="258" t="inlineStr">
        <is>
          <t>R101047063</t>
        </is>
      </c>
      <c r="T305" s="185">
        <f>VLOOKUP(_xlfn.CONCAT(G305,H305),'SHIP-TO'!H:I,2,0)</f>
        <v/>
      </c>
      <c r="U305" s="282" t="n"/>
      <c r="V305" s="170" t="n"/>
      <c r="W305" s="170" t="n"/>
      <c r="X305" s="170" t="n"/>
      <c r="Y305" s="170" t="n"/>
      <c r="Z305" s="170" t="n"/>
      <c r="AA305" s="170" t="n"/>
      <c r="AB305" s="170" t="n"/>
      <c r="AC305" s="170" t="n"/>
      <c r="AD305" s="170" t="n"/>
      <c r="AE305" s="170" t="n"/>
      <c r="AF305" s="170" t="n"/>
      <c r="AG305" s="170" t="n"/>
      <c r="AH305" s="170" t="n"/>
      <c r="AI305" s="170" t="n"/>
      <c r="AJ305" s="170" t="n"/>
    </row>
    <row r="306" customFormat="1" s="172">
      <c r="A306" s="186">
        <f>E306&amp;F306</f>
        <v/>
      </c>
      <c r="B306" s="56" t="n">
        <v>305</v>
      </c>
      <c r="C306" s="185">
        <f>C305</f>
        <v/>
      </c>
      <c r="D306" s="185">
        <f>C306&amp;"/"&amp;B306</f>
        <v/>
      </c>
      <c r="E306" s="218" t="n">
        <v>44996</v>
      </c>
      <c r="F306" s="171" t="inlineStr">
        <is>
          <t>возврат</t>
        </is>
      </c>
      <c r="G306" s="170" t="inlineStr">
        <is>
          <t>Тандер</t>
        </is>
      </c>
      <c r="H306" s="199" t="inlineStr">
        <is>
          <t>Екатеринбург</t>
        </is>
      </c>
      <c r="I306" s="170" t="n">
        <v>600</v>
      </c>
      <c r="J306" s="185" t="n">
        <v>587</v>
      </c>
      <c r="K306" s="185" t="inlineStr">
        <is>
          <t>ВозПерв0009335</t>
        </is>
      </c>
      <c r="L306" s="185" t="inlineStr">
        <is>
          <t>Злыгостев</t>
        </is>
      </c>
      <c r="M306" s="185" t="inlineStr">
        <is>
          <t>Н736ЕТ159</t>
        </is>
      </c>
      <c r="N306" s="185" t="n">
        <v>24</v>
      </c>
      <c r="O306" s="216" t="n"/>
      <c r="P306" s="216" t="n"/>
      <c r="Q306" s="217" t="n"/>
      <c r="R306" s="216" t="n">
        <v>885502668</v>
      </c>
      <c r="S306" s="258" t="inlineStr">
        <is>
          <t>R101019907</t>
        </is>
      </c>
      <c r="T306" s="185">
        <f>VLOOKUP(_xlfn.CONCAT(G306,H306),'SHIP-TO'!H:I,2,0)</f>
        <v/>
      </c>
      <c r="U306" s="282" t="n"/>
      <c r="V306" s="185" t="n"/>
      <c r="W306" s="185" t="n"/>
      <c r="X306" s="185" t="n"/>
      <c r="Y306" s="185" t="n"/>
      <c r="Z306" s="185" t="n"/>
      <c r="AA306" s="185" t="n"/>
      <c r="AB306" s="185" t="n"/>
      <c r="AC306" s="185" t="n"/>
      <c r="AD306" s="185" t="n"/>
      <c r="AE306" s="185" t="n"/>
      <c r="AF306" s="185" t="n"/>
      <c r="AG306" s="185" t="n"/>
      <c r="AH306" s="185" t="n"/>
      <c r="AI306" s="185" t="n"/>
      <c r="AJ306" s="185" t="n"/>
    </row>
    <row r="307" customFormat="1" s="172">
      <c r="A307" s="171">
        <f>E307&amp;F307</f>
        <v/>
      </c>
      <c r="B307" s="56" t="n">
        <v>306</v>
      </c>
      <c r="C307" s="185">
        <f>C306</f>
        <v/>
      </c>
      <c r="D307" s="185">
        <f>C307&amp;"/"&amp;B307</f>
        <v/>
      </c>
      <c r="E307" s="218" t="n">
        <v>44998</v>
      </c>
      <c r="F307" s="171" t="inlineStr">
        <is>
          <t>возврат</t>
        </is>
      </c>
      <c r="G307" s="170" t="inlineStr">
        <is>
          <t>Юнилэнд-Екатеринбург</t>
        </is>
      </c>
      <c r="H307" s="199" t="inlineStr">
        <is>
          <t>Екатеринбург</t>
        </is>
      </c>
      <c r="I307" s="170" t="n">
        <v>614</v>
      </c>
      <c r="J307" s="170" t="n">
        <v>567</v>
      </c>
      <c r="K307" s="170" t="n">
        <v>1</v>
      </c>
      <c r="L307" s="170" t="inlineStr">
        <is>
          <t>Салимгораев</t>
        </is>
      </c>
      <c r="M307" s="170" t="inlineStr">
        <is>
          <t>А308ОК159</t>
        </is>
      </c>
      <c r="N307" s="170" t="n">
        <v>24</v>
      </c>
      <c r="O307" s="199" t="n"/>
      <c r="P307" s="199" t="n"/>
      <c r="Q307" s="200" t="n"/>
      <c r="R307" s="199" t="n">
        <v>885437889</v>
      </c>
      <c r="S307" s="258" t="inlineStr">
        <is>
          <t>R101019910</t>
        </is>
      </c>
      <c r="T307" s="185">
        <f>VLOOKUP(_xlfn.CONCAT(G307,H307),'SHIP-TO'!H:I,2,0)</f>
        <v/>
      </c>
      <c r="U307" s="282" t="n"/>
      <c r="V307" s="170" t="n"/>
      <c r="W307" s="170" t="n"/>
      <c r="X307" s="170" t="n"/>
      <c r="Y307" s="170" t="n"/>
      <c r="Z307" s="170" t="n"/>
      <c r="AA307" s="170" t="n"/>
      <c r="AB307" s="170" t="n"/>
      <c r="AC307" s="170" t="n"/>
      <c r="AD307" s="170" t="n"/>
      <c r="AE307" s="170" t="n"/>
      <c r="AF307" s="170" t="n"/>
      <c r="AG307" s="170" t="n"/>
      <c r="AH307" s="170" t="n"/>
      <c r="AI307" s="170" t="n"/>
      <c r="AJ307" s="170" t="n"/>
    </row>
    <row r="308" customFormat="1" s="172">
      <c r="A308" s="171">
        <f>E308&amp;F308</f>
        <v/>
      </c>
      <c r="B308" s="56" t="n">
        <v>307</v>
      </c>
      <c r="C308" s="185">
        <f>C307</f>
        <v/>
      </c>
      <c r="D308" s="185">
        <f>C308&amp;"/"&amp;B308</f>
        <v/>
      </c>
      <c r="E308" s="218" t="n">
        <v>44999</v>
      </c>
      <c r="F308" s="171" t="inlineStr">
        <is>
          <t>возврат</t>
        </is>
      </c>
      <c r="G308" s="170" t="inlineStr">
        <is>
          <t>Тандер</t>
        </is>
      </c>
      <c r="H308" s="199" t="inlineStr">
        <is>
          <t>Екатеринбург</t>
        </is>
      </c>
      <c r="I308" s="170" t="n">
        <v>600</v>
      </c>
      <c r="J308" s="170" t="n">
        <v>600</v>
      </c>
      <c r="K308" s="170" t="inlineStr">
        <is>
          <t>ВозПерв0009340</t>
        </is>
      </c>
      <c r="L308" s="170" t="inlineStr">
        <is>
          <t>Прохоров</t>
        </is>
      </c>
      <c r="M308" s="170" t="inlineStr">
        <is>
          <t>А470ОК159</t>
        </is>
      </c>
      <c r="N308" s="170" t="n">
        <v>24</v>
      </c>
      <c r="O308" s="199" t="n"/>
      <c r="P308" s="199" t="n"/>
      <c r="Q308" s="200" t="n"/>
      <c r="R308" s="199" t="n">
        <v>885456937</v>
      </c>
      <c r="S308" s="258" t="inlineStr">
        <is>
          <t>R101019908</t>
        </is>
      </c>
      <c r="T308" s="185">
        <f>VLOOKUP(_xlfn.CONCAT(G308,H308),'SHIP-TO'!H:I,2,0)</f>
        <v/>
      </c>
      <c r="U308" s="282" t="n"/>
      <c r="V308" s="170" t="n"/>
      <c r="W308" s="170" t="n"/>
      <c r="X308" s="170" t="n"/>
      <c r="Y308" s="170" t="n"/>
      <c r="Z308" s="170" t="n"/>
      <c r="AA308" s="170" t="n"/>
      <c r="AB308" s="170" t="n"/>
      <c r="AC308" s="170" t="n"/>
      <c r="AD308" s="170" t="n"/>
      <c r="AE308" s="170" t="n"/>
      <c r="AF308" s="170" t="n"/>
      <c r="AG308" s="170" t="n"/>
      <c r="AH308" s="170" t="n"/>
      <c r="AI308" s="170" t="n"/>
      <c r="AJ308" s="170" t="n"/>
    </row>
    <row r="309" customFormat="1" s="172">
      <c r="A309" s="171">
        <f>E309&amp;F309</f>
        <v/>
      </c>
      <c r="B309" s="56" t="n">
        <v>308</v>
      </c>
      <c r="C309" s="185">
        <f>C308</f>
        <v/>
      </c>
      <c r="D309" s="185">
        <f>C309&amp;"/"&amp;B309</f>
        <v/>
      </c>
      <c r="E309" s="215" t="n">
        <v>44999</v>
      </c>
      <c r="F309" s="186" t="inlineStr">
        <is>
          <t>возврат</t>
        </is>
      </c>
      <c r="G309" s="185" t="inlineStr">
        <is>
          <t>Х5</t>
        </is>
      </c>
      <c r="H309" s="216" t="inlineStr">
        <is>
          <t>РЦ Екатеринбург</t>
        </is>
      </c>
      <c r="I309" s="185" t="n">
        <v>350</v>
      </c>
      <c r="J309" s="170" t="n">
        <v>345</v>
      </c>
      <c r="K309" s="170" t="n">
        <v>7898</v>
      </c>
      <c r="L309" s="170" t="inlineStr">
        <is>
          <t>Голубчиков</t>
        </is>
      </c>
      <c r="M309" s="170" t="inlineStr">
        <is>
          <t>Н908ЕВ159</t>
        </is>
      </c>
      <c r="N309" s="170" t="n">
        <v>14</v>
      </c>
      <c r="O309" s="216" t="n"/>
      <c r="P309" s="216" t="n"/>
      <c r="Q309" s="217" t="n"/>
      <c r="R309" s="216" t="n">
        <v>885521116</v>
      </c>
      <c r="S309" s="258" t="inlineStr">
        <is>
          <t>R101019909</t>
        </is>
      </c>
      <c r="T309" s="185">
        <f>VLOOKUP(_xlfn.CONCAT(G309,H309),'SHIP-TO'!H:I,2,0)</f>
        <v/>
      </c>
      <c r="U309" s="282" t="n"/>
      <c r="V309" s="185" t="n"/>
      <c r="W309" s="185" t="n"/>
      <c r="X309" s="185" t="n"/>
      <c r="Y309" s="185" t="n"/>
      <c r="Z309" s="185" t="n"/>
      <c r="AA309" s="185" t="n"/>
      <c r="AB309" s="185" t="n"/>
      <c r="AC309" s="185" t="n"/>
      <c r="AD309" s="185" t="n"/>
      <c r="AE309" s="185" t="n"/>
      <c r="AF309" s="185" t="n"/>
      <c r="AG309" s="185" t="n"/>
      <c r="AH309" s="185" t="n"/>
      <c r="AI309" s="185" t="n"/>
      <c r="AJ309" s="185" t="n"/>
    </row>
    <row r="310" customFormat="1" s="172">
      <c r="A310" s="171">
        <f>E310&amp;F310</f>
        <v/>
      </c>
      <c r="B310" s="56" t="n">
        <v>309</v>
      </c>
      <c r="C310" s="185">
        <f>C309</f>
        <v/>
      </c>
      <c r="D310" s="185">
        <f>C310&amp;"/"&amp;B310</f>
        <v/>
      </c>
      <c r="E310" s="215" t="n">
        <v>44999</v>
      </c>
      <c r="F310" s="186" t="inlineStr">
        <is>
          <t>возврат</t>
        </is>
      </c>
      <c r="G310" s="185" t="inlineStr">
        <is>
          <t>Х5</t>
        </is>
      </c>
      <c r="H310" s="216" t="inlineStr">
        <is>
          <t>РЦ Косулино</t>
        </is>
      </c>
      <c r="I310" s="185" t="n">
        <v>552</v>
      </c>
      <c r="J310" s="216" t="n">
        <v>0</v>
      </c>
      <c r="K310" s="216" t="inlineStr">
        <is>
          <t>Отказ Перекрёстка</t>
        </is>
      </c>
      <c r="L310" s="185" t="inlineStr">
        <is>
          <t>-</t>
        </is>
      </c>
      <c r="M310" s="185" t="inlineStr">
        <is>
          <t>-</t>
        </is>
      </c>
      <c r="N310" s="185" t="n">
        <v>0</v>
      </c>
      <c r="O310" s="199" t="n"/>
      <c r="P310" s="199" t="n"/>
      <c r="Q310" s="200" t="n"/>
      <c r="R310" s="199" t="n"/>
      <c r="S310" s="258" t="n"/>
      <c r="T310" s="185">
        <f>VLOOKUP(_xlfn.CONCAT(G310,H310),'SHIP-TO'!H:I,2,0)</f>
        <v/>
      </c>
      <c r="U310" s="282" t="n"/>
      <c r="V310" s="170" t="n"/>
      <c r="W310" s="170" t="n"/>
      <c r="X310" s="170" t="n"/>
      <c r="Y310" s="170" t="n"/>
      <c r="Z310" s="170" t="n"/>
      <c r="AA310" s="170" t="n"/>
      <c r="AB310" s="170" t="n"/>
      <c r="AC310" s="170" t="n"/>
      <c r="AD310" s="170" t="n"/>
      <c r="AE310" s="170" t="n"/>
      <c r="AF310" s="170" t="n"/>
      <c r="AG310" s="170" t="n"/>
      <c r="AH310" s="170" t="n"/>
      <c r="AI310" s="170" t="n"/>
      <c r="AJ310" s="170" t="n"/>
    </row>
    <row r="311" customFormat="1" s="172">
      <c r="A311" s="171">
        <f>E311&amp;F311</f>
        <v/>
      </c>
      <c r="B311" s="56" t="n">
        <v>310</v>
      </c>
      <c r="C311" s="185">
        <f>C310</f>
        <v/>
      </c>
      <c r="D311" s="185">
        <f>C311&amp;"/"&amp;B311</f>
        <v/>
      </c>
      <c r="E311" s="215" t="n">
        <v>45000</v>
      </c>
      <c r="F311" s="186" t="inlineStr">
        <is>
          <t>возврат</t>
        </is>
      </c>
      <c r="G311" s="185" t="inlineStr">
        <is>
          <t>Х5</t>
        </is>
      </c>
      <c r="H311" s="216" t="inlineStr">
        <is>
          <t>РЦ Косулино</t>
        </is>
      </c>
      <c r="I311" s="185" t="n">
        <v>552</v>
      </c>
      <c r="J311" s="216" t="n">
        <v>0</v>
      </c>
      <c r="K311" s="216" t="inlineStr">
        <is>
          <t>Отказ Перекрёстка</t>
        </is>
      </c>
      <c r="L311" s="185" t="inlineStr">
        <is>
          <t>-</t>
        </is>
      </c>
      <c r="M311" s="185" t="inlineStr">
        <is>
          <t>-</t>
        </is>
      </c>
      <c r="N311" s="185" t="n">
        <v>0</v>
      </c>
      <c r="O311" s="199" t="n"/>
      <c r="P311" s="199" t="n"/>
      <c r="Q311" s="200" t="n"/>
      <c r="R311" s="199" t="n"/>
      <c r="S311" s="258" t="n"/>
      <c r="T311" s="185">
        <f>VLOOKUP(_xlfn.CONCAT(G311,H311),'SHIP-TO'!H:I,2,0)</f>
        <v/>
      </c>
      <c r="U311" s="282" t="n"/>
      <c r="V311" s="170" t="n"/>
      <c r="W311" s="170" t="n"/>
      <c r="X311" s="170" t="n"/>
      <c r="Y311" s="170" t="n"/>
      <c r="Z311" s="170" t="n"/>
      <c r="AA311" s="170" t="n"/>
      <c r="AB311" s="170" t="n"/>
      <c r="AC311" s="170" t="n"/>
      <c r="AD311" s="170" t="n"/>
      <c r="AE311" s="170" t="n"/>
      <c r="AF311" s="170" t="n"/>
      <c r="AG311" s="170" t="n"/>
      <c r="AH311" s="170" t="n"/>
      <c r="AI311" s="170" t="n"/>
      <c r="AJ311" s="170" t="n"/>
    </row>
    <row r="312" customFormat="1" s="172">
      <c r="A312" s="171">
        <f>E312&amp;F312</f>
        <v/>
      </c>
      <c r="B312" s="56" t="n">
        <v>311</v>
      </c>
      <c r="C312" s="185">
        <f>C311</f>
        <v/>
      </c>
      <c r="D312" s="185">
        <f>C312&amp;"/"&amp;B312</f>
        <v/>
      </c>
      <c r="E312" s="215" t="n">
        <v>45000</v>
      </c>
      <c r="F312" s="186" t="inlineStr">
        <is>
          <t>поставка</t>
        </is>
      </c>
      <c r="G312" s="185" t="inlineStr">
        <is>
          <t>ДЦ Пермь</t>
        </is>
      </c>
      <c r="H312" s="216" t="n"/>
      <c r="I312" s="185" t="n">
        <v>600</v>
      </c>
      <c r="J312" s="185" t="n">
        <v>600</v>
      </c>
      <c r="K312" s="185" t="inlineStr">
        <is>
          <t>TR EKB2023030201</t>
        </is>
      </c>
      <c r="L312" s="185" t="inlineStr">
        <is>
          <t>Зуев</t>
        </is>
      </c>
      <c r="M312" s="185" t="inlineStr">
        <is>
          <t>Н736ЕТ159</t>
        </is>
      </c>
      <c r="N312" s="185" t="n">
        <v>24</v>
      </c>
      <c r="O312" s="199" t="n"/>
      <c r="P312" s="199" t="n"/>
      <c r="Q312" s="200" t="n"/>
      <c r="R312" s="199" t="n"/>
      <c r="S312" s="258" t="n"/>
      <c r="T312" s="185">
        <f>VLOOKUP(_xlfn.CONCAT(G312,H312),'SHIP-TO'!H:I,2,0)</f>
        <v/>
      </c>
      <c r="U312" s="282" t="n"/>
      <c r="V312" s="170" t="n"/>
      <c r="W312" s="170" t="n"/>
      <c r="X312" s="170" t="n"/>
      <c r="Y312" s="170" t="n"/>
      <c r="Z312" s="170" t="n"/>
      <c r="AA312" s="170" t="n"/>
      <c r="AB312" s="170" t="n"/>
      <c r="AC312" s="170" t="n"/>
      <c r="AD312" s="170" t="n"/>
      <c r="AE312" s="170" t="n"/>
      <c r="AF312" s="170" t="n"/>
      <c r="AG312" s="170" t="n"/>
      <c r="AH312" s="170" t="n"/>
      <c r="AI312" s="170" t="n"/>
      <c r="AJ312" s="170" t="n"/>
    </row>
    <row r="313" customFormat="1" s="172">
      <c r="A313" s="171">
        <f>E313&amp;F313</f>
        <v/>
      </c>
      <c r="B313" s="56" t="n">
        <v>312</v>
      </c>
      <c r="C313" s="185">
        <f>C312</f>
        <v/>
      </c>
      <c r="D313" s="185">
        <f>C313&amp;"/"&amp;B313</f>
        <v/>
      </c>
      <c r="E313" s="215" t="n">
        <v>45001</v>
      </c>
      <c r="F313" s="186" t="inlineStr">
        <is>
          <t>возврат</t>
        </is>
      </c>
      <c r="G313" s="185" t="inlineStr">
        <is>
          <t>Х5</t>
        </is>
      </c>
      <c r="H313" s="216" t="inlineStr">
        <is>
          <t>РЦ Косулино</t>
        </is>
      </c>
      <c r="I313" s="185" t="n">
        <v>552</v>
      </c>
      <c r="J313" s="185" t="n">
        <v>546</v>
      </c>
      <c r="K313" s="185" t="n"/>
      <c r="L313" s="185" t="inlineStr">
        <is>
          <t>Щупов</t>
        </is>
      </c>
      <c r="M313" s="185" t="inlineStr">
        <is>
          <t>Н903ЕВ159</t>
        </is>
      </c>
      <c r="N313" s="185" t="n">
        <v>24</v>
      </c>
      <c r="O313" s="199" t="n"/>
      <c r="P313" s="199" t="n"/>
      <c r="Q313" s="200" t="n"/>
      <c r="R313" s="199" t="n">
        <v>885401031</v>
      </c>
      <c r="S313" s="258" t="inlineStr">
        <is>
          <t>R101019795</t>
        </is>
      </c>
      <c r="T313" s="185">
        <f>VLOOKUP(_xlfn.CONCAT(G313,H313),'SHIP-TO'!H:I,2,0)</f>
        <v/>
      </c>
      <c r="U313" s="282" t="n"/>
      <c r="V313" s="170" t="n"/>
      <c r="W313" s="170" t="n"/>
      <c r="X313" s="170" t="n"/>
      <c r="Y313" s="170" t="n"/>
      <c r="Z313" s="170" t="n"/>
      <c r="AA313" s="170" t="n"/>
      <c r="AB313" s="170" t="n"/>
      <c r="AC313" s="170" t="n"/>
      <c r="AD313" s="170" t="n"/>
      <c r="AE313" s="170" t="n"/>
      <c r="AF313" s="170" t="n"/>
      <c r="AG313" s="170" t="n"/>
      <c r="AH313" s="170" t="n"/>
      <c r="AI313" s="170" t="n"/>
      <c r="AJ313" s="170" t="n"/>
    </row>
    <row r="314" customFormat="1" s="172">
      <c r="A314" s="171">
        <f>E314&amp;F314</f>
        <v/>
      </c>
      <c r="B314" s="56" t="n">
        <v>313</v>
      </c>
      <c r="C314" s="185">
        <f>C313</f>
        <v/>
      </c>
      <c r="D314" s="185">
        <f>C314&amp;"/"&amp;B314</f>
        <v/>
      </c>
      <c r="E314" s="218" t="n">
        <v>45003</v>
      </c>
      <c r="F314" s="171" t="inlineStr">
        <is>
          <t>возврат</t>
        </is>
      </c>
      <c r="G314" s="170" t="inlineStr">
        <is>
          <t>Тандер</t>
        </is>
      </c>
      <c r="H314" s="199" t="inlineStr">
        <is>
          <t>Екатеринбург</t>
        </is>
      </c>
      <c r="I314" s="170" t="n">
        <v>600</v>
      </c>
      <c r="J314" s="170" t="n">
        <v>601</v>
      </c>
      <c r="K314" s="213" t="inlineStr">
        <is>
          <t>ВозПерв0009356</t>
        </is>
      </c>
      <c r="L314" s="170" t="inlineStr">
        <is>
          <t>Щупов</t>
        </is>
      </c>
      <c r="M314" s="170" t="inlineStr">
        <is>
          <t>Н903ЕВ159</t>
        </is>
      </c>
      <c r="N314" s="170" t="n">
        <v>24</v>
      </c>
      <c r="O314" s="199" t="n"/>
      <c r="P314" s="199" t="n"/>
      <c r="Q314" s="200" t="n"/>
      <c r="R314" s="199" t="n">
        <v>885455820</v>
      </c>
      <c r="S314" s="258" t="inlineStr">
        <is>
          <t>R101019793</t>
        </is>
      </c>
      <c r="T314" s="185">
        <f>VLOOKUP(_xlfn.CONCAT(G314,H314),'SHIP-TO'!H:I,2,0)</f>
        <v/>
      </c>
      <c r="U314" s="282" t="n"/>
      <c r="V314" s="170" t="n"/>
      <c r="W314" s="170" t="n"/>
      <c r="X314" s="170" t="n"/>
      <c r="Y314" s="170" t="n"/>
      <c r="Z314" s="170" t="n"/>
      <c r="AA314" s="170" t="n"/>
      <c r="AB314" s="170" t="n"/>
      <c r="AC314" s="170" t="n"/>
      <c r="AD314" s="170" t="n"/>
      <c r="AE314" s="170" t="n"/>
      <c r="AF314" s="170" t="n"/>
      <c r="AG314" s="170" t="n"/>
      <c r="AH314" s="170" t="n"/>
      <c r="AI314" s="170" t="n"/>
      <c r="AJ314" s="170" t="n"/>
    </row>
    <row r="315" customFormat="1" s="172">
      <c r="A315" s="171">
        <f>E315&amp;F315</f>
        <v/>
      </c>
      <c r="B315" s="56" t="n">
        <v>314</v>
      </c>
      <c r="C315" s="185">
        <f>C314</f>
        <v/>
      </c>
      <c r="D315" s="185">
        <f>C315&amp;"/"&amp;B315</f>
        <v/>
      </c>
      <c r="E315" s="218" t="n">
        <v>45004</v>
      </c>
      <c r="F315" s="171" t="inlineStr">
        <is>
          <t>поставка</t>
        </is>
      </c>
      <c r="G315" s="170" t="inlineStr">
        <is>
          <t>ДЦ Пермь</t>
        </is>
      </c>
      <c r="H315" s="199" t="n"/>
      <c r="I315" s="170" t="n">
        <v>600</v>
      </c>
      <c r="J315" s="185" t="n">
        <v>600</v>
      </c>
      <c r="K315" s="185" t="inlineStr">
        <is>
          <t>TREKB2023031801</t>
        </is>
      </c>
      <c r="L315" s="170" t="inlineStr">
        <is>
          <t>Антропов</t>
        </is>
      </c>
      <c r="M315" s="170" t="inlineStr">
        <is>
          <t>Н695УН159</t>
        </is>
      </c>
      <c r="N315" s="170" t="n">
        <v>24</v>
      </c>
      <c r="O315" s="199" t="n"/>
      <c r="P315" s="199" t="n"/>
      <c r="Q315" s="200" t="n"/>
      <c r="R315" s="199" t="n"/>
      <c r="S315" s="258" t="n"/>
      <c r="T315" s="185">
        <f>VLOOKUP(_xlfn.CONCAT(G315,H315),'SHIP-TO'!H:I,2,0)</f>
        <v/>
      </c>
      <c r="U315" s="282" t="n"/>
      <c r="V315" s="170" t="n"/>
      <c r="W315" s="170" t="n"/>
      <c r="X315" s="170" t="n"/>
      <c r="Y315" s="170" t="n"/>
      <c r="Z315" s="170" t="n"/>
      <c r="AA315" s="170" t="n"/>
      <c r="AB315" s="170" t="n"/>
      <c r="AC315" s="170" t="n"/>
      <c r="AD315" s="170" t="n"/>
      <c r="AE315" s="170" t="n"/>
      <c r="AF315" s="170" t="n"/>
      <c r="AG315" s="170" t="n"/>
      <c r="AH315" s="170" t="n"/>
      <c r="AI315" s="170" t="n"/>
      <c r="AJ315" s="170" t="n"/>
    </row>
    <row r="316" customFormat="1" s="172">
      <c r="A316" s="186">
        <f>E316&amp;F316</f>
        <v/>
      </c>
      <c r="B316" s="56" t="n">
        <v>315</v>
      </c>
      <c r="C316" s="185">
        <f>C315</f>
        <v/>
      </c>
      <c r="D316" s="185">
        <f>C316&amp;"/"&amp;B316</f>
        <v/>
      </c>
      <c r="E316" s="218" t="n">
        <v>45006</v>
      </c>
      <c r="F316" s="171" t="inlineStr">
        <is>
          <t>возврат</t>
        </is>
      </c>
      <c r="G316" s="170" t="inlineStr">
        <is>
          <t>Тандер</t>
        </is>
      </c>
      <c r="H316" s="199" t="inlineStr">
        <is>
          <t>Екатеринбург</t>
        </is>
      </c>
      <c r="I316" s="170" t="n">
        <v>600</v>
      </c>
      <c r="J316" s="199" t="n">
        <v>0</v>
      </c>
      <c r="K316" s="199" t="inlineStr">
        <is>
          <t>Отказ Тандера</t>
        </is>
      </c>
      <c r="L316" s="170" t="inlineStr">
        <is>
          <t>-</t>
        </is>
      </c>
      <c r="M316" s="170" t="inlineStr">
        <is>
          <t>-</t>
        </is>
      </c>
      <c r="N316" s="170" t="n">
        <v>0</v>
      </c>
      <c r="O316" s="216" t="n"/>
      <c r="P316" s="216" t="n"/>
      <c r="Q316" s="217" t="n"/>
      <c r="R316" s="216" t="n"/>
      <c r="S316" s="258" t="n"/>
      <c r="T316" s="185">
        <f>VLOOKUP(_xlfn.CONCAT(G316,H316),'SHIP-TO'!H:I,2,0)</f>
        <v/>
      </c>
      <c r="U316" s="282" t="n"/>
      <c r="V316" s="185" t="n"/>
      <c r="W316" s="185" t="n"/>
      <c r="X316" s="185" t="n"/>
      <c r="Y316" s="185" t="n"/>
      <c r="Z316" s="185" t="n"/>
      <c r="AA316" s="185" t="n"/>
      <c r="AB316" s="185" t="n"/>
      <c r="AC316" s="185" t="n"/>
      <c r="AD316" s="185" t="n"/>
      <c r="AE316" s="185" t="n"/>
      <c r="AF316" s="185" t="n"/>
      <c r="AG316" s="185" t="n"/>
      <c r="AH316" s="185" t="n"/>
      <c r="AI316" s="185" t="n"/>
      <c r="AJ316" s="185" t="n"/>
    </row>
    <row r="317" customFormat="1" s="172">
      <c r="A317" s="171">
        <f>E317&amp;F317</f>
        <v/>
      </c>
      <c r="B317" s="56" t="n">
        <v>316</v>
      </c>
      <c r="C317" s="185">
        <f>C316</f>
        <v/>
      </c>
      <c r="D317" s="185">
        <f>C317&amp;"/"&amp;B317</f>
        <v/>
      </c>
      <c r="E317" s="215" t="n">
        <v>45008</v>
      </c>
      <c r="F317" s="186" t="inlineStr">
        <is>
          <t>возврат</t>
        </is>
      </c>
      <c r="G317" s="185" t="inlineStr">
        <is>
          <t>Х5</t>
        </is>
      </c>
      <c r="H317" s="216" t="inlineStr">
        <is>
          <t>РЦ Косулино</t>
        </is>
      </c>
      <c r="I317" s="185" t="n">
        <v>552</v>
      </c>
      <c r="J317" s="170" t="n">
        <v>552</v>
      </c>
      <c r="K317" s="170" t="n">
        <v>8160</v>
      </c>
      <c r="L317" s="170" t="inlineStr">
        <is>
          <t>Прохоров</t>
        </is>
      </c>
      <c r="M317" s="170" t="inlineStr">
        <is>
          <t>А470ОК159</t>
        </is>
      </c>
      <c r="N317" s="170" t="n">
        <v>24</v>
      </c>
      <c r="O317" s="199" t="n"/>
      <c r="P317" s="199" t="n"/>
      <c r="Q317" s="200" t="n"/>
      <c r="R317" s="199" t="n">
        <v>885465396</v>
      </c>
      <c r="S317" s="258" t="inlineStr">
        <is>
          <t>R101019794</t>
        </is>
      </c>
      <c r="T317" s="185">
        <f>VLOOKUP(_xlfn.CONCAT(G317,H317),'SHIP-TO'!H:I,2,0)</f>
        <v/>
      </c>
      <c r="U317" s="282" t="n"/>
      <c r="V317" s="170" t="n"/>
      <c r="W317" s="170" t="n"/>
      <c r="X317" s="170" t="n"/>
      <c r="Y317" s="170" t="n"/>
      <c r="Z317" s="170" t="n"/>
      <c r="AA317" s="170" t="n"/>
      <c r="AB317" s="170" t="n"/>
      <c r="AC317" s="170" t="n"/>
      <c r="AD317" s="170" t="n"/>
      <c r="AE317" s="170" t="n"/>
      <c r="AF317" s="170" t="n"/>
      <c r="AG317" s="170" t="n"/>
      <c r="AH317" s="170" t="n"/>
      <c r="AI317" s="170" t="n"/>
      <c r="AJ317" s="170" t="n"/>
    </row>
    <row r="318" customFormat="1" s="172">
      <c r="A318" s="171">
        <f>E318&amp;F318</f>
        <v/>
      </c>
      <c r="B318" s="56" t="n">
        <v>317</v>
      </c>
      <c r="C318" s="185">
        <f>C317</f>
        <v/>
      </c>
      <c r="D318" s="185">
        <f>C318&amp;"/"&amp;B318</f>
        <v/>
      </c>
      <c r="E318" s="218" t="n">
        <v>45010</v>
      </c>
      <c r="F318" s="171" t="inlineStr">
        <is>
          <t>возврат</t>
        </is>
      </c>
      <c r="G318" s="170" t="inlineStr">
        <is>
          <t>Тандер</t>
        </is>
      </c>
      <c r="H318" s="199" t="inlineStr">
        <is>
          <t>Екатеринбург</t>
        </is>
      </c>
      <c r="I318" s="170" t="n">
        <v>600</v>
      </c>
      <c r="J318" s="199" t="n">
        <v>0</v>
      </c>
      <c r="K318" s="199" t="inlineStr">
        <is>
          <t>Отказ Тандера</t>
        </is>
      </c>
      <c r="L318" s="170" t="inlineStr">
        <is>
          <t>-</t>
        </is>
      </c>
      <c r="M318" s="170" t="inlineStr">
        <is>
          <t>-</t>
        </is>
      </c>
      <c r="N318" s="170" t="n">
        <v>0</v>
      </c>
      <c r="O318" s="199" t="n"/>
      <c r="P318" s="199" t="n"/>
      <c r="Q318" s="200" t="n"/>
      <c r="R318" s="199" t="n"/>
      <c r="S318" s="258" t="n"/>
      <c r="T318" s="185">
        <f>VLOOKUP(_xlfn.CONCAT(G318,H318),'SHIP-TO'!H:I,2,0)</f>
        <v/>
      </c>
      <c r="U318" s="282" t="n"/>
      <c r="V318" s="170" t="n"/>
      <c r="W318" s="170" t="n"/>
      <c r="X318" s="170" t="n"/>
      <c r="Y318" s="170" t="n"/>
      <c r="Z318" s="170" t="n"/>
      <c r="AA318" s="170" t="n"/>
      <c r="AB318" s="170" t="n"/>
      <c r="AC318" s="170" t="n"/>
      <c r="AD318" s="170" t="n"/>
      <c r="AE318" s="170" t="n"/>
      <c r="AF318" s="170" t="n"/>
      <c r="AG318" s="170" t="n"/>
      <c r="AH318" s="170" t="n"/>
      <c r="AI318" s="170" t="n"/>
      <c r="AJ318" s="170" t="n"/>
    </row>
    <row r="319" customFormat="1" s="172">
      <c r="A319" s="171">
        <f>E319&amp;F319</f>
        <v/>
      </c>
      <c r="B319" s="56" t="n">
        <v>318</v>
      </c>
      <c r="C319" s="185">
        <f>C318</f>
        <v/>
      </c>
      <c r="D319" s="185">
        <f>C319&amp;"/"&amp;B319</f>
        <v/>
      </c>
      <c r="E319" s="218" t="n">
        <v>45013</v>
      </c>
      <c r="F319" s="171" t="inlineStr">
        <is>
          <t>возврат</t>
        </is>
      </c>
      <c r="G319" s="170" t="inlineStr">
        <is>
          <t>Тандер</t>
        </is>
      </c>
      <c r="H319" s="199" t="inlineStr">
        <is>
          <t>Екатеринбург</t>
        </is>
      </c>
      <c r="I319" s="170" t="n">
        <v>600</v>
      </c>
      <c r="J319" s="170" t="n">
        <v>561</v>
      </c>
      <c r="K319" s="170" t="inlineStr">
        <is>
          <t>ВозПерв0009369</t>
        </is>
      </c>
      <c r="L319" s="170" t="inlineStr">
        <is>
          <t>Щупов</t>
        </is>
      </c>
      <c r="M319" s="170" t="inlineStr">
        <is>
          <t>Х332КУ59</t>
        </is>
      </c>
      <c r="N319" s="170" t="n">
        <v>24</v>
      </c>
      <c r="O319" s="199" t="n"/>
      <c r="P319" s="199" t="n"/>
      <c r="Q319" s="200" t="n"/>
      <c r="R319" s="199" t="n">
        <v>885503118</v>
      </c>
      <c r="S319" s="258" t="inlineStr">
        <is>
          <t>R101019686</t>
        </is>
      </c>
      <c r="T319" s="185">
        <f>VLOOKUP(_xlfn.CONCAT(G319,H319),'SHIP-TO'!H:I,2,0)</f>
        <v/>
      </c>
      <c r="U319" s="282" t="n"/>
      <c r="V319" s="170" t="n"/>
      <c r="W319" s="170" t="n"/>
      <c r="X319" s="170" t="n"/>
      <c r="Y319" s="170" t="n"/>
      <c r="Z319" s="170" t="n"/>
      <c r="AA319" s="170" t="n"/>
      <c r="AB319" s="170" t="n"/>
      <c r="AC319" s="170" t="n"/>
      <c r="AD319" s="170" t="n"/>
      <c r="AE319" s="170" t="n"/>
      <c r="AF319" s="170" t="n"/>
      <c r="AG319" s="170" t="n"/>
      <c r="AH319" s="170" t="n"/>
      <c r="AI319" s="170" t="n"/>
      <c r="AJ319" s="170" t="n"/>
    </row>
    <row r="320" customFormat="1" s="172">
      <c r="A320" s="171">
        <f>E320&amp;F320</f>
        <v/>
      </c>
      <c r="B320" s="56" t="n">
        <v>319</v>
      </c>
      <c r="C320" s="185">
        <f>C319</f>
        <v/>
      </c>
      <c r="D320" s="185">
        <f>C320&amp;"/"&amp;B320</f>
        <v/>
      </c>
      <c r="E320" s="215" t="n">
        <v>45013</v>
      </c>
      <c r="F320" s="186" t="inlineStr">
        <is>
          <t>возврат</t>
        </is>
      </c>
      <c r="G320" s="185" t="inlineStr">
        <is>
          <t>Х5</t>
        </is>
      </c>
      <c r="H320" s="216" t="inlineStr">
        <is>
          <t>РЦ Екатеринбург</t>
        </is>
      </c>
      <c r="I320" s="185" t="n">
        <v>300</v>
      </c>
      <c r="J320" s="185" t="n">
        <v>275</v>
      </c>
      <c r="K320" s="185" t="n">
        <v>7989</v>
      </c>
      <c r="L320" s="185" t="inlineStr">
        <is>
          <t>Копытов</t>
        </is>
      </c>
      <c r="M320" s="185" t="inlineStr">
        <is>
          <t>А468ОК159</t>
        </is>
      </c>
      <c r="N320" s="185" t="n">
        <v>12</v>
      </c>
      <c r="O320" s="199" t="n"/>
      <c r="P320" s="199" t="n"/>
      <c r="Q320" s="200" t="n"/>
      <c r="R320" s="199" t="n">
        <v>885273640</v>
      </c>
      <c r="S320" s="258" t="inlineStr">
        <is>
          <t>R101019685</t>
        </is>
      </c>
      <c r="T320" s="185">
        <f>VLOOKUP(_xlfn.CONCAT(G320,H320),'SHIP-TO'!H:I,2,0)</f>
        <v/>
      </c>
      <c r="U320" s="282" t="n"/>
      <c r="V320" s="170" t="n"/>
      <c r="W320" s="170" t="n"/>
      <c r="X320" s="170" t="n"/>
      <c r="Y320" s="170" t="n"/>
      <c r="Z320" s="170" t="n"/>
      <c r="AA320" s="170" t="n"/>
      <c r="AB320" s="170" t="n"/>
      <c r="AC320" s="170" t="n"/>
      <c r="AD320" s="170" t="n"/>
      <c r="AE320" s="170" t="n"/>
      <c r="AF320" s="170" t="n"/>
      <c r="AG320" s="170" t="n"/>
      <c r="AH320" s="170" t="n"/>
      <c r="AI320" s="170" t="n"/>
      <c r="AJ320" s="170" t="n"/>
    </row>
    <row r="321" customFormat="1" s="172">
      <c r="A321" s="171">
        <f>E321&amp;F321</f>
        <v/>
      </c>
      <c r="B321" s="56" t="n">
        <v>320</v>
      </c>
      <c r="C321" s="185">
        <f>C320</f>
        <v/>
      </c>
      <c r="D321" s="185">
        <f>C321&amp;"/"&amp;B321</f>
        <v/>
      </c>
      <c r="E321" s="218" t="n">
        <v>45013</v>
      </c>
      <c r="F321" s="171" t="inlineStr">
        <is>
          <t>возврат</t>
        </is>
      </c>
      <c r="G321" s="170" t="inlineStr">
        <is>
          <t>Х5</t>
        </is>
      </c>
      <c r="H321" s="199" t="inlineStr">
        <is>
          <t>РЦ Екатеринбург</t>
        </is>
      </c>
      <c r="I321" s="170" t="n">
        <v>500</v>
      </c>
      <c r="J321" s="170" t="n">
        <v>503</v>
      </c>
      <c r="K321" s="170" t="n">
        <v>7991</v>
      </c>
      <c r="L321" s="170" t="inlineStr">
        <is>
          <t>Салимгораев</t>
        </is>
      </c>
      <c r="M321" s="170" t="inlineStr">
        <is>
          <t>Н083СХ159</t>
        </is>
      </c>
      <c r="N321" s="170" t="n">
        <v>20</v>
      </c>
      <c r="O321" s="199" t="n"/>
      <c r="P321" s="199" t="n"/>
      <c r="Q321" s="200" t="n"/>
      <c r="R321" s="199" t="n">
        <v>885536725</v>
      </c>
      <c r="S321" s="280" t="inlineStr">
        <is>
          <t>R101045309</t>
        </is>
      </c>
      <c r="T321" s="288">
        <f>VLOOKUP(_xlfn.CONCAT(G321,H321),'SHIP-TO'!H:I,2,0)</f>
        <v/>
      </c>
      <c r="U321" s="282" t="n"/>
      <c r="V321" s="170" t="n"/>
      <c r="W321" s="170" t="n"/>
      <c r="X321" s="170" t="n"/>
      <c r="Y321" s="170" t="n"/>
      <c r="Z321" s="170" t="n"/>
      <c r="AA321" s="170" t="n"/>
      <c r="AB321" s="170" t="n"/>
      <c r="AC321" s="170" t="n"/>
      <c r="AD321" s="170" t="n"/>
      <c r="AE321" s="170" t="n"/>
      <c r="AF321" s="170" t="n"/>
      <c r="AG321" s="170" t="n"/>
      <c r="AH321" s="170" t="n"/>
      <c r="AI321" s="170" t="n"/>
      <c r="AJ321" s="170" t="n"/>
    </row>
    <row r="322" customFormat="1" s="172">
      <c r="A322" s="171">
        <f>E322&amp;F322</f>
        <v/>
      </c>
      <c r="B322" s="56" t="n">
        <v>321</v>
      </c>
      <c r="C322" s="185">
        <f>C321</f>
        <v/>
      </c>
      <c r="D322" s="185">
        <f>C322&amp;"/"&amp;B322</f>
        <v/>
      </c>
      <c r="E322" s="215" t="n">
        <v>45014</v>
      </c>
      <c r="F322" s="186" t="inlineStr">
        <is>
          <t>возврат</t>
        </is>
      </c>
      <c r="G322" s="185" t="inlineStr">
        <is>
          <t>Тандер</t>
        </is>
      </c>
      <c r="H322" s="216" t="inlineStr">
        <is>
          <t>Пермь</t>
        </is>
      </c>
      <c r="I322" s="185" t="n">
        <v>600</v>
      </c>
      <c r="J322" s="216" t="n">
        <v>0</v>
      </c>
      <c r="K322" s="216" t="inlineStr">
        <is>
          <t>Л7 нет машины</t>
        </is>
      </c>
      <c r="L322" s="216" t="n"/>
      <c r="M322" s="216" t="n"/>
      <c r="N322" s="216" t="n">
        <v>0</v>
      </c>
      <c r="O322" s="216" t="n"/>
      <c r="P322" s="216" t="n"/>
      <c r="Q322" s="217" t="n"/>
      <c r="R322" s="216" t="n"/>
      <c r="S322" s="258" t="n"/>
      <c r="T322" s="185">
        <f>VLOOKUP(_xlfn.CONCAT(G322,H322),'SHIP-TO'!H:I,2,0)</f>
        <v/>
      </c>
      <c r="U322" s="282" t="n"/>
      <c r="V322" s="185" t="n"/>
      <c r="W322" s="185" t="n"/>
      <c r="X322" s="185" t="n"/>
      <c r="Y322" s="185" t="n"/>
      <c r="Z322" s="185" t="n"/>
      <c r="AA322" s="185" t="n"/>
      <c r="AB322" s="185" t="n"/>
      <c r="AC322" s="185" t="n"/>
      <c r="AD322" s="185" t="n"/>
      <c r="AE322" s="185" t="n"/>
      <c r="AF322" s="185" t="n"/>
      <c r="AG322" s="185" t="n"/>
      <c r="AH322" s="185" t="n"/>
      <c r="AI322" s="185" t="n"/>
      <c r="AJ322" s="185" t="n"/>
    </row>
    <row r="323" customFormat="1" s="172">
      <c r="A323" s="171">
        <f>E323&amp;F323</f>
        <v/>
      </c>
      <c r="B323" s="56" t="n">
        <v>322</v>
      </c>
      <c r="C323" s="185">
        <f>C321</f>
        <v/>
      </c>
      <c r="D323" s="185">
        <f>C323&amp;"/"&amp;B323</f>
        <v/>
      </c>
      <c r="E323" s="218" t="n">
        <v>45014</v>
      </c>
      <c r="F323" s="171" t="inlineStr">
        <is>
          <t>возврат</t>
        </is>
      </c>
      <c r="G323" s="170" t="inlineStr">
        <is>
          <t>Х5</t>
        </is>
      </c>
      <c r="H323" s="199" t="inlineStr">
        <is>
          <t>РЦ Екатеринбург</t>
        </is>
      </c>
      <c r="I323" s="170" t="n">
        <v>500</v>
      </c>
      <c r="J323" s="170" t="n">
        <v>500</v>
      </c>
      <c r="K323" s="170" t="n">
        <v>8003</v>
      </c>
      <c r="L323" s="170" t="inlineStr">
        <is>
          <t>Коренник</t>
        </is>
      </c>
      <c r="M323" s="170" t="inlineStr">
        <is>
          <t>Н086СХ159</t>
        </is>
      </c>
      <c r="N323" s="170" t="n">
        <v>20</v>
      </c>
      <c r="O323" s="199" t="n"/>
      <c r="P323" s="199" t="n"/>
      <c r="Q323" s="200" t="n"/>
      <c r="R323" s="199" t="n">
        <v>885483095</v>
      </c>
      <c r="S323" s="258" t="inlineStr">
        <is>
          <t>R101020591</t>
        </is>
      </c>
      <c r="T323" s="185">
        <f>VLOOKUP(_xlfn.CONCAT(G323,H323),'SHIP-TO'!H:I,2,0)</f>
        <v/>
      </c>
      <c r="U323" s="282" t="n"/>
      <c r="V323" s="170" t="n"/>
      <c r="W323" s="170" t="n"/>
      <c r="X323" s="170" t="n"/>
      <c r="Y323" s="170" t="n"/>
      <c r="Z323" s="170" t="n"/>
      <c r="AA323" s="170" t="n"/>
      <c r="AB323" s="170" t="n"/>
      <c r="AC323" s="170" t="n"/>
      <c r="AD323" s="170" t="n"/>
      <c r="AE323" s="170" t="n"/>
      <c r="AF323" s="170" t="n"/>
      <c r="AG323" s="170" t="n"/>
      <c r="AH323" s="170" t="n"/>
      <c r="AI323" s="170" t="n"/>
      <c r="AJ323" s="170" t="n"/>
    </row>
    <row r="324">
      <c r="A324" s="168">
        <f>E324&amp;F324</f>
        <v/>
      </c>
      <c r="B324" s="56" t="n">
        <v>323</v>
      </c>
      <c r="C324" s="175">
        <f>C323</f>
        <v/>
      </c>
      <c r="D324" s="175">
        <f>C324&amp;"/"&amp;B324</f>
        <v/>
      </c>
      <c r="E324" s="214" t="n">
        <v>45017</v>
      </c>
      <c r="F324" s="168" t="inlineStr">
        <is>
          <t>возврат</t>
        </is>
      </c>
      <c r="G324" s="56" t="inlineStr">
        <is>
          <t>Тандер</t>
        </is>
      </c>
      <c r="H324" s="197" t="inlineStr">
        <is>
          <t>Пермь</t>
        </is>
      </c>
      <c r="I324" s="56" t="n">
        <v>500</v>
      </c>
      <c r="J324" s="56" t="n">
        <v>500</v>
      </c>
      <c r="K324" s="56" t="inlineStr">
        <is>
          <t>ВозПрм05639</t>
        </is>
      </c>
      <c r="L324" s="56" t="inlineStr">
        <is>
          <t>Кононов</t>
        </is>
      </c>
      <c r="M324" s="56" t="inlineStr">
        <is>
          <t>Н126СХ159</t>
        </is>
      </c>
      <c r="N324" s="56" t="n">
        <v>24</v>
      </c>
      <c r="O324" s="197" t="n"/>
      <c r="P324" s="197" t="n"/>
      <c r="Q324" s="198" t="n"/>
      <c r="R324" s="197" t="n">
        <v>885436265</v>
      </c>
      <c r="S324" s="257" t="inlineStr">
        <is>
          <t>R101023209</t>
        </is>
      </c>
      <c r="T324" s="175">
        <f>VLOOKUP(_xlfn.CONCAT(G324,H324),'SHIP-TO'!H:I,2,0)</f>
        <v/>
      </c>
      <c r="U324" s="296" t="n"/>
      <c r="V324" s="56" t="n"/>
      <c r="W324" s="56" t="n"/>
      <c r="X324" s="56" t="n"/>
      <c r="Y324" s="56" t="n"/>
      <c r="Z324" s="56" t="n"/>
      <c r="AA324" s="56" t="n"/>
      <c r="AB324" s="56" t="n"/>
      <c r="AC324" s="56" t="n"/>
      <c r="AD324" s="56" t="n"/>
      <c r="AE324" s="56" t="n"/>
      <c r="AF324" s="56" t="n"/>
      <c r="AG324" s="56" t="n"/>
      <c r="AH324" s="56" t="n"/>
      <c r="AI324" s="56" t="n"/>
      <c r="AJ324" s="56" t="n"/>
    </row>
    <row r="325">
      <c r="A325" s="168">
        <f>E325&amp;F325</f>
        <v/>
      </c>
      <c r="B325" s="56" t="n">
        <v>324</v>
      </c>
      <c r="C325" s="175">
        <f>C324</f>
        <v/>
      </c>
      <c r="D325" s="175">
        <f>C325&amp;"/"&amp;B325</f>
        <v/>
      </c>
      <c r="E325" s="214" t="n">
        <v>45021</v>
      </c>
      <c r="F325" s="168" t="inlineStr">
        <is>
          <t>возврат</t>
        </is>
      </c>
      <c r="G325" s="56" t="inlineStr">
        <is>
          <t>Тандер</t>
        </is>
      </c>
      <c r="H325" s="197" t="inlineStr">
        <is>
          <t>Пермь</t>
        </is>
      </c>
      <c r="I325" s="56" t="n">
        <v>500</v>
      </c>
      <c r="J325" s="56" t="n">
        <v>500</v>
      </c>
      <c r="K325" s="56" t="inlineStr">
        <is>
          <t>ВозПрм05643</t>
        </is>
      </c>
      <c r="L325" s="56" t="inlineStr">
        <is>
          <t>Луцик</t>
        </is>
      </c>
      <c r="M325" s="56" t="inlineStr">
        <is>
          <t>Н764УН159</t>
        </is>
      </c>
      <c r="N325" s="56" t="n">
        <v>24</v>
      </c>
      <c r="O325" s="197" t="n"/>
      <c r="P325" s="197" t="n"/>
      <c r="Q325" s="198" t="n"/>
      <c r="R325" s="197" t="n">
        <v>885465476</v>
      </c>
      <c r="S325" s="257" t="inlineStr">
        <is>
          <t>R101023208</t>
        </is>
      </c>
      <c r="T325" s="175">
        <f>VLOOKUP(_xlfn.CONCAT(G325,H325),'SHIP-TO'!H:I,2,0)</f>
        <v/>
      </c>
      <c r="U325" s="296" t="n"/>
      <c r="V325" s="56" t="n"/>
      <c r="W325" s="56" t="n"/>
      <c r="X325" s="56" t="n"/>
      <c r="Y325" s="56" t="n"/>
      <c r="Z325" s="56" t="n"/>
      <c r="AA325" s="56" t="n"/>
      <c r="AB325" s="56" t="n"/>
      <c r="AC325" s="56" t="n"/>
      <c r="AD325" s="56" t="n"/>
      <c r="AE325" s="56" t="n"/>
      <c r="AF325" s="56" t="n"/>
      <c r="AG325" s="56" t="n"/>
      <c r="AH325" s="56" t="n"/>
      <c r="AI325" s="56" t="n"/>
      <c r="AJ325" s="56" t="n"/>
    </row>
    <row r="326">
      <c r="A326" s="168">
        <f>E326&amp;F326</f>
        <v/>
      </c>
      <c r="B326" s="56" t="n">
        <v>325</v>
      </c>
      <c r="C326" s="175">
        <f>C325</f>
        <v/>
      </c>
      <c r="D326" s="175">
        <f>C326&amp;"/"&amp;B326</f>
        <v/>
      </c>
      <c r="E326" s="214" t="n">
        <v>45022</v>
      </c>
      <c r="F326" s="168" t="inlineStr">
        <is>
          <t>возврат</t>
        </is>
      </c>
      <c r="G326" s="56" t="inlineStr">
        <is>
          <t>Тандер</t>
        </is>
      </c>
      <c r="H326" s="197" t="inlineStr">
        <is>
          <t>Пермь</t>
        </is>
      </c>
      <c r="I326" s="56" t="n">
        <v>500</v>
      </c>
      <c r="J326" s="56" t="n">
        <v>480</v>
      </c>
      <c r="K326" s="56" t="inlineStr">
        <is>
          <t>ВозПрм05646</t>
        </is>
      </c>
      <c r="L326" s="56" t="inlineStr">
        <is>
          <t>Дузенко</t>
        </is>
      </c>
      <c r="M326" s="56" t="inlineStr">
        <is>
          <t>А308ОК159</t>
        </is>
      </c>
      <c r="N326" s="56" t="n">
        <v>24</v>
      </c>
      <c r="O326" s="197" t="n"/>
      <c r="P326" s="197" t="n"/>
      <c r="Q326" s="198" t="n"/>
      <c r="R326" s="197" t="n">
        <v>885272942</v>
      </c>
      <c r="S326" s="257" t="inlineStr">
        <is>
          <t>R101024186</t>
        </is>
      </c>
      <c r="T326" s="175">
        <f>VLOOKUP(_xlfn.CONCAT(G326,H326),'SHIP-TO'!H:I,2,0)</f>
        <v/>
      </c>
      <c r="U326" s="296" t="n"/>
      <c r="V326" s="56" t="n"/>
      <c r="W326" s="56" t="n"/>
      <c r="X326" s="56" t="n"/>
      <c r="Y326" s="56" t="n"/>
      <c r="Z326" s="56" t="n"/>
      <c r="AA326" s="56" t="n"/>
      <c r="AB326" s="56" t="n"/>
      <c r="AC326" s="56" t="n"/>
      <c r="AD326" s="56" t="n"/>
      <c r="AE326" s="56" t="n"/>
      <c r="AF326" s="56" t="n"/>
      <c r="AG326" s="56" t="n"/>
      <c r="AH326" s="56" t="n"/>
      <c r="AI326" s="56" t="n"/>
      <c r="AJ326" s="56" t="n"/>
    </row>
    <row r="327">
      <c r="A327" s="168">
        <f>E327&amp;F327</f>
        <v/>
      </c>
      <c r="B327" s="56" t="n">
        <v>326</v>
      </c>
      <c r="C327" s="175">
        <f>C326</f>
        <v/>
      </c>
      <c r="D327" s="175">
        <f>C327&amp;"/"&amp;B327</f>
        <v/>
      </c>
      <c r="E327" s="214" t="n">
        <v>45022</v>
      </c>
      <c r="F327" s="168" t="inlineStr">
        <is>
          <t>поставка</t>
        </is>
      </c>
      <c r="G327" s="56" t="inlineStr">
        <is>
          <t>ДЦ Пермь</t>
        </is>
      </c>
      <c r="H327" s="197" t="n"/>
      <c r="I327" s="56" t="n">
        <v>600</v>
      </c>
      <c r="J327" s="56" t="n">
        <v>600</v>
      </c>
      <c r="K327" s="56" t="inlineStr">
        <is>
          <t>TREKB2023040501</t>
        </is>
      </c>
      <c r="L327" s="56" t="inlineStr">
        <is>
          <t>Мальцев</t>
        </is>
      </c>
      <c r="M327" s="56" t="inlineStr">
        <is>
          <t>М888КО159</t>
        </is>
      </c>
      <c r="N327" s="56" t="n">
        <v>24</v>
      </c>
      <c r="O327" s="197" t="n"/>
      <c r="P327" s="197" t="n"/>
      <c r="Q327" s="198" t="n"/>
      <c r="R327" s="197" t="n"/>
      <c r="S327" s="257" t="n"/>
      <c r="T327" s="175">
        <f>VLOOKUP(_xlfn.CONCAT(G327,H327),'SHIP-TO'!H:I,2,0)</f>
        <v/>
      </c>
      <c r="U327" s="296" t="n"/>
      <c r="V327" s="56" t="n"/>
      <c r="W327" s="56" t="n"/>
      <c r="X327" s="56" t="n"/>
      <c r="Y327" s="56" t="n"/>
      <c r="Z327" s="56" t="n"/>
      <c r="AA327" s="56" t="n"/>
      <c r="AB327" s="56" t="n"/>
      <c r="AC327" s="56" t="n"/>
      <c r="AD327" s="56" t="n"/>
      <c r="AE327" s="56" t="n"/>
      <c r="AF327" s="56" t="n"/>
      <c r="AG327" s="56" t="n"/>
      <c r="AH327" s="56" t="n"/>
      <c r="AI327" s="56" t="n"/>
      <c r="AJ327" s="56" t="n"/>
    </row>
    <row r="328">
      <c r="A328" s="168">
        <f>E328&amp;F328</f>
        <v/>
      </c>
      <c r="B328" s="56" t="n">
        <v>327</v>
      </c>
      <c r="C328" s="175">
        <f>C327</f>
        <v/>
      </c>
      <c r="D328" s="175">
        <f>C328&amp;"/"&amp;B328</f>
        <v/>
      </c>
      <c r="E328" s="214" t="n">
        <v>45022</v>
      </c>
      <c r="F328" s="168" t="inlineStr">
        <is>
          <t>возврат</t>
        </is>
      </c>
      <c r="G328" s="56" t="inlineStr">
        <is>
          <t>Ашан</t>
        </is>
      </c>
      <c r="H328" s="197" t="inlineStr">
        <is>
          <t>Екатеринбург</t>
        </is>
      </c>
      <c r="I328" s="56" t="n">
        <v>167</v>
      </c>
      <c r="J328" s="56" t="n">
        <v>167</v>
      </c>
      <c r="K328" s="56" t="inlineStr">
        <is>
          <t>б/н</t>
        </is>
      </c>
      <c r="L328" s="56" t="inlineStr">
        <is>
          <t>Дмитриев</t>
        </is>
      </c>
      <c r="M328" s="56" t="inlineStr">
        <is>
          <t>Т645СН96</t>
        </is>
      </c>
      <c r="N328" s="56" t="n">
        <v>8</v>
      </c>
      <c r="O328" s="197" t="n"/>
      <c r="P328" s="197" t="n"/>
      <c r="Q328" s="198" t="n"/>
      <c r="R328" s="197" t="n">
        <v>885511628</v>
      </c>
      <c r="S328" s="257" t="inlineStr">
        <is>
          <t>R101048137</t>
        </is>
      </c>
      <c r="T328" s="175">
        <f>VLOOKUP(_xlfn.CONCAT(G328,H328),'SHIP-TO'!H:I,2,0)</f>
        <v/>
      </c>
      <c r="U328" s="296" t="n"/>
      <c r="V328" s="56" t="n"/>
      <c r="W328" s="56" t="n"/>
      <c r="X328" s="56" t="n"/>
      <c r="Y328" s="56" t="n"/>
      <c r="Z328" s="56" t="n"/>
      <c r="AA328" s="56" t="n"/>
      <c r="AB328" s="56" t="n"/>
      <c r="AC328" s="56" t="n"/>
      <c r="AD328" s="56" t="n"/>
      <c r="AE328" s="56" t="n"/>
      <c r="AF328" s="56" t="n"/>
      <c r="AG328" s="56" t="n"/>
      <c r="AH328" s="56" t="n"/>
      <c r="AI328" s="56" t="n"/>
      <c r="AJ328" s="56" t="n"/>
    </row>
    <row r="329">
      <c r="A329" s="168">
        <f>E329&amp;F329</f>
        <v/>
      </c>
      <c r="B329" s="56" t="n">
        <v>328</v>
      </c>
      <c r="C329" s="175">
        <f>C328</f>
        <v/>
      </c>
      <c r="D329" s="175">
        <f>C329&amp;"/"&amp;B329</f>
        <v/>
      </c>
      <c r="E329" s="214" t="n">
        <v>45022</v>
      </c>
      <c r="F329" s="168" t="inlineStr">
        <is>
          <t>возврат</t>
        </is>
      </c>
      <c r="G329" s="56" t="inlineStr">
        <is>
          <t>Тандер</t>
        </is>
      </c>
      <c r="H329" s="197" t="inlineStr">
        <is>
          <t>Пермь</t>
        </is>
      </c>
      <c r="I329" s="56" t="n">
        <v>500</v>
      </c>
      <c r="J329" s="56" t="n">
        <v>480</v>
      </c>
      <c r="K329" s="56" t="inlineStr">
        <is>
          <t>ВозПрм05648</t>
        </is>
      </c>
      <c r="L329" s="56" t="inlineStr">
        <is>
          <t>Черепанов</t>
        </is>
      </c>
      <c r="M329" s="56" t="inlineStr">
        <is>
          <t xml:space="preserve">Н763ЕТ159  </t>
        </is>
      </c>
      <c r="N329" s="56" t="n">
        <v>24</v>
      </c>
      <c r="O329" s="197" t="n"/>
      <c r="P329" s="197" t="n"/>
      <c r="Q329" s="198" t="n"/>
      <c r="R329" s="197" t="n">
        <v>885267671</v>
      </c>
      <c r="S329" s="257" t="inlineStr">
        <is>
          <t>R101024187</t>
        </is>
      </c>
      <c r="T329" s="175">
        <f>VLOOKUP(_xlfn.CONCAT(G329,H329),'SHIP-TO'!H:I,2,0)</f>
        <v/>
      </c>
      <c r="U329" s="296" t="n"/>
      <c r="V329" s="56" t="n"/>
      <c r="W329" s="56" t="n"/>
      <c r="X329" s="56" t="n"/>
      <c r="Y329" s="56" t="n"/>
      <c r="Z329" s="56" t="n"/>
      <c r="AA329" s="56" t="n"/>
      <c r="AB329" s="56" t="n"/>
      <c r="AC329" s="56" t="n"/>
      <c r="AD329" s="56" t="n"/>
      <c r="AE329" s="56" t="n"/>
      <c r="AF329" s="56" t="n"/>
      <c r="AG329" s="56" t="n"/>
      <c r="AH329" s="56" t="n"/>
      <c r="AI329" s="56" t="n"/>
      <c r="AJ329" s="56" t="n"/>
    </row>
    <row r="330">
      <c r="A330" s="168">
        <f>E330&amp;F330</f>
        <v/>
      </c>
      <c r="B330" s="56" t="n">
        <v>329</v>
      </c>
      <c r="C330" s="175">
        <f>C329</f>
        <v/>
      </c>
      <c r="D330" s="175">
        <f>C330&amp;"/"&amp;B330</f>
        <v/>
      </c>
      <c r="E330" s="214" t="n">
        <v>45023</v>
      </c>
      <c r="F330" s="168" t="inlineStr">
        <is>
          <t>возврат</t>
        </is>
      </c>
      <c r="G330" s="56" t="inlineStr">
        <is>
          <t>Тандер</t>
        </is>
      </c>
      <c r="H330" s="197" t="inlineStr">
        <is>
          <t>Пермь</t>
        </is>
      </c>
      <c r="I330" s="56" t="n">
        <v>500</v>
      </c>
      <c r="J330" s="56" t="n">
        <v>525</v>
      </c>
      <c r="K330" s="56" t="inlineStr">
        <is>
          <t>ВозПрм05651</t>
        </is>
      </c>
      <c r="L330" s="56" t="inlineStr">
        <is>
          <t>Габзалилов</t>
        </is>
      </c>
      <c r="M330" s="202" t="inlineStr">
        <is>
          <t>Н094СХ159</t>
        </is>
      </c>
      <c r="N330" s="56" t="n">
        <v>24</v>
      </c>
      <c r="O330" s="197" t="n"/>
      <c r="P330" s="197" t="n"/>
      <c r="Q330" s="198" t="n"/>
      <c r="R330" s="197" t="n">
        <v>885324219</v>
      </c>
      <c r="S330" s="257" t="inlineStr">
        <is>
          <t>R101025117</t>
        </is>
      </c>
      <c r="T330" s="175">
        <f>VLOOKUP(_xlfn.CONCAT(G330,H330),'SHIP-TO'!H:I,2,0)</f>
        <v/>
      </c>
      <c r="U330" s="296" t="n"/>
      <c r="V330" s="56" t="n"/>
      <c r="W330" s="56" t="n"/>
      <c r="X330" s="56" t="n"/>
      <c r="Y330" s="56" t="n"/>
      <c r="Z330" s="56" t="n"/>
      <c r="AA330" s="56" t="n"/>
      <c r="AB330" s="56" t="n"/>
      <c r="AC330" s="56" t="n"/>
      <c r="AD330" s="56" t="n"/>
      <c r="AE330" s="56" t="n"/>
      <c r="AF330" s="56" t="n"/>
      <c r="AG330" s="56" t="n"/>
      <c r="AH330" s="56" t="n"/>
      <c r="AI330" s="56" t="n"/>
      <c r="AJ330" s="56" t="n"/>
    </row>
    <row r="331">
      <c r="A331" s="168">
        <f>E331&amp;F331</f>
        <v/>
      </c>
      <c r="B331" s="56" t="n">
        <v>330</v>
      </c>
      <c r="C331" s="175">
        <f>C330</f>
        <v/>
      </c>
      <c r="D331" s="175">
        <f>C331&amp;"/"&amp;B331</f>
        <v/>
      </c>
      <c r="E331" s="214" t="n">
        <v>45024</v>
      </c>
      <c r="F331" s="168" t="inlineStr">
        <is>
          <t>возврат</t>
        </is>
      </c>
      <c r="G331" s="56" t="inlineStr">
        <is>
          <t>Тандер</t>
        </is>
      </c>
      <c r="H331" s="197" t="inlineStr">
        <is>
          <t>Пермь</t>
        </is>
      </c>
      <c r="I331" s="56" t="n">
        <v>500</v>
      </c>
      <c r="J331" s="56" t="n">
        <v>504</v>
      </c>
      <c r="K331" s="56" t="inlineStr">
        <is>
          <t>ВозПрм05655</t>
        </is>
      </c>
      <c r="L331" s="56" t="inlineStr">
        <is>
          <t>Черепанов</t>
        </is>
      </c>
      <c r="M331" s="56" t="inlineStr">
        <is>
          <t xml:space="preserve">Н763ЕТ159  </t>
        </is>
      </c>
      <c r="N331" s="56" t="n">
        <v>24</v>
      </c>
      <c r="O331" s="197" t="n"/>
      <c r="P331" s="197" t="n"/>
      <c r="Q331" s="198" t="n"/>
      <c r="R331" s="197" t="n">
        <v>885255450</v>
      </c>
      <c r="S331" s="257" t="inlineStr">
        <is>
          <t>R101025116</t>
        </is>
      </c>
      <c r="T331" s="175">
        <f>VLOOKUP(_xlfn.CONCAT(G331,H331),'SHIP-TO'!H:I,2,0)</f>
        <v/>
      </c>
      <c r="U331" s="296" t="n"/>
      <c r="V331" s="56" t="n"/>
      <c r="W331" s="56" t="n"/>
      <c r="X331" s="56" t="n"/>
      <c r="Y331" s="56" t="n"/>
      <c r="Z331" s="56" t="n"/>
      <c r="AA331" s="56" t="n"/>
      <c r="AB331" s="56" t="n"/>
      <c r="AC331" s="56" t="n"/>
      <c r="AD331" s="56" t="n"/>
      <c r="AE331" s="56" t="n"/>
      <c r="AF331" s="56" t="n"/>
      <c r="AG331" s="56" t="n"/>
      <c r="AH331" s="56" t="n"/>
      <c r="AI331" s="56" t="n"/>
      <c r="AJ331" s="56" t="n"/>
    </row>
    <row r="332">
      <c r="A332" s="168">
        <f>E332&amp;F332</f>
        <v/>
      </c>
      <c r="B332" s="56" t="n">
        <v>331</v>
      </c>
      <c r="C332" s="175">
        <f>C331</f>
        <v/>
      </c>
      <c r="D332" s="175">
        <f>C332&amp;"/"&amp;B332</f>
        <v/>
      </c>
      <c r="E332" s="214" t="n">
        <v>45029</v>
      </c>
      <c r="F332" s="168" t="inlineStr">
        <is>
          <t>поставка</t>
        </is>
      </c>
      <c r="G332" s="56" t="inlineStr">
        <is>
          <t>ДЦ Пермь</t>
        </is>
      </c>
      <c r="H332" s="197" t="n"/>
      <c r="I332" s="56" t="n">
        <v>600</v>
      </c>
      <c r="J332" s="56" t="n">
        <v>600</v>
      </c>
      <c r="K332" s="56" t="inlineStr">
        <is>
          <t>TREKB2023040502</t>
        </is>
      </c>
      <c r="L332" s="56" t="inlineStr">
        <is>
          <t>Черепанов</t>
        </is>
      </c>
      <c r="M332" s="56" t="inlineStr">
        <is>
          <t>Н750ЕТ159</t>
        </is>
      </c>
      <c r="N332" s="56" t="n">
        <v>24</v>
      </c>
      <c r="O332" s="197" t="n"/>
      <c r="P332" s="197" t="n"/>
      <c r="Q332" s="198" t="n"/>
      <c r="R332" s="197" t="n"/>
      <c r="S332" s="257" t="n"/>
      <c r="T332" s="175">
        <f>VLOOKUP(_xlfn.CONCAT(G332,H332),'SHIP-TO'!H:I,2,0)</f>
        <v/>
      </c>
      <c r="U332" s="296" t="n"/>
      <c r="V332" s="56" t="n"/>
      <c r="W332" s="56" t="n"/>
      <c r="X332" s="56" t="n"/>
      <c r="Y332" s="56" t="n"/>
      <c r="Z332" s="56" t="n"/>
      <c r="AA332" s="56" t="n"/>
      <c r="AB332" s="56" t="n"/>
      <c r="AC332" s="56" t="n"/>
      <c r="AD332" s="56" t="n"/>
      <c r="AE332" s="56" t="n"/>
      <c r="AF332" s="56" t="n"/>
      <c r="AG332" s="56" t="n"/>
      <c r="AH332" s="56" t="n"/>
      <c r="AI332" s="56" t="n"/>
      <c r="AJ332" s="56" t="n"/>
    </row>
    <row r="333">
      <c r="A333" s="168">
        <f>E333&amp;F333</f>
        <v/>
      </c>
      <c r="B333" s="56" t="n">
        <v>332</v>
      </c>
      <c r="C333" s="175">
        <f>C332</f>
        <v/>
      </c>
      <c r="D333" s="175">
        <f>C333&amp;"/"&amp;B333</f>
        <v/>
      </c>
      <c r="E333" s="214" t="n">
        <v>45031</v>
      </c>
      <c r="F333" s="168" t="inlineStr">
        <is>
          <t>возврат</t>
        </is>
      </c>
      <c r="G333" s="56" t="inlineStr">
        <is>
          <t>Тандер</t>
        </is>
      </c>
      <c r="H333" s="197" t="inlineStr">
        <is>
          <t>Пермь</t>
        </is>
      </c>
      <c r="I333" s="56" t="n">
        <v>500</v>
      </c>
      <c r="J333" s="56" t="n">
        <v>500</v>
      </c>
      <c r="K333" s="56" t="inlineStr">
        <is>
          <t>ВозПрм05670</t>
        </is>
      </c>
      <c r="L333" s="56" t="inlineStr">
        <is>
          <t>Постников</t>
        </is>
      </c>
      <c r="M333" s="56" t="inlineStr">
        <is>
          <t>Н750ЕТ159</t>
        </is>
      </c>
      <c r="N333" s="56" t="n">
        <v>24</v>
      </c>
      <c r="O333" s="197" t="n"/>
      <c r="P333" s="197" t="n"/>
      <c r="Q333" s="198" t="n"/>
      <c r="R333" s="197" t="n">
        <v>885528167</v>
      </c>
      <c r="S333" s="257" t="inlineStr">
        <is>
          <t>R101028578</t>
        </is>
      </c>
      <c r="T333" s="175">
        <f>VLOOKUP(_xlfn.CONCAT(G333,H333),'SHIP-TO'!H:I,2,0)</f>
        <v/>
      </c>
      <c r="U333" s="296" t="n"/>
      <c r="V333" s="56" t="n"/>
      <c r="W333" s="56" t="n"/>
      <c r="X333" s="56" t="n"/>
      <c r="Y333" s="56" t="n"/>
      <c r="Z333" s="56" t="n"/>
      <c r="AA333" s="56" t="n"/>
      <c r="AB333" s="56" t="n"/>
      <c r="AC333" s="56" t="n"/>
      <c r="AD333" s="56" t="n"/>
      <c r="AE333" s="56" t="n"/>
      <c r="AF333" s="56" t="n"/>
      <c r="AG333" s="56" t="n"/>
      <c r="AH333" s="56" t="n"/>
      <c r="AI333" s="56" t="n"/>
      <c r="AJ333" s="56" t="n"/>
    </row>
    <row r="334">
      <c r="A334" s="168">
        <f>E334&amp;F334</f>
        <v/>
      </c>
      <c r="B334" s="56" t="n">
        <v>333</v>
      </c>
      <c r="C334" s="175">
        <f>C333</f>
        <v/>
      </c>
      <c r="D334" s="175">
        <f>C334&amp;"/"&amp;B334</f>
        <v/>
      </c>
      <c r="E334" s="214" t="n">
        <v>45032</v>
      </c>
      <c r="F334" s="168" t="inlineStr">
        <is>
          <t>возврат</t>
        </is>
      </c>
      <c r="G334" s="56" t="inlineStr">
        <is>
          <t>Х5</t>
        </is>
      </c>
      <c r="H334" s="197" t="inlineStr">
        <is>
          <t>РЦ Екатеринбург</t>
        </is>
      </c>
      <c r="I334" s="56" t="n">
        <v>500</v>
      </c>
      <c r="J334" s="56" t="n">
        <v>495</v>
      </c>
      <c r="K334" s="56" t="n">
        <v>8149</v>
      </c>
      <c r="L334" s="56" t="inlineStr">
        <is>
          <t>Габзалилов</t>
        </is>
      </c>
      <c r="M334" s="56" t="inlineStr">
        <is>
          <t>Н094СХ159</t>
        </is>
      </c>
      <c r="N334" s="56" t="n">
        <v>24</v>
      </c>
      <c r="O334" s="197" t="n"/>
      <c r="P334" s="197" t="n"/>
      <c r="Q334" s="198" t="n"/>
      <c r="R334" s="197" t="n">
        <v>885350214</v>
      </c>
      <c r="S334" s="257" t="inlineStr">
        <is>
          <t>R101028575</t>
        </is>
      </c>
      <c r="T334" s="175">
        <f>VLOOKUP(_xlfn.CONCAT(G334,H334),'SHIP-TO'!H:I,2,0)</f>
        <v/>
      </c>
      <c r="U334" s="296" t="n"/>
      <c r="V334" s="56" t="n"/>
      <c r="W334" s="56" t="n"/>
      <c r="X334" s="56" t="n"/>
      <c r="Y334" s="56" t="n"/>
      <c r="Z334" s="56" t="n"/>
      <c r="AA334" s="56" t="n"/>
      <c r="AB334" s="56" t="n"/>
      <c r="AC334" s="56" t="n"/>
      <c r="AD334" s="56" t="n"/>
      <c r="AE334" s="56" t="n"/>
      <c r="AF334" s="56" t="n"/>
      <c r="AG334" s="56" t="n"/>
      <c r="AH334" s="56" t="n"/>
      <c r="AI334" s="56" t="n"/>
      <c r="AJ334" s="56" t="n"/>
    </row>
    <row r="335">
      <c r="A335" s="168">
        <f>E335&amp;F335</f>
        <v/>
      </c>
      <c r="B335" s="56" t="n">
        <v>334</v>
      </c>
      <c r="C335" s="175">
        <f>C334</f>
        <v/>
      </c>
      <c r="D335" s="175">
        <f>C335&amp;"/"&amp;B335</f>
        <v/>
      </c>
      <c r="E335" s="214" t="n">
        <v>45033</v>
      </c>
      <c r="F335" s="168" t="inlineStr">
        <is>
          <t>возврат</t>
        </is>
      </c>
      <c r="G335" s="56" t="inlineStr">
        <is>
          <t>Х5</t>
        </is>
      </c>
      <c r="H335" s="197" t="inlineStr">
        <is>
          <t>РЦ Форпост</t>
        </is>
      </c>
      <c r="I335" s="56" t="n">
        <v>500</v>
      </c>
      <c r="J335" s="56" t="n">
        <v>500</v>
      </c>
      <c r="K335" s="56" t="n">
        <v>5000167097</v>
      </c>
      <c r="L335" s="56" t="inlineStr">
        <is>
          <t>Гильманов</t>
        </is>
      </c>
      <c r="M335" s="56" t="inlineStr">
        <is>
          <t>А470ОК159</t>
        </is>
      </c>
      <c r="N335" s="56" t="n">
        <v>24</v>
      </c>
      <c r="O335" s="197" t="n"/>
      <c r="P335" s="197" t="n"/>
      <c r="Q335" s="198" t="n"/>
      <c r="R335" s="197" t="n">
        <v>885470166</v>
      </c>
      <c r="S335" s="257" t="inlineStr">
        <is>
          <t>R101028576</t>
        </is>
      </c>
      <c r="T335" s="175">
        <f>VLOOKUP(_xlfn.CONCAT(G335,H335),'SHIP-TO'!H:I,2,0)</f>
        <v/>
      </c>
      <c r="U335" s="296" t="n"/>
      <c r="V335" s="56" t="n"/>
      <c r="W335" s="56" t="n"/>
      <c r="X335" s="56" t="n"/>
      <c r="Y335" s="56" t="n"/>
      <c r="Z335" s="56" t="n"/>
      <c r="AA335" s="56" t="n"/>
      <c r="AB335" s="56" t="n"/>
      <c r="AC335" s="56" t="n"/>
      <c r="AD335" s="56" t="n"/>
      <c r="AE335" s="56" t="n"/>
      <c r="AF335" s="56" t="n"/>
      <c r="AG335" s="56" t="n"/>
      <c r="AH335" s="56" t="n"/>
      <c r="AI335" s="56" t="n"/>
      <c r="AJ335" s="56" t="n"/>
    </row>
    <row r="336">
      <c r="A336" s="168">
        <f>E336&amp;F336</f>
        <v/>
      </c>
      <c r="B336" s="56" t="n">
        <v>335</v>
      </c>
      <c r="C336" s="175">
        <f>C335</f>
        <v/>
      </c>
      <c r="D336" s="175">
        <f>C336&amp;"/"&amp;B336</f>
        <v/>
      </c>
      <c r="E336" s="214" t="n">
        <v>45033</v>
      </c>
      <c r="F336" s="168" t="inlineStr">
        <is>
          <t>возврат</t>
        </is>
      </c>
      <c r="G336" s="56" t="inlineStr">
        <is>
          <t>Линия 7</t>
        </is>
      </c>
      <c r="H336" s="197" t="inlineStr">
        <is>
          <t>Екатеринбург</t>
        </is>
      </c>
      <c r="I336" s="56" t="n">
        <v>418</v>
      </c>
      <c r="J336" s="56" t="n">
        <v>418</v>
      </c>
      <c r="K336" s="193" t="n">
        <v>2</v>
      </c>
      <c r="L336" s="56" t="inlineStr">
        <is>
          <t>Черепанов</t>
        </is>
      </c>
      <c r="M336" s="56" t="inlineStr">
        <is>
          <t>Н750ЕТ159</t>
        </is>
      </c>
      <c r="N336" s="56" t="n">
        <v>20</v>
      </c>
      <c r="O336" s="197" t="n"/>
      <c r="P336" s="197" t="n"/>
      <c r="Q336" s="198" t="n"/>
      <c r="R336" s="197" t="n">
        <v>885520941</v>
      </c>
      <c r="S336" s="257" t="inlineStr">
        <is>
          <t>R101028577</t>
        </is>
      </c>
      <c r="T336" s="175">
        <f>VLOOKUP(_xlfn.CONCAT(G336,H336),'SHIP-TO'!H:I,2,0)</f>
        <v/>
      </c>
      <c r="U336" s="296" t="n"/>
      <c r="V336" s="56" t="n"/>
      <c r="W336" s="56" t="n"/>
      <c r="X336" s="56" t="n"/>
      <c r="Y336" s="56" t="n"/>
      <c r="Z336" s="56" t="n"/>
      <c r="AA336" s="56" t="n"/>
      <c r="AB336" s="56" t="n"/>
      <c r="AC336" s="56" t="n"/>
      <c r="AD336" s="56" t="n"/>
      <c r="AE336" s="56" t="n"/>
      <c r="AF336" s="56" t="n"/>
      <c r="AG336" s="56" t="n"/>
      <c r="AH336" s="56" t="n"/>
      <c r="AI336" s="56" t="n"/>
      <c r="AJ336" s="56" t="n"/>
    </row>
    <row r="337">
      <c r="A337" s="168">
        <f>E337&amp;F337</f>
        <v/>
      </c>
      <c r="B337" s="56" t="n">
        <v>336</v>
      </c>
      <c r="C337" s="175">
        <f>C336</f>
        <v/>
      </c>
      <c r="D337" s="175">
        <f>C337&amp;"/"&amp;B337</f>
        <v/>
      </c>
      <c r="E337" s="214" t="n">
        <v>45033</v>
      </c>
      <c r="F337" s="168" t="inlineStr">
        <is>
          <t>возврат</t>
        </is>
      </c>
      <c r="G337" s="56" t="inlineStr">
        <is>
          <t>Тандер</t>
        </is>
      </c>
      <c r="H337" s="197" t="inlineStr">
        <is>
          <t>Пермь</t>
        </is>
      </c>
      <c r="I337" s="56" t="n">
        <v>500</v>
      </c>
      <c r="J337" s="197" t="n">
        <v>0</v>
      </c>
      <c r="K337" s="197" t="inlineStr">
        <is>
          <t>увезли в Пермь</t>
        </is>
      </c>
      <c r="L337" s="56" t="inlineStr">
        <is>
          <t>-</t>
        </is>
      </c>
      <c r="M337" s="56" t="inlineStr">
        <is>
          <t>-</t>
        </is>
      </c>
      <c r="N337" s="56" t="inlineStr">
        <is>
          <t>-</t>
        </is>
      </c>
      <c r="O337" s="197" t="n"/>
      <c r="P337" s="197" t="n"/>
      <c r="Q337" s="198" t="n"/>
      <c r="R337" s="197" t="n"/>
      <c r="S337" s="257" t="n"/>
      <c r="T337" s="175">
        <f>VLOOKUP(_xlfn.CONCAT(G337,H337),'SHIP-TO'!H:I,2,0)</f>
        <v/>
      </c>
      <c r="U337" s="296" t="n"/>
      <c r="V337" s="56" t="n"/>
      <c r="W337" s="56" t="n"/>
      <c r="X337" s="56" t="n"/>
      <c r="Y337" s="56" t="n"/>
      <c r="Z337" s="56" t="n"/>
      <c r="AA337" s="56" t="n"/>
      <c r="AB337" s="56" t="n"/>
      <c r="AC337" s="56" t="n"/>
      <c r="AD337" s="56" t="n"/>
      <c r="AE337" s="56" t="n"/>
      <c r="AF337" s="56" t="n"/>
      <c r="AG337" s="56" t="n"/>
      <c r="AH337" s="56" t="n"/>
      <c r="AI337" s="56" t="n"/>
      <c r="AJ337" s="56" t="n"/>
    </row>
    <row r="338">
      <c r="A338" s="168">
        <f>E338&amp;F338</f>
        <v/>
      </c>
      <c r="B338" s="56" t="n">
        <v>337</v>
      </c>
      <c r="C338" s="175">
        <f>C337</f>
        <v/>
      </c>
      <c r="D338" s="175">
        <f>C338&amp;"/"&amp;B338</f>
        <v/>
      </c>
      <c r="E338" s="214" t="n">
        <v>45035</v>
      </c>
      <c r="F338" s="168" t="inlineStr">
        <is>
          <t>возврат</t>
        </is>
      </c>
      <c r="G338" s="56" t="inlineStr">
        <is>
          <t>Тандер</t>
        </is>
      </c>
      <c r="H338" s="197" t="inlineStr">
        <is>
          <t>Пермь</t>
        </is>
      </c>
      <c r="I338" s="56" t="n">
        <v>500</v>
      </c>
      <c r="J338" s="56" t="n">
        <v>530</v>
      </c>
      <c r="K338" s="56" t="inlineStr">
        <is>
          <t>ВозПрм05677</t>
        </is>
      </c>
      <c r="L338" s="56" t="inlineStr">
        <is>
          <t>Черепанов</t>
        </is>
      </c>
      <c r="M338" s="56" t="inlineStr">
        <is>
          <t>Н750ЕТ159</t>
        </is>
      </c>
      <c r="N338" s="56" t="n">
        <v>24</v>
      </c>
      <c r="O338" s="197" t="n"/>
      <c r="P338" s="197" t="n"/>
      <c r="Q338" s="198" t="n"/>
      <c r="R338" s="197" t="n">
        <v>885496223</v>
      </c>
      <c r="S338" s="257" t="inlineStr">
        <is>
          <t>R101028910</t>
        </is>
      </c>
      <c r="T338" s="175">
        <f>VLOOKUP(_xlfn.CONCAT(G338,H338),'SHIP-TO'!H:I,2,0)</f>
        <v/>
      </c>
      <c r="U338" s="296" t="n"/>
      <c r="V338" s="56" t="n"/>
      <c r="W338" s="56" t="n"/>
      <c r="X338" s="56" t="n"/>
      <c r="Y338" s="56" t="n"/>
      <c r="Z338" s="56" t="n"/>
      <c r="AA338" s="56" t="n"/>
      <c r="AB338" s="56" t="n"/>
      <c r="AC338" s="56" t="n"/>
      <c r="AD338" s="56" t="n"/>
      <c r="AE338" s="56" t="n"/>
      <c r="AF338" s="56" t="n"/>
      <c r="AG338" s="56" t="n"/>
      <c r="AH338" s="56" t="n"/>
      <c r="AI338" s="56" t="n"/>
      <c r="AJ338" s="56" t="n"/>
    </row>
    <row r="339">
      <c r="A339" s="168">
        <f>E339&amp;F339</f>
        <v/>
      </c>
      <c r="B339" s="56" t="n">
        <v>338</v>
      </c>
      <c r="C339" s="175">
        <f>C338</f>
        <v/>
      </c>
      <c r="D339" s="175">
        <f>C339&amp;"/"&amp;B339</f>
        <v/>
      </c>
      <c r="E339" s="214" t="n">
        <v>45038</v>
      </c>
      <c r="F339" s="168" t="inlineStr">
        <is>
          <t>возврат</t>
        </is>
      </c>
      <c r="G339" s="56" t="inlineStr">
        <is>
          <t>Тандер</t>
        </is>
      </c>
      <c r="H339" s="197" t="inlineStr">
        <is>
          <t>Пермь</t>
        </is>
      </c>
      <c r="I339" s="56" t="n">
        <v>500</v>
      </c>
      <c r="J339" s="56" t="n">
        <v>500</v>
      </c>
      <c r="K339" s="56" t="inlineStr">
        <is>
          <t>ВозПрм05683</t>
        </is>
      </c>
      <c r="L339" s="56" t="inlineStr">
        <is>
          <t>Гамаюнов</t>
        </is>
      </c>
      <c r="M339" s="56" t="inlineStr">
        <is>
          <t>Н773ЕТ159</t>
        </is>
      </c>
      <c r="N339" s="56" t="n">
        <v>24</v>
      </c>
      <c r="O339" s="197" t="n"/>
      <c r="P339" s="197" t="n"/>
      <c r="Q339" s="198" t="n"/>
      <c r="R339" s="197" t="n">
        <v>885522140</v>
      </c>
      <c r="S339" s="257" t="inlineStr">
        <is>
          <t>R101030047</t>
        </is>
      </c>
      <c r="T339" s="175">
        <f>VLOOKUP(_xlfn.CONCAT(G339,H339),'SHIP-TO'!H:I,2,0)</f>
        <v/>
      </c>
      <c r="U339" s="296" t="n"/>
      <c r="V339" s="56" t="n"/>
      <c r="W339" s="56" t="n"/>
      <c r="X339" s="56" t="n"/>
      <c r="Y339" s="56" t="n"/>
      <c r="Z339" s="56" t="n"/>
      <c r="AA339" s="56" t="n"/>
      <c r="AB339" s="56" t="n"/>
      <c r="AC339" s="56" t="n"/>
      <c r="AD339" s="56" t="n"/>
      <c r="AE339" s="56" t="n"/>
      <c r="AF339" s="56" t="n"/>
      <c r="AG339" s="56" t="n"/>
      <c r="AH339" s="56" t="n"/>
      <c r="AI339" s="56" t="n"/>
      <c r="AJ339" s="56" t="n"/>
    </row>
    <row r="340">
      <c r="A340" s="168">
        <f>E340&amp;F340</f>
        <v/>
      </c>
      <c r="B340" s="56" t="n">
        <v>339</v>
      </c>
      <c r="C340" s="175">
        <f>C339</f>
        <v/>
      </c>
      <c r="D340" s="175">
        <f>C340&amp;"/"&amp;B340</f>
        <v/>
      </c>
      <c r="E340" s="214" t="n">
        <v>45039</v>
      </c>
      <c r="F340" s="168" t="inlineStr">
        <is>
          <t>возврат</t>
        </is>
      </c>
      <c r="G340" s="56" t="inlineStr">
        <is>
          <t>Тандер</t>
        </is>
      </c>
      <c r="H340" s="197" t="inlineStr">
        <is>
          <t>Пермь</t>
        </is>
      </c>
      <c r="I340" s="56" t="n">
        <v>500</v>
      </c>
      <c r="J340" s="56" t="n">
        <v>500</v>
      </c>
      <c r="K340" s="56" t="inlineStr">
        <is>
          <t>ВозПрм05687</t>
        </is>
      </c>
      <c r="L340" s="56" t="inlineStr">
        <is>
          <t>Салимгораев</t>
        </is>
      </c>
      <c r="M340" s="56" t="inlineStr">
        <is>
          <t>А308ОК159</t>
        </is>
      </c>
      <c r="N340" s="56" t="n">
        <v>24</v>
      </c>
      <c r="O340" s="197" t="n"/>
      <c r="P340" s="197" t="n"/>
      <c r="Q340" s="198" t="n"/>
      <c r="R340" s="197" t="n">
        <v>885316347</v>
      </c>
      <c r="S340" s="257" t="inlineStr">
        <is>
          <t>R101030048</t>
        </is>
      </c>
      <c r="T340" s="175">
        <f>VLOOKUP(_xlfn.CONCAT(G340,H340),'SHIP-TO'!H:I,2,0)</f>
        <v/>
      </c>
      <c r="U340" s="296" t="n"/>
      <c r="V340" s="56" t="n"/>
      <c r="W340" s="56" t="n"/>
      <c r="X340" s="56" t="n"/>
      <c r="Y340" s="56" t="n"/>
      <c r="Z340" s="56" t="n"/>
      <c r="AA340" s="56" t="n"/>
      <c r="AB340" s="56" t="n"/>
      <c r="AC340" s="56" t="n"/>
      <c r="AD340" s="56" t="n"/>
      <c r="AE340" s="56" t="n"/>
      <c r="AF340" s="56" t="n"/>
      <c r="AG340" s="56" t="n"/>
      <c r="AH340" s="56" t="n"/>
      <c r="AI340" s="56" t="n"/>
      <c r="AJ340" s="56" t="n"/>
    </row>
    <row r="341">
      <c r="A341" s="168">
        <f>E341&amp;F341</f>
        <v/>
      </c>
      <c r="B341" s="56" t="n">
        <v>340</v>
      </c>
      <c r="C341" s="175">
        <f>C340</f>
        <v/>
      </c>
      <c r="D341" s="175">
        <f>C341&amp;"/"&amp;B341</f>
        <v/>
      </c>
      <c r="E341" s="214" t="n">
        <v>45039</v>
      </c>
      <c r="F341" s="168" t="inlineStr">
        <is>
          <t>возврат</t>
        </is>
      </c>
      <c r="G341" s="56" t="inlineStr">
        <is>
          <t>Х5</t>
        </is>
      </c>
      <c r="H341" s="197" t="inlineStr">
        <is>
          <t>РЦ Екатеринбург</t>
        </is>
      </c>
      <c r="I341" s="56" t="n">
        <v>252</v>
      </c>
      <c r="J341" s="56" t="n">
        <v>250</v>
      </c>
      <c r="K341" s="174" t="n">
        <v>8212</v>
      </c>
      <c r="L341" s="56" t="inlineStr">
        <is>
          <t>-</t>
        </is>
      </c>
      <c r="M341" s="56" t="inlineStr">
        <is>
          <t>-</t>
        </is>
      </c>
      <c r="N341" s="56" t="n">
        <v>10</v>
      </c>
      <c r="O341" s="197" t="n"/>
      <c r="P341" s="197" t="n"/>
      <c r="Q341" s="198" t="n"/>
      <c r="R341" s="197" t="n">
        <v>885519262</v>
      </c>
      <c r="S341" s="257" t="inlineStr">
        <is>
          <t>R101030553</t>
        </is>
      </c>
      <c r="T341" s="175">
        <f>VLOOKUP(_xlfn.CONCAT(G341,H341),'SHIP-TO'!H:I,2,0)</f>
        <v/>
      </c>
      <c r="U341" s="296" t="n"/>
      <c r="V341" s="56" t="n"/>
      <c r="W341" s="56" t="n"/>
      <c r="X341" s="56" t="n"/>
      <c r="Y341" s="56" t="n"/>
      <c r="Z341" s="56" t="n"/>
      <c r="AA341" s="56" t="n"/>
      <c r="AB341" s="56" t="n"/>
      <c r="AC341" s="56" t="n"/>
      <c r="AD341" s="56" t="n"/>
      <c r="AE341" s="56" t="n"/>
      <c r="AF341" s="56" t="n"/>
      <c r="AG341" s="56" t="n"/>
      <c r="AH341" s="56" t="n"/>
      <c r="AI341" s="56" t="n"/>
      <c r="AJ341" s="56" t="n"/>
    </row>
    <row r="342">
      <c r="A342" s="168">
        <f>E342&amp;F342</f>
        <v/>
      </c>
      <c r="B342" s="56" t="n">
        <v>341</v>
      </c>
      <c r="C342" s="175">
        <f>C341</f>
        <v/>
      </c>
      <c r="D342" s="175">
        <f>C342&amp;"/"&amp;B342</f>
        <v/>
      </c>
      <c r="E342" s="214" t="n">
        <v>45039</v>
      </c>
      <c r="F342" s="168" t="inlineStr">
        <is>
          <t>возврат</t>
        </is>
      </c>
      <c r="G342" s="56" t="inlineStr">
        <is>
          <t>Х5</t>
        </is>
      </c>
      <c r="H342" s="197" t="inlineStr">
        <is>
          <t>РЦ Форпост</t>
        </is>
      </c>
      <c r="I342" s="56" t="n">
        <v>500</v>
      </c>
      <c r="J342" s="56" t="n">
        <v>500</v>
      </c>
      <c r="K342" s="56" t="n">
        <v>5900168667</v>
      </c>
      <c r="L342" s="56" t="inlineStr">
        <is>
          <t>-</t>
        </is>
      </c>
      <c r="M342" s="56" t="inlineStr">
        <is>
          <t>-</t>
        </is>
      </c>
      <c r="N342" s="56" t="n">
        <v>24</v>
      </c>
      <c r="O342" s="197" t="n"/>
      <c r="P342" s="197" t="n"/>
      <c r="Q342" s="198" t="n"/>
      <c r="R342" s="197" t="n">
        <v>885301175</v>
      </c>
      <c r="S342" s="257" t="inlineStr">
        <is>
          <t>R101030552</t>
        </is>
      </c>
      <c r="T342" s="175">
        <f>VLOOKUP(_xlfn.CONCAT(G342,H342),'SHIP-TO'!H:I,2,0)</f>
        <v/>
      </c>
      <c r="U342" s="296" t="n"/>
      <c r="V342" s="56" t="n"/>
      <c r="W342" s="56" t="n"/>
      <c r="X342" s="56" t="n"/>
      <c r="Y342" s="56" t="n"/>
      <c r="Z342" s="56" t="n"/>
      <c r="AA342" s="56" t="n"/>
      <c r="AB342" s="56" t="n"/>
      <c r="AC342" s="56" t="n"/>
      <c r="AD342" s="56" t="n"/>
      <c r="AE342" s="56" t="n"/>
      <c r="AF342" s="56" t="n"/>
      <c r="AG342" s="56" t="n"/>
      <c r="AH342" s="56" t="n"/>
      <c r="AI342" s="56" t="n"/>
      <c r="AJ342" s="56" t="n"/>
    </row>
    <row r="343">
      <c r="A343" s="168">
        <f>E343&amp;F343</f>
        <v/>
      </c>
      <c r="B343" s="56" t="n">
        <v>342</v>
      </c>
      <c r="C343" s="175">
        <f>C342</f>
        <v/>
      </c>
      <c r="D343" s="175">
        <f>C343&amp;"/"&amp;B343</f>
        <v/>
      </c>
      <c r="E343" s="214" t="n">
        <v>45041</v>
      </c>
      <c r="F343" s="168" t="inlineStr">
        <is>
          <t>возврат</t>
        </is>
      </c>
      <c r="G343" s="56" t="inlineStr">
        <is>
          <t>Тандер</t>
        </is>
      </c>
      <c r="H343" s="197" t="inlineStr">
        <is>
          <t>Екатеринбург</t>
        </is>
      </c>
      <c r="I343" s="56" t="n">
        <v>600</v>
      </c>
      <c r="J343" s="56" t="n">
        <v>576</v>
      </c>
      <c r="K343" s="56" t="inlineStr">
        <is>
          <t>ВозПерв0009417</t>
        </is>
      </c>
      <c r="L343" s="56" t="inlineStr">
        <is>
          <t>Кононов</t>
        </is>
      </c>
      <c r="M343" s="56" t="inlineStr">
        <is>
          <t>Н126СХ159</t>
        </is>
      </c>
      <c r="N343" s="56" t="n">
        <v>24</v>
      </c>
      <c r="O343" s="197" t="n"/>
      <c r="P343" s="197" t="n"/>
      <c r="Q343" s="198" t="n"/>
      <c r="R343" s="197" t="n">
        <v>885428772</v>
      </c>
      <c r="S343" s="257" t="inlineStr">
        <is>
          <t>R101032108</t>
        </is>
      </c>
      <c r="T343" s="175">
        <f>VLOOKUP(_xlfn.CONCAT(G343,H343),'SHIP-TO'!H:I,2,0)</f>
        <v/>
      </c>
      <c r="U343" s="296" t="n"/>
      <c r="V343" s="56" t="n"/>
      <c r="W343" s="56" t="n"/>
      <c r="X343" s="56" t="n"/>
      <c r="Y343" s="56" t="n"/>
      <c r="Z343" s="56" t="n"/>
      <c r="AA343" s="56" t="n"/>
      <c r="AB343" s="56" t="n"/>
      <c r="AC343" s="56" t="n"/>
      <c r="AD343" s="56" t="n"/>
      <c r="AE343" s="56" t="n"/>
      <c r="AF343" s="56" t="n"/>
      <c r="AG343" s="56" t="n"/>
      <c r="AH343" s="56" t="n"/>
      <c r="AI343" s="56" t="n"/>
      <c r="AJ343" s="56" t="n"/>
    </row>
    <row r="344">
      <c r="A344" s="168">
        <f>E344&amp;F344</f>
        <v/>
      </c>
      <c r="B344" s="56" t="n">
        <v>343</v>
      </c>
      <c r="C344" s="175">
        <f>C343</f>
        <v/>
      </c>
      <c r="D344" s="175">
        <f>C344&amp;"/"&amp;B344</f>
        <v/>
      </c>
      <c r="E344" s="214" t="n">
        <v>45041</v>
      </c>
      <c r="F344" s="168" t="inlineStr">
        <is>
          <t>возврат</t>
        </is>
      </c>
      <c r="G344" s="56" t="inlineStr">
        <is>
          <t>Яндекс</t>
        </is>
      </c>
      <c r="H344" s="197" t="inlineStr">
        <is>
          <t>Екатеринбург</t>
        </is>
      </c>
      <c r="I344" s="56" t="n">
        <v>155</v>
      </c>
      <c r="J344" s="56" t="n">
        <v>155</v>
      </c>
      <c r="K344" s="56" t="inlineStr">
        <is>
          <t>б/н</t>
        </is>
      </c>
      <c r="L344" s="56" t="inlineStr">
        <is>
          <t>Голубчиков</t>
        </is>
      </c>
      <c r="M344" s="56" t="inlineStr">
        <is>
          <t>-</t>
        </is>
      </c>
      <c r="N344" s="56" t="n">
        <v>6</v>
      </c>
      <c r="O344" s="197" t="n"/>
      <c r="P344" s="197" t="n"/>
      <c r="Q344" s="198" t="n"/>
      <c r="R344" s="197" t="n">
        <v>885321543</v>
      </c>
      <c r="S344" s="257" t="inlineStr">
        <is>
          <t>R101032107</t>
        </is>
      </c>
      <c r="T344" s="175">
        <f>VLOOKUP(_xlfn.CONCAT(G344,H344),'SHIP-TO'!H:I,2,0)</f>
        <v/>
      </c>
      <c r="U344" s="296" t="n"/>
      <c r="V344" s="56" t="n"/>
      <c r="W344" s="56" t="n"/>
      <c r="X344" s="56" t="n"/>
      <c r="Y344" s="56" t="n"/>
      <c r="Z344" s="56" t="n"/>
      <c r="AA344" s="56" t="n"/>
      <c r="AB344" s="56" t="n"/>
      <c r="AC344" s="56" t="n"/>
      <c r="AD344" s="56" t="n"/>
      <c r="AE344" s="56" t="n"/>
      <c r="AF344" s="56" t="n"/>
      <c r="AG344" s="56" t="n"/>
      <c r="AH344" s="56" t="n"/>
      <c r="AI344" s="56" t="n"/>
      <c r="AJ344" s="56" t="n"/>
    </row>
    <row r="345">
      <c r="A345" s="168">
        <f>E345&amp;F345</f>
        <v/>
      </c>
      <c r="B345" s="56" t="n">
        <v>344</v>
      </c>
      <c r="C345" s="175">
        <f>C344</f>
        <v/>
      </c>
      <c r="D345" s="175">
        <f>C345&amp;"/"&amp;B345</f>
        <v/>
      </c>
      <c r="E345" s="214" t="n">
        <v>45045</v>
      </c>
      <c r="F345" s="168" t="inlineStr">
        <is>
          <t>возврат</t>
        </is>
      </c>
      <c r="G345" s="56" t="inlineStr">
        <is>
          <t>Тандер</t>
        </is>
      </c>
      <c r="H345" s="197" t="inlineStr">
        <is>
          <t>Екатеринбург</t>
        </is>
      </c>
      <c r="I345" s="56" t="n">
        <v>600</v>
      </c>
      <c r="J345" s="56" t="n">
        <v>0</v>
      </c>
      <c r="K345" s="197" t="inlineStr">
        <is>
          <t>Отказ Тандера</t>
        </is>
      </c>
      <c r="L345" s="56" t="inlineStr">
        <is>
          <t>-</t>
        </is>
      </c>
      <c r="M345" s="56" t="inlineStr">
        <is>
          <t>-</t>
        </is>
      </c>
      <c r="N345" s="56" t="n">
        <v>0</v>
      </c>
      <c r="O345" s="197" t="n"/>
      <c r="P345" s="197" t="n"/>
      <c r="Q345" s="198" t="n"/>
      <c r="R345" s="197" t="n"/>
      <c r="S345" s="257" t="n"/>
      <c r="T345" s="175">
        <f>VLOOKUP(_xlfn.CONCAT(G345,H345),'SHIP-TO'!H:I,2,0)</f>
        <v/>
      </c>
      <c r="U345" s="296" t="n"/>
      <c r="V345" s="56" t="n"/>
      <c r="W345" s="56" t="n"/>
      <c r="X345" s="56" t="n"/>
      <c r="Y345" s="56" t="n"/>
      <c r="Z345" s="56" t="n"/>
      <c r="AA345" s="56" t="n"/>
      <c r="AB345" s="56" t="n"/>
      <c r="AC345" s="56" t="n"/>
      <c r="AD345" s="56" t="n"/>
      <c r="AE345" s="56" t="n"/>
      <c r="AF345" s="56" t="n"/>
      <c r="AG345" s="56" t="n"/>
      <c r="AH345" s="56" t="n"/>
      <c r="AI345" s="56" t="n"/>
      <c r="AJ345" s="56" t="n"/>
    </row>
    <row r="346">
      <c r="A346" s="168">
        <f>E346&amp;F346</f>
        <v/>
      </c>
      <c r="B346" s="56" t="n">
        <v>345</v>
      </c>
      <c r="C346" s="175">
        <f>C345</f>
        <v/>
      </c>
      <c r="D346" s="175">
        <f>C346&amp;"/"&amp;B346</f>
        <v/>
      </c>
      <c r="E346" s="214" t="n">
        <v>45044</v>
      </c>
      <c r="F346" s="168" t="inlineStr">
        <is>
          <t>поставка</t>
        </is>
      </c>
      <c r="G346" s="56" t="inlineStr">
        <is>
          <t>ДЦ Пермь</t>
        </is>
      </c>
      <c r="H346" s="197" t="n"/>
      <c r="I346" s="56" t="n">
        <v>600</v>
      </c>
      <c r="J346" s="56" t="n">
        <v>600</v>
      </c>
      <c r="K346" s="56" t="inlineStr">
        <is>
          <t>TREKB2023042701</t>
        </is>
      </c>
      <c r="L346" s="56" t="inlineStr">
        <is>
          <t>Васильченко</t>
        </is>
      </c>
      <c r="M346" s="56" t="inlineStr">
        <is>
          <t>Н094СХ159</t>
        </is>
      </c>
      <c r="N346" s="56" t="n">
        <v>24</v>
      </c>
      <c r="O346" s="197" t="n"/>
      <c r="P346" s="197" t="n"/>
      <c r="Q346" s="198" t="n"/>
      <c r="R346" s="197" t="n"/>
      <c r="S346" s="257" t="n"/>
      <c r="T346" s="175">
        <f>VLOOKUP(_xlfn.CONCAT(G346,H346),'SHIP-TO'!H:I,2,0)</f>
        <v/>
      </c>
      <c r="U346" s="296" t="n"/>
      <c r="V346" s="56" t="n"/>
      <c r="W346" s="56" t="n"/>
      <c r="X346" s="56" t="n"/>
      <c r="Y346" s="56" t="n"/>
      <c r="Z346" s="56" t="n"/>
      <c r="AA346" s="56" t="n"/>
      <c r="AB346" s="56" t="n"/>
      <c r="AC346" s="56" t="n"/>
      <c r="AD346" s="56" t="n"/>
      <c r="AE346" s="56" t="n"/>
      <c r="AF346" s="56" t="n"/>
      <c r="AG346" s="56" t="n"/>
      <c r="AH346" s="56" t="n"/>
      <c r="AI346" s="56" t="n"/>
      <c r="AJ346" s="56" t="n"/>
    </row>
    <row r="347" customFormat="1" s="172">
      <c r="A347" s="171">
        <f>E347&amp;F347</f>
        <v/>
      </c>
      <c r="B347" s="56" t="n">
        <v>346</v>
      </c>
      <c r="C347" s="185">
        <f>C346</f>
        <v/>
      </c>
      <c r="D347" s="185">
        <f>C347&amp;"/"&amp;B347</f>
        <v/>
      </c>
      <c r="E347" s="218" t="n">
        <v>45049</v>
      </c>
      <c r="F347" s="171" t="inlineStr">
        <is>
          <t>возврат</t>
        </is>
      </c>
      <c r="G347" s="170" t="inlineStr">
        <is>
          <t>Тандер</t>
        </is>
      </c>
      <c r="H347" s="199" t="inlineStr">
        <is>
          <t>Екатеринбург</t>
        </is>
      </c>
      <c r="I347" s="170" t="n">
        <v>600</v>
      </c>
      <c r="J347" s="170" t="n">
        <v>580</v>
      </c>
      <c r="K347" s="170" t="inlineStr">
        <is>
          <t>ВозПерв0009428</t>
        </is>
      </c>
      <c r="L347" s="170" t="inlineStr">
        <is>
          <t>Лесников</t>
        </is>
      </c>
      <c r="M347" s="170" t="inlineStr">
        <is>
          <t>Н695УН159</t>
        </is>
      </c>
      <c r="N347" s="170" t="n">
        <v>24</v>
      </c>
      <c r="O347" s="199" t="n"/>
      <c r="P347" s="199" t="n"/>
      <c r="Q347" s="200" t="n"/>
      <c r="R347" s="199" t="n">
        <v>885344990</v>
      </c>
      <c r="S347" s="258" t="inlineStr">
        <is>
          <t>R101034607</t>
        </is>
      </c>
      <c r="T347" s="185">
        <f>VLOOKUP(_xlfn.CONCAT(G347,H347),'SHIP-TO'!H:I,2,0)</f>
        <v/>
      </c>
      <c r="U347" s="282" t="n"/>
      <c r="V347" s="170" t="n"/>
      <c r="W347" s="170" t="n"/>
      <c r="X347" s="170" t="n"/>
      <c r="Y347" s="170" t="n"/>
      <c r="Z347" s="170" t="n"/>
      <c r="AA347" s="170" t="n"/>
      <c r="AB347" s="170" t="n"/>
      <c r="AC347" s="170" t="n"/>
      <c r="AD347" s="170" t="n"/>
      <c r="AE347" s="170" t="n"/>
      <c r="AF347" s="170" t="n"/>
      <c r="AG347" s="170" t="n"/>
      <c r="AH347" s="170" t="n"/>
      <c r="AI347" s="170" t="n"/>
      <c r="AJ347" s="170" t="n"/>
    </row>
    <row r="348" customFormat="1" s="172">
      <c r="A348" s="171">
        <f>E348&amp;F348</f>
        <v/>
      </c>
      <c r="B348" s="56" t="n">
        <v>347</v>
      </c>
      <c r="C348" s="185">
        <f>C347</f>
        <v/>
      </c>
      <c r="D348" s="185">
        <f>C348&amp;"/"&amp;B348</f>
        <v/>
      </c>
      <c r="E348" s="218" t="n">
        <v>45049</v>
      </c>
      <c r="F348" s="171" t="inlineStr">
        <is>
          <t>возврат</t>
        </is>
      </c>
      <c r="G348" s="170" t="inlineStr">
        <is>
          <t>Тандер</t>
        </is>
      </c>
      <c r="H348" s="199" t="inlineStr">
        <is>
          <t>Челябинск</t>
        </is>
      </c>
      <c r="I348" s="170" t="n">
        <v>460</v>
      </c>
      <c r="J348" s="170" t="n">
        <v>460</v>
      </c>
      <c r="K348" s="170" t="inlineStr">
        <is>
          <t>Чел1221012</t>
        </is>
      </c>
      <c r="L348" s="170" t="inlineStr">
        <is>
          <t>Кононов</t>
        </is>
      </c>
      <c r="M348" s="170" t="inlineStr">
        <is>
          <t>Н126СХ159</t>
        </is>
      </c>
      <c r="N348" s="170" t="n">
        <v>19</v>
      </c>
      <c r="O348" s="199" t="n"/>
      <c r="P348" s="199" t="n"/>
      <c r="Q348" s="200" t="n"/>
      <c r="R348" s="199" t="n">
        <v>885514175</v>
      </c>
      <c r="S348" s="258" t="inlineStr">
        <is>
          <t>R101034604</t>
        </is>
      </c>
      <c r="T348" s="185">
        <f>VLOOKUP(_xlfn.CONCAT(G348,H348),'SHIP-TO'!H:I,2,0)</f>
        <v/>
      </c>
      <c r="U348" s="282" t="n"/>
      <c r="V348" s="170" t="n"/>
      <c r="W348" s="170" t="n"/>
      <c r="X348" s="170" t="n"/>
      <c r="Y348" s="170" t="n"/>
      <c r="Z348" s="170" t="n"/>
      <c r="AA348" s="170" t="n"/>
      <c r="AB348" s="170" t="n"/>
      <c r="AC348" s="170" t="n"/>
      <c r="AD348" s="170" t="n"/>
      <c r="AE348" s="170" t="n"/>
      <c r="AF348" s="170" t="n"/>
      <c r="AG348" s="170" t="n"/>
      <c r="AH348" s="170" t="n"/>
      <c r="AI348" s="170" t="n"/>
      <c r="AJ348" s="170" t="n"/>
    </row>
    <row r="349" customFormat="1" s="172">
      <c r="A349" s="171">
        <f>E349&amp;F349</f>
        <v/>
      </c>
      <c r="B349" s="56" t="n">
        <v>348</v>
      </c>
      <c r="C349" s="185">
        <f>C348</f>
        <v/>
      </c>
      <c r="D349" s="185">
        <f>C349&amp;"/"&amp;B349</f>
        <v/>
      </c>
      <c r="E349" s="218" t="n">
        <v>45050</v>
      </c>
      <c r="F349" s="171" t="inlineStr">
        <is>
          <t>возврат</t>
        </is>
      </c>
      <c r="G349" s="170" t="inlineStr">
        <is>
          <t>Тандер</t>
        </is>
      </c>
      <c r="H349" s="199" t="inlineStr">
        <is>
          <t>Пермь</t>
        </is>
      </c>
      <c r="I349" s="170" t="n">
        <v>500</v>
      </c>
      <c r="J349" s="170" t="n">
        <v>0</v>
      </c>
      <c r="K349" s="199" t="inlineStr">
        <is>
          <t>Отказ Тандера</t>
        </is>
      </c>
      <c r="L349" s="170" t="inlineStr">
        <is>
          <t>-</t>
        </is>
      </c>
      <c r="M349" s="170" t="inlineStr">
        <is>
          <t>-</t>
        </is>
      </c>
      <c r="N349" s="170" t="n">
        <v>0</v>
      </c>
      <c r="O349" s="199" t="n"/>
      <c r="P349" s="199" t="n"/>
      <c r="Q349" s="200" t="n"/>
      <c r="R349" s="199" t="n"/>
      <c r="S349" s="258" t="n"/>
      <c r="T349" s="185">
        <f>VLOOKUP(_xlfn.CONCAT(G349,H349),'SHIP-TO'!H:I,2,0)</f>
        <v/>
      </c>
      <c r="U349" s="282" t="n"/>
      <c r="V349" s="170" t="n"/>
      <c r="W349" s="170" t="n"/>
      <c r="X349" s="170" t="n"/>
      <c r="Y349" s="170" t="n"/>
      <c r="Z349" s="170" t="n"/>
      <c r="AA349" s="170" t="n"/>
      <c r="AB349" s="170" t="n"/>
      <c r="AC349" s="170" t="n"/>
      <c r="AD349" s="170" t="n"/>
      <c r="AE349" s="170" t="n"/>
      <c r="AF349" s="170" t="n"/>
      <c r="AG349" s="170" t="n"/>
      <c r="AH349" s="170" t="n"/>
      <c r="AI349" s="170" t="n"/>
      <c r="AJ349" s="170" t="n"/>
    </row>
    <row r="350" customFormat="1" s="172">
      <c r="A350" s="171">
        <f>E350&amp;F350</f>
        <v/>
      </c>
      <c r="B350" s="56" t="n">
        <v>349</v>
      </c>
      <c r="C350" s="185">
        <f>C349</f>
        <v/>
      </c>
      <c r="D350" s="185">
        <f>C350&amp;"/"&amp;B350</f>
        <v/>
      </c>
      <c r="E350" s="218" t="n">
        <v>45053</v>
      </c>
      <c r="F350" s="171" t="inlineStr">
        <is>
          <t>поставка</t>
        </is>
      </c>
      <c r="G350" s="170" t="inlineStr">
        <is>
          <t>ДЦ Пермь</t>
        </is>
      </c>
      <c r="H350" s="199" t="n"/>
      <c r="I350" s="170" t="n">
        <v>600</v>
      </c>
      <c r="J350" s="170" t="n">
        <v>600</v>
      </c>
      <c r="K350" s="170" t="inlineStr">
        <is>
          <t>TREKB2021111301</t>
        </is>
      </c>
      <c r="L350" s="170" t="inlineStr">
        <is>
          <t>Дроздов</t>
        </is>
      </c>
      <c r="M350" s="170" t="inlineStr">
        <is>
          <t>Н421ТУ159</t>
        </is>
      </c>
      <c r="N350" s="170" t="n">
        <v>24</v>
      </c>
      <c r="O350" s="199" t="n"/>
      <c r="P350" s="199" t="n"/>
      <c r="Q350" s="200" t="n"/>
      <c r="R350" s="199" t="n"/>
      <c r="S350" s="258" t="n"/>
      <c r="T350" s="185">
        <f>VLOOKUP(_xlfn.CONCAT(G350,H350),'SHIP-TO'!H:I,2,0)</f>
        <v/>
      </c>
      <c r="U350" s="282" t="n"/>
      <c r="V350" s="170" t="n"/>
      <c r="W350" s="170" t="n"/>
      <c r="X350" s="170" t="n"/>
      <c r="Y350" s="170" t="n"/>
      <c r="Z350" s="170" t="n"/>
      <c r="AA350" s="170" t="n"/>
      <c r="AB350" s="170" t="n"/>
      <c r="AC350" s="170" t="n"/>
      <c r="AD350" s="170" t="n"/>
      <c r="AE350" s="170" t="n"/>
      <c r="AF350" s="170" t="n"/>
      <c r="AG350" s="170" t="n"/>
      <c r="AH350" s="170" t="n"/>
      <c r="AI350" s="170" t="n"/>
      <c r="AJ350" s="170" t="n"/>
    </row>
    <row r="351" customFormat="1" s="172">
      <c r="A351" s="171">
        <f>E351&amp;F351</f>
        <v/>
      </c>
      <c r="B351" s="56" t="n">
        <v>350</v>
      </c>
      <c r="C351" s="185">
        <f>C350</f>
        <v/>
      </c>
      <c r="D351" s="185">
        <f>C351&amp;"/"&amp;B351</f>
        <v/>
      </c>
      <c r="E351" s="218" t="n">
        <v>45053</v>
      </c>
      <c r="F351" s="171" t="inlineStr">
        <is>
          <t>возврат</t>
        </is>
      </c>
      <c r="G351" s="170" t="inlineStr">
        <is>
          <t>Х5</t>
        </is>
      </c>
      <c r="H351" s="199" t="inlineStr">
        <is>
          <t>РЦ Форпост</t>
        </is>
      </c>
      <c r="I351" s="170" t="n">
        <v>400</v>
      </c>
      <c r="J351" s="170" t="n">
        <v>400</v>
      </c>
      <c r="K351" s="213" t="n">
        <v>5900171362</v>
      </c>
      <c r="L351" s="170" t="inlineStr">
        <is>
          <t xml:space="preserve">Малыгин </t>
        </is>
      </c>
      <c r="M351" s="170" t="inlineStr">
        <is>
          <t>Н437ТУ159</t>
        </is>
      </c>
      <c r="N351" s="170" t="n">
        <v>16</v>
      </c>
      <c r="O351" s="199" t="n"/>
      <c r="P351" s="199" t="n"/>
      <c r="Q351" s="200" t="n"/>
      <c r="R351" s="199" t="n">
        <v>885514176</v>
      </c>
      <c r="S351" s="258" t="inlineStr">
        <is>
          <t>R101034603</t>
        </is>
      </c>
      <c r="T351" s="185">
        <f>VLOOKUP(_xlfn.CONCAT(G351,H351),'SHIP-TO'!H:I,2,0)</f>
        <v/>
      </c>
      <c r="U351" s="282" t="n"/>
      <c r="V351" s="170" t="n"/>
      <c r="W351" s="170" t="n"/>
      <c r="X351" s="170" t="n"/>
      <c r="Y351" s="170" t="n"/>
      <c r="Z351" s="170" t="n"/>
      <c r="AA351" s="170" t="n"/>
      <c r="AB351" s="170" t="n"/>
      <c r="AC351" s="170" t="n"/>
      <c r="AD351" s="170" t="n"/>
      <c r="AE351" s="170" t="n"/>
      <c r="AF351" s="170" t="n"/>
      <c r="AG351" s="170" t="n"/>
      <c r="AH351" s="170" t="n"/>
      <c r="AI351" s="170" t="n"/>
      <c r="AJ351" s="170" t="n"/>
    </row>
    <row r="352" customFormat="1" s="172">
      <c r="A352" s="171">
        <f>E352&amp;F352</f>
        <v/>
      </c>
      <c r="B352" s="56" t="n">
        <v>351</v>
      </c>
      <c r="C352" s="185">
        <f>C351</f>
        <v/>
      </c>
      <c r="D352" s="185">
        <f>C352&amp;"/"&amp;B352</f>
        <v/>
      </c>
      <c r="E352" s="218" t="n">
        <v>45054</v>
      </c>
      <c r="F352" s="171" t="inlineStr">
        <is>
          <t>возврат</t>
        </is>
      </c>
      <c r="G352" s="170" t="inlineStr">
        <is>
          <t>Тандер</t>
        </is>
      </c>
      <c r="H352" s="199" t="inlineStr">
        <is>
          <t>Пермь</t>
        </is>
      </c>
      <c r="I352" s="170" t="n">
        <v>500</v>
      </c>
      <c r="J352" s="170" t="n">
        <v>0</v>
      </c>
      <c r="K352" s="199" t="inlineStr">
        <is>
          <t>Отказ Тандера</t>
        </is>
      </c>
      <c r="L352" s="170" t="inlineStr">
        <is>
          <t>-</t>
        </is>
      </c>
      <c r="M352" s="170" t="inlineStr">
        <is>
          <t>-</t>
        </is>
      </c>
      <c r="N352" s="170" t="n">
        <v>0</v>
      </c>
      <c r="O352" s="199" t="n"/>
      <c r="P352" s="199" t="n"/>
      <c r="Q352" s="200" t="n"/>
      <c r="R352" s="199" t="n"/>
      <c r="S352" s="258" t="n"/>
      <c r="T352" s="185">
        <f>VLOOKUP(_xlfn.CONCAT(G352,H352),'SHIP-TO'!H:I,2,0)</f>
        <v/>
      </c>
      <c r="U352" s="282" t="n"/>
      <c r="V352" s="170" t="n"/>
      <c r="W352" s="170" t="n"/>
      <c r="X352" s="170" t="n"/>
      <c r="Y352" s="170" t="n"/>
      <c r="Z352" s="170" t="n"/>
      <c r="AA352" s="170" t="n"/>
      <c r="AB352" s="170" t="n"/>
      <c r="AC352" s="170" t="n"/>
      <c r="AD352" s="170" t="n"/>
      <c r="AE352" s="170" t="n"/>
      <c r="AF352" s="170" t="n"/>
      <c r="AG352" s="170" t="n"/>
      <c r="AH352" s="170" t="n"/>
      <c r="AI352" s="170" t="n"/>
      <c r="AJ352" s="170" t="n"/>
    </row>
    <row r="353" customFormat="1" s="172">
      <c r="A353" s="171">
        <f>E353&amp;F353</f>
        <v/>
      </c>
      <c r="B353" s="56" t="n">
        <v>352</v>
      </c>
      <c r="C353" s="185">
        <f>C352</f>
        <v/>
      </c>
      <c r="D353" s="185">
        <f>C353&amp;"/"&amp;B353</f>
        <v/>
      </c>
      <c r="E353" s="218" t="n">
        <v>45054</v>
      </c>
      <c r="F353" s="171" t="inlineStr">
        <is>
          <t>возврат</t>
        </is>
      </c>
      <c r="G353" s="170" t="inlineStr">
        <is>
          <t>Тандер</t>
        </is>
      </c>
      <c r="H353" s="199" t="inlineStr">
        <is>
          <t>Тюмень</t>
        </is>
      </c>
      <c r="I353" s="170" t="n">
        <v>500</v>
      </c>
      <c r="J353" s="170" t="n">
        <v>500</v>
      </c>
      <c r="K353" s="170" t="inlineStr">
        <is>
          <t>ТмнВозв6369</t>
        </is>
      </c>
      <c r="L353" s="170" t="inlineStr">
        <is>
          <t xml:space="preserve">Гильманов </t>
        </is>
      </c>
      <c r="M353" s="170" t="inlineStr">
        <is>
          <t>А309ОК159</t>
        </is>
      </c>
      <c r="N353" s="170" t="n">
        <v>20</v>
      </c>
      <c r="O353" s="199" t="n"/>
      <c r="P353" s="199" t="n"/>
      <c r="Q353" s="200" t="n"/>
      <c r="R353" s="199" t="n">
        <v>885352030</v>
      </c>
      <c r="S353" s="258" t="inlineStr">
        <is>
          <t>R101034605</t>
        </is>
      </c>
      <c r="T353" s="185">
        <f>VLOOKUP(_xlfn.CONCAT(G353,H353),'SHIP-TO'!H:I,2,0)</f>
        <v/>
      </c>
      <c r="U353" s="282" t="n"/>
      <c r="V353" s="170" t="n"/>
      <c r="W353" s="170" t="n"/>
      <c r="X353" s="170" t="n"/>
      <c r="Y353" s="170" t="n"/>
      <c r="Z353" s="170" t="n"/>
      <c r="AA353" s="170" t="n"/>
      <c r="AB353" s="170" t="n"/>
      <c r="AC353" s="170" t="n"/>
      <c r="AD353" s="170" t="n"/>
      <c r="AE353" s="170" t="n"/>
      <c r="AF353" s="170" t="n"/>
      <c r="AG353" s="170" t="n"/>
      <c r="AH353" s="170" t="n"/>
      <c r="AI353" s="170" t="n"/>
      <c r="AJ353" s="170" t="n"/>
    </row>
    <row r="354" customFormat="1" s="172">
      <c r="A354" s="171">
        <f>E354&amp;F354</f>
        <v/>
      </c>
      <c r="B354" s="56" t="n">
        <v>353</v>
      </c>
      <c r="C354" s="185">
        <f>C353</f>
        <v/>
      </c>
      <c r="D354" s="185">
        <f>C354&amp;"/"&amp;B354</f>
        <v/>
      </c>
      <c r="E354" s="218" t="n">
        <v>45055</v>
      </c>
      <c r="F354" s="171" t="inlineStr">
        <is>
          <t>возврат</t>
        </is>
      </c>
      <c r="G354" s="170" t="inlineStr">
        <is>
          <t>Тандер</t>
        </is>
      </c>
      <c r="H354" s="199" t="inlineStr">
        <is>
          <t>Екатеринбург</t>
        </is>
      </c>
      <c r="I354" s="170" t="n">
        <v>600</v>
      </c>
      <c r="J354" s="170" t="n">
        <v>600</v>
      </c>
      <c r="K354" s="170" t="inlineStr">
        <is>
          <t>ВозПерв0009448</t>
        </is>
      </c>
      <c r="L354" s="170" t="inlineStr">
        <is>
          <t xml:space="preserve">Копытов </t>
        </is>
      </c>
      <c r="M354" s="170" t="inlineStr">
        <is>
          <t xml:space="preserve">Н421ТУ159  </t>
        </is>
      </c>
      <c r="N354" s="170" t="n">
        <v>24</v>
      </c>
      <c r="O354" s="199" t="n"/>
      <c r="P354" s="199" t="n"/>
      <c r="Q354" s="200" t="n"/>
      <c r="R354" s="199" t="n">
        <v>885258604</v>
      </c>
      <c r="S354" s="258" t="inlineStr">
        <is>
          <t>R101034606</t>
        </is>
      </c>
      <c r="T354" s="185">
        <f>VLOOKUP(_xlfn.CONCAT(G354,H354),'SHIP-TO'!H:I,2,0)</f>
        <v/>
      </c>
      <c r="U354" s="282" t="n"/>
      <c r="V354" s="170" t="n"/>
      <c r="W354" s="170" t="n"/>
      <c r="X354" s="170" t="n"/>
      <c r="Y354" s="170" t="n"/>
      <c r="Z354" s="170" t="n"/>
      <c r="AA354" s="170" t="n"/>
      <c r="AB354" s="170" t="n"/>
      <c r="AC354" s="170" t="n"/>
      <c r="AD354" s="170" t="n"/>
      <c r="AE354" s="170" t="n"/>
      <c r="AF354" s="170" t="n"/>
      <c r="AG354" s="170" t="n"/>
      <c r="AH354" s="170" t="n"/>
      <c r="AI354" s="170" t="n"/>
      <c r="AJ354" s="170" t="n"/>
    </row>
    <row r="355" customFormat="1" s="172">
      <c r="A355" s="171">
        <f>E355&amp;F355</f>
        <v/>
      </c>
      <c r="B355" s="56" t="n">
        <v>354</v>
      </c>
      <c r="C355" s="185">
        <f>C354</f>
        <v/>
      </c>
      <c r="D355" s="185">
        <f>C355&amp;"/"&amp;B355</f>
        <v/>
      </c>
      <c r="E355" s="218" t="n">
        <v>45056</v>
      </c>
      <c r="F355" s="171" t="inlineStr">
        <is>
          <t>возврат</t>
        </is>
      </c>
      <c r="G355" s="170" t="inlineStr">
        <is>
          <t>Тандер</t>
        </is>
      </c>
      <c r="H355" s="199" t="inlineStr">
        <is>
          <t>Челябинск</t>
        </is>
      </c>
      <c r="I355" s="170" t="n">
        <v>460</v>
      </c>
      <c r="J355" s="170" t="n">
        <v>460</v>
      </c>
      <c r="K355" s="213" t="inlineStr">
        <is>
          <t>Чел1223323</t>
        </is>
      </c>
      <c r="L355" s="170" t="inlineStr">
        <is>
          <t xml:space="preserve">Копытов </t>
        </is>
      </c>
      <c r="M355" s="170" t="inlineStr">
        <is>
          <t xml:space="preserve">Н421ТУ159  </t>
        </is>
      </c>
      <c r="N355" s="170" t="n">
        <v>19</v>
      </c>
      <c r="O355" s="199" t="n"/>
      <c r="P355" s="199" t="n"/>
      <c r="Q355" s="200" t="n"/>
      <c r="R355" s="199" t="n">
        <v>885285210</v>
      </c>
      <c r="S355" s="258" t="inlineStr">
        <is>
          <t>R101035584</t>
        </is>
      </c>
      <c r="T355" s="185">
        <f>VLOOKUP(_xlfn.CONCAT(G355,H355),'SHIP-TO'!H:I,2,0)</f>
        <v/>
      </c>
      <c r="U355" s="282" t="n"/>
      <c r="V355" s="170" t="n"/>
      <c r="W355" s="170" t="n"/>
      <c r="X355" s="170" t="n"/>
      <c r="Y355" s="170" t="n"/>
      <c r="Z355" s="170" t="n"/>
      <c r="AA355" s="170" t="n"/>
      <c r="AB355" s="170" t="n"/>
      <c r="AC355" s="170" t="n"/>
      <c r="AD355" s="170" t="n"/>
      <c r="AE355" s="170" t="n"/>
      <c r="AF355" s="170" t="n"/>
      <c r="AG355" s="170" t="n"/>
      <c r="AH355" s="170" t="n"/>
      <c r="AI355" s="170" t="n"/>
      <c r="AJ355" s="170" t="n"/>
    </row>
    <row r="356" customFormat="1" s="172">
      <c r="A356" s="171">
        <f>E356&amp;F356</f>
        <v/>
      </c>
      <c r="B356" s="56" t="n">
        <v>355</v>
      </c>
      <c r="C356" s="185">
        <f>C355</f>
        <v/>
      </c>
      <c r="D356" s="185">
        <f>C356&amp;"/"&amp;B356</f>
        <v/>
      </c>
      <c r="E356" s="218" t="n">
        <v>45057</v>
      </c>
      <c r="F356" s="171" t="inlineStr">
        <is>
          <t>возврат</t>
        </is>
      </c>
      <c r="G356" s="170" t="inlineStr">
        <is>
          <t>Тандер</t>
        </is>
      </c>
      <c r="H356" s="199" t="inlineStr">
        <is>
          <t>Тюмень</t>
        </is>
      </c>
      <c r="I356" s="170" t="n">
        <v>500</v>
      </c>
      <c r="J356" s="170" t="n">
        <v>500</v>
      </c>
      <c r="K356" s="170" t="inlineStr">
        <is>
          <t>ТмнВозв6404</t>
        </is>
      </c>
      <c r="L356" s="170" t="inlineStr">
        <is>
          <t xml:space="preserve">Жирнов </t>
        </is>
      </c>
      <c r="M356" s="170" t="inlineStr">
        <is>
          <t>Н908ЕВ159</t>
        </is>
      </c>
      <c r="N356" s="170" t="n">
        <v>20</v>
      </c>
      <c r="O356" s="199" t="n"/>
      <c r="P356" s="199" t="n"/>
      <c r="Q356" s="200" t="n"/>
      <c r="R356" s="199" t="n">
        <v>885500982</v>
      </c>
      <c r="S356" s="258" t="inlineStr">
        <is>
          <t>R101035585</t>
        </is>
      </c>
      <c r="T356" s="185">
        <f>VLOOKUP(_xlfn.CONCAT(G356,H356),'SHIP-TO'!H:I,2,0)</f>
        <v/>
      </c>
      <c r="U356" s="282" t="n"/>
      <c r="V356" s="170" t="n"/>
      <c r="W356" s="170" t="n"/>
      <c r="X356" s="170" t="n"/>
      <c r="Y356" s="170" t="n"/>
      <c r="Z356" s="170" t="n"/>
      <c r="AA356" s="170" t="n"/>
      <c r="AB356" s="170" t="n"/>
      <c r="AC356" s="170" t="n"/>
      <c r="AD356" s="170" t="n"/>
      <c r="AE356" s="170" t="n"/>
      <c r="AF356" s="170" t="n"/>
      <c r="AG356" s="170" t="n"/>
      <c r="AH356" s="170" t="n"/>
      <c r="AI356" s="170" t="n"/>
      <c r="AJ356" s="170" t="n"/>
    </row>
    <row r="357" customFormat="1" s="172">
      <c r="A357" s="171">
        <f>E357&amp;F357</f>
        <v/>
      </c>
      <c r="B357" s="56" t="n">
        <v>356</v>
      </c>
      <c r="C357" s="185">
        <f>C356</f>
        <v/>
      </c>
      <c r="D357" s="185">
        <f>C357&amp;"/"&amp;B357</f>
        <v/>
      </c>
      <c r="E357" s="218" t="n">
        <v>45057</v>
      </c>
      <c r="F357" s="171" t="inlineStr">
        <is>
          <t>возврат</t>
        </is>
      </c>
      <c r="G357" s="170" t="inlineStr">
        <is>
          <t>Ашан</t>
        </is>
      </c>
      <c r="H357" s="199" t="inlineStr">
        <is>
          <t>Екатеринбург</t>
        </is>
      </c>
      <c r="I357" s="170" t="n">
        <v>163</v>
      </c>
      <c r="J357" s="170" t="n">
        <v>163</v>
      </c>
      <c r="K357" s="213" t="inlineStr">
        <is>
          <t>ТрН 3/ЦБ-000000000006650</t>
        </is>
      </c>
      <c r="L357" s="170" t="inlineStr">
        <is>
          <t>Дмитриев</t>
        </is>
      </c>
      <c r="M357" s="170" t="inlineStr">
        <is>
          <t>Т645СН96</t>
        </is>
      </c>
      <c r="N357" s="170" t="n">
        <v>9</v>
      </c>
      <c r="O357" s="199" t="n"/>
      <c r="P357" s="199" t="n"/>
      <c r="Q357" s="200" t="n"/>
      <c r="R357" s="199" t="n">
        <v>885557687</v>
      </c>
      <c r="S357" s="258" t="inlineStr">
        <is>
          <t>R101048138</t>
        </is>
      </c>
      <c r="T357" s="185">
        <f>VLOOKUP(_xlfn.CONCAT(G357,H357),'SHIP-TO'!H:I,2,0)</f>
        <v/>
      </c>
      <c r="U357" s="282" t="n"/>
      <c r="V357" s="170" t="n"/>
      <c r="W357" s="170" t="n"/>
      <c r="X357" s="170" t="n"/>
      <c r="Y357" s="170" t="n"/>
      <c r="Z357" s="170" t="n"/>
      <c r="AA357" s="170" t="n"/>
      <c r="AB357" s="170" t="n"/>
      <c r="AC357" s="170" t="n"/>
      <c r="AD357" s="170" t="n"/>
      <c r="AE357" s="170" t="n"/>
      <c r="AF357" s="170" t="n"/>
      <c r="AG357" s="170" t="n"/>
      <c r="AH357" s="170" t="n"/>
      <c r="AI357" s="170" t="n"/>
      <c r="AJ357" s="170" t="n"/>
    </row>
    <row r="358" customFormat="1" s="172">
      <c r="A358" s="171">
        <f>E358&amp;F358</f>
        <v/>
      </c>
      <c r="B358" s="56" t="n">
        <v>357</v>
      </c>
      <c r="C358" s="185">
        <f>C357</f>
        <v/>
      </c>
      <c r="D358" s="185">
        <f>C358&amp;"/"&amp;B358</f>
        <v/>
      </c>
      <c r="E358" s="218" t="n">
        <v>45061</v>
      </c>
      <c r="F358" s="171" t="inlineStr">
        <is>
          <t>возврат</t>
        </is>
      </c>
      <c r="G358" s="170" t="inlineStr">
        <is>
          <t>Бэст Прайс</t>
        </is>
      </c>
      <c r="H358" s="199" t="inlineStr">
        <is>
          <t>Екатеринбург</t>
        </is>
      </c>
      <c r="I358" s="170" t="n">
        <v>14</v>
      </c>
      <c r="J358" s="170" t="n">
        <v>14</v>
      </c>
      <c r="K358" s="213" t="inlineStr">
        <is>
          <t>без документов</t>
        </is>
      </c>
      <c r="L358" s="170" t="inlineStr">
        <is>
          <t>-</t>
        </is>
      </c>
      <c r="M358" s="170" t="inlineStr">
        <is>
          <t>-</t>
        </is>
      </c>
      <c r="N358" s="170" t="n">
        <v>1</v>
      </c>
      <c r="O358" s="199" t="n"/>
      <c r="P358" s="199" t="n"/>
      <c r="Q358" s="200" t="n"/>
      <c r="R358" s="199" t="n"/>
      <c r="S358" s="258" t="n"/>
      <c r="T358" s="185">
        <f>VLOOKUP(_xlfn.CONCAT(G358,H358),'SHIP-TO'!H:I,2,0)</f>
        <v/>
      </c>
      <c r="U358" s="282" t="n"/>
      <c r="V358" s="170" t="n"/>
      <c r="W358" s="170" t="n"/>
      <c r="X358" s="170" t="n"/>
      <c r="Y358" s="170" t="n"/>
      <c r="Z358" s="170" t="n"/>
      <c r="AA358" s="170" t="n"/>
      <c r="AB358" s="170" t="n"/>
      <c r="AC358" s="170" t="n"/>
      <c r="AD358" s="170" t="n"/>
      <c r="AE358" s="170" t="n"/>
      <c r="AF358" s="170" t="n"/>
      <c r="AG358" s="170" t="n"/>
      <c r="AH358" s="170" t="n"/>
      <c r="AI358" s="170" t="n"/>
      <c r="AJ358" s="170" t="n"/>
    </row>
    <row r="359" customFormat="1" s="172">
      <c r="A359" s="171">
        <f>E359&amp;F359</f>
        <v/>
      </c>
      <c r="B359" s="56" t="n">
        <v>358</v>
      </c>
      <c r="C359" s="185">
        <f>C358</f>
        <v/>
      </c>
      <c r="D359" s="185">
        <f>C359&amp;"/"&amp;B359</f>
        <v/>
      </c>
      <c r="E359" s="218" t="n">
        <v>45062</v>
      </c>
      <c r="F359" s="171" t="inlineStr">
        <is>
          <t>возврат</t>
        </is>
      </c>
      <c r="G359" s="170" t="inlineStr">
        <is>
          <t>Тандер</t>
        </is>
      </c>
      <c r="H359" s="199" t="inlineStr">
        <is>
          <t>Екатеринбург</t>
        </is>
      </c>
      <c r="I359" s="170" t="n">
        <v>600</v>
      </c>
      <c r="J359" s="170" t="n">
        <v>600</v>
      </c>
      <c r="K359" s="213" t="inlineStr">
        <is>
          <t>ВозПерв0009470</t>
        </is>
      </c>
      <c r="L359" s="170" t="inlineStr">
        <is>
          <t>Яковлев</t>
        </is>
      </c>
      <c r="M359" s="170" t="inlineStr">
        <is>
          <t>А468ОК159</t>
        </is>
      </c>
      <c r="N359" s="170" t="n">
        <v>24</v>
      </c>
      <c r="O359" s="199" t="n"/>
      <c r="P359" s="199" t="n"/>
      <c r="Q359" s="200" t="n"/>
      <c r="R359" s="199" t="n">
        <v>885250171</v>
      </c>
      <c r="S359" s="258" t="inlineStr">
        <is>
          <t>R101040674</t>
        </is>
      </c>
      <c r="T359" s="185">
        <f>VLOOKUP(_xlfn.CONCAT(G359,H359),'SHIP-TO'!H:I,2,0)</f>
        <v/>
      </c>
      <c r="U359" s="282" t="n"/>
      <c r="V359" s="170" t="n"/>
      <c r="W359" s="170" t="n"/>
      <c r="X359" s="170" t="n"/>
      <c r="Y359" s="170" t="n"/>
      <c r="Z359" s="170" t="n"/>
      <c r="AA359" s="170" t="n"/>
      <c r="AB359" s="170" t="n"/>
      <c r="AC359" s="170" t="n"/>
      <c r="AD359" s="170" t="n"/>
      <c r="AE359" s="170" t="n"/>
      <c r="AF359" s="170" t="n"/>
      <c r="AG359" s="170" t="n"/>
      <c r="AH359" s="170" t="n"/>
      <c r="AI359" s="170" t="n"/>
      <c r="AJ359" s="170" t="n"/>
    </row>
    <row r="360" customFormat="1" s="172">
      <c r="A360" s="171">
        <f>E360&amp;F360</f>
        <v/>
      </c>
      <c r="B360" s="56" t="n">
        <v>359</v>
      </c>
      <c r="C360" s="185">
        <f>C359</f>
        <v/>
      </c>
      <c r="D360" s="185">
        <f>C360&amp;"/"&amp;B360</f>
        <v/>
      </c>
      <c r="E360" s="218" t="n">
        <v>45062</v>
      </c>
      <c r="F360" s="171" t="inlineStr">
        <is>
          <t>возврат</t>
        </is>
      </c>
      <c r="G360" s="170" t="inlineStr">
        <is>
          <t>Х5</t>
        </is>
      </c>
      <c r="H360" s="199" t="inlineStr">
        <is>
          <t>РЦ Косулино</t>
        </is>
      </c>
      <c r="I360" s="170" t="n">
        <v>296</v>
      </c>
      <c r="J360" s="170" t="n">
        <v>296</v>
      </c>
      <c r="K360" s="170" t="n">
        <v>8262</v>
      </c>
      <c r="L360" s="170" t="inlineStr">
        <is>
          <t>Яковлев</t>
        </is>
      </c>
      <c r="M360" s="170" t="inlineStr">
        <is>
          <t>А468ОК159</t>
        </is>
      </c>
      <c r="N360" s="170" t="n">
        <v>12</v>
      </c>
      <c r="O360" s="199" t="n"/>
      <c r="P360" s="199" t="n"/>
      <c r="Q360" s="200" t="n"/>
      <c r="R360" s="199" t="n">
        <v>885314584</v>
      </c>
      <c r="S360" s="258" t="inlineStr">
        <is>
          <t>R101040660</t>
        </is>
      </c>
      <c r="T360" s="185">
        <f>VLOOKUP(_xlfn.CONCAT(G360,H360),'SHIP-TO'!H:I,2,0)</f>
        <v/>
      </c>
      <c r="U360" s="282" t="n"/>
      <c r="V360" s="170" t="n"/>
      <c r="W360" s="170" t="n"/>
      <c r="X360" s="170" t="n"/>
      <c r="Y360" s="170" t="n"/>
      <c r="Z360" s="170" t="n"/>
      <c r="AA360" s="170" t="n"/>
      <c r="AB360" s="170" t="n"/>
      <c r="AC360" s="170" t="n"/>
      <c r="AD360" s="170" t="n"/>
      <c r="AE360" s="170" t="n"/>
      <c r="AF360" s="170" t="n"/>
      <c r="AG360" s="170" t="n"/>
      <c r="AH360" s="170" t="n"/>
      <c r="AI360" s="170" t="n"/>
      <c r="AJ360" s="170" t="n"/>
    </row>
    <row r="361" customFormat="1" s="172">
      <c r="A361" s="171">
        <f>E361&amp;F361</f>
        <v/>
      </c>
      <c r="B361" s="56" t="n">
        <v>360</v>
      </c>
      <c r="C361" s="185">
        <f>C360</f>
        <v/>
      </c>
      <c r="D361" s="185">
        <f>C361&amp;"/"&amp;B361</f>
        <v/>
      </c>
      <c r="E361" s="218" t="n">
        <v>45063</v>
      </c>
      <c r="F361" s="171" t="inlineStr">
        <is>
          <t>возврат</t>
        </is>
      </c>
      <c r="G361" s="170" t="inlineStr">
        <is>
          <t>Х5</t>
        </is>
      </c>
      <c r="H361" s="199" t="inlineStr">
        <is>
          <t>РЦ Екатеринбург</t>
        </is>
      </c>
      <c r="I361" s="170" t="n">
        <v>260</v>
      </c>
      <c r="J361" s="170" t="n">
        <v>260</v>
      </c>
      <c r="K361" s="170" t="n">
        <v>8413</v>
      </c>
      <c r="L361" s="170" t="inlineStr">
        <is>
          <t>Гамаюнов</t>
        </is>
      </c>
      <c r="M361" s="170" t="inlineStr">
        <is>
          <t>Н773ЕТ159</t>
        </is>
      </c>
      <c r="N361" s="170" t="n">
        <v>11</v>
      </c>
      <c r="O361" s="199" t="n"/>
      <c r="P361" s="199" t="n"/>
      <c r="Q361" s="200" t="n"/>
      <c r="R361" s="199" t="n">
        <v>885245556</v>
      </c>
      <c r="S361" s="258" t="inlineStr">
        <is>
          <t>R101040659</t>
        </is>
      </c>
      <c r="T361" s="185">
        <f>VLOOKUP(_xlfn.CONCAT(G361,H361),'SHIP-TO'!H:I,2,0)</f>
        <v/>
      </c>
      <c r="U361" s="282" t="n"/>
      <c r="V361" s="170" t="n"/>
      <c r="W361" s="170" t="n"/>
      <c r="X361" s="170" t="n"/>
      <c r="Y361" s="170" t="n"/>
      <c r="Z361" s="170" t="n"/>
      <c r="AA361" s="170" t="n"/>
      <c r="AB361" s="170" t="n"/>
      <c r="AC361" s="170" t="n"/>
      <c r="AD361" s="170" t="n"/>
      <c r="AE361" s="170" t="n"/>
      <c r="AF361" s="170" t="n"/>
      <c r="AG361" s="170" t="n"/>
      <c r="AH361" s="170" t="n"/>
      <c r="AI361" s="170" t="n"/>
      <c r="AJ361" s="170" t="n"/>
    </row>
    <row r="362" customFormat="1" s="172">
      <c r="A362" s="171">
        <f>E362&amp;F362</f>
        <v/>
      </c>
      <c r="B362" s="56" t="n">
        <v>361</v>
      </c>
      <c r="C362" s="185">
        <f>C361</f>
        <v/>
      </c>
      <c r="D362" s="185">
        <f>C362&amp;"/"&amp;B362</f>
        <v/>
      </c>
      <c r="E362" s="215" t="n">
        <v>45063</v>
      </c>
      <c r="F362" s="186" t="inlineStr">
        <is>
          <t>возврат</t>
        </is>
      </c>
      <c r="G362" s="185" t="inlineStr">
        <is>
          <t>Бэст Прайс</t>
        </is>
      </c>
      <c r="H362" s="216" t="inlineStr">
        <is>
          <t>Екатеринбург</t>
        </is>
      </c>
      <c r="I362" s="185" t="n">
        <v>16</v>
      </c>
      <c r="J362" s="170" t="n">
        <v>16</v>
      </c>
      <c r="K362" s="170" t="inlineStr">
        <is>
          <t>без документов</t>
        </is>
      </c>
      <c r="L362" s="170" t="inlineStr">
        <is>
          <t>-</t>
        </is>
      </c>
      <c r="M362" s="170" t="inlineStr">
        <is>
          <t>-</t>
        </is>
      </c>
      <c r="N362" s="170" t="n">
        <v>1</v>
      </c>
      <c r="O362" s="199" t="n"/>
      <c r="P362" s="199" t="n"/>
      <c r="Q362" s="200" t="n"/>
      <c r="R362" s="199" t="n"/>
      <c r="S362" s="258" t="n"/>
      <c r="T362" s="185">
        <f>VLOOKUP(_xlfn.CONCAT(G362,H362),'SHIP-TO'!H:I,2,0)</f>
        <v/>
      </c>
      <c r="U362" s="282" t="n"/>
      <c r="V362" s="170" t="n"/>
      <c r="W362" s="170" t="n"/>
      <c r="X362" s="170" t="n"/>
      <c r="Y362" s="170" t="n"/>
      <c r="Z362" s="170" t="n"/>
      <c r="AA362" s="170" t="n"/>
      <c r="AB362" s="170" t="n"/>
      <c r="AC362" s="170" t="n"/>
      <c r="AD362" s="170" t="n"/>
      <c r="AE362" s="170" t="n"/>
      <c r="AF362" s="170" t="n"/>
      <c r="AG362" s="170" t="n"/>
      <c r="AH362" s="170" t="n"/>
      <c r="AI362" s="170" t="n"/>
      <c r="AJ362" s="170" t="n"/>
    </row>
    <row r="363" customFormat="1" s="172">
      <c r="A363" s="171">
        <f>E363&amp;F363</f>
        <v/>
      </c>
      <c r="B363" s="56" t="n">
        <v>362</v>
      </c>
      <c r="C363" s="185">
        <f>C362</f>
        <v/>
      </c>
      <c r="D363" s="185">
        <f>C363&amp;"/"&amp;B363</f>
        <v/>
      </c>
      <c r="E363" s="215" t="n">
        <v>45064</v>
      </c>
      <c r="F363" s="186" t="inlineStr">
        <is>
          <t>возврат</t>
        </is>
      </c>
      <c r="G363" s="185" t="inlineStr">
        <is>
          <t>Тандер</t>
        </is>
      </c>
      <c r="H363" s="216" t="inlineStr">
        <is>
          <t>Челябинск</t>
        </is>
      </c>
      <c r="I363" s="185" t="n">
        <v>460</v>
      </c>
      <c r="J363" s="170" t="n">
        <v>0</v>
      </c>
      <c r="K363" s="199" t="inlineStr">
        <is>
          <t>Отказ Тандера</t>
        </is>
      </c>
      <c r="L363" s="170" t="inlineStr">
        <is>
          <t>-</t>
        </is>
      </c>
      <c r="M363" s="170" t="inlineStr">
        <is>
          <t>-</t>
        </is>
      </c>
      <c r="N363" s="170" t="n">
        <v>0</v>
      </c>
      <c r="O363" s="199" t="n"/>
      <c r="P363" s="199" t="n"/>
      <c r="Q363" s="200" t="n"/>
      <c r="R363" s="199" t="n"/>
      <c r="S363" s="258" t="n"/>
      <c r="T363" s="185">
        <f>VLOOKUP(_xlfn.CONCAT(G363,H363),'SHIP-TO'!H:I,2,0)</f>
        <v/>
      </c>
      <c r="U363" s="282" t="n"/>
      <c r="V363" s="170" t="n"/>
      <c r="W363" s="170" t="n"/>
      <c r="X363" s="170" t="n"/>
      <c r="Y363" s="170" t="n"/>
      <c r="Z363" s="170" t="n"/>
      <c r="AA363" s="170" t="n"/>
      <c r="AB363" s="170" t="n"/>
      <c r="AC363" s="170" t="n"/>
      <c r="AD363" s="170" t="n"/>
      <c r="AE363" s="170" t="n"/>
      <c r="AF363" s="170" t="n"/>
      <c r="AG363" s="170" t="n"/>
      <c r="AH363" s="170" t="n"/>
      <c r="AI363" s="170" t="n"/>
      <c r="AJ363" s="170" t="n"/>
    </row>
    <row r="364" customFormat="1" s="172">
      <c r="A364" s="171">
        <f>E364&amp;F364</f>
        <v/>
      </c>
      <c r="B364" s="56" t="n">
        <v>363</v>
      </c>
      <c r="C364" s="185">
        <f>C363</f>
        <v/>
      </c>
      <c r="D364" s="185">
        <f>C364&amp;"/"&amp;B364</f>
        <v/>
      </c>
      <c r="E364" s="215" t="n">
        <v>45064</v>
      </c>
      <c r="F364" s="186" t="inlineStr">
        <is>
          <t>возврат</t>
        </is>
      </c>
      <c r="G364" s="185" t="inlineStr">
        <is>
          <t>Тандер</t>
        </is>
      </c>
      <c r="H364" s="216" t="inlineStr">
        <is>
          <t>Тюмень</t>
        </is>
      </c>
      <c r="I364" s="185" t="n">
        <v>500</v>
      </c>
      <c r="J364" s="170" t="n">
        <v>0</v>
      </c>
      <c r="K364" s="199" t="inlineStr">
        <is>
          <t>Нет машины, ждём перенос</t>
        </is>
      </c>
      <c r="L364" s="170" t="inlineStr">
        <is>
          <t>-</t>
        </is>
      </c>
      <c r="M364" s="170" t="inlineStr">
        <is>
          <t>-</t>
        </is>
      </c>
      <c r="N364" s="170" t="n">
        <v>0</v>
      </c>
      <c r="O364" s="199" t="n"/>
      <c r="P364" s="199" t="n"/>
      <c r="Q364" s="200" t="n"/>
      <c r="R364" s="199" t="n"/>
      <c r="S364" s="258" t="n"/>
      <c r="T364" s="185">
        <f>VLOOKUP(_xlfn.CONCAT(G364,H364),'SHIP-TO'!H:I,2,0)</f>
        <v/>
      </c>
      <c r="U364" s="282" t="n"/>
      <c r="V364" s="170" t="n"/>
      <c r="W364" s="170" t="n"/>
      <c r="X364" s="170" t="n"/>
      <c r="Y364" s="170" t="n"/>
      <c r="Z364" s="170" t="n"/>
      <c r="AA364" s="170" t="n"/>
      <c r="AB364" s="170" t="n"/>
      <c r="AC364" s="170" t="n"/>
      <c r="AD364" s="170" t="n"/>
      <c r="AE364" s="170" t="n"/>
      <c r="AF364" s="170" t="n"/>
      <c r="AG364" s="170" t="n"/>
      <c r="AH364" s="170" t="n"/>
      <c r="AI364" s="170" t="n"/>
      <c r="AJ364" s="170" t="n"/>
    </row>
    <row r="365" customFormat="1" s="172">
      <c r="A365" s="171">
        <f>E365&amp;F365</f>
        <v/>
      </c>
      <c r="B365" s="56" t="n">
        <v>364</v>
      </c>
      <c r="C365" s="185">
        <f>C364</f>
        <v/>
      </c>
      <c r="D365" s="185">
        <f>C365&amp;"/"&amp;B365</f>
        <v/>
      </c>
      <c r="E365" s="215" t="n">
        <v>45065</v>
      </c>
      <c r="F365" s="186" t="inlineStr">
        <is>
          <t>возврат</t>
        </is>
      </c>
      <c r="G365" s="185" t="inlineStr">
        <is>
          <t>Тандер</t>
        </is>
      </c>
      <c r="H365" s="216" t="inlineStr">
        <is>
          <t>Тюмень</t>
        </is>
      </c>
      <c r="I365" s="185" t="n">
        <v>500</v>
      </c>
      <c r="J365" s="170" t="n">
        <v>500</v>
      </c>
      <c r="K365" s="170" t="inlineStr">
        <is>
          <t>ТмнВозв6434</t>
        </is>
      </c>
      <c r="L365" s="170" t="inlineStr">
        <is>
          <t>Прохоров</t>
        </is>
      </c>
      <c r="M365" s="170" t="inlineStr">
        <is>
          <t>А470ОК159</t>
        </is>
      </c>
      <c r="N365" s="170" t="n">
        <v>20</v>
      </c>
      <c r="O365" s="199" t="n"/>
      <c r="P365" s="199" t="n"/>
      <c r="Q365" s="200" t="n"/>
      <c r="R365" s="199" t="n">
        <v>885483151</v>
      </c>
      <c r="S365" s="258" t="inlineStr">
        <is>
          <t>R101040672</t>
        </is>
      </c>
      <c r="T365" s="185">
        <f>VLOOKUP(_xlfn.CONCAT(G365,H365),'SHIP-TO'!H:I,2,0)</f>
        <v/>
      </c>
      <c r="U365" s="282" t="n"/>
      <c r="V365" s="170" t="n"/>
      <c r="W365" s="170" t="n"/>
      <c r="X365" s="170" t="n"/>
      <c r="Y365" s="170" t="n"/>
      <c r="Z365" s="170" t="n"/>
      <c r="AA365" s="170" t="n"/>
      <c r="AB365" s="170" t="n"/>
      <c r="AC365" s="170" t="n"/>
      <c r="AD365" s="170" t="n"/>
      <c r="AE365" s="170" t="n"/>
      <c r="AF365" s="170" t="n"/>
      <c r="AG365" s="170" t="n"/>
      <c r="AH365" s="170" t="n"/>
      <c r="AI365" s="170" t="n"/>
      <c r="AJ365" s="170" t="n"/>
    </row>
    <row r="366" customFormat="1" s="172">
      <c r="A366" s="171">
        <f>E366&amp;F366</f>
        <v/>
      </c>
      <c r="B366" s="56" t="n">
        <v>365</v>
      </c>
      <c r="C366" s="185">
        <f>C365</f>
        <v/>
      </c>
      <c r="D366" s="185">
        <f>C366&amp;"/"&amp;B366</f>
        <v/>
      </c>
      <c r="E366" s="215" t="n">
        <v>45067</v>
      </c>
      <c r="F366" s="186" t="inlineStr">
        <is>
          <t>возврат</t>
        </is>
      </c>
      <c r="G366" s="185" t="inlineStr">
        <is>
          <t>Х5</t>
        </is>
      </c>
      <c r="H366" s="216" t="inlineStr">
        <is>
          <t>РЦ Екатеринбург</t>
        </is>
      </c>
      <c r="I366" s="185" t="n">
        <v>400</v>
      </c>
      <c r="J366" s="170" t="n">
        <v>405</v>
      </c>
      <c r="K366" s="170" t="n">
        <v>8443</v>
      </c>
      <c r="L366" s="170" t="inlineStr">
        <is>
          <t>Лесников</t>
        </is>
      </c>
      <c r="M366" s="170" t="inlineStr">
        <is>
          <t>Н695УН159</t>
        </is>
      </c>
      <c r="N366" s="170" t="n">
        <v>16</v>
      </c>
      <c r="O366" s="199" t="n"/>
      <c r="P366" s="199" t="n"/>
      <c r="Q366" s="200" t="n"/>
      <c r="R366" s="199" t="n">
        <v>885260495</v>
      </c>
      <c r="S366" s="258" t="inlineStr">
        <is>
          <t>R101045310</t>
        </is>
      </c>
      <c r="T366" s="185">
        <f>VLOOKUP(_xlfn.CONCAT(G366,H366),'SHIP-TO'!H:I,2,0)</f>
        <v/>
      </c>
      <c r="U366" s="282" t="n"/>
      <c r="V366" s="170" t="n"/>
      <c r="W366" s="170" t="n"/>
      <c r="X366" s="170" t="n"/>
      <c r="Y366" s="170" t="n"/>
      <c r="Z366" s="170" t="n"/>
      <c r="AA366" s="170" t="n"/>
      <c r="AB366" s="170" t="n"/>
      <c r="AC366" s="170" t="n"/>
      <c r="AD366" s="170" t="n"/>
      <c r="AE366" s="170" t="n"/>
      <c r="AF366" s="170" t="n"/>
      <c r="AG366" s="170" t="n"/>
      <c r="AH366" s="170" t="n"/>
      <c r="AI366" s="170" t="n"/>
      <c r="AJ366" s="170" t="n"/>
    </row>
    <row r="367" customFormat="1" s="172">
      <c r="A367" s="171">
        <f>E367&amp;F367</f>
        <v/>
      </c>
      <c r="B367" s="56" t="n">
        <v>366</v>
      </c>
      <c r="C367" s="185">
        <f>C366</f>
        <v/>
      </c>
      <c r="D367" s="185">
        <f>C367&amp;"/"&amp;B367</f>
        <v/>
      </c>
      <c r="E367" s="215" t="n">
        <v>45067</v>
      </c>
      <c r="F367" s="171" t="inlineStr">
        <is>
          <t>возврат</t>
        </is>
      </c>
      <c r="G367" s="170" t="inlineStr">
        <is>
          <t>Тандер</t>
        </is>
      </c>
      <c r="H367" s="199" t="inlineStr">
        <is>
          <t>Екатеринбург</t>
        </is>
      </c>
      <c r="I367" s="170" t="n">
        <v>600</v>
      </c>
      <c r="J367" s="170" t="n">
        <v>0</v>
      </c>
      <c r="K367" s="199" t="inlineStr">
        <is>
          <t>Везём в Пермь</t>
        </is>
      </c>
      <c r="L367" s="170" t="inlineStr">
        <is>
          <t>-</t>
        </is>
      </c>
      <c r="M367" s="170" t="inlineStr">
        <is>
          <t>-</t>
        </is>
      </c>
      <c r="N367" s="170" t="n">
        <v>0</v>
      </c>
      <c r="O367" s="199" t="n"/>
      <c r="P367" s="199" t="n"/>
      <c r="Q367" s="200" t="n"/>
      <c r="R367" s="199" t="n"/>
      <c r="S367" s="258" t="n"/>
      <c r="T367" s="185">
        <f>VLOOKUP(_xlfn.CONCAT(G367,H367),'SHIP-TO'!H:I,2,0)</f>
        <v/>
      </c>
      <c r="U367" s="282" t="n"/>
      <c r="V367" s="170" t="n"/>
      <c r="W367" s="170" t="n"/>
      <c r="X367" s="170" t="n"/>
      <c r="Y367" s="170" t="n"/>
      <c r="Z367" s="170" t="n"/>
      <c r="AA367" s="170" t="n"/>
      <c r="AB367" s="170" t="n"/>
      <c r="AC367" s="170" t="n"/>
      <c r="AD367" s="170" t="n"/>
      <c r="AE367" s="170" t="n"/>
      <c r="AF367" s="170" t="n"/>
      <c r="AG367" s="170" t="n"/>
      <c r="AH367" s="170" t="n"/>
      <c r="AI367" s="170" t="n"/>
      <c r="AJ367" s="170" t="n"/>
    </row>
    <row r="368" customFormat="1" s="172">
      <c r="A368" s="171">
        <f>E368&amp;F368</f>
        <v/>
      </c>
      <c r="B368" s="56" t="n">
        <v>367</v>
      </c>
      <c r="C368" s="185">
        <f>C367</f>
        <v/>
      </c>
      <c r="D368" s="185">
        <f>C368&amp;"/"&amp;B368</f>
        <v/>
      </c>
      <c r="E368" s="218" t="n">
        <v>45075</v>
      </c>
      <c r="F368" s="171" t="inlineStr">
        <is>
          <t>возврат</t>
        </is>
      </c>
      <c r="G368" s="170" t="inlineStr">
        <is>
          <t>Тандер</t>
        </is>
      </c>
      <c r="H368" s="199" t="inlineStr">
        <is>
          <t>Челябинск</t>
        </is>
      </c>
      <c r="I368" s="170" t="n">
        <v>460</v>
      </c>
      <c r="J368" s="170" t="n">
        <v>0</v>
      </c>
      <c r="K368" s="199" t="inlineStr">
        <is>
          <t>Отказ Тандера</t>
        </is>
      </c>
      <c r="L368" s="170" t="inlineStr">
        <is>
          <t>-</t>
        </is>
      </c>
      <c r="M368" s="185" t="inlineStr">
        <is>
          <t>-</t>
        </is>
      </c>
      <c r="N368" s="170" t="n">
        <v>0</v>
      </c>
      <c r="O368" s="199" t="n"/>
      <c r="P368" s="199" t="n"/>
      <c r="Q368" s="200" t="n"/>
      <c r="R368" s="199" t="n"/>
      <c r="S368" s="258" t="n"/>
      <c r="T368" s="185">
        <f>VLOOKUP(_xlfn.CONCAT(G368,H368),'SHIP-TO'!H:I,2,0)</f>
        <v/>
      </c>
      <c r="U368" s="282" t="n"/>
      <c r="V368" s="170" t="n"/>
      <c r="W368" s="170" t="n"/>
      <c r="X368" s="170" t="n"/>
      <c r="Y368" s="170" t="n"/>
      <c r="Z368" s="170" t="n"/>
      <c r="AA368" s="170" t="n"/>
      <c r="AB368" s="170" t="n"/>
      <c r="AC368" s="170" t="n"/>
      <c r="AD368" s="170" t="n"/>
      <c r="AE368" s="170" t="n"/>
      <c r="AF368" s="170" t="n"/>
      <c r="AG368" s="170" t="n"/>
      <c r="AH368" s="170" t="n"/>
      <c r="AI368" s="170" t="n"/>
      <c r="AJ368" s="170" t="n"/>
    </row>
    <row r="369" customFormat="1" s="172">
      <c r="A369" s="171">
        <f>E369&amp;F369</f>
        <v/>
      </c>
      <c r="B369" s="56" t="n">
        <v>368</v>
      </c>
      <c r="C369" s="185">
        <f>C368</f>
        <v/>
      </c>
      <c r="D369" s="185">
        <f>C369&amp;"/"&amp;B369</f>
        <v/>
      </c>
      <c r="E369" s="218" t="n">
        <v>45075</v>
      </c>
      <c r="F369" s="171" t="inlineStr">
        <is>
          <t>возврат</t>
        </is>
      </c>
      <c r="G369" s="170" t="inlineStr">
        <is>
          <t>Тандер</t>
        </is>
      </c>
      <c r="H369" s="199" t="inlineStr">
        <is>
          <t>Тюмень</t>
        </is>
      </c>
      <c r="I369" s="170" t="n">
        <v>500</v>
      </c>
      <c r="J369" s="170" t="n">
        <v>500</v>
      </c>
      <c r="K369" s="213" t="inlineStr">
        <is>
          <t>ТмнВозв6449</t>
        </is>
      </c>
      <c r="L369" s="170" t="inlineStr">
        <is>
          <t>Гильманов</t>
        </is>
      </c>
      <c r="M369" s="170" t="inlineStr">
        <is>
          <t>А309ОК159</t>
        </is>
      </c>
      <c r="N369" s="170" t="n">
        <v>20</v>
      </c>
      <c r="O369" s="199" t="n"/>
      <c r="P369" s="199" t="n"/>
      <c r="Q369" s="200" t="n"/>
      <c r="R369" s="199" t="n">
        <v>885356246</v>
      </c>
      <c r="S369" s="258" t="inlineStr">
        <is>
          <t>R101041346</t>
        </is>
      </c>
      <c r="T369" s="185">
        <f>VLOOKUP(_xlfn.CONCAT(G369,H369),'SHIP-TO'!H:I,2,0)</f>
        <v/>
      </c>
      <c r="U369" s="282" t="n"/>
      <c r="V369" s="170" t="n"/>
      <c r="W369" s="170" t="n"/>
      <c r="X369" s="170" t="n"/>
      <c r="Y369" s="170" t="n"/>
      <c r="Z369" s="170" t="n"/>
      <c r="AA369" s="170" t="n"/>
      <c r="AB369" s="170" t="n"/>
      <c r="AC369" s="170" t="n"/>
      <c r="AD369" s="170" t="n"/>
      <c r="AE369" s="170" t="n"/>
      <c r="AF369" s="170" t="n"/>
      <c r="AG369" s="170" t="n"/>
      <c r="AH369" s="170" t="n"/>
      <c r="AI369" s="170" t="n"/>
      <c r="AJ369" s="170" t="n"/>
    </row>
    <row r="370" customFormat="1" s="172">
      <c r="A370" s="171">
        <f>E370&amp;F370</f>
        <v/>
      </c>
      <c r="B370" s="56" t="n">
        <v>369</v>
      </c>
      <c r="C370" s="185">
        <f>C369</f>
        <v/>
      </c>
      <c r="D370" s="185">
        <f>C370&amp;"/"&amp;B370</f>
        <v/>
      </c>
      <c r="E370" s="218" t="n">
        <v>45075</v>
      </c>
      <c r="F370" s="171" t="inlineStr">
        <is>
          <t>возврат</t>
        </is>
      </c>
      <c r="G370" s="170" t="inlineStr">
        <is>
          <t>Х5</t>
        </is>
      </c>
      <c r="H370" s="199" t="inlineStr">
        <is>
          <t>РЦ Екатеринбург</t>
        </is>
      </c>
      <c r="I370" s="170" t="n">
        <v>437</v>
      </c>
      <c r="J370" s="170" t="n">
        <v>441</v>
      </c>
      <c r="K370" s="170" t="n">
        <v>8531</v>
      </c>
      <c r="L370" s="170" t="inlineStr">
        <is>
          <t>Муфазалов</t>
        </is>
      </c>
      <c r="M370" s="170" t="inlineStr">
        <is>
          <t>Н903ЕВ159</t>
        </is>
      </c>
      <c r="N370" s="170" t="n">
        <v>18</v>
      </c>
      <c r="O370" s="199" t="n"/>
      <c r="P370" s="199" t="n"/>
      <c r="Q370" s="200" t="n"/>
      <c r="R370" s="199" t="n">
        <v>885319646</v>
      </c>
      <c r="S370" s="258" t="inlineStr">
        <is>
          <t>R101041344</t>
        </is>
      </c>
      <c r="T370" s="185">
        <f>VLOOKUP(_xlfn.CONCAT(G370,H370),'SHIP-TO'!H:I,2,0)</f>
        <v/>
      </c>
      <c r="U370" s="282" t="n"/>
      <c r="V370" s="170" t="n"/>
      <c r="W370" s="170" t="n"/>
      <c r="X370" s="170" t="n"/>
      <c r="Y370" s="170" t="n"/>
      <c r="Z370" s="170" t="n"/>
      <c r="AA370" s="170" t="n"/>
      <c r="AB370" s="170" t="n"/>
      <c r="AC370" s="170" t="n"/>
      <c r="AD370" s="170" t="n"/>
      <c r="AE370" s="170" t="n"/>
      <c r="AF370" s="170" t="n"/>
      <c r="AG370" s="170" t="n"/>
      <c r="AH370" s="170" t="n"/>
      <c r="AI370" s="170" t="n"/>
      <c r="AJ370" s="170" t="n"/>
    </row>
    <row r="371" customFormat="1" s="172">
      <c r="A371" s="171">
        <f>E371&amp;F371</f>
        <v/>
      </c>
      <c r="B371" s="56" t="n">
        <v>370</v>
      </c>
      <c r="C371" s="185">
        <f>C370</f>
        <v/>
      </c>
      <c r="D371" s="185">
        <f>C371&amp;"/"&amp;B371</f>
        <v/>
      </c>
      <c r="E371" s="218" t="n">
        <v>45076</v>
      </c>
      <c r="F371" s="171" t="inlineStr">
        <is>
          <t>возврат</t>
        </is>
      </c>
      <c r="G371" s="170" t="inlineStr">
        <is>
          <t>Х5</t>
        </is>
      </c>
      <c r="H371" s="199" t="inlineStr">
        <is>
          <t>РЦ Косулино</t>
        </is>
      </c>
      <c r="I371" s="170" t="n">
        <v>212</v>
      </c>
      <c r="J371" s="170" t="n">
        <v>212</v>
      </c>
      <c r="K371" s="170" t="n">
        <v>8288</v>
      </c>
      <c r="L371" s="170" t="inlineStr">
        <is>
          <t>Луцик</t>
        </is>
      </c>
      <c r="M371" s="170" t="inlineStr">
        <is>
          <t>А468ОК159</t>
        </is>
      </c>
      <c r="N371" s="170" t="n">
        <v>9</v>
      </c>
      <c r="O371" s="199" t="n"/>
      <c r="P371" s="199" t="n"/>
      <c r="Q371" s="200" t="n"/>
      <c r="R371" s="199" t="n">
        <v>885535041</v>
      </c>
      <c r="S371" s="258" t="inlineStr">
        <is>
          <t>R101041290</t>
        </is>
      </c>
      <c r="T371" s="185">
        <f>VLOOKUP(_xlfn.CONCAT(G371,H371),'SHIP-TO'!H:I,2,0)</f>
        <v/>
      </c>
      <c r="U371" s="282" t="n"/>
      <c r="V371" s="170" t="n"/>
      <c r="W371" s="170" t="n"/>
      <c r="X371" s="170" t="n"/>
      <c r="Y371" s="170" t="n"/>
      <c r="Z371" s="170" t="n"/>
      <c r="AA371" s="170" t="n"/>
      <c r="AB371" s="170" t="n"/>
      <c r="AC371" s="170" t="n"/>
      <c r="AD371" s="170" t="n"/>
      <c r="AE371" s="170" t="n"/>
      <c r="AF371" s="170" t="n"/>
      <c r="AG371" s="170" t="n"/>
      <c r="AH371" s="170" t="n"/>
      <c r="AI371" s="170" t="n"/>
      <c r="AJ371" s="170" t="n"/>
    </row>
    <row r="372">
      <c r="A372" s="168">
        <f>E372&amp;F372</f>
        <v/>
      </c>
      <c r="B372" s="56" t="n">
        <v>371</v>
      </c>
      <c r="C372" s="175">
        <f>C371</f>
        <v/>
      </c>
      <c r="D372" s="175">
        <f>C372&amp;"/"&amp;B372</f>
        <v/>
      </c>
      <c r="E372" s="214" t="n">
        <v>45078</v>
      </c>
      <c r="F372" s="168" t="inlineStr">
        <is>
          <t>возврат</t>
        </is>
      </c>
      <c r="G372" s="56" t="inlineStr">
        <is>
          <t>Х5</t>
        </is>
      </c>
      <c r="H372" s="197" t="inlineStr">
        <is>
          <t>РЦ Косулино</t>
        </is>
      </c>
      <c r="I372" s="56" t="n">
        <v>185</v>
      </c>
      <c r="J372" s="56" t="n">
        <v>185</v>
      </c>
      <c r="K372" s="56" t="n">
        <v>8295</v>
      </c>
      <c r="L372" s="56" t="inlineStr">
        <is>
          <t>Копытов</t>
        </is>
      </c>
      <c r="M372" s="56" t="inlineStr">
        <is>
          <t>Н421ТУ159</t>
        </is>
      </c>
      <c r="N372" s="56" t="n">
        <v>8</v>
      </c>
      <c r="O372" s="197" t="n"/>
      <c r="P372" s="197" t="n"/>
      <c r="Q372" s="198" t="n"/>
      <c r="R372" s="197" t="n"/>
      <c r="S372" s="257" t="inlineStr">
        <is>
          <t xml:space="preserve">R101289493 </t>
        </is>
      </c>
      <c r="T372" s="175">
        <f>VLOOKUP(_xlfn.CONCAT(G372,H372),'SHIP-TO'!H:I,2,0)</f>
        <v/>
      </c>
      <c r="U372" s="296" t="n"/>
      <c r="V372" s="56" t="n"/>
      <c r="W372" s="56" t="n"/>
      <c r="X372" s="56" t="n"/>
      <c r="Y372" s="56" t="n"/>
      <c r="Z372" s="56" t="n"/>
      <c r="AA372" s="56" t="n"/>
      <c r="AB372" s="56" t="n"/>
      <c r="AC372" s="56" t="n"/>
      <c r="AD372" s="56" t="n"/>
      <c r="AE372" s="56" t="n"/>
      <c r="AF372" s="56" t="n"/>
      <c r="AG372" s="56" t="n"/>
      <c r="AH372" s="56" t="n"/>
      <c r="AI372" s="56" t="n"/>
      <c r="AJ372" s="56" t="n"/>
    </row>
    <row r="373">
      <c r="A373" s="168">
        <f>E373&amp;F373</f>
        <v/>
      </c>
      <c r="B373" s="56" t="n">
        <v>372</v>
      </c>
      <c r="C373" s="175">
        <f>C372</f>
        <v/>
      </c>
      <c r="D373" s="175">
        <f>C373&amp;"/"&amp;B373</f>
        <v/>
      </c>
      <c r="E373" s="214" t="n">
        <v>45078</v>
      </c>
      <c r="F373" s="168" t="inlineStr">
        <is>
          <t>возврат</t>
        </is>
      </c>
      <c r="G373" s="56" t="inlineStr">
        <is>
          <t>Х5</t>
        </is>
      </c>
      <c r="H373" s="197" t="inlineStr">
        <is>
          <t>РЦ Форпост</t>
        </is>
      </c>
      <c r="I373" s="56" t="n">
        <v>400</v>
      </c>
      <c r="J373" s="56" t="n">
        <v>400</v>
      </c>
      <c r="K373" s="56" t="n">
        <v>5900176304</v>
      </c>
      <c r="L373" s="56" t="inlineStr">
        <is>
          <t>Жирнов</t>
        </is>
      </c>
      <c r="M373" s="56" t="inlineStr">
        <is>
          <t>Н908ЕВ159</t>
        </is>
      </c>
      <c r="N373" s="56" t="n">
        <v>16</v>
      </c>
      <c r="O373" s="197" t="n"/>
      <c r="P373" s="197" t="n"/>
      <c r="Q373" s="198" t="n"/>
      <c r="R373" s="197" t="n">
        <v>885507267</v>
      </c>
      <c r="S373" s="257" t="inlineStr">
        <is>
          <t>R101042075</t>
        </is>
      </c>
      <c r="T373" s="175">
        <f>VLOOKUP(_xlfn.CONCAT(G373,H373),'SHIP-TO'!H:I,2,0)</f>
        <v/>
      </c>
      <c r="U373" s="296" t="n"/>
      <c r="V373" s="56" t="n"/>
      <c r="W373" s="56" t="n"/>
      <c r="X373" s="56" t="n"/>
      <c r="Y373" s="56" t="n"/>
      <c r="Z373" s="56" t="n"/>
      <c r="AA373" s="56" t="n"/>
      <c r="AB373" s="56" t="n"/>
      <c r="AC373" s="56" t="n"/>
      <c r="AD373" s="56" t="n"/>
      <c r="AE373" s="56" t="n"/>
      <c r="AF373" s="56" t="n"/>
      <c r="AG373" s="56" t="n"/>
      <c r="AH373" s="56" t="n"/>
      <c r="AI373" s="56" t="n"/>
      <c r="AJ373" s="56" t="n"/>
    </row>
    <row r="374">
      <c r="A374" s="168">
        <f>E374&amp;F374</f>
        <v/>
      </c>
      <c r="B374" s="56" t="n">
        <v>373</v>
      </c>
      <c r="C374" s="175">
        <f>C373</f>
        <v/>
      </c>
      <c r="D374" s="175">
        <f>C374&amp;"/"&amp;B374</f>
        <v/>
      </c>
      <c r="E374" s="214" t="n">
        <v>45080</v>
      </c>
      <c r="F374" s="168" t="inlineStr">
        <is>
          <t>возврат</t>
        </is>
      </c>
      <c r="G374" s="56" t="inlineStr">
        <is>
          <t>Тандер</t>
        </is>
      </c>
      <c r="H374" s="197" t="inlineStr">
        <is>
          <t>Екатеринбург</t>
        </is>
      </c>
      <c r="I374" s="56" t="n">
        <v>500</v>
      </c>
      <c r="J374" s="56" t="n">
        <v>489</v>
      </c>
      <c r="K374" s="56" t="inlineStr">
        <is>
          <t>ВозПерв0009511</t>
        </is>
      </c>
      <c r="L374" s="56" t="inlineStr">
        <is>
          <t>Луцик</t>
        </is>
      </c>
      <c r="M374" s="56" t="inlineStr">
        <is>
          <t>Н094СХ159</t>
        </is>
      </c>
      <c r="N374" s="56" t="n">
        <v>20</v>
      </c>
      <c r="O374" s="197" t="n"/>
      <c r="P374" s="197" t="n"/>
      <c r="Q374" s="198" t="n"/>
      <c r="R374" s="197" t="n">
        <v>885501328</v>
      </c>
      <c r="S374" s="257" t="inlineStr">
        <is>
          <t>R101042620</t>
        </is>
      </c>
      <c r="T374" s="175">
        <f>VLOOKUP(_xlfn.CONCAT(G374,H374),'SHIP-TO'!H:I,2,0)</f>
        <v/>
      </c>
      <c r="U374" s="296" t="n"/>
      <c r="V374" s="56" t="n"/>
      <c r="W374" s="56" t="n"/>
      <c r="X374" s="56" t="n"/>
      <c r="Y374" s="56" t="n"/>
      <c r="Z374" s="56" t="n"/>
      <c r="AA374" s="56" t="n"/>
      <c r="AB374" s="56" t="n"/>
      <c r="AC374" s="56" t="n"/>
      <c r="AD374" s="56" t="n"/>
      <c r="AE374" s="56" t="n"/>
      <c r="AF374" s="56" t="n"/>
      <c r="AG374" s="56" t="n"/>
      <c r="AH374" s="56" t="n"/>
      <c r="AI374" s="56" t="n"/>
      <c r="AJ374" s="56" t="n"/>
    </row>
    <row r="375">
      <c r="A375" s="168">
        <f>E375&amp;F375</f>
        <v/>
      </c>
      <c r="B375" s="56" t="n">
        <v>374</v>
      </c>
      <c r="C375" s="175">
        <f>C374</f>
        <v/>
      </c>
      <c r="D375" s="175">
        <f>C375&amp;"/"&amp;B375</f>
        <v/>
      </c>
      <c r="E375" s="214" t="n">
        <v>45082</v>
      </c>
      <c r="F375" s="168" t="inlineStr">
        <is>
          <t>возврат</t>
        </is>
      </c>
      <c r="G375" s="56" t="inlineStr">
        <is>
          <t>Тандер</t>
        </is>
      </c>
      <c r="H375" s="197" t="inlineStr">
        <is>
          <t>Тюмень</t>
        </is>
      </c>
      <c r="I375" s="56" t="n">
        <v>500</v>
      </c>
      <c r="J375" s="56" t="n">
        <v>410</v>
      </c>
      <c r="K375" s="56" t="inlineStr">
        <is>
          <t>ТмнВозв6459</t>
        </is>
      </c>
      <c r="L375" s="56" t="inlineStr">
        <is>
          <t xml:space="preserve">Пушков </t>
        </is>
      </c>
      <c r="M375" s="56" t="inlineStr">
        <is>
          <t>А592УО159</t>
        </is>
      </c>
      <c r="N375" s="56" t="n">
        <v>17</v>
      </c>
      <c r="O375" s="197" t="n"/>
      <c r="P375" s="197" t="n"/>
      <c r="Q375" s="198" t="n"/>
      <c r="R375" s="197" t="n">
        <v>885540169</v>
      </c>
      <c r="S375" s="257" t="inlineStr">
        <is>
          <t>R101043552</t>
        </is>
      </c>
      <c r="T375" s="175">
        <f>VLOOKUP(_xlfn.CONCAT(G375,H375),'SHIP-TO'!H:I,2,0)</f>
        <v/>
      </c>
      <c r="U375" s="296" t="n"/>
      <c r="V375" s="56" t="n"/>
      <c r="W375" s="56" t="n"/>
      <c r="X375" s="56" t="n"/>
      <c r="Y375" s="56" t="n"/>
      <c r="Z375" s="56" t="n"/>
      <c r="AA375" s="56" t="n"/>
      <c r="AB375" s="56" t="n"/>
      <c r="AC375" s="56" t="n"/>
      <c r="AD375" s="56" t="n"/>
      <c r="AE375" s="56" t="n"/>
      <c r="AF375" s="56" t="n"/>
      <c r="AG375" s="56" t="n"/>
      <c r="AH375" s="56" t="n"/>
      <c r="AI375" s="56" t="n"/>
      <c r="AJ375" s="56" t="n"/>
    </row>
    <row r="376">
      <c r="A376" s="168">
        <f>E376&amp;F376</f>
        <v/>
      </c>
      <c r="B376" s="56" t="n">
        <v>375</v>
      </c>
      <c r="C376" s="175">
        <f>C375</f>
        <v/>
      </c>
      <c r="D376" s="175">
        <f>C376&amp;"/"&amp;B376</f>
        <v/>
      </c>
      <c r="E376" s="214" t="n">
        <v>45082</v>
      </c>
      <c r="F376" s="168" t="inlineStr">
        <is>
          <t>возврат</t>
        </is>
      </c>
      <c r="G376" s="56" t="inlineStr">
        <is>
          <t>Тандер</t>
        </is>
      </c>
      <c r="H376" s="197" t="inlineStr">
        <is>
          <t>Тюмень</t>
        </is>
      </c>
      <c r="I376" s="56" t="n">
        <v>500</v>
      </c>
      <c r="J376" s="56" t="n">
        <v>0</v>
      </c>
      <c r="K376" s="197" t="inlineStr">
        <is>
          <t>Нет машины, перенос на 07.06</t>
        </is>
      </c>
      <c r="L376" s="56" t="inlineStr">
        <is>
          <t>-</t>
        </is>
      </c>
      <c r="M376" s="56" t="inlineStr">
        <is>
          <t>-</t>
        </is>
      </c>
      <c r="N376" s="56" t="inlineStr">
        <is>
          <t>-</t>
        </is>
      </c>
      <c r="O376" s="197" t="n"/>
      <c r="P376" s="197" t="n"/>
      <c r="Q376" s="198" t="n"/>
      <c r="R376" s="197" t="n"/>
      <c r="S376" s="257" t="n"/>
      <c r="T376" s="175">
        <f>VLOOKUP(_xlfn.CONCAT(G376,H376),'SHIP-TO'!H:I,2,0)</f>
        <v/>
      </c>
      <c r="U376" s="296" t="n"/>
      <c r="V376" s="56" t="n"/>
      <c r="W376" s="56" t="n"/>
      <c r="X376" s="56" t="n"/>
      <c r="Y376" s="56" t="n"/>
      <c r="Z376" s="56" t="n"/>
      <c r="AA376" s="56" t="n"/>
      <c r="AB376" s="56" t="n"/>
      <c r="AC376" s="56" t="n"/>
      <c r="AD376" s="56" t="n"/>
      <c r="AE376" s="56" t="n"/>
      <c r="AF376" s="56" t="n"/>
      <c r="AG376" s="56" t="n"/>
      <c r="AH376" s="56" t="n"/>
      <c r="AI376" s="56" t="n"/>
      <c r="AJ376" s="56" t="n"/>
    </row>
    <row r="377">
      <c r="A377" s="168">
        <f>E377&amp;F377</f>
        <v/>
      </c>
      <c r="B377" s="56" t="n">
        <v>376</v>
      </c>
      <c r="C377" s="175">
        <f>C376</f>
        <v/>
      </c>
      <c r="D377" s="175">
        <f>C377&amp;"/"&amp;B377</f>
        <v/>
      </c>
      <c r="E377" s="214" t="n">
        <v>45083</v>
      </c>
      <c r="F377" s="168" t="inlineStr">
        <is>
          <t>возврат</t>
        </is>
      </c>
      <c r="G377" s="56" t="inlineStr">
        <is>
          <t>Х5</t>
        </is>
      </c>
      <c r="H377" s="197" t="inlineStr">
        <is>
          <t>РЦ Форпост</t>
        </is>
      </c>
      <c r="I377" s="56" t="n">
        <v>355</v>
      </c>
      <c r="J377" s="56" t="n">
        <v>0</v>
      </c>
      <c r="K377" s="220" t="inlineStr">
        <is>
          <t>Нет машины, отказ в переносе</t>
        </is>
      </c>
      <c r="L377" s="56" t="inlineStr">
        <is>
          <t>-</t>
        </is>
      </c>
      <c r="M377" s="56" t="inlineStr">
        <is>
          <t>-</t>
        </is>
      </c>
      <c r="N377" s="56" t="inlineStr">
        <is>
          <t>-</t>
        </is>
      </c>
      <c r="O377" s="197" t="n"/>
      <c r="P377" s="197" t="n"/>
      <c r="Q377" s="198" t="n"/>
      <c r="R377" s="197" t="n"/>
      <c r="S377" s="257" t="n"/>
      <c r="T377" s="175">
        <f>VLOOKUP(_xlfn.CONCAT(G377,H377),'SHIP-TO'!H:I,2,0)</f>
        <v/>
      </c>
      <c r="U377" s="296" t="n"/>
      <c r="V377" s="56" t="n"/>
      <c r="W377" s="56" t="n"/>
      <c r="X377" s="56" t="n"/>
      <c r="Y377" s="56" t="n"/>
      <c r="Z377" s="56" t="n"/>
      <c r="AA377" s="56" t="n"/>
      <c r="AB377" s="56" t="n"/>
      <c r="AC377" s="56" t="n"/>
      <c r="AD377" s="56" t="n"/>
      <c r="AE377" s="56" t="n"/>
      <c r="AF377" s="56" t="n"/>
      <c r="AG377" s="56" t="n"/>
      <c r="AH377" s="56" t="n"/>
      <c r="AI377" s="56" t="n"/>
      <c r="AJ377" s="56" t="n"/>
    </row>
    <row r="378">
      <c r="A378" s="168">
        <f>E378&amp;F378</f>
        <v/>
      </c>
      <c r="B378" s="56" t="n">
        <v>377</v>
      </c>
      <c r="C378" s="175">
        <f>C377</f>
        <v/>
      </c>
      <c r="D378" s="175">
        <f>C378&amp;"/"&amp;B378</f>
        <v/>
      </c>
      <c r="E378" s="214" t="n">
        <v>45084</v>
      </c>
      <c r="F378" s="168" t="inlineStr">
        <is>
          <t>возврат</t>
        </is>
      </c>
      <c r="G378" s="56" t="inlineStr">
        <is>
          <t>Тандер</t>
        </is>
      </c>
      <c r="H378" s="197" t="inlineStr">
        <is>
          <t>Тюмень</t>
        </is>
      </c>
      <c r="I378" s="56" t="n">
        <v>500</v>
      </c>
      <c r="J378" s="56" t="n">
        <v>480</v>
      </c>
      <c r="K378" s="56" t="inlineStr">
        <is>
          <t>ТмнВозв6464</t>
        </is>
      </c>
      <c r="L378" s="56" t="inlineStr">
        <is>
          <t>Чадов</t>
        </is>
      </c>
      <c r="M378" s="56" t="inlineStr">
        <is>
          <t>Х923КТ159</t>
        </is>
      </c>
      <c r="N378" s="56" t="n">
        <v>19</v>
      </c>
      <c r="O378" s="197" t="n"/>
      <c r="P378" s="197" t="n"/>
      <c r="Q378" s="198" t="n"/>
      <c r="R378" s="197" t="n">
        <v>885547943</v>
      </c>
      <c r="S378" s="257" t="inlineStr">
        <is>
          <t>R101044475</t>
        </is>
      </c>
      <c r="T378" s="175">
        <f>VLOOKUP(_xlfn.CONCAT(G378,H378),'SHIP-TO'!H:I,2,0)</f>
        <v/>
      </c>
      <c r="U378" s="296" t="n"/>
      <c r="V378" s="56" t="n"/>
      <c r="W378" s="56" t="n"/>
      <c r="X378" s="56" t="n"/>
      <c r="Y378" s="56" t="n"/>
      <c r="Z378" s="56" t="n"/>
      <c r="AA378" s="56" t="n"/>
      <c r="AB378" s="56" t="n"/>
      <c r="AC378" s="56" t="n"/>
      <c r="AD378" s="56" t="n"/>
      <c r="AE378" s="56" t="n"/>
      <c r="AF378" s="56" t="n"/>
      <c r="AG378" s="56" t="n"/>
      <c r="AH378" s="56" t="n"/>
      <c r="AI378" s="56" t="n"/>
      <c r="AJ378" s="56" t="n"/>
    </row>
    <row r="379">
      <c r="A379" s="187">
        <f>E379&amp;F379</f>
        <v/>
      </c>
      <c r="B379" s="56" t="n">
        <v>378</v>
      </c>
      <c r="C379" s="175">
        <f>C378</f>
        <v/>
      </c>
      <c r="D379" s="175">
        <f>C379&amp;"/"&amp;B379</f>
        <v/>
      </c>
      <c r="E379" s="221" t="n">
        <v>45084</v>
      </c>
      <c r="F379" s="187" t="inlineStr">
        <is>
          <t>возврат</t>
        </is>
      </c>
      <c r="G379" s="175" t="inlineStr">
        <is>
          <t>Тандер</t>
        </is>
      </c>
      <c r="H379" s="220" t="inlineStr">
        <is>
          <t>Тюмень</t>
        </is>
      </c>
      <c r="I379" s="175" t="n">
        <v>500</v>
      </c>
      <c r="J379" s="175" t="n">
        <v>500</v>
      </c>
      <c r="K379" s="175" t="inlineStr">
        <is>
          <t>ТмнВозв6467</t>
        </is>
      </c>
      <c r="L379" s="175" t="inlineStr">
        <is>
          <t>Копытов</t>
        </is>
      </c>
      <c r="M379" s="175" t="inlineStr">
        <is>
          <t>Н421ТУ159</t>
        </is>
      </c>
      <c r="N379" s="175" t="n">
        <v>20</v>
      </c>
      <c r="O379" s="220" t="n"/>
      <c r="P379" s="220" t="n"/>
      <c r="Q379" s="222" t="n"/>
      <c r="R379" s="220" t="n">
        <v>885529222</v>
      </c>
      <c r="S379" s="257" t="inlineStr">
        <is>
          <t>R101044474</t>
        </is>
      </c>
      <c r="T379" s="175">
        <f>VLOOKUP(_xlfn.CONCAT(G379,H379),'SHIP-TO'!H:I,2,0)</f>
        <v/>
      </c>
      <c r="U379" s="296" t="n"/>
      <c r="V379" s="175" t="n"/>
      <c r="W379" s="175" t="n"/>
      <c r="X379" s="175" t="n"/>
      <c r="Y379" s="175" t="n"/>
      <c r="Z379" s="175" t="n"/>
      <c r="AA379" s="175" t="n"/>
      <c r="AB379" s="175" t="n"/>
      <c r="AC379" s="175" t="n"/>
      <c r="AD379" s="175" t="n"/>
      <c r="AE379" s="175" t="n"/>
      <c r="AF379" s="175" t="n"/>
      <c r="AG379" s="175" t="n"/>
      <c r="AH379" s="175" t="n"/>
      <c r="AI379" s="175" t="n"/>
      <c r="AJ379" s="175" t="n"/>
    </row>
    <row r="380">
      <c r="A380" s="168">
        <f>E380&amp;F380</f>
        <v/>
      </c>
      <c r="B380" s="56" t="n">
        <v>379</v>
      </c>
      <c r="C380" s="175">
        <f>C379</f>
        <v/>
      </c>
      <c r="D380" s="175">
        <f>C380&amp;"/"&amp;B380</f>
        <v/>
      </c>
      <c r="E380" s="214" t="n">
        <v>45085</v>
      </c>
      <c r="F380" s="168" t="inlineStr">
        <is>
          <t>возврат</t>
        </is>
      </c>
      <c r="G380" s="56" t="inlineStr">
        <is>
          <t>Ашан</t>
        </is>
      </c>
      <c r="H380" s="197" t="inlineStr">
        <is>
          <t>Екатеринбург</t>
        </is>
      </c>
      <c r="I380" s="56" t="n">
        <v>174</v>
      </c>
      <c r="J380" s="56" t="n">
        <v>174</v>
      </c>
      <c r="K380" s="175" t="inlineStr">
        <is>
          <t>ТрН 3/ЦБ-000000000008860</t>
        </is>
      </c>
      <c r="L380" s="56" t="inlineStr">
        <is>
          <t>Чудинов</t>
        </is>
      </c>
      <c r="M380" s="56" t="inlineStr">
        <is>
          <t>С864РС96</t>
        </is>
      </c>
      <c r="N380" s="56" t="n">
        <v>8</v>
      </c>
      <c r="O380" s="197" t="n"/>
      <c r="P380" s="197" t="n"/>
      <c r="Q380" s="198" t="n"/>
      <c r="R380" s="197" t="inlineStr">
        <is>
          <t>пока тариф в 9 000</t>
        </is>
      </c>
      <c r="S380" s="257" t="inlineStr">
        <is>
          <t>R101056627</t>
        </is>
      </c>
      <c r="T380" s="175">
        <f>VLOOKUP(_xlfn.CONCAT(G380,H380),'SHIP-TO'!H:I,2,0)</f>
        <v/>
      </c>
      <c r="U380" s="296" t="n"/>
      <c r="V380" s="56" t="n"/>
      <c r="W380" s="56" t="n"/>
      <c r="X380" s="56" t="n"/>
      <c r="Y380" s="56" t="n"/>
      <c r="Z380" s="56" t="n"/>
      <c r="AA380" s="56" t="n"/>
      <c r="AB380" s="56" t="n"/>
      <c r="AC380" s="56" t="n"/>
      <c r="AD380" s="56" t="n"/>
      <c r="AE380" s="56" t="n"/>
      <c r="AF380" s="56" t="n"/>
      <c r="AG380" s="56" t="n"/>
      <c r="AH380" s="56" t="n"/>
      <c r="AI380" s="56" t="n"/>
      <c r="AJ380" s="56" t="n"/>
    </row>
    <row r="381">
      <c r="A381" s="168">
        <f>E381&amp;F381</f>
        <v/>
      </c>
      <c r="B381" s="56" t="n">
        <v>380</v>
      </c>
      <c r="C381" s="175">
        <f>C380</f>
        <v/>
      </c>
      <c r="D381" s="175">
        <f>C381&amp;"/"&amp;B381</f>
        <v/>
      </c>
      <c r="E381" s="214" t="n">
        <v>45087</v>
      </c>
      <c r="F381" s="168" t="inlineStr">
        <is>
          <t>возврат</t>
        </is>
      </c>
      <c r="G381" s="56" t="inlineStr">
        <is>
          <t>Тандер</t>
        </is>
      </c>
      <c r="H381" s="197" t="inlineStr">
        <is>
          <t>Екатеринбург</t>
        </is>
      </c>
      <c r="I381" s="56" t="n">
        <v>500</v>
      </c>
      <c r="J381" s="56" t="n">
        <v>0</v>
      </c>
      <c r="K381" s="220" t="inlineStr">
        <is>
          <t>Нет машины, нужен перенос</t>
        </is>
      </c>
      <c r="L381" s="56" t="inlineStr">
        <is>
          <t>-</t>
        </is>
      </c>
      <c r="M381" s="56" t="inlineStr">
        <is>
          <t>-</t>
        </is>
      </c>
      <c r="N381" s="56" t="inlineStr">
        <is>
          <t>-</t>
        </is>
      </c>
      <c r="O381" s="197" t="n"/>
      <c r="P381" s="197" t="n"/>
      <c r="Q381" s="198" t="n"/>
      <c r="R381" s="197" t="n"/>
      <c r="S381" s="257" t="n"/>
      <c r="T381" s="175">
        <f>VLOOKUP(_xlfn.CONCAT(G381,H381),'SHIP-TO'!H:I,2,0)</f>
        <v/>
      </c>
      <c r="U381" s="296" t="n"/>
      <c r="V381" s="56" t="n"/>
      <c r="W381" s="56" t="n"/>
      <c r="X381" s="56" t="n"/>
      <c r="Y381" s="56" t="n"/>
      <c r="Z381" s="56" t="n"/>
      <c r="AA381" s="56" t="n"/>
      <c r="AB381" s="56" t="n"/>
      <c r="AC381" s="56" t="n"/>
      <c r="AD381" s="56" t="n"/>
      <c r="AE381" s="56" t="n"/>
      <c r="AF381" s="56" t="n"/>
      <c r="AG381" s="56" t="n"/>
      <c r="AH381" s="56" t="n"/>
      <c r="AI381" s="56" t="n"/>
      <c r="AJ381" s="56" t="n"/>
    </row>
    <row r="382">
      <c r="A382" s="168">
        <f>E382&amp;F382</f>
        <v/>
      </c>
      <c r="B382" s="56" t="n">
        <v>381</v>
      </c>
      <c r="C382" s="175">
        <f>C381</f>
        <v/>
      </c>
      <c r="D382" s="175">
        <f>C382&amp;"/"&amp;B382</f>
        <v/>
      </c>
      <c r="E382" s="214" t="n">
        <v>45090</v>
      </c>
      <c r="F382" s="168" t="inlineStr">
        <is>
          <t>возврат</t>
        </is>
      </c>
      <c r="G382" s="56" t="inlineStr">
        <is>
          <t>Тандер</t>
        </is>
      </c>
      <c r="H382" s="197" t="inlineStr">
        <is>
          <t>Тюмень</t>
        </is>
      </c>
      <c r="I382" s="56" t="n">
        <v>500</v>
      </c>
      <c r="J382" s="56" t="n">
        <v>500</v>
      </c>
      <c r="K382" s="56" t="inlineStr">
        <is>
          <t>ТмнВозв6481</t>
        </is>
      </c>
      <c r="L382" s="56" t="inlineStr">
        <is>
          <t>Луцик</t>
        </is>
      </c>
      <c r="M382" s="56" t="inlineStr">
        <is>
          <t>Н094СХ159</t>
        </is>
      </c>
      <c r="N382" s="56" t="n">
        <v>20</v>
      </c>
      <c r="O382" s="197" t="n"/>
      <c r="P382" s="197" t="n"/>
      <c r="Q382" s="198" t="n"/>
      <c r="R382" s="197" t="n">
        <v>885524583</v>
      </c>
      <c r="S382" s="257" t="inlineStr">
        <is>
          <t>R101046312</t>
        </is>
      </c>
      <c r="T382" s="175">
        <f>VLOOKUP(_xlfn.CONCAT(G382,H382),'SHIP-TO'!H:I,2,0)</f>
        <v/>
      </c>
      <c r="U382" s="296" t="n"/>
      <c r="V382" s="56" t="n"/>
      <c r="W382" s="56" t="n"/>
      <c r="X382" s="56" t="n"/>
      <c r="Y382" s="56" t="n"/>
      <c r="Z382" s="56" t="n"/>
      <c r="AA382" s="56" t="n"/>
      <c r="AB382" s="56" t="n"/>
      <c r="AC382" s="56" t="n"/>
      <c r="AD382" s="56" t="n"/>
      <c r="AE382" s="56" t="n"/>
      <c r="AF382" s="56" t="n"/>
      <c r="AG382" s="56" t="n"/>
      <c r="AH382" s="56" t="n"/>
      <c r="AI382" s="56" t="n"/>
      <c r="AJ382" s="56" t="n"/>
    </row>
    <row r="383">
      <c r="A383" s="168">
        <f>E383&amp;F383</f>
        <v/>
      </c>
      <c r="B383" s="56" t="n">
        <v>382</v>
      </c>
      <c r="C383" s="175">
        <f>C382</f>
        <v/>
      </c>
      <c r="D383" s="175">
        <f>C383&amp;"/"&amp;B383</f>
        <v/>
      </c>
      <c r="E383" s="214" t="n">
        <v>45091</v>
      </c>
      <c r="F383" s="168" t="inlineStr">
        <is>
          <t>возврат</t>
        </is>
      </c>
      <c r="G383" s="56" t="inlineStr">
        <is>
          <t>Тандер</t>
        </is>
      </c>
      <c r="H383" s="197" t="inlineStr">
        <is>
          <t>Тюмень</t>
        </is>
      </c>
      <c r="I383" s="56" t="n">
        <v>500</v>
      </c>
      <c r="J383" s="56" t="n">
        <v>500</v>
      </c>
      <c r="K383" s="56" t="inlineStr">
        <is>
          <t>ТмнВозв6483</t>
        </is>
      </c>
      <c r="L383" s="56" t="inlineStr">
        <is>
          <t xml:space="preserve">Гильманов </t>
        </is>
      </c>
      <c r="M383" s="56" t="inlineStr">
        <is>
          <t>А470ОК159</t>
        </is>
      </c>
      <c r="N383" s="56" t="n">
        <v>20</v>
      </c>
      <c r="O383" s="197" t="n"/>
      <c r="P383" s="197" t="n"/>
      <c r="Q383" s="198" t="n"/>
      <c r="R383" s="197" t="n">
        <v>885565393</v>
      </c>
      <c r="S383" s="257" t="inlineStr">
        <is>
          <t>R101046131</t>
        </is>
      </c>
      <c r="T383" s="175">
        <f>VLOOKUP(_xlfn.CONCAT(G383,H383),'SHIP-TO'!H:I,2,0)</f>
        <v/>
      </c>
      <c r="U383" s="296" t="n"/>
      <c r="V383" s="56" t="n"/>
      <c r="W383" s="56" t="n"/>
      <c r="X383" s="56" t="n"/>
      <c r="Y383" s="56" t="n"/>
      <c r="Z383" s="56" t="n"/>
      <c r="AA383" s="56" t="n"/>
      <c r="AB383" s="56" t="n"/>
      <c r="AC383" s="56" t="n"/>
      <c r="AD383" s="56" t="n"/>
      <c r="AE383" s="56" t="n"/>
      <c r="AF383" s="56" t="n"/>
      <c r="AG383" s="56" t="n"/>
      <c r="AH383" s="56" t="n"/>
      <c r="AI383" s="56" t="n"/>
      <c r="AJ383" s="56" t="n"/>
    </row>
    <row r="384">
      <c r="A384" s="168">
        <f>E384&amp;F384</f>
        <v/>
      </c>
      <c r="B384" s="56" t="n">
        <v>383</v>
      </c>
      <c r="C384" s="175">
        <f>C383</f>
        <v/>
      </c>
      <c r="D384" s="175">
        <f>C384&amp;"/"&amp;B384</f>
        <v/>
      </c>
      <c r="E384" s="221" t="n">
        <v>45092</v>
      </c>
      <c r="F384" s="187" t="inlineStr">
        <is>
          <t>возврат</t>
        </is>
      </c>
      <c r="G384" s="175" t="inlineStr">
        <is>
          <t>Тандер</t>
        </is>
      </c>
      <c r="H384" s="220" t="inlineStr">
        <is>
          <t>Тюмень</t>
        </is>
      </c>
      <c r="I384" s="175" t="n">
        <v>500</v>
      </c>
      <c r="J384" s="56" t="n">
        <v>500</v>
      </c>
      <c r="K384" s="56" t="inlineStr">
        <is>
          <t>ТмнВозв6494</t>
        </is>
      </c>
      <c r="L384" s="56" t="inlineStr">
        <is>
          <t>Антропов</t>
        </is>
      </c>
      <c r="M384" s="56" t="inlineStr">
        <is>
          <t>Н695УН159</t>
        </is>
      </c>
      <c r="N384" s="56" t="n">
        <v>20</v>
      </c>
      <c r="O384" s="197" t="n"/>
      <c r="P384" s="197" t="n"/>
      <c r="Q384" s="198" t="n"/>
      <c r="R384" s="197" t="n">
        <v>885368034</v>
      </c>
      <c r="S384" s="257" t="inlineStr">
        <is>
          <t>R101046130</t>
        </is>
      </c>
      <c r="T384" s="175">
        <f>VLOOKUP(_xlfn.CONCAT(G384,H384),'SHIP-TO'!H:I,2,0)</f>
        <v/>
      </c>
      <c r="U384" s="296" t="n"/>
      <c r="V384" s="56" t="n"/>
      <c r="W384" s="56" t="n"/>
      <c r="X384" s="56" t="n"/>
      <c r="Y384" s="56" t="n"/>
      <c r="Z384" s="56" t="n"/>
      <c r="AA384" s="56" t="n"/>
      <c r="AB384" s="56" t="n"/>
      <c r="AC384" s="56" t="n"/>
      <c r="AD384" s="56" t="n"/>
      <c r="AE384" s="56" t="n"/>
      <c r="AF384" s="56" t="n"/>
      <c r="AG384" s="56" t="n"/>
      <c r="AH384" s="56" t="n"/>
      <c r="AI384" s="56" t="n"/>
      <c r="AJ384" s="56" t="n"/>
    </row>
    <row r="385">
      <c r="A385" s="168">
        <f>E385&amp;F385</f>
        <v/>
      </c>
      <c r="B385" s="56" t="n">
        <v>384</v>
      </c>
      <c r="C385" s="175">
        <f>C384</f>
        <v/>
      </c>
      <c r="D385" s="175">
        <f>C385&amp;"/"&amp;B385</f>
        <v/>
      </c>
      <c r="E385" s="221" t="n">
        <v>45092</v>
      </c>
      <c r="F385" s="187" t="inlineStr">
        <is>
          <t>возврат</t>
        </is>
      </c>
      <c r="G385" s="175" t="inlineStr">
        <is>
          <t>Тандер</t>
        </is>
      </c>
      <c r="H385" s="220" t="inlineStr">
        <is>
          <t>Тюмень</t>
        </is>
      </c>
      <c r="I385" s="175" t="n">
        <v>500</v>
      </c>
      <c r="J385" s="56" t="n">
        <v>480</v>
      </c>
      <c r="K385" s="175" t="inlineStr">
        <is>
          <t>ТмнВозв6492</t>
        </is>
      </c>
      <c r="L385" s="56" t="inlineStr">
        <is>
          <t>Чебыкин</t>
        </is>
      </c>
      <c r="M385" s="56" t="inlineStr">
        <is>
          <t>Н125СХ159</t>
        </is>
      </c>
      <c r="N385" s="56" t="n">
        <v>20</v>
      </c>
      <c r="O385" s="197" t="n"/>
      <c r="P385" s="197" t="n"/>
      <c r="Q385" s="198" t="n"/>
      <c r="R385" s="197" t="n">
        <v>885496978</v>
      </c>
      <c r="S385" s="257" t="inlineStr">
        <is>
          <t>R101046313</t>
        </is>
      </c>
      <c r="T385" s="175">
        <f>VLOOKUP(_xlfn.CONCAT(G385,H385),'SHIP-TO'!H:I,2,0)</f>
        <v/>
      </c>
      <c r="U385" s="296" t="n"/>
      <c r="V385" s="56" t="n"/>
      <c r="W385" s="56" t="n"/>
      <c r="X385" s="56" t="n"/>
      <c r="Y385" s="56" t="n"/>
      <c r="Z385" s="56" t="n"/>
      <c r="AA385" s="56" t="n"/>
      <c r="AB385" s="56" t="n"/>
      <c r="AC385" s="56" t="n"/>
      <c r="AD385" s="56" t="n"/>
      <c r="AE385" s="56" t="n"/>
      <c r="AF385" s="56" t="n"/>
      <c r="AG385" s="56" t="n"/>
      <c r="AH385" s="56" t="n"/>
      <c r="AI385" s="56" t="n"/>
      <c r="AJ385" s="56" t="n"/>
    </row>
    <row r="386">
      <c r="A386" s="168">
        <f>E386&amp;F386</f>
        <v/>
      </c>
      <c r="B386" s="56" t="n">
        <v>385</v>
      </c>
      <c r="C386" s="175">
        <f>C385</f>
        <v/>
      </c>
      <c r="D386" s="175">
        <f>C386&amp;"/"&amp;B386</f>
        <v/>
      </c>
      <c r="E386" s="221" t="n">
        <v>45093</v>
      </c>
      <c r="F386" s="187" t="inlineStr">
        <is>
          <t>возврат</t>
        </is>
      </c>
      <c r="G386" s="175" t="inlineStr">
        <is>
          <t>Тандер</t>
        </is>
      </c>
      <c r="H386" s="220" t="inlineStr">
        <is>
          <t>Тюмень</t>
        </is>
      </c>
      <c r="I386" s="175" t="n">
        <v>500</v>
      </c>
      <c r="J386" s="56" t="n">
        <v>0</v>
      </c>
      <c r="K386" s="220" t="inlineStr">
        <is>
          <t>Нет машины, перенос на 21.06</t>
        </is>
      </c>
      <c r="L386" s="56" t="inlineStr">
        <is>
          <t>-</t>
        </is>
      </c>
      <c r="M386" s="56" t="inlineStr">
        <is>
          <t>-</t>
        </is>
      </c>
      <c r="N386" s="56" t="inlineStr">
        <is>
          <t>-</t>
        </is>
      </c>
      <c r="O386" s="197" t="n"/>
      <c r="P386" s="197" t="n"/>
      <c r="Q386" s="198" t="n"/>
      <c r="R386" s="197" t="n"/>
      <c r="S386" s="257" t="n"/>
      <c r="T386" s="175">
        <f>VLOOKUP(_xlfn.CONCAT(G386,H386),'SHIP-TO'!H:I,2,0)</f>
        <v/>
      </c>
      <c r="U386" s="296" t="n"/>
      <c r="V386" s="56" t="n"/>
      <c r="W386" s="56" t="n"/>
      <c r="X386" s="56" t="n"/>
      <c r="Y386" s="56" t="n"/>
      <c r="Z386" s="56" t="n"/>
      <c r="AA386" s="56" t="n"/>
      <c r="AB386" s="56" t="n"/>
      <c r="AC386" s="56" t="n"/>
      <c r="AD386" s="56" t="n"/>
      <c r="AE386" s="56" t="n"/>
      <c r="AF386" s="56" t="n"/>
      <c r="AG386" s="56" t="n"/>
      <c r="AH386" s="56" t="n"/>
      <c r="AI386" s="56" t="n"/>
      <c r="AJ386" s="56" t="n"/>
    </row>
    <row r="387">
      <c r="A387" s="168">
        <f>E387&amp;F387</f>
        <v/>
      </c>
      <c r="B387" s="56" t="n">
        <v>386</v>
      </c>
      <c r="C387" s="175">
        <f>C386</f>
        <v/>
      </c>
      <c r="D387" s="175">
        <f>C387&amp;"/"&amp;B387</f>
        <v/>
      </c>
      <c r="E387" s="214" t="n">
        <v>45094</v>
      </c>
      <c r="F387" s="168" t="inlineStr">
        <is>
          <t>возврат</t>
        </is>
      </c>
      <c r="G387" s="56" t="inlineStr">
        <is>
          <t>Тандер</t>
        </is>
      </c>
      <c r="H387" s="197" t="inlineStr">
        <is>
          <t>Екатеринбург</t>
        </is>
      </c>
      <c r="I387" s="56" t="n">
        <v>500</v>
      </c>
      <c r="J387" s="56" t="n">
        <v>0</v>
      </c>
      <c r="K387" s="220" t="inlineStr">
        <is>
          <t>Везём в Пермь</t>
        </is>
      </c>
      <c r="L387" s="56" t="inlineStr">
        <is>
          <t>-</t>
        </is>
      </c>
      <c r="M387" s="56" t="inlineStr">
        <is>
          <t>-</t>
        </is>
      </c>
      <c r="N387" s="56" t="inlineStr">
        <is>
          <t>-</t>
        </is>
      </c>
      <c r="O387" s="197" t="n"/>
      <c r="P387" s="197" t="n"/>
      <c r="Q387" s="198" t="n"/>
      <c r="R387" s="197" t="n"/>
      <c r="S387" s="257" t="n"/>
      <c r="T387" s="175">
        <f>VLOOKUP(_xlfn.CONCAT(G387,H387),'SHIP-TO'!H:I,2,0)</f>
        <v/>
      </c>
      <c r="U387" s="296" t="n"/>
      <c r="V387" s="56" t="n"/>
      <c r="W387" s="56" t="n"/>
      <c r="X387" s="56" t="n"/>
      <c r="Y387" s="56" t="n"/>
      <c r="Z387" s="56" t="n"/>
      <c r="AA387" s="56" t="n"/>
      <c r="AB387" s="56" t="n"/>
      <c r="AC387" s="56" t="n"/>
      <c r="AD387" s="56" t="n"/>
      <c r="AE387" s="56" t="n"/>
      <c r="AF387" s="56" t="n"/>
      <c r="AG387" s="56" t="n"/>
      <c r="AH387" s="56" t="n"/>
      <c r="AI387" s="56" t="n"/>
      <c r="AJ387" s="56" t="n"/>
    </row>
    <row r="388">
      <c r="A388" s="168">
        <f>E388&amp;F388</f>
        <v/>
      </c>
      <c r="B388" s="56" t="n">
        <v>387</v>
      </c>
      <c r="C388" s="175">
        <f>C387</f>
        <v/>
      </c>
      <c r="D388" s="175">
        <f>C388&amp;"/"&amp;B388</f>
        <v/>
      </c>
      <c r="E388" s="214" t="n">
        <v>45095</v>
      </c>
      <c r="F388" s="168" t="inlineStr">
        <is>
          <t>возврат</t>
        </is>
      </c>
      <c r="G388" s="56" t="inlineStr">
        <is>
          <t>Х5</t>
        </is>
      </c>
      <c r="H388" s="197" t="inlineStr">
        <is>
          <t>РЦ Екатеринбург</t>
        </is>
      </c>
      <c r="I388" s="56" t="n">
        <v>400</v>
      </c>
      <c r="J388" s="56" t="n">
        <v>400</v>
      </c>
      <c r="K388" s="174" t="n">
        <v>8712</v>
      </c>
      <c r="L388" s="56" t="inlineStr">
        <is>
          <t>Сибагатулин</t>
        </is>
      </c>
      <c r="M388" s="56" t="inlineStr">
        <is>
          <t>Н083СХ159</t>
        </is>
      </c>
      <c r="N388" s="56" t="n">
        <v>16</v>
      </c>
      <c r="O388" s="197" t="n"/>
      <c r="P388" s="197" t="n"/>
      <c r="Q388" s="198" t="n"/>
      <c r="R388" s="197" t="n">
        <v>885528228</v>
      </c>
      <c r="S388" s="257" t="inlineStr">
        <is>
          <t>R101047256</t>
        </is>
      </c>
      <c r="T388" s="175">
        <f>VLOOKUP(_xlfn.CONCAT(G388,H388),'SHIP-TO'!H:I,2,0)</f>
        <v/>
      </c>
      <c r="U388" s="296" t="n"/>
      <c r="V388" s="56" t="n"/>
      <c r="W388" s="56" t="n"/>
      <c r="X388" s="56" t="n"/>
      <c r="Y388" s="56" t="n"/>
      <c r="Z388" s="56" t="n"/>
      <c r="AA388" s="56" t="n"/>
      <c r="AB388" s="56" t="n"/>
      <c r="AC388" s="56" t="n"/>
      <c r="AD388" s="56" t="n"/>
      <c r="AE388" s="56" t="n"/>
      <c r="AF388" s="56" t="n"/>
      <c r="AG388" s="56" t="n"/>
      <c r="AH388" s="56" t="n"/>
      <c r="AI388" s="56" t="n"/>
      <c r="AJ388" s="56" t="n"/>
    </row>
    <row r="389">
      <c r="A389" s="168">
        <f>E389&amp;F389</f>
        <v/>
      </c>
      <c r="B389" s="56" t="n">
        <v>388</v>
      </c>
      <c r="C389" s="175">
        <f>C388</f>
        <v/>
      </c>
      <c r="D389" s="175">
        <f>C389&amp;"/"&amp;B389</f>
        <v/>
      </c>
      <c r="E389" s="221" t="n">
        <v>45097</v>
      </c>
      <c r="F389" s="187" t="inlineStr">
        <is>
          <t>возврат</t>
        </is>
      </c>
      <c r="G389" s="175" t="inlineStr">
        <is>
          <t>Тандер</t>
        </is>
      </c>
      <c r="H389" s="220" t="inlineStr">
        <is>
          <t>Екатеринбург</t>
        </is>
      </c>
      <c r="I389" s="175" t="n">
        <v>500</v>
      </c>
      <c r="J389" s="56" t="n">
        <v>0</v>
      </c>
      <c r="K389" s="220" t="inlineStr">
        <is>
          <t>Везём в Пермь</t>
        </is>
      </c>
      <c r="L389" s="56" t="inlineStr">
        <is>
          <t>-</t>
        </is>
      </c>
      <c r="M389" s="56" t="inlineStr">
        <is>
          <t>-</t>
        </is>
      </c>
      <c r="N389" s="56" t="inlineStr">
        <is>
          <t>-</t>
        </is>
      </c>
      <c r="O389" s="197" t="n"/>
      <c r="P389" s="197" t="n"/>
      <c r="Q389" s="198" t="n"/>
      <c r="R389" s="197" t="n"/>
      <c r="S389" s="257" t="n"/>
      <c r="T389" s="175">
        <f>VLOOKUP(_xlfn.CONCAT(G389,H389),'SHIP-TO'!H:I,2,0)</f>
        <v/>
      </c>
      <c r="U389" s="296" t="n"/>
      <c r="V389" s="56" t="n"/>
      <c r="W389" s="56" t="n"/>
      <c r="X389" s="56" t="n"/>
      <c r="Y389" s="56" t="n"/>
      <c r="Z389" s="56" t="n"/>
      <c r="AA389" s="56" t="n"/>
      <c r="AB389" s="56" t="n"/>
      <c r="AC389" s="56" t="n"/>
      <c r="AD389" s="56" t="n"/>
      <c r="AE389" s="56" t="n"/>
      <c r="AF389" s="56" t="n"/>
      <c r="AG389" s="56" t="n"/>
      <c r="AH389" s="56" t="n"/>
      <c r="AI389" s="56" t="n"/>
      <c r="AJ389" s="56" t="n"/>
    </row>
    <row r="390">
      <c r="A390" s="168">
        <f>E390&amp;F390</f>
        <v/>
      </c>
      <c r="B390" s="56" t="n">
        <v>389</v>
      </c>
      <c r="C390" s="175">
        <f>C389</f>
        <v/>
      </c>
      <c r="D390" s="175">
        <f>C390&amp;"/"&amp;B390</f>
        <v/>
      </c>
      <c r="E390" s="221" t="n">
        <v>45098</v>
      </c>
      <c r="F390" s="187" t="inlineStr">
        <is>
          <t>возврат</t>
        </is>
      </c>
      <c r="G390" s="175" t="inlineStr">
        <is>
          <t>Тандер</t>
        </is>
      </c>
      <c r="H390" s="220" t="inlineStr">
        <is>
          <t>Тюмень</t>
        </is>
      </c>
      <c r="I390" s="175" t="n">
        <v>500</v>
      </c>
      <c r="J390" s="56" t="n">
        <v>500</v>
      </c>
      <c r="K390" s="175" t="inlineStr">
        <is>
          <t>ТмнВозв6515</t>
        </is>
      </c>
      <c r="L390" s="56" t="inlineStr">
        <is>
          <t>Лычкин</t>
        </is>
      </c>
      <c r="M390" s="56" t="inlineStr">
        <is>
          <t>А470ОК159</t>
        </is>
      </c>
      <c r="N390" s="56" t="n">
        <v>20</v>
      </c>
      <c r="O390" s="197" t="n"/>
      <c r="P390" s="197" t="n"/>
      <c r="Q390" s="198" t="n"/>
      <c r="R390" s="197" t="n">
        <v>885295079</v>
      </c>
      <c r="S390" s="257" t="inlineStr">
        <is>
          <t>R101049217</t>
        </is>
      </c>
      <c r="T390" s="175">
        <f>VLOOKUP(_xlfn.CONCAT(G390,H390),'SHIP-TO'!H:I,2,0)</f>
        <v/>
      </c>
      <c r="U390" s="296" t="n"/>
      <c r="V390" s="56" t="n"/>
      <c r="W390" s="56" t="n"/>
      <c r="X390" s="56" t="n"/>
      <c r="Y390" s="56" t="n"/>
      <c r="Z390" s="56" t="n"/>
      <c r="AA390" s="56" t="n"/>
      <c r="AB390" s="56" t="n"/>
      <c r="AC390" s="56" t="n"/>
      <c r="AD390" s="56" t="n"/>
      <c r="AE390" s="56" t="n"/>
      <c r="AF390" s="56" t="n"/>
      <c r="AG390" s="56" t="n"/>
      <c r="AH390" s="56" t="n"/>
      <c r="AI390" s="56" t="n"/>
      <c r="AJ390" s="56" t="n"/>
    </row>
    <row r="391">
      <c r="A391" s="168">
        <f>E391&amp;F391</f>
        <v/>
      </c>
      <c r="B391" s="56" t="n">
        <v>390</v>
      </c>
      <c r="C391" s="175">
        <f>C390</f>
        <v/>
      </c>
      <c r="D391" s="175">
        <f>C391&amp;"/"&amp;B391</f>
        <v/>
      </c>
      <c r="E391" s="221" t="n">
        <v>45098</v>
      </c>
      <c r="F391" s="187" t="inlineStr">
        <is>
          <t>возврат</t>
        </is>
      </c>
      <c r="G391" s="175" t="inlineStr">
        <is>
          <t>Х5</t>
        </is>
      </c>
      <c r="H391" s="220" t="inlineStr">
        <is>
          <t>РЦ Косулино</t>
        </is>
      </c>
      <c r="I391" s="175" t="n">
        <v>195</v>
      </c>
      <c r="J391" s="56" t="n">
        <v>195</v>
      </c>
      <c r="K391" s="56" t="n">
        <v>8334</v>
      </c>
      <c r="L391" s="56" t="inlineStr">
        <is>
          <t>Копытов</t>
        </is>
      </c>
      <c r="M391" s="56" t="inlineStr">
        <is>
          <t>Н421ТУ159</t>
        </is>
      </c>
      <c r="N391" s="56" t="n">
        <v>8</v>
      </c>
      <c r="O391" s="197" t="n"/>
      <c r="P391" s="197" t="n"/>
      <c r="Q391" s="198" t="n"/>
      <c r="R391" s="197" t="n">
        <v>885490445</v>
      </c>
      <c r="S391" s="257" t="inlineStr">
        <is>
          <t>R101049215</t>
        </is>
      </c>
      <c r="T391" s="175">
        <f>VLOOKUP(_xlfn.CONCAT(G391,H391),'SHIP-TO'!H:I,2,0)</f>
        <v/>
      </c>
      <c r="U391" s="296" t="n"/>
      <c r="V391" s="56" t="n"/>
      <c r="W391" s="56" t="n"/>
      <c r="X391" s="56" t="n"/>
      <c r="Y391" s="56" t="n"/>
      <c r="Z391" s="56" t="n"/>
      <c r="AA391" s="56" t="n"/>
      <c r="AB391" s="56" t="n"/>
      <c r="AC391" s="56" t="n"/>
      <c r="AD391" s="56" t="n"/>
      <c r="AE391" s="56" t="n"/>
      <c r="AF391" s="56" t="n"/>
      <c r="AG391" s="56" t="n"/>
      <c r="AH391" s="56" t="n"/>
      <c r="AI391" s="56" t="n"/>
      <c r="AJ391" s="56" t="n"/>
    </row>
    <row r="392">
      <c r="A392" s="168">
        <f>E392&amp;F392</f>
        <v/>
      </c>
      <c r="B392" s="56" t="n">
        <v>391</v>
      </c>
      <c r="C392" s="175">
        <f>C391</f>
        <v/>
      </c>
      <c r="D392" s="175">
        <f>C392&amp;"/"&amp;B392</f>
        <v/>
      </c>
      <c r="E392" s="221" t="n">
        <v>45100</v>
      </c>
      <c r="F392" s="187" t="inlineStr">
        <is>
          <t>возврат</t>
        </is>
      </c>
      <c r="G392" s="175" t="inlineStr">
        <is>
          <t>Тандер</t>
        </is>
      </c>
      <c r="H392" s="220" t="inlineStr">
        <is>
          <t>Тюмень</t>
        </is>
      </c>
      <c r="I392" s="175" t="n">
        <v>500</v>
      </c>
      <c r="J392" s="56" t="n">
        <v>500</v>
      </c>
      <c r="K392" s="56" t="inlineStr">
        <is>
          <t>ТмнВозв6523</t>
        </is>
      </c>
      <c r="L392" s="56" t="inlineStr">
        <is>
          <t>Копытов</t>
        </is>
      </c>
      <c r="M392" s="56" t="inlineStr">
        <is>
          <t>Н421ТУ159</t>
        </is>
      </c>
      <c r="N392" s="56" t="n">
        <v>20</v>
      </c>
      <c r="O392" s="197" t="n"/>
      <c r="P392" s="197" t="n"/>
      <c r="Q392" s="198" t="n"/>
      <c r="R392" s="197" t="n">
        <v>885316349</v>
      </c>
      <c r="S392" s="257" t="inlineStr">
        <is>
          <t>R101049216</t>
        </is>
      </c>
      <c r="T392" s="175">
        <f>VLOOKUP(_xlfn.CONCAT(G392,H392),'SHIP-TO'!H:I,2,0)</f>
        <v/>
      </c>
      <c r="U392" s="296" t="n"/>
      <c r="V392" s="56" t="n"/>
      <c r="W392" s="56" t="n"/>
      <c r="X392" s="56" t="n"/>
      <c r="Y392" s="56" t="n"/>
      <c r="Z392" s="56" t="n"/>
      <c r="AA392" s="56" t="n"/>
      <c r="AB392" s="56" t="n"/>
      <c r="AC392" s="56" t="n"/>
      <c r="AD392" s="56" t="n"/>
      <c r="AE392" s="56" t="n"/>
      <c r="AF392" s="56" t="n"/>
      <c r="AG392" s="56" t="n"/>
      <c r="AH392" s="56" t="n"/>
      <c r="AI392" s="56" t="n"/>
      <c r="AJ392" s="56" t="n"/>
    </row>
    <row r="393">
      <c r="A393" s="168">
        <f>E393&amp;F393</f>
        <v/>
      </c>
      <c r="B393" s="56" t="n">
        <v>392</v>
      </c>
      <c r="C393" s="175">
        <f>C392</f>
        <v/>
      </c>
      <c r="D393" s="175">
        <f>C393&amp;"/"&amp;B393</f>
        <v/>
      </c>
      <c r="E393" s="221" t="n">
        <v>45101</v>
      </c>
      <c r="F393" s="187" t="inlineStr">
        <is>
          <t>возврат</t>
        </is>
      </c>
      <c r="G393" s="175" t="inlineStr">
        <is>
          <t>Тандер</t>
        </is>
      </c>
      <c r="H393" s="220" t="inlineStr">
        <is>
          <t>Екатеринбург</t>
        </is>
      </c>
      <c r="I393" s="175" t="n">
        <v>500</v>
      </c>
      <c r="J393" s="56" t="n">
        <v>500</v>
      </c>
      <c r="K393" s="56" t="inlineStr">
        <is>
          <t>Воз Перв0009573</t>
        </is>
      </c>
      <c r="L393" s="56" t="inlineStr">
        <is>
          <t>Гильманов</t>
        </is>
      </c>
      <c r="M393" s="56" t="inlineStr">
        <is>
          <t>А309ОК159</t>
        </is>
      </c>
      <c r="N393" s="56" t="n">
        <v>20</v>
      </c>
      <c r="O393" s="197" t="n"/>
      <c r="P393" s="197" t="n"/>
      <c r="Q393" s="198" t="n"/>
      <c r="R393" s="197" t="n">
        <v>885570103</v>
      </c>
      <c r="S393" s="257" t="inlineStr">
        <is>
          <t>R101049218</t>
        </is>
      </c>
      <c r="T393" s="175">
        <f>VLOOKUP(_xlfn.CONCAT(G393,H393),'SHIP-TO'!H:I,2,0)</f>
        <v/>
      </c>
      <c r="U393" s="296" t="n"/>
      <c r="V393" s="56" t="n"/>
      <c r="W393" s="56" t="n"/>
      <c r="X393" s="56" t="n"/>
      <c r="Y393" s="56" t="n"/>
      <c r="Z393" s="56" t="n"/>
      <c r="AA393" s="56" t="n"/>
      <c r="AB393" s="56" t="n"/>
      <c r="AC393" s="56" t="n"/>
      <c r="AD393" s="56" t="n"/>
      <c r="AE393" s="56" t="n"/>
      <c r="AF393" s="56" t="n"/>
      <c r="AG393" s="56" t="n"/>
      <c r="AH393" s="56" t="n"/>
      <c r="AI393" s="56" t="n"/>
      <c r="AJ393" s="56" t="n"/>
    </row>
    <row r="394">
      <c r="A394" s="168">
        <f>E394&amp;F394</f>
        <v/>
      </c>
      <c r="B394" s="56" t="n">
        <v>393</v>
      </c>
      <c r="C394" s="175">
        <f>C393</f>
        <v/>
      </c>
      <c r="D394" s="175">
        <f>C394&amp;"/"&amp;B394</f>
        <v/>
      </c>
      <c r="E394" s="221" t="n">
        <v>45104</v>
      </c>
      <c r="F394" s="187" t="inlineStr">
        <is>
          <t>возврат</t>
        </is>
      </c>
      <c r="G394" s="175" t="inlineStr">
        <is>
          <t>Тандер</t>
        </is>
      </c>
      <c r="H394" s="220" t="inlineStr">
        <is>
          <t>Тюмень</t>
        </is>
      </c>
      <c r="I394" s="175" t="n">
        <v>500</v>
      </c>
      <c r="J394" s="56" t="n">
        <v>0</v>
      </c>
      <c r="K394" s="220" t="inlineStr">
        <is>
          <t>Нет машины, перенос на 06.07</t>
        </is>
      </c>
      <c r="L394" s="56" t="inlineStr">
        <is>
          <t>-</t>
        </is>
      </c>
      <c r="M394" s="56" t="inlineStr">
        <is>
          <t>-</t>
        </is>
      </c>
      <c r="N394" s="56" t="inlineStr">
        <is>
          <t>-</t>
        </is>
      </c>
      <c r="O394" s="197" t="n"/>
      <c r="P394" s="197" t="n"/>
      <c r="Q394" s="198" t="n"/>
      <c r="R394" s="197" t="n"/>
      <c r="S394" s="257" t="n"/>
      <c r="T394" s="175">
        <f>VLOOKUP(_xlfn.CONCAT(G394,H394),'SHIP-TO'!H:I,2,0)</f>
        <v/>
      </c>
      <c r="U394" s="296" t="n"/>
      <c r="V394" s="56" t="n"/>
      <c r="W394" s="56" t="n"/>
      <c r="X394" s="56" t="n"/>
      <c r="Y394" s="56" t="n"/>
      <c r="Z394" s="56" t="n"/>
      <c r="AA394" s="56" t="n"/>
      <c r="AB394" s="56" t="n"/>
      <c r="AC394" s="56" t="n"/>
      <c r="AD394" s="56" t="n"/>
      <c r="AE394" s="56" t="n"/>
      <c r="AF394" s="56" t="n"/>
      <c r="AG394" s="56" t="n"/>
      <c r="AH394" s="56" t="n"/>
      <c r="AI394" s="56" t="n"/>
      <c r="AJ394" s="56" t="n"/>
    </row>
    <row r="395">
      <c r="A395" s="168">
        <f>E395&amp;F395</f>
        <v/>
      </c>
      <c r="B395" s="56" t="n">
        <v>394</v>
      </c>
      <c r="C395" s="175">
        <f>C394</f>
        <v/>
      </c>
      <c r="D395" s="175">
        <f>C395&amp;"/"&amp;B395</f>
        <v/>
      </c>
      <c r="E395" s="221" t="n">
        <v>45106</v>
      </c>
      <c r="F395" s="168" t="inlineStr">
        <is>
          <t>возврат</t>
        </is>
      </c>
      <c r="G395" s="56" t="inlineStr">
        <is>
          <t>Х5</t>
        </is>
      </c>
      <c r="H395" s="197" t="inlineStr">
        <is>
          <t>РЦ Тюмень</t>
        </is>
      </c>
      <c r="I395" s="175" t="n">
        <v>400</v>
      </c>
      <c r="J395" s="56" t="n">
        <v>400</v>
      </c>
      <c r="K395" s="174" t="n">
        <v>5900096588</v>
      </c>
      <c r="L395" s="56" t="inlineStr">
        <is>
          <t>Пискун</t>
        </is>
      </c>
      <c r="M395" s="56" t="inlineStr">
        <is>
          <t>Н437ТУ159</t>
        </is>
      </c>
      <c r="N395" s="56" t="n">
        <v>16</v>
      </c>
      <c r="O395" s="197" t="n"/>
      <c r="P395" s="197" t="n"/>
      <c r="Q395" s="198" t="n"/>
      <c r="R395" s="197" t="n">
        <v>885524552</v>
      </c>
      <c r="S395" s="257" t="inlineStr">
        <is>
          <t>R101050923</t>
        </is>
      </c>
      <c r="T395" s="175">
        <f>VLOOKUP(_xlfn.CONCAT(G395,H395),'SHIP-TO'!H:I,2,0)</f>
        <v/>
      </c>
      <c r="U395" s="296" t="n"/>
      <c r="V395" s="56" t="n"/>
      <c r="W395" s="56" t="n"/>
      <c r="X395" s="56" t="n"/>
      <c r="Y395" s="56" t="n"/>
      <c r="Z395" s="56" t="n"/>
      <c r="AA395" s="56" t="n"/>
      <c r="AB395" s="56" t="n"/>
      <c r="AC395" s="56" t="n"/>
      <c r="AD395" s="56" t="n"/>
      <c r="AE395" s="56" t="n"/>
      <c r="AF395" s="56" t="n"/>
      <c r="AG395" s="56" t="n"/>
      <c r="AH395" s="56" t="n"/>
      <c r="AI395" s="56" t="n"/>
      <c r="AJ395" s="56" t="n"/>
    </row>
    <row r="396" customFormat="1" s="172">
      <c r="A396" s="171">
        <f>E396&amp;F396</f>
        <v/>
      </c>
      <c r="B396" s="56" t="n">
        <v>395</v>
      </c>
      <c r="C396" s="185">
        <f>C395</f>
        <v/>
      </c>
      <c r="D396" s="185">
        <f>C396&amp;"/"&amp;B396</f>
        <v/>
      </c>
      <c r="E396" s="218" t="n">
        <v>45108</v>
      </c>
      <c r="F396" s="171" t="inlineStr">
        <is>
          <t>возврат</t>
        </is>
      </c>
      <c r="G396" s="170" t="inlineStr">
        <is>
          <t>Тандер</t>
        </is>
      </c>
      <c r="H396" s="199" t="inlineStr">
        <is>
          <t>Екатеринбург</t>
        </is>
      </c>
      <c r="I396" s="170" t="n">
        <v>500</v>
      </c>
      <c r="J396" s="170" t="n">
        <v>500</v>
      </c>
      <c r="K396" s="170" t="inlineStr">
        <is>
          <t>ВозПерв0009589</t>
        </is>
      </c>
      <c r="L396" s="170" t="inlineStr">
        <is>
          <t>Лесников</t>
        </is>
      </c>
      <c r="M396" s="170" t="inlineStr">
        <is>
          <t>Н695УН159</t>
        </is>
      </c>
      <c r="N396" s="170" t="n">
        <v>20</v>
      </c>
      <c r="O396" s="199" t="n"/>
      <c r="P396" s="199" t="n"/>
      <c r="Q396" s="200" t="n"/>
      <c r="R396" s="199" t="n">
        <v>885532111</v>
      </c>
      <c r="S396" s="258" t="inlineStr">
        <is>
          <t>R101054018</t>
        </is>
      </c>
      <c r="T396" s="185">
        <f>VLOOKUP(_xlfn.CONCAT(G396,H396),'SHIP-TO'!H:I,2,0)</f>
        <v/>
      </c>
      <c r="U396" s="282" t="n"/>
      <c r="V396" s="170" t="n"/>
      <c r="W396" s="170" t="n"/>
      <c r="X396" s="170" t="n"/>
      <c r="Y396" s="170" t="n"/>
      <c r="Z396" s="170" t="n"/>
      <c r="AA396" s="170" t="n"/>
      <c r="AB396" s="170" t="n"/>
      <c r="AC396" s="170" t="n"/>
      <c r="AD396" s="170" t="n"/>
      <c r="AE396" s="170" t="n"/>
      <c r="AF396" s="170" t="n"/>
      <c r="AG396" s="170" t="n"/>
      <c r="AH396" s="170" t="n"/>
      <c r="AI396" s="170" t="n"/>
      <c r="AJ396" s="170" t="n"/>
    </row>
    <row r="397" customFormat="1" s="172">
      <c r="A397" s="171">
        <f>E397&amp;F397</f>
        <v/>
      </c>
      <c r="B397" s="56" t="n">
        <v>396</v>
      </c>
      <c r="C397" s="185">
        <f>C396</f>
        <v/>
      </c>
      <c r="D397" s="185">
        <f>C397&amp;"/"&amp;B397</f>
        <v/>
      </c>
      <c r="E397" s="218" t="n">
        <v>45108</v>
      </c>
      <c r="F397" s="171" t="inlineStr">
        <is>
          <t>возврат</t>
        </is>
      </c>
      <c r="G397" s="170" t="inlineStr">
        <is>
          <t>Х5</t>
        </is>
      </c>
      <c r="H397" s="199" t="inlineStr">
        <is>
          <t>РЦ Форпост</t>
        </is>
      </c>
      <c r="I397" s="170" t="n">
        <v>400</v>
      </c>
      <c r="J397" s="170" t="n">
        <v>0</v>
      </c>
      <c r="K397" s="199" t="inlineStr">
        <is>
          <t>Нет машины</t>
        </is>
      </c>
      <c r="L397" s="170" t="inlineStr">
        <is>
          <t>-</t>
        </is>
      </c>
      <c r="M397" s="170" t="inlineStr">
        <is>
          <t>-</t>
        </is>
      </c>
      <c r="N397" s="170" t="n">
        <v>0</v>
      </c>
      <c r="O397" s="199" t="n"/>
      <c r="P397" s="199" t="n"/>
      <c r="Q397" s="200" t="n"/>
      <c r="S397" s="258" t="n"/>
      <c r="T397" s="185">
        <f>VLOOKUP(_xlfn.CONCAT(G397,H397),'SHIP-TO'!H:I,2,0)</f>
        <v/>
      </c>
      <c r="U397" s="282" t="n"/>
      <c r="V397" s="170" t="n"/>
      <c r="W397" s="170" t="n"/>
      <c r="X397" s="170" t="n"/>
      <c r="Y397" s="170" t="n"/>
      <c r="Z397" s="170" t="n"/>
      <c r="AA397" s="170" t="n"/>
      <c r="AB397" s="170" t="n"/>
      <c r="AC397" s="170" t="n"/>
      <c r="AD397" s="170" t="n"/>
      <c r="AE397" s="170" t="n"/>
      <c r="AF397" s="170" t="n"/>
      <c r="AG397" s="170" t="n"/>
      <c r="AH397" s="170" t="n"/>
      <c r="AI397" s="170" t="n"/>
      <c r="AJ397" s="170" t="n"/>
    </row>
    <row r="398" customFormat="1" s="172">
      <c r="A398" s="171">
        <f>E398&amp;F398</f>
        <v/>
      </c>
      <c r="B398" s="56" t="n">
        <v>397</v>
      </c>
      <c r="C398" s="185">
        <f>C397</f>
        <v/>
      </c>
      <c r="D398" s="185">
        <f>C398&amp;"/"&amp;B398</f>
        <v/>
      </c>
      <c r="E398" s="218" t="n">
        <v>45109</v>
      </c>
      <c r="F398" s="171" t="inlineStr">
        <is>
          <t>возврат</t>
        </is>
      </c>
      <c r="G398" s="170" t="inlineStr">
        <is>
          <t>Х5</t>
        </is>
      </c>
      <c r="H398" s="199" t="inlineStr">
        <is>
          <t>РЦ Екатеринбург</t>
        </is>
      </c>
      <c r="I398" s="170" t="n">
        <v>300</v>
      </c>
      <c r="J398" s="170" t="n">
        <v>300</v>
      </c>
      <c r="K398" s="170" t="n">
        <v>8839</v>
      </c>
      <c r="L398" s="170" t="inlineStr">
        <is>
          <t>Луцик</t>
        </is>
      </c>
      <c r="M398" s="170" t="inlineStr">
        <is>
          <t>Н908ЕВ159</t>
        </is>
      </c>
      <c r="N398" s="170" t="n">
        <v>12</v>
      </c>
      <c r="O398" s="199" t="n"/>
      <c r="P398" s="199" t="n"/>
      <c r="Q398" s="200" t="n"/>
      <c r="R398" s="199" t="n">
        <v>885532210</v>
      </c>
      <c r="S398" s="258" t="inlineStr">
        <is>
          <t>R101054012</t>
        </is>
      </c>
      <c r="T398" s="185">
        <f>VLOOKUP(_xlfn.CONCAT(G398,H398),'SHIP-TO'!H:I,2,0)</f>
        <v/>
      </c>
      <c r="U398" s="282" t="n"/>
      <c r="V398" s="170" t="n"/>
      <c r="W398" s="170" t="n"/>
      <c r="X398" s="170" t="n"/>
      <c r="Y398" s="170" t="n"/>
      <c r="Z398" s="170" t="n"/>
      <c r="AA398" s="170" t="n"/>
      <c r="AB398" s="170" t="n"/>
      <c r="AC398" s="170" t="n"/>
      <c r="AD398" s="170" t="n"/>
      <c r="AE398" s="170" t="n"/>
      <c r="AF398" s="170" t="n"/>
      <c r="AG398" s="170" t="n"/>
      <c r="AH398" s="170" t="n"/>
      <c r="AI398" s="170" t="n"/>
      <c r="AJ398" s="170" t="n"/>
    </row>
    <row r="399" customFormat="1" s="172">
      <c r="A399" s="171">
        <f>E399&amp;F399</f>
        <v/>
      </c>
      <c r="B399" s="56" t="n">
        <v>398</v>
      </c>
      <c r="C399" s="185">
        <f>C398</f>
        <v/>
      </c>
      <c r="D399" s="185">
        <f>C399&amp;"/"&amp;B399</f>
        <v/>
      </c>
      <c r="E399" s="218" t="n">
        <v>45110</v>
      </c>
      <c r="F399" s="171" t="inlineStr">
        <is>
          <t>возврат</t>
        </is>
      </c>
      <c r="G399" s="170" t="inlineStr">
        <is>
          <t>Х5</t>
        </is>
      </c>
      <c r="H399" s="199" t="inlineStr">
        <is>
          <t>РЦ Екатеринбург</t>
        </is>
      </c>
      <c r="I399" s="170" t="n">
        <v>300</v>
      </c>
      <c r="J399" s="170" t="n">
        <v>300</v>
      </c>
      <c r="K399" s="170" t="n">
        <v>8849</v>
      </c>
      <c r="L399" s="170" t="inlineStr">
        <is>
          <t>Луцик</t>
        </is>
      </c>
      <c r="M399" s="170" t="inlineStr">
        <is>
          <t>Н908ЕВ159</t>
        </is>
      </c>
      <c r="N399" s="170" t="n">
        <v>12</v>
      </c>
      <c r="O399" s="199" t="n"/>
      <c r="P399" s="199" t="n"/>
      <c r="Q399" s="200" t="n"/>
      <c r="R399" s="199" t="n">
        <v>885566355</v>
      </c>
      <c r="S399" s="258" t="inlineStr">
        <is>
          <t>R101053479</t>
        </is>
      </c>
      <c r="T399" s="185">
        <f>VLOOKUP(_xlfn.CONCAT(G399,H399),'SHIP-TO'!H:I,2,0)</f>
        <v/>
      </c>
      <c r="U399" s="282" t="n"/>
      <c r="V399" s="170" t="n"/>
      <c r="W399" s="170" t="n"/>
      <c r="X399" s="170" t="n"/>
      <c r="Y399" s="170" t="n"/>
      <c r="Z399" s="170" t="n"/>
      <c r="AA399" s="170" t="n"/>
      <c r="AB399" s="170" t="n"/>
      <c r="AC399" s="170" t="n"/>
      <c r="AD399" s="170" t="n"/>
      <c r="AE399" s="170" t="n"/>
      <c r="AF399" s="170" t="n"/>
      <c r="AG399" s="170" t="n"/>
      <c r="AH399" s="170" t="n"/>
      <c r="AI399" s="170" t="n"/>
      <c r="AJ399" s="170" t="n"/>
    </row>
    <row r="400" customFormat="1" s="172">
      <c r="A400" s="171">
        <f>E400&amp;F400</f>
        <v/>
      </c>
      <c r="B400" s="56" t="n">
        <v>399</v>
      </c>
      <c r="C400" s="185">
        <f>C399</f>
        <v/>
      </c>
      <c r="D400" s="185">
        <f>C400&amp;"/"&amp;B400</f>
        <v/>
      </c>
      <c r="E400" s="218" t="n">
        <v>45110</v>
      </c>
      <c r="F400" s="171" t="inlineStr">
        <is>
          <t>возврат</t>
        </is>
      </c>
      <c r="G400" s="170" t="inlineStr">
        <is>
          <t>Х5</t>
        </is>
      </c>
      <c r="H400" s="199" t="inlineStr">
        <is>
          <t>РЦ Екатеринбург</t>
        </is>
      </c>
      <c r="I400" s="170" t="n">
        <v>300</v>
      </c>
      <c r="J400" s="170" t="n">
        <v>300</v>
      </c>
      <c r="K400" s="170" t="n">
        <v>8856</v>
      </c>
      <c r="L400" s="170" t="inlineStr">
        <is>
          <t>Гильманов</t>
        </is>
      </c>
      <c r="M400" s="170" t="inlineStr">
        <is>
          <t>А470ОК159</t>
        </is>
      </c>
      <c r="N400" s="170" t="n">
        <v>12</v>
      </c>
      <c r="O400" s="199" t="n"/>
      <c r="P400" s="199" t="n"/>
      <c r="Q400" s="200" t="n"/>
      <c r="R400" s="199" t="n">
        <v>885314618</v>
      </c>
      <c r="S400" s="258" t="inlineStr">
        <is>
          <t>R101053731</t>
        </is>
      </c>
      <c r="T400" s="185">
        <f>VLOOKUP(_xlfn.CONCAT(G400,H400),'SHIP-TO'!H:I,2,0)</f>
        <v/>
      </c>
      <c r="U400" s="282" t="n"/>
      <c r="V400" s="170" t="n"/>
      <c r="W400" s="170" t="n"/>
      <c r="X400" s="170" t="n"/>
      <c r="Y400" s="170" t="n"/>
      <c r="Z400" s="170" t="n"/>
      <c r="AA400" s="170" t="n"/>
      <c r="AB400" s="170" t="n"/>
      <c r="AC400" s="170" t="n"/>
      <c r="AD400" s="170" t="n"/>
      <c r="AE400" s="170" t="n"/>
      <c r="AF400" s="170" t="n"/>
      <c r="AG400" s="170" t="n"/>
      <c r="AH400" s="170" t="n"/>
      <c r="AI400" s="170" t="n"/>
      <c r="AJ400" s="170" t="n"/>
    </row>
    <row r="401" customFormat="1" s="172">
      <c r="A401" s="171">
        <f>E401&amp;F401</f>
        <v/>
      </c>
      <c r="B401" s="56" t="n">
        <v>400</v>
      </c>
      <c r="C401" s="185">
        <f>C400</f>
        <v/>
      </c>
      <c r="D401" s="185">
        <f>C401&amp;"/"&amp;B401</f>
        <v/>
      </c>
      <c r="E401" s="218" t="n">
        <v>45113</v>
      </c>
      <c r="F401" s="171" t="inlineStr">
        <is>
          <t>возврат</t>
        </is>
      </c>
      <c r="G401" s="170" t="inlineStr">
        <is>
          <t>Тандер</t>
        </is>
      </c>
      <c r="H401" s="199" t="inlineStr">
        <is>
          <t>Тюмень</t>
        </is>
      </c>
      <c r="I401" s="170" t="n">
        <v>500</v>
      </c>
      <c r="J401" s="170" t="n">
        <v>480</v>
      </c>
      <c r="K401" s="170" t="inlineStr">
        <is>
          <t>ТмнВозв6548</t>
        </is>
      </c>
      <c r="L401" s="170" t="inlineStr">
        <is>
          <t>Луцик</t>
        </is>
      </c>
      <c r="M401" s="170" t="inlineStr">
        <is>
          <t>Н908ЕВ159</t>
        </is>
      </c>
      <c r="N401" s="170" t="n">
        <v>20</v>
      </c>
      <c r="O401" s="199" t="n"/>
      <c r="P401" s="199" t="n"/>
      <c r="Q401" s="200" t="n"/>
      <c r="R401" s="199" t="n">
        <v>885578804</v>
      </c>
      <c r="S401" s="258" t="inlineStr">
        <is>
          <t>R101054016</t>
        </is>
      </c>
      <c r="T401" s="185">
        <f>VLOOKUP(_xlfn.CONCAT(G401,H401),'SHIP-TO'!H:I,2,0)</f>
        <v/>
      </c>
      <c r="U401" s="282" t="n"/>
      <c r="V401" s="170" t="n"/>
      <c r="W401" s="170" t="n"/>
      <c r="X401" s="170" t="n"/>
      <c r="Y401" s="170" t="n"/>
      <c r="Z401" s="170" t="n"/>
      <c r="AA401" s="170" t="n"/>
      <c r="AB401" s="170" t="n"/>
      <c r="AC401" s="170" t="n"/>
      <c r="AD401" s="170" t="n"/>
      <c r="AE401" s="170" t="n"/>
      <c r="AF401" s="170" t="n"/>
      <c r="AG401" s="170" t="n"/>
      <c r="AH401" s="170" t="n"/>
      <c r="AI401" s="170" t="n"/>
      <c r="AJ401" s="170" t="n"/>
    </row>
    <row r="402" customFormat="1" s="172">
      <c r="A402" s="171">
        <f>E402&amp;F402</f>
        <v/>
      </c>
      <c r="B402" s="56" t="n">
        <v>401</v>
      </c>
      <c r="C402" s="185">
        <f>C401</f>
        <v/>
      </c>
      <c r="D402" s="185">
        <f>C402&amp;"/"&amp;B402</f>
        <v/>
      </c>
      <c r="E402" s="215" t="n">
        <v>45114</v>
      </c>
      <c r="F402" s="186" t="inlineStr">
        <is>
          <t>возврат</t>
        </is>
      </c>
      <c r="G402" s="185" t="inlineStr">
        <is>
          <t>Юнилэнд-Екатеринбург</t>
        </is>
      </c>
      <c r="H402" s="216" t="inlineStr">
        <is>
          <t>Екатеринбург</t>
        </is>
      </c>
      <c r="I402" s="185" t="n">
        <v>550</v>
      </c>
      <c r="J402" s="185" t="n">
        <v>550</v>
      </c>
      <c r="K402" s="185" t="n">
        <v>2</v>
      </c>
      <c r="L402" s="185" t="inlineStr">
        <is>
          <t>Пискун</t>
        </is>
      </c>
      <c r="M402" s="185" t="inlineStr">
        <is>
          <t>Н437ТУ159</t>
        </is>
      </c>
      <c r="N402" s="185" t="n">
        <v>22</v>
      </c>
      <c r="O402" s="216" t="n"/>
      <c r="P402" s="216" t="n"/>
      <c r="Q402" s="217" t="n"/>
      <c r="R402" s="216" t="n">
        <v>885506008</v>
      </c>
      <c r="S402" s="258" t="inlineStr">
        <is>
          <t>R101054013</t>
        </is>
      </c>
      <c r="T402" s="185">
        <f>VLOOKUP(_xlfn.CONCAT(G402,H402),'SHIP-TO'!H:I,2,0)</f>
        <v/>
      </c>
      <c r="U402" s="282" t="n"/>
      <c r="V402" s="185" t="n"/>
      <c r="W402" s="185" t="n"/>
      <c r="X402" s="185" t="n"/>
      <c r="Y402" s="185" t="n"/>
      <c r="Z402" s="185" t="n"/>
      <c r="AA402" s="185" t="n"/>
      <c r="AB402" s="185" t="n"/>
      <c r="AC402" s="185" t="n"/>
      <c r="AD402" s="185" t="n"/>
      <c r="AE402" s="185" t="n"/>
      <c r="AF402" s="185" t="n"/>
      <c r="AG402" s="185" t="n"/>
      <c r="AH402" s="185" t="n"/>
      <c r="AI402" s="185" t="n"/>
      <c r="AJ402" s="185" t="n"/>
    </row>
    <row r="403" customFormat="1" s="172">
      <c r="A403" s="171">
        <f>E403&amp;F403</f>
        <v/>
      </c>
      <c r="B403" s="56" t="n">
        <v>402</v>
      </c>
      <c r="C403" s="185">
        <f>C401</f>
        <v/>
      </c>
      <c r="D403" s="185">
        <f>C403&amp;"/"&amp;B403</f>
        <v/>
      </c>
      <c r="E403" s="215" t="n">
        <v>45114</v>
      </c>
      <c r="F403" s="186" t="inlineStr">
        <is>
          <t>возврат</t>
        </is>
      </c>
      <c r="G403" s="185" t="inlineStr">
        <is>
          <t>Х5</t>
        </is>
      </c>
      <c r="H403" s="216" t="inlineStr">
        <is>
          <t>РЦ Екатеринбург</t>
        </is>
      </c>
      <c r="I403" s="185" t="n">
        <v>400</v>
      </c>
      <c r="J403" s="185" t="n">
        <v>400</v>
      </c>
      <c r="K403" s="185" t="n">
        <v>8882</v>
      </c>
      <c r="L403" s="185" t="inlineStr">
        <is>
          <t>Зуев</t>
        </is>
      </c>
      <c r="M403" s="185" t="inlineStr">
        <is>
          <t>Н125СХ159</t>
        </is>
      </c>
      <c r="N403" s="185" t="n">
        <v>16</v>
      </c>
      <c r="O403" s="216" t="n"/>
      <c r="P403" s="216" t="n"/>
      <c r="Q403" s="217" t="n"/>
      <c r="R403" s="216" t="n">
        <v>885319538</v>
      </c>
      <c r="S403" s="258" t="inlineStr">
        <is>
          <t>R101054295</t>
        </is>
      </c>
      <c r="T403" s="185">
        <f>VLOOKUP(_xlfn.CONCAT(G403,H403),'SHIP-TO'!H:I,2,0)</f>
        <v/>
      </c>
      <c r="U403" s="282" t="n"/>
      <c r="V403" s="185" t="n"/>
      <c r="W403" s="185" t="n"/>
      <c r="X403" s="185" t="n"/>
      <c r="Y403" s="185" t="n"/>
      <c r="Z403" s="185" t="n"/>
      <c r="AA403" s="185" t="n"/>
      <c r="AB403" s="185" t="n"/>
      <c r="AC403" s="185" t="n"/>
      <c r="AD403" s="185" t="n"/>
      <c r="AE403" s="185" t="n"/>
      <c r="AF403" s="185" t="n"/>
      <c r="AG403" s="185" t="n"/>
      <c r="AH403" s="185" t="n"/>
      <c r="AI403" s="185" t="n"/>
      <c r="AJ403" s="185" t="n"/>
    </row>
    <row r="404" customFormat="1" s="172">
      <c r="A404" s="171">
        <f>E404&amp;F404</f>
        <v/>
      </c>
      <c r="B404" s="56" t="n">
        <v>403</v>
      </c>
      <c r="C404" s="185">
        <f>C401</f>
        <v/>
      </c>
      <c r="D404" s="185">
        <f>C404&amp;"/"&amp;B404</f>
        <v/>
      </c>
      <c r="E404" s="215" t="n">
        <v>45115</v>
      </c>
      <c r="F404" s="171" t="inlineStr">
        <is>
          <t>возврат</t>
        </is>
      </c>
      <c r="G404" s="170" t="inlineStr">
        <is>
          <t>Тандер</t>
        </is>
      </c>
      <c r="H404" s="199" t="inlineStr">
        <is>
          <t>Екатеринбург</t>
        </is>
      </c>
      <c r="I404" s="170" t="n">
        <v>500</v>
      </c>
      <c r="J404" s="170" t="n">
        <v>0</v>
      </c>
      <c r="K404" s="199" t="inlineStr">
        <is>
          <t>Везём в Пермь</t>
        </is>
      </c>
      <c r="L404" s="170" t="inlineStr">
        <is>
          <t>-</t>
        </is>
      </c>
      <c r="M404" s="170" t="inlineStr">
        <is>
          <t>-</t>
        </is>
      </c>
      <c r="N404" s="170" t="n">
        <v>0</v>
      </c>
      <c r="O404" s="199" t="n"/>
      <c r="P404" s="199" t="n"/>
      <c r="Q404" s="200" t="n"/>
      <c r="R404" s="199" t="n"/>
      <c r="S404" s="258" t="n"/>
      <c r="T404" s="185">
        <f>VLOOKUP(_xlfn.CONCAT(G404,H404),'SHIP-TO'!H:I,2,0)</f>
        <v/>
      </c>
      <c r="U404" s="282" t="n"/>
      <c r="V404" s="170" t="n"/>
      <c r="W404" s="170" t="n"/>
      <c r="X404" s="170" t="n"/>
      <c r="Y404" s="170" t="n"/>
      <c r="Z404" s="170" t="n"/>
      <c r="AA404" s="170" t="n"/>
      <c r="AB404" s="170" t="n"/>
      <c r="AC404" s="170" t="n"/>
      <c r="AD404" s="170" t="n"/>
      <c r="AE404" s="170" t="n"/>
      <c r="AF404" s="170" t="n"/>
      <c r="AG404" s="170" t="n"/>
      <c r="AH404" s="170" t="n"/>
      <c r="AI404" s="170" t="n"/>
      <c r="AJ404" s="170" t="n"/>
    </row>
    <row r="405" customFormat="1" s="172">
      <c r="A405" s="171">
        <f>E405&amp;F405</f>
        <v/>
      </c>
      <c r="B405" s="56" t="n">
        <v>404</v>
      </c>
      <c r="C405" s="185">
        <f>C403</f>
        <v/>
      </c>
      <c r="D405" s="185">
        <f>C405&amp;"/"&amp;B405</f>
        <v/>
      </c>
      <c r="E405" s="215" t="n">
        <v>45117</v>
      </c>
      <c r="F405" s="186" t="inlineStr">
        <is>
          <t>возврат</t>
        </is>
      </c>
      <c r="G405" s="185" t="inlineStr">
        <is>
          <t>Х5</t>
        </is>
      </c>
      <c r="H405" s="216" t="inlineStr">
        <is>
          <t>РЦ Тюмень</t>
        </is>
      </c>
      <c r="I405" s="185" t="n">
        <v>300</v>
      </c>
      <c r="J405" s="185" t="n">
        <v>0</v>
      </c>
      <c r="K405" s="216" t="inlineStr">
        <is>
          <t>Не успели 10.07</t>
        </is>
      </c>
      <c r="L405" s="185" t="inlineStr">
        <is>
          <t>-</t>
        </is>
      </c>
      <c r="M405" s="185" t="inlineStr">
        <is>
          <t>-</t>
        </is>
      </c>
      <c r="N405" s="185" t="n">
        <v>0</v>
      </c>
      <c r="O405" s="216" t="inlineStr">
        <is>
          <t>перенос с 09.07.23</t>
        </is>
      </c>
      <c r="P405" s="216" t="n"/>
      <c r="Q405" s="217" t="n"/>
      <c r="R405" s="216" t="n"/>
      <c r="S405" s="258" t="n"/>
      <c r="T405" s="185">
        <f>VLOOKUP(_xlfn.CONCAT(G405,H405),'SHIP-TO'!H:I,2,0)</f>
        <v/>
      </c>
      <c r="U405" s="282" t="n"/>
      <c r="V405" s="185" t="n"/>
      <c r="W405" s="185" t="n"/>
      <c r="X405" s="185" t="n"/>
      <c r="Y405" s="185" t="n"/>
      <c r="Z405" s="185" t="n"/>
      <c r="AA405" s="185" t="n"/>
      <c r="AB405" s="185" t="n"/>
      <c r="AC405" s="185" t="n"/>
      <c r="AD405" s="185" t="n"/>
      <c r="AE405" s="185" t="n"/>
      <c r="AF405" s="185" t="n"/>
      <c r="AG405" s="185" t="n"/>
      <c r="AH405" s="185" t="n"/>
      <c r="AI405" s="185" t="n"/>
      <c r="AJ405" s="185" t="n"/>
    </row>
    <row r="406" customFormat="1" s="172">
      <c r="A406" s="171">
        <f>E406&amp;F406</f>
        <v/>
      </c>
      <c r="B406" s="56" t="n">
        <v>405</v>
      </c>
      <c r="C406" s="185">
        <f>C404</f>
        <v/>
      </c>
      <c r="D406" s="185">
        <f>C406&amp;"/"&amp;B406</f>
        <v/>
      </c>
      <c r="E406" s="215" t="n">
        <v>45118</v>
      </c>
      <c r="F406" s="186" t="inlineStr">
        <is>
          <t>возврат</t>
        </is>
      </c>
      <c r="G406" s="185" t="inlineStr">
        <is>
          <t>Х5</t>
        </is>
      </c>
      <c r="H406" s="216" t="inlineStr">
        <is>
          <t>РЦ Форпост</t>
        </is>
      </c>
      <c r="I406" s="185" t="n">
        <v>400</v>
      </c>
      <c r="J406" s="185" t="n">
        <v>400</v>
      </c>
      <c r="K406" s="185" t="n">
        <v>5900186704</v>
      </c>
      <c r="L406" s="185" t="inlineStr">
        <is>
          <t>Михайлов</t>
        </is>
      </c>
      <c r="M406" s="185" t="inlineStr">
        <is>
          <t>Н126СХ159</t>
        </is>
      </c>
      <c r="N406" s="185" t="n">
        <v>16</v>
      </c>
      <c r="O406" s="216" t="n"/>
      <c r="P406" s="216" t="n"/>
      <c r="Q406" s="217" t="n"/>
      <c r="R406" s="216" t="n">
        <v>885542008</v>
      </c>
      <c r="S406" s="258" t="inlineStr">
        <is>
          <t>R101054298</t>
        </is>
      </c>
      <c r="T406" s="185">
        <f>VLOOKUP(_xlfn.CONCAT(G406,H406),'SHIP-TO'!H:I,2,0)</f>
        <v/>
      </c>
      <c r="U406" s="282" t="n"/>
      <c r="V406" s="185" t="n"/>
      <c r="W406" s="185" t="n"/>
      <c r="X406" s="185" t="n"/>
      <c r="Y406" s="185" t="n"/>
      <c r="Z406" s="185" t="n"/>
      <c r="AA406" s="185" t="n"/>
      <c r="AB406" s="185" t="n"/>
      <c r="AC406" s="185" t="n"/>
      <c r="AD406" s="185" t="n"/>
      <c r="AE406" s="185" t="n"/>
      <c r="AF406" s="185" t="n"/>
      <c r="AG406" s="185" t="n"/>
      <c r="AH406" s="185" t="n"/>
      <c r="AI406" s="185" t="n"/>
      <c r="AJ406" s="185" t="n"/>
    </row>
    <row r="407" customFormat="1" s="172">
      <c r="A407" s="171">
        <f>E407&amp;F407</f>
        <v/>
      </c>
      <c r="B407" s="56" t="n">
        <v>406</v>
      </c>
      <c r="C407" s="185">
        <f>C405</f>
        <v/>
      </c>
      <c r="D407" s="185">
        <f>C407&amp;"/"&amp;B407</f>
        <v/>
      </c>
      <c r="E407" s="215" t="n">
        <v>45118</v>
      </c>
      <c r="F407" s="186" t="inlineStr">
        <is>
          <t>возврат</t>
        </is>
      </c>
      <c r="G407" s="185" t="inlineStr">
        <is>
          <t>Тандер</t>
        </is>
      </c>
      <c r="H407" s="216" t="inlineStr">
        <is>
          <t>Челябинск</t>
        </is>
      </c>
      <c r="I407" s="185" t="n">
        <v>500</v>
      </c>
      <c r="J407" s="185" t="n">
        <v>500</v>
      </c>
      <c r="K407" s="185" t="inlineStr">
        <is>
          <t>Чел1243344</t>
        </is>
      </c>
      <c r="L407" s="185" t="inlineStr">
        <is>
          <t>Ивченко</t>
        </is>
      </c>
      <c r="M407" s="185" t="inlineStr">
        <is>
          <t>Н773ЕТ159</t>
        </is>
      </c>
      <c r="N407" s="185" t="n">
        <v>20</v>
      </c>
      <c r="O407" s="216" t="n"/>
      <c r="P407" s="216" t="n"/>
      <c r="Q407" s="217" t="n"/>
      <c r="R407" s="216" t="n">
        <v>885544999</v>
      </c>
      <c r="S407" s="258" t="inlineStr">
        <is>
          <t>R101054936</t>
        </is>
      </c>
      <c r="T407" s="185">
        <f>VLOOKUP(_xlfn.CONCAT(G407,H407),'SHIP-TO'!H:I,2,0)</f>
        <v/>
      </c>
      <c r="U407" s="282" t="n"/>
      <c r="V407" s="185" t="n"/>
      <c r="W407" s="185" t="n"/>
      <c r="X407" s="185" t="n"/>
      <c r="Y407" s="185" t="n"/>
      <c r="Z407" s="185" t="n"/>
      <c r="AA407" s="185" t="n"/>
      <c r="AB407" s="185" t="n"/>
      <c r="AC407" s="185" t="n"/>
      <c r="AD407" s="185" t="n"/>
      <c r="AE407" s="185" t="n"/>
      <c r="AF407" s="185" t="n"/>
      <c r="AG407" s="185" t="n"/>
      <c r="AH407" s="185" t="n"/>
      <c r="AI407" s="185" t="n"/>
      <c r="AJ407" s="185" t="n"/>
    </row>
    <row r="408" customFormat="1" s="172">
      <c r="A408" s="171">
        <f>E408&amp;F408</f>
        <v/>
      </c>
      <c r="B408" s="56" t="n">
        <v>407</v>
      </c>
      <c r="C408" s="185">
        <f>C406</f>
        <v/>
      </c>
      <c r="D408" s="185">
        <f>C408&amp;"/"&amp;B408</f>
        <v/>
      </c>
      <c r="E408" s="215" t="n">
        <v>45119</v>
      </c>
      <c r="F408" s="186" t="inlineStr">
        <is>
          <t>возврат</t>
        </is>
      </c>
      <c r="G408" s="185" t="inlineStr">
        <is>
          <t>Тандер</t>
        </is>
      </c>
      <c r="H408" s="216" t="inlineStr">
        <is>
          <t>Екатеринбург</t>
        </is>
      </c>
      <c r="I408" s="185" t="n">
        <v>500</v>
      </c>
      <c r="J408" s="185" t="n">
        <v>0</v>
      </c>
      <c r="K408" s="199" t="inlineStr">
        <is>
          <t>Везём в Пермь</t>
        </is>
      </c>
      <c r="L408" s="185" t="inlineStr">
        <is>
          <t>-</t>
        </is>
      </c>
      <c r="M408" s="185" t="inlineStr">
        <is>
          <t>-</t>
        </is>
      </c>
      <c r="N408" s="185" t="n">
        <v>0</v>
      </c>
      <c r="O408" s="216" t="n"/>
      <c r="P408" s="216" t="n"/>
      <c r="Q408" s="217" t="n"/>
      <c r="R408" s="216" t="n"/>
      <c r="S408" s="258" t="n"/>
      <c r="T408" s="185">
        <f>VLOOKUP(_xlfn.CONCAT(G408,H408),'SHIP-TO'!H:I,2,0)</f>
        <v/>
      </c>
      <c r="U408" s="282" t="n"/>
      <c r="V408" s="185" t="n"/>
      <c r="W408" s="185" t="n"/>
      <c r="X408" s="185" t="n"/>
      <c r="Y408" s="185" t="n"/>
      <c r="Z408" s="185" t="n"/>
      <c r="AA408" s="185" t="n"/>
      <c r="AB408" s="185" t="n"/>
      <c r="AC408" s="185" t="n"/>
      <c r="AD408" s="185" t="n"/>
      <c r="AE408" s="185" t="n"/>
      <c r="AF408" s="185" t="n"/>
      <c r="AG408" s="185" t="n"/>
      <c r="AH408" s="185" t="n"/>
      <c r="AI408" s="185" t="n"/>
      <c r="AJ408" s="185" t="n"/>
    </row>
    <row r="409" customFormat="1" s="172">
      <c r="A409" s="171">
        <f>E409&amp;F409</f>
        <v/>
      </c>
      <c r="B409" s="56" t="n">
        <v>408</v>
      </c>
      <c r="C409" s="185">
        <f>C407</f>
        <v/>
      </c>
      <c r="D409" s="185">
        <f>C409&amp;"/"&amp;B409</f>
        <v/>
      </c>
      <c r="E409" s="215" t="n">
        <v>45120</v>
      </c>
      <c r="F409" s="186" t="inlineStr">
        <is>
          <t>возврат</t>
        </is>
      </c>
      <c r="G409" s="185" t="inlineStr">
        <is>
          <t>Тандер</t>
        </is>
      </c>
      <c r="H409" s="216" t="inlineStr">
        <is>
          <t>Екатеринбург</t>
        </is>
      </c>
      <c r="I409" s="185" t="n">
        <v>500</v>
      </c>
      <c r="J409" s="185" t="n">
        <v>0</v>
      </c>
      <c r="K409" s="199" t="inlineStr">
        <is>
          <t>Нет машины, перенос на 16.07</t>
        </is>
      </c>
      <c r="L409" s="185" t="inlineStr">
        <is>
          <t>-</t>
        </is>
      </c>
      <c r="M409" s="185" t="inlineStr">
        <is>
          <t>-</t>
        </is>
      </c>
      <c r="N409" s="185" t="n">
        <v>0</v>
      </c>
      <c r="O409" s="216" t="n"/>
      <c r="P409" s="216" t="n"/>
      <c r="Q409" s="217" t="n"/>
      <c r="R409" s="216" t="n"/>
      <c r="S409" s="258" t="n"/>
      <c r="T409" s="185">
        <f>VLOOKUP(_xlfn.CONCAT(G409,H409),'SHIP-TO'!H:I,2,0)</f>
        <v/>
      </c>
      <c r="U409" s="282" t="n"/>
      <c r="V409" s="185" t="n"/>
      <c r="W409" s="185" t="n"/>
      <c r="X409" s="185" t="n"/>
      <c r="Y409" s="185" t="n"/>
      <c r="Z409" s="185" t="n"/>
      <c r="AA409" s="185" t="n"/>
      <c r="AB409" s="185" t="n"/>
      <c r="AC409" s="185" t="n"/>
      <c r="AD409" s="185" t="n"/>
      <c r="AE409" s="185" t="n"/>
      <c r="AF409" s="185" t="n"/>
      <c r="AG409" s="185" t="n"/>
      <c r="AH409" s="185" t="n"/>
      <c r="AI409" s="185" t="n"/>
      <c r="AJ409" s="185" t="n"/>
    </row>
    <row r="410" customFormat="1" s="172">
      <c r="A410" s="171">
        <f>E410&amp;F410</f>
        <v/>
      </c>
      <c r="B410" s="56" t="n">
        <v>409</v>
      </c>
      <c r="C410" s="185">
        <f>C408</f>
        <v/>
      </c>
      <c r="D410" s="185">
        <f>C410&amp;"/"&amp;B410</f>
        <v/>
      </c>
      <c r="E410" s="215" t="n">
        <v>45120</v>
      </c>
      <c r="F410" s="186" t="inlineStr">
        <is>
          <t>возврат</t>
        </is>
      </c>
      <c r="G410" s="185" t="inlineStr">
        <is>
          <t>Тандер</t>
        </is>
      </c>
      <c r="H410" s="216" t="inlineStr">
        <is>
          <t>Челябинск</t>
        </is>
      </c>
      <c r="I410" s="185" t="n">
        <v>500</v>
      </c>
      <c r="J410" s="185" t="n">
        <v>500</v>
      </c>
      <c r="K410" s="185" t="inlineStr">
        <is>
          <t>Чел1243992</t>
        </is>
      </c>
      <c r="L410" s="185" t="inlineStr">
        <is>
          <t>Ивченко</t>
        </is>
      </c>
      <c r="M410" s="185" t="inlineStr">
        <is>
          <t>Н773ЕТ159</t>
        </is>
      </c>
      <c r="N410" s="185" t="n">
        <v>20</v>
      </c>
      <c r="O410" s="216" t="n"/>
      <c r="P410" s="216" t="n"/>
      <c r="Q410" s="217" t="n"/>
      <c r="R410" s="216" t="n">
        <v>885455705</v>
      </c>
      <c r="S410" s="258" t="inlineStr">
        <is>
          <t>R101054935</t>
        </is>
      </c>
      <c r="T410" s="185">
        <f>VLOOKUP(_xlfn.CONCAT(G410,H410),'SHIP-TO'!H:I,2,0)</f>
        <v/>
      </c>
      <c r="U410" s="282" t="n"/>
      <c r="V410" s="185" t="n"/>
      <c r="W410" s="185" t="n"/>
      <c r="X410" s="185" t="n"/>
      <c r="Y410" s="185" t="n"/>
      <c r="Z410" s="185" t="n"/>
      <c r="AA410" s="185" t="n"/>
      <c r="AB410" s="185" t="n"/>
      <c r="AC410" s="185" t="n"/>
      <c r="AD410" s="185" t="n"/>
      <c r="AE410" s="185" t="n"/>
      <c r="AF410" s="185" t="n"/>
      <c r="AG410" s="185" t="n"/>
      <c r="AH410" s="185" t="n"/>
      <c r="AI410" s="185" t="n"/>
      <c r="AJ410" s="185" t="n"/>
    </row>
    <row r="411" customFormat="1" s="172">
      <c r="A411" s="171">
        <f>E411&amp;F411</f>
        <v/>
      </c>
      <c r="B411" s="56" t="n">
        <v>410</v>
      </c>
      <c r="C411" s="185">
        <f>C405</f>
        <v/>
      </c>
      <c r="D411" s="185">
        <f>C411&amp;"/"&amp;B411</f>
        <v/>
      </c>
      <c r="E411" s="215" t="n">
        <v>45120</v>
      </c>
      <c r="F411" s="171" t="inlineStr">
        <is>
          <t>возврат</t>
        </is>
      </c>
      <c r="G411" s="170" t="inlineStr">
        <is>
          <t>Тандер</t>
        </is>
      </c>
      <c r="H411" s="199" t="inlineStr">
        <is>
          <t>Тюмень</t>
        </is>
      </c>
      <c r="I411" s="170" t="n">
        <v>500</v>
      </c>
      <c r="J411" s="170" t="n">
        <v>0</v>
      </c>
      <c r="K411" s="199" t="inlineStr">
        <is>
          <t>Нет машины, перенос на 18.07</t>
        </is>
      </c>
      <c r="L411" s="170" t="inlineStr">
        <is>
          <t>-</t>
        </is>
      </c>
      <c r="M411" s="170" t="inlineStr">
        <is>
          <t>-</t>
        </is>
      </c>
      <c r="N411" s="170" t="n">
        <v>0</v>
      </c>
      <c r="O411" s="199" t="n"/>
      <c r="P411" s="199" t="n"/>
      <c r="Q411" s="200" t="n"/>
      <c r="R411" s="199" t="n"/>
      <c r="S411" s="258" t="n"/>
      <c r="T411" s="185">
        <f>VLOOKUP(_xlfn.CONCAT(G411,H411),'SHIP-TO'!H:I,2,0)</f>
        <v/>
      </c>
      <c r="U411" s="282" t="n"/>
      <c r="V411" s="170" t="n"/>
      <c r="W411" s="170" t="n"/>
      <c r="X411" s="170" t="n"/>
      <c r="Y411" s="170" t="n"/>
      <c r="Z411" s="170" t="n"/>
      <c r="AA411" s="170" t="n"/>
      <c r="AB411" s="170" t="n"/>
      <c r="AC411" s="170" t="n"/>
      <c r="AD411" s="170" t="n"/>
      <c r="AE411" s="170" t="n"/>
      <c r="AF411" s="170" t="n"/>
      <c r="AG411" s="170" t="n"/>
      <c r="AH411" s="170" t="n"/>
      <c r="AI411" s="170" t="n"/>
      <c r="AJ411" s="170" t="n"/>
    </row>
    <row r="412" customFormat="1" s="172">
      <c r="A412" s="171">
        <f>E412&amp;F412</f>
        <v/>
      </c>
      <c r="B412" s="56" t="n">
        <v>411</v>
      </c>
      <c r="C412" s="185">
        <f>C406</f>
        <v/>
      </c>
      <c r="D412" s="185">
        <f>C412&amp;"/"&amp;B412</f>
        <v/>
      </c>
      <c r="E412" s="215" t="n">
        <v>45121</v>
      </c>
      <c r="F412" s="186" t="inlineStr">
        <is>
          <t>возврат</t>
        </is>
      </c>
      <c r="G412" s="185" t="inlineStr">
        <is>
          <t>Тандер</t>
        </is>
      </c>
      <c r="H412" s="216" t="inlineStr">
        <is>
          <t>Екатеринбург</t>
        </is>
      </c>
      <c r="I412" s="185" t="n">
        <v>500</v>
      </c>
      <c r="J412" s="185" t="n">
        <v>0</v>
      </c>
      <c r="K412" s="199" t="inlineStr">
        <is>
          <t>Нет машины, в переносе отказано</t>
        </is>
      </c>
      <c r="L412" s="185" t="inlineStr">
        <is>
          <t>-</t>
        </is>
      </c>
      <c r="M412" s="185" t="inlineStr">
        <is>
          <t>-</t>
        </is>
      </c>
      <c r="N412" s="185" t="n">
        <v>0</v>
      </c>
      <c r="O412" s="216" t="n"/>
      <c r="P412" s="216" t="n"/>
      <c r="Q412" s="217" t="n"/>
      <c r="R412" s="216" t="n"/>
      <c r="S412" s="258" t="n"/>
      <c r="T412" s="185">
        <f>VLOOKUP(_xlfn.CONCAT(G412,H412),'SHIP-TO'!H:I,2,0)</f>
        <v/>
      </c>
      <c r="U412" s="282" t="n"/>
      <c r="V412" s="185" t="n"/>
      <c r="W412" s="185" t="n"/>
      <c r="X412" s="185" t="n"/>
      <c r="Y412" s="185" t="n"/>
      <c r="Z412" s="185" t="n"/>
      <c r="AA412" s="185" t="n"/>
      <c r="AB412" s="185" t="n"/>
      <c r="AC412" s="185" t="n"/>
      <c r="AD412" s="185" t="n"/>
      <c r="AE412" s="185" t="n"/>
      <c r="AF412" s="185" t="n"/>
      <c r="AG412" s="185" t="n"/>
      <c r="AH412" s="185" t="n"/>
      <c r="AI412" s="185" t="n"/>
      <c r="AJ412" s="185" t="n"/>
    </row>
    <row r="413" customFormat="1" s="172">
      <c r="A413" s="171">
        <f>E413&amp;F413</f>
        <v/>
      </c>
      <c r="B413" s="56" t="n">
        <v>412</v>
      </c>
      <c r="C413" s="185">
        <f>C407</f>
        <v/>
      </c>
      <c r="D413" s="185">
        <f>C413&amp;"/"&amp;B413</f>
        <v/>
      </c>
      <c r="E413" s="215" t="n">
        <v>45121</v>
      </c>
      <c r="F413" s="186" t="inlineStr">
        <is>
          <t>возврат</t>
        </is>
      </c>
      <c r="G413" s="185" t="inlineStr">
        <is>
          <t>Тандер</t>
        </is>
      </c>
      <c r="H413" s="216" t="inlineStr">
        <is>
          <t>Челябинск</t>
        </is>
      </c>
      <c r="I413" s="185" t="n">
        <v>500</v>
      </c>
      <c r="J413" s="185" t="n">
        <v>500</v>
      </c>
      <c r="K413" s="185" t="inlineStr">
        <is>
          <t>Чел1244321</t>
        </is>
      </c>
      <c r="L413" s="185" t="inlineStr">
        <is>
          <t>Лычкин</t>
        </is>
      </c>
      <c r="M413" s="185" t="inlineStr">
        <is>
          <t>А470ОК159</t>
        </is>
      </c>
      <c r="N413" s="185" t="n">
        <v>20</v>
      </c>
      <c r="O413" s="216" t="n"/>
      <c r="P413" s="216" t="n"/>
      <c r="Q413" s="217" t="n"/>
      <c r="R413" s="216" t="n">
        <v>885574816</v>
      </c>
      <c r="S413" s="258" t="inlineStr">
        <is>
          <t>R101055684</t>
        </is>
      </c>
      <c r="T413" s="185">
        <f>VLOOKUP(_xlfn.CONCAT(G413,H413),'SHIP-TO'!H:I,2,0)</f>
        <v/>
      </c>
      <c r="U413" s="282" t="n"/>
      <c r="V413" s="185" t="n"/>
      <c r="W413" s="185" t="n"/>
      <c r="X413" s="185" t="n"/>
      <c r="Y413" s="185" t="n"/>
      <c r="Z413" s="185" t="n"/>
      <c r="AA413" s="185" t="n"/>
      <c r="AB413" s="185" t="n"/>
      <c r="AC413" s="185" t="n"/>
      <c r="AD413" s="185" t="n"/>
      <c r="AE413" s="185" t="n"/>
      <c r="AF413" s="185" t="n"/>
      <c r="AG413" s="185" t="n"/>
      <c r="AH413" s="185" t="n"/>
      <c r="AI413" s="185" t="n"/>
      <c r="AJ413" s="185" t="n"/>
    </row>
    <row r="414" customFormat="1" s="172">
      <c r="A414" s="171">
        <f>E414&amp;F414</f>
        <v/>
      </c>
      <c r="B414" s="56" t="n">
        <v>413</v>
      </c>
      <c r="C414" s="185">
        <f>C411</f>
        <v/>
      </c>
      <c r="D414" s="185">
        <f>C414&amp;"/"&amp;B414</f>
        <v/>
      </c>
      <c r="E414" s="218" t="n">
        <v>45122</v>
      </c>
      <c r="F414" s="171" t="inlineStr">
        <is>
          <t>возврат</t>
        </is>
      </c>
      <c r="G414" s="170" t="inlineStr">
        <is>
          <t>Тандер</t>
        </is>
      </c>
      <c r="H414" s="199" t="inlineStr">
        <is>
          <t>Екатеринбург</t>
        </is>
      </c>
      <c r="I414" s="170" t="n">
        <v>500</v>
      </c>
      <c r="J414" s="185" t="n">
        <v>500</v>
      </c>
      <c r="K414" s="185" t="inlineStr">
        <is>
          <t>ВозПерв0009646</t>
        </is>
      </c>
      <c r="L414" s="185" t="inlineStr">
        <is>
          <t>Копытов</t>
        </is>
      </c>
      <c r="M414" s="185" t="inlineStr">
        <is>
          <t>Н437ТУ159</t>
        </is>
      </c>
      <c r="N414" s="185" t="n">
        <v>20</v>
      </c>
      <c r="O414" s="216" t="n"/>
      <c r="P414" s="216" t="n"/>
      <c r="Q414" s="217" t="n"/>
      <c r="R414" s="216" t="n">
        <v>885314352</v>
      </c>
      <c r="S414" s="258" t="inlineStr">
        <is>
          <t>R101055685</t>
        </is>
      </c>
      <c r="T414" s="185">
        <f>VLOOKUP(_xlfn.CONCAT(G414,H414),'SHIP-TO'!H:I,2,0)</f>
        <v/>
      </c>
      <c r="U414" s="282" t="n"/>
      <c r="V414" s="185" t="n"/>
      <c r="W414" s="185" t="n"/>
      <c r="X414" s="185" t="n"/>
      <c r="Y414" s="185" t="n"/>
      <c r="Z414" s="185" t="n"/>
      <c r="AA414" s="185" t="n"/>
      <c r="AB414" s="185" t="n"/>
      <c r="AC414" s="185" t="n"/>
      <c r="AD414" s="185" t="n"/>
      <c r="AE414" s="185" t="n"/>
      <c r="AF414" s="185" t="n"/>
      <c r="AG414" s="185" t="n"/>
      <c r="AH414" s="185" t="n"/>
      <c r="AI414" s="185" t="n"/>
      <c r="AJ414" s="185" t="n"/>
    </row>
    <row r="415" customFormat="1" s="172">
      <c r="A415" s="171">
        <f>E415&amp;F415</f>
        <v/>
      </c>
      <c r="B415" s="56" t="n">
        <v>414</v>
      </c>
      <c r="C415" s="185">
        <f>C412</f>
        <v/>
      </c>
      <c r="D415" s="185">
        <f>C415&amp;"/"&amp;B415</f>
        <v/>
      </c>
      <c r="E415" s="215" t="n">
        <v>45122</v>
      </c>
      <c r="F415" s="186" t="inlineStr">
        <is>
          <t>возврат</t>
        </is>
      </c>
      <c r="G415" s="185" t="inlineStr">
        <is>
          <t>Х5</t>
        </is>
      </c>
      <c r="H415" s="216" t="inlineStr">
        <is>
          <t>РЦ Тюмень</t>
        </is>
      </c>
      <c r="I415" s="185" t="n">
        <v>300</v>
      </c>
      <c r="J415" s="185" t="n">
        <v>300</v>
      </c>
      <c r="K415" s="223" t="n">
        <v>5900098848</v>
      </c>
      <c r="L415" s="185" t="inlineStr">
        <is>
          <t>Сарапулов</t>
        </is>
      </c>
      <c r="M415" s="185" t="inlineStr">
        <is>
          <t>А662КО750</t>
        </is>
      </c>
      <c r="N415" s="185" t="n">
        <v>11</v>
      </c>
      <c r="O415" s="216" t="n"/>
      <c r="P415" s="216" t="n"/>
      <c r="Q415" s="217" t="n"/>
      <c r="R415" s="216" t="n">
        <v>885383530</v>
      </c>
      <c r="S415" s="258" t="inlineStr">
        <is>
          <t>R101055683</t>
        </is>
      </c>
      <c r="T415" s="185">
        <f>VLOOKUP(_xlfn.CONCAT(G415,H415),'SHIP-TO'!H:I,2,0)</f>
        <v/>
      </c>
      <c r="U415" s="282" t="n"/>
      <c r="V415" s="185" t="n"/>
      <c r="W415" s="185" t="n"/>
      <c r="X415" s="185" t="n"/>
      <c r="Y415" s="185" t="n"/>
      <c r="Z415" s="185" t="n"/>
      <c r="AA415" s="185" t="n"/>
      <c r="AB415" s="185" t="n"/>
      <c r="AC415" s="185" t="n"/>
      <c r="AD415" s="185" t="n"/>
      <c r="AE415" s="185" t="n"/>
      <c r="AF415" s="185" t="n"/>
      <c r="AG415" s="185" t="n"/>
      <c r="AH415" s="185" t="n"/>
      <c r="AI415" s="185" t="n"/>
      <c r="AJ415" s="185" t="n"/>
    </row>
    <row r="416" customFormat="1" s="172">
      <c r="A416" s="171">
        <f>E416&amp;F416</f>
        <v/>
      </c>
      <c r="B416" s="56" t="n">
        <v>415</v>
      </c>
      <c r="C416" s="185">
        <f>C412</f>
        <v/>
      </c>
      <c r="D416" s="185">
        <f>C416&amp;"/"&amp;B416</f>
        <v/>
      </c>
      <c r="E416" s="215" t="n">
        <v>45123</v>
      </c>
      <c r="F416" s="186" t="inlineStr">
        <is>
          <t>возврат</t>
        </is>
      </c>
      <c r="G416" s="185" t="inlineStr">
        <is>
          <t>Тандер</t>
        </is>
      </c>
      <c r="H416" s="216" t="inlineStr">
        <is>
          <t>Екатеринбург</t>
        </is>
      </c>
      <c r="I416" s="185" t="n">
        <v>500</v>
      </c>
      <c r="J416" s="170" t="n">
        <v>0</v>
      </c>
      <c r="K416" s="199" t="inlineStr">
        <is>
          <t>Нет машины, в переносе отказано</t>
        </is>
      </c>
      <c r="L416" s="170" t="inlineStr">
        <is>
          <t>-</t>
        </is>
      </c>
      <c r="M416" s="170" t="inlineStr">
        <is>
          <t>-</t>
        </is>
      </c>
      <c r="N416" s="170" t="n">
        <v>0</v>
      </c>
      <c r="O416" s="199" t="n"/>
      <c r="P416" s="199" t="n"/>
      <c r="Q416" s="200" t="n"/>
      <c r="R416" s="199" t="n"/>
      <c r="S416" s="258" t="n"/>
      <c r="T416" s="185">
        <f>VLOOKUP(_xlfn.CONCAT(G416,H416),'SHIP-TO'!H:I,2,0)</f>
        <v/>
      </c>
      <c r="U416" s="282" t="n"/>
      <c r="V416" s="170" t="n"/>
      <c r="W416" s="170" t="n"/>
      <c r="X416" s="170" t="n"/>
      <c r="Y416" s="170" t="n"/>
      <c r="Z416" s="170" t="n"/>
      <c r="AA416" s="170" t="n"/>
      <c r="AB416" s="170" t="n"/>
      <c r="AC416" s="170" t="n"/>
      <c r="AD416" s="170" t="n"/>
      <c r="AE416" s="170" t="n"/>
      <c r="AF416" s="170" t="n"/>
      <c r="AG416" s="170" t="n"/>
      <c r="AH416" s="170" t="n"/>
      <c r="AI416" s="170" t="n"/>
      <c r="AJ416" s="170" t="n"/>
    </row>
    <row r="417" customFormat="1" s="172">
      <c r="A417" s="186">
        <f>E417&amp;F417</f>
        <v/>
      </c>
      <c r="B417" s="56" t="n">
        <v>416</v>
      </c>
      <c r="C417" s="185">
        <f>C413</f>
        <v/>
      </c>
      <c r="D417" s="185">
        <f>C417&amp;"/"&amp;B417</f>
        <v/>
      </c>
      <c r="E417" s="215" t="n">
        <v>45125</v>
      </c>
      <c r="F417" s="186" t="inlineStr">
        <is>
          <t>возврат</t>
        </is>
      </c>
      <c r="G417" s="185" t="inlineStr">
        <is>
          <t>Тандер</t>
        </is>
      </c>
      <c r="H417" s="216" t="inlineStr">
        <is>
          <t>Тюмень</t>
        </is>
      </c>
      <c r="I417" s="185" t="n">
        <v>500</v>
      </c>
      <c r="J417" s="185" t="n">
        <v>500</v>
      </c>
      <c r="K417" s="185" t="inlineStr">
        <is>
          <t>ТмнВозв6575</t>
        </is>
      </c>
      <c r="L417" s="185" t="inlineStr">
        <is>
          <t>Муфазалов</t>
        </is>
      </c>
      <c r="M417" s="185" t="inlineStr">
        <is>
          <t>Н903ЕВ159</t>
        </is>
      </c>
      <c r="N417" s="185" t="n">
        <v>20</v>
      </c>
      <c r="O417" s="216" t="inlineStr">
        <is>
          <t xml:space="preserve">Нет доверки </t>
        </is>
      </c>
      <c r="P417" s="216" t="n"/>
      <c r="Q417" s="217" t="n"/>
      <c r="R417" s="216" t="n">
        <v>885533089</v>
      </c>
      <c r="S417" s="258" t="inlineStr">
        <is>
          <t>R101056813</t>
        </is>
      </c>
      <c r="T417" s="185">
        <f>VLOOKUP(_xlfn.CONCAT(G417,H417),'SHIP-TO'!H:I,2,0)</f>
        <v/>
      </c>
      <c r="U417" s="282" t="n"/>
      <c r="V417" s="185" t="n"/>
      <c r="W417" s="185" t="n"/>
      <c r="X417" s="185" t="n"/>
      <c r="Y417" s="185" t="n"/>
      <c r="Z417" s="185" t="n"/>
      <c r="AA417" s="185" t="n"/>
      <c r="AB417" s="185" t="n"/>
      <c r="AC417" s="185" t="n"/>
      <c r="AD417" s="185" t="n"/>
      <c r="AE417" s="185" t="n"/>
      <c r="AF417" s="185" t="n"/>
      <c r="AG417" s="185" t="n"/>
      <c r="AH417" s="185" t="n"/>
      <c r="AI417" s="185" t="n"/>
      <c r="AJ417" s="185" t="n"/>
    </row>
    <row r="418" customFormat="1" s="172">
      <c r="A418" s="171">
        <f>E418&amp;F418</f>
        <v/>
      </c>
      <c r="B418" s="56" t="n">
        <v>417</v>
      </c>
      <c r="C418" s="185">
        <f>C414</f>
        <v/>
      </c>
      <c r="D418" s="185">
        <f>C418&amp;"/"&amp;B418</f>
        <v/>
      </c>
      <c r="E418" s="215" t="n">
        <v>45126</v>
      </c>
      <c r="F418" s="186" t="inlineStr">
        <is>
          <t>возврат</t>
        </is>
      </c>
      <c r="G418" s="185" t="inlineStr">
        <is>
          <t>Тандер</t>
        </is>
      </c>
      <c r="H418" s="216" t="inlineStr">
        <is>
          <t>Челябинск</t>
        </is>
      </c>
      <c r="I418" s="185" t="n">
        <v>500</v>
      </c>
      <c r="J418" s="170" t="n">
        <v>0</v>
      </c>
      <c r="K418" s="199" t="inlineStr">
        <is>
          <t>Нет машины, перенос на 20.07</t>
        </is>
      </c>
      <c r="L418" s="170" t="inlineStr">
        <is>
          <t>-</t>
        </is>
      </c>
      <c r="M418" s="170" t="inlineStr">
        <is>
          <t>-</t>
        </is>
      </c>
      <c r="N418" s="170" t="n">
        <v>0</v>
      </c>
      <c r="O418" s="199" t="n"/>
      <c r="P418" s="199" t="n"/>
      <c r="Q418" s="200" t="n"/>
      <c r="R418" s="199" t="n"/>
      <c r="S418" s="258" t="n"/>
      <c r="T418" s="185">
        <f>VLOOKUP(_xlfn.CONCAT(G418,H418),'SHIP-TO'!H:I,2,0)</f>
        <v/>
      </c>
      <c r="U418" s="282" t="n"/>
      <c r="V418" s="170" t="n"/>
      <c r="W418" s="170" t="n"/>
      <c r="X418" s="170" t="n"/>
      <c r="Y418" s="170" t="n"/>
      <c r="Z418" s="170" t="n"/>
      <c r="AA418" s="170" t="n"/>
      <c r="AB418" s="170" t="n"/>
      <c r="AC418" s="170" t="n"/>
      <c r="AD418" s="170" t="n"/>
      <c r="AE418" s="170" t="n"/>
      <c r="AF418" s="170" t="n"/>
      <c r="AG418" s="170" t="n"/>
      <c r="AH418" s="170" t="n"/>
      <c r="AI418" s="170" t="n"/>
      <c r="AJ418" s="170" t="n"/>
    </row>
    <row r="419" customFormat="1" s="172">
      <c r="A419" s="171">
        <f>E419&amp;F419</f>
        <v/>
      </c>
      <c r="B419" s="56" t="n">
        <v>418</v>
      </c>
      <c r="C419" s="185">
        <f>C416</f>
        <v/>
      </c>
      <c r="D419" s="185">
        <f>C419&amp;"/"&amp;B419</f>
        <v/>
      </c>
      <c r="E419" s="215" t="n">
        <v>45127</v>
      </c>
      <c r="F419" s="186" t="inlineStr">
        <is>
          <t>возврат</t>
        </is>
      </c>
      <c r="G419" s="185" t="inlineStr">
        <is>
          <t>Тандер</t>
        </is>
      </c>
      <c r="H419" s="216" t="inlineStr">
        <is>
          <t>Челябинск</t>
        </is>
      </c>
      <c r="I419" s="185" t="n">
        <v>500</v>
      </c>
      <c r="J419" s="170" t="n">
        <v>500</v>
      </c>
      <c r="K419" s="170" t="inlineStr">
        <is>
          <t>Чел1246213</t>
        </is>
      </c>
      <c r="L419" s="170" t="inlineStr">
        <is>
          <t>Копытов</t>
        </is>
      </c>
      <c r="M419" s="170" t="inlineStr">
        <is>
          <t>Н437ТУ159</t>
        </is>
      </c>
      <c r="N419" s="170" t="n">
        <v>20</v>
      </c>
      <c r="O419" s="199" t="n"/>
      <c r="P419" s="199" t="n"/>
      <c r="Q419" s="200" t="n"/>
      <c r="R419" s="199" t="n">
        <v>885331567</v>
      </c>
      <c r="S419" s="258" t="inlineStr">
        <is>
          <t>R101058297</t>
        </is>
      </c>
      <c r="T419" s="185">
        <f>VLOOKUP(_xlfn.CONCAT(G419,H419),'SHIP-TO'!H:I,2,0)</f>
        <v/>
      </c>
      <c r="U419" s="282" t="n"/>
      <c r="V419" s="170" t="n"/>
      <c r="W419" s="170" t="n"/>
      <c r="X419" s="170" t="n"/>
      <c r="Y419" s="170" t="n"/>
      <c r="Z419" s="170" t="n"/>
      <c r="AA419" s="170" t="n"/>
      <c r="AB419" s="170" t="n"/>
      <c r="AC419" s="170" t="n"/>
      <c r="AD419" s="170" t="n"/>
      <c r="AE419" s="170" t="n"/>
      <c r="AF419" s="170" t="n"/>
      <c r="AG419" s="170" t="n"/>
      <c r="AH419" s="170" t="n"/>
      <c r="AI419" s="170" t="n"/>
      <c r="AJ419" s="170" t="n"/>
    </row>
    <row r="420" customFormat="1" s="172">
      <c r="A420" s="171">
        <f>E420&amp;F420</f>
        <v/>
      </c>
      <c r="B420" s="56" t="n">
        <v>419</v>
      </c>
      <c r="C420" s="185">
        <f>C419</f>
        <v/>
      </c>
      <c r="D420" s="185">
        <f>C420&amp;"/"&amp;B420</f>
        <v/>
      </c>
      <c r="E420" s="215" t="n">
        <v>45127</v>
      </c>
      <c r="F420" s="186" t="inlineStr">
        <is>
          <t>возврат</t>
        </is>
      </c>
      <c r="G420" s="185" t="inlineStr">
        <is>
          <t>Ашан</t>
        </is>
      </c>
      <c r="H420" s="216" t="inlineStr">
        <is>
          <t>Екатеринбург</t>
        </is>
      </c>
      <c r="I420" s="185" t="n">
        <v>209</v>
      </c>
      <c r="J420" s="170" t="n">
        <v>209</v>
      </c>
      <c r="K420" s="170" t="inlineStr">
        <is>
          <t>З/ЦБ-000000000007796</t>
        </is>
      </c>
      <c r="L420" s="185" t="inlineStr">
        <is>
          <t>Обретюхин</t>
        </is>
      </c>
      <c r="M420" s="185" t="inlineStr">
        <is>
          <t>Е669СХ96</t>
        </is>
      </c>
      <c r="N420" s="185" t="n">
        <v>11</v>
      </c>
      <c r="O420" s="216" t="n"/>
      <c r="P420" s="216" t="n"/>
      <c r="Q420" s="217" t="n"/>
      <c r="R420" s="217" t="inlineStr">
        <is>
          <t>пока тариф в 9 000</t>
        </is>
      </c>
      <c r="S420" s="258" t="inlineStr">
        <is>
          <t>R101056628</t>
        </is>
      </c>
      <c r="T420" s="185">
        <f>VLOOKUP(_xlfn.CONCAT(G420,H420),'SHIP-TO'!H:I,2,0)</f>
        <v/>
      </c>
      <c r="U420" s="282" t="n"/>
      <c r="V420" s="185" t="n"/>
      <c r="W420" s="185" t="n"/>
      <c r="X420" s="185" t="n"/>
      <c r="Y420" s="185" t="n"/>
      <c r="Z420" s="185" t="n"/>
      <c r="AA420" s="185" t="n"/>
      <c r="AB420" s="185" t="n"/>
      <c r="AC420" s="185" t="n"/>
      <c r="AD420" s="185" t="n"/>
      <c r="AE420" s="185" t="n"/>
      <c r="AF420" s="185" t="n"/>
      <c r="AG420" s="185" t="n"/>
      <c r="AH420" s="185" t="n"/>
      <c r="AI420" s="185" t="n"/>
      <c r="AJ420" s="185" t="n"/>
    </row>
    <row r="421" customFormat="1" s="172">
      <c r="A421" s="171">
        <f>E421&amp;F421</f>
        <v/>
      </c>
      <c r="B421" s="56" t="n">
        <v>420</v>
      </c>
      <c r="C421" s="185">
        <f>C419</f>
        <v/>
      </c>
      <c r="D421" s="185">
        <f>C421&amp;"/"&amp;B421</f>
        <v/>
      </c>
      <c r="E421" s="215" t="n">
        <v>45127</v>
      </c>
      <c r="F421" s="186" t="inlineStr">
        <is>
          <t>возврат</t>
        </is>
      </c>
      <c r="G421" s="185" t="inlineStr">
        <is>
          <t>Х5</t>
        </is>
      </c>
      <c r="H421" s="216" t="inlineStr">
        <is>
          <t>РЦ Форпост</t>
        </is>
      </c>
      <c r="I421" s="185" t="n">
        <v>400</v>
      </c>
      <c r="J421" s="185" t="n">
        <v>0</v>
      </c>
      <c r="K421" s="216" t="inlineStr">
        <is>
          <t>Нет машины, Х5 не переносит</t>
        </is>
      </c>
      <c r="L421" s="170" t="inlineStr">
        <is>
          <t>-</t>
        </is>
      </c>
      <c r="M421" s="170" t="inlineStr">
        <is>
          <t>-</t>
        </is>
      </c>
      <c r="N421" s="170" t="n">
        <v>0</v>
      </c>
      <c r="O421" s="199" t="n"/>
      <c r="P421" s="199" t="n"/>
      <c r="Q421" s="200" t="n"/>
      <c r="R421" s="199" t="n"/>
      <c r="S421" s="258" t="n"/>
      <c r="T421" s="185">
        <f>VLOOKUP(_xlfn.CONCAT(G421,H421),'SHIP-TO'!H:I,2,0)</f>
        <v/>
      </c>
      <c r="U421" s="282" t="n"/>
      <c r="V421" s="170" t="n"/>
      <c r="W421" s="170" t="n"/>
      <c r="X421" s="170" t="n"/>
      <c r="Y421" s="170" t="n"/>
      <c r="Z421" s="170" t="n"/>
      <c r="AA421" s="170" t="n"/>
      <c r="AB421" s="170" t="n"/>
      <c r="AC421" s="170" t="n"/>
      <c r="AD421" s="170" t="n"/>
      <c r="AE421" s="170" t="n"/>
      <c r="AF421" s="170" t="n"/>
      <c r="AG421" s="170" t="n"/>
      <c r="AH421" s="170" t="n"/>
      <c r="AI421" s="170" t="n"/>
      <c r="AJ421" s="170" t="n"/>
    </row>
    <row r="422" customFormat="1" s="172">
      <c r="A422" s="171">
        <f>E422&amp;F422</f>
        <v/>
      </c>
      <c r="B422" s="56" t="n">
        <v>421</v>
      </c>
      <c r="C422" s="185">
        <f>C421</f>
        <v/>
      </c>
      <c r="D422" s="185">
        <f>C422&amp;"/"&amp;B422</f>
        <v/>
      </c>
      <c r="E422" s="215" t="n">
        <v>45127</v>
      </c>
      <c r="F422" s="171" t="inlineStr">
        <is>
          <t>возврат</t>
        </is>
      </c>
      <c r="G422" s="170" t="inlineStr">
        <is>
          <t>Тандер</t>
        </is>
      </c>
      <c r="H422" s="199" t="inlineStr">
        <is>
          <t>Тюмень</t>
        </is>
      </c>
      <c r="I422" s="170" t="n">
        <v>500</v>
      </c>
      <c r="J422" s="170" t="n">
        <v>500</v>
      </c>
      <c r="K422" s="170" t="inlineStr">
        <is>
          <t>ТмнВозв6579</t>
        </is>
      </c>
      <c r="L422" s="170" t="inlineStr">
        <is>
          <t>Муфазалов</t>
        </is>
      </c>
      <c r="M422" s="170" t="inlineStr">
        <is>
          <t>Н903ЕВ159</t>
        </is>
      </c>
      <c r="N422" s="170" t="n">
        <v>20</v>
      </c>
      <c r="O422" s="199" t="n"/>
      <c r="P422" s="199" t="n"/>
      <c r="Q422" s="200" t="n"/>
      <c r="R422" s="199" t="n">
        <v>885553439</v>
      </c>
      <c r="S422" s="258" t="inlineStr">
        <is>
          <t>R101058298</t>
        </is>
      </c>
      <c r="T422" s="185">
        <f>VLOOKUP(_xlfn.CONCAT(G422,H422),'SHIP-TO'!H:I,2,0)</f>
        <v/>
      </c>
      <c r="U422" s="282" t="n"/>
      <c r="V422" s="170" t="n"/>
      <c r="W422" s="170" t="n"/>
      <c r="X422" s="170" t="n"/>
      <c r="Y422" s="170" t="n"/>
      <c r="Z422" s="170" t="n"/>
      <c r="AA422" s="170" t="n"/>
      <c r="AB422" s="170" t="n"/>
      <c r="AC422" s="170" t="n"/>
      <c r="AD422" s="170" t="n"/>
      <c r="AE422" s="170" t="n"/>
      <c r="AF422" s="170" t="n"/>
      <c r="AG422" s="170" t="n"/>
      <c r="AH422" s="170" t="n"/>
      <c r="AI422" s="170" t="n"/>
      <c r="AJ422" s="170" t="n"/>
    </row>
    <row r="423" customFormat="1" s="172">
      <c r="A423" s="171">
        <f>E423&amp;F423</f>
        <v/>
      </c>
      <c r="B423" s="56" t="n">
        <v>422</v>
      </c>
      <c r="C423" s="185">
        <f>C422</f>
        <v/>
      </c>
      <c r="D423" s="185">
        <f>C423&amp;"/"&amp;B423</f>
        <v/>
      </c>
      <c r="E423" s="218" t="n">
        <v>45129</v>
      </c>
      <c r="F423" s="171" t="inlineStr">
        <is>
          <t>возврат</t>
        </is>
      </c>
      <c r="G423" s="170" t="inlineStr">
        <is>
          <t>Тандер</t>
        </is>
      </c>
      <c r="H423" s="199" t="inlineStr">
        <is>
          <t>Екатеринбург</t>
        </is>
      </c>
      <c r="I423" s="170" t="n">
        <v>500</v>
      </c>
      <c r="J423" s="170" t="n">
        <v>0</v>
      </c>
      <c r="K423" s="199" t="inlineStr">
        <is>
          <t>Перенос по просьбе клиента на 23.07.23</t>
        </is>
      </c>
      <c r="L423" s="170" t="inlineStr">
        <is>
          <t>-</t>
        </is>
      </c>
      <c r="M423" s="170" t="inlineStr">
        <is>
          <t>-</t>
        </is>
      </c>
      <c r="N423" s="170" t="n">
        <v>0</v>
      </c>
      <c r="O423" s="199" t="n"/>
      <c r="P423" s="199" t="n"/>
      <c r="Q423" s="200" t="n"/>
      <c r="R423" s="199" t="n"/>
      <c r="S423" s="258" t="n"/>
      <c r="T423" s="185">
        <f>VLOOKUP(_xlfn.CONCAT(G423,H423),'SHIP-TO'!H:I,2,0)</f>
        <v/>
      </c>
      <c r="U423" s="282" t="n"/>
      <c r="V423" s="170" t="n"/>
      <c r="W423" s="170" t="n"/>
      <c r="X423" s="170" t="n"/>
      <c r="Y423" s="170" t="n"/>
      <c r="Z423" s="170" t="n"/>
      <c r="AA423" s="170" t="n"/>
      <c r="AB423" s="170" t="n"/>
      <c r="AC423" s="170" t="n"/>
      <c r="AD423" s="170" t="n"/>
      <c r="AE423" s="170" t="n"/>
      <c r="AF423" s="170" t="n"/>
      <c r="AG423" s="170" t="n"/>
      <c r="AH423" s="170" t="n"/>
      <c r="AI423" s="170" t="n"/>
      <c r="AJ423" s="170" t="n"/>
    </row>
    <row r="424" customFormat="1" s="172">
      <c r="A424" s="171">
        <f>E424&amp;F424</f>
        <v/>
      </c>
      <c r="B424" s="56" t="n">
        <v>423</v>
      </c>
      <c r="C424" s="185">
        <f>C423</f>
        <v/>
      </c>
      <c r="D424" s="185">
        <f>C424&amp;"/"&amp;B424</f>
        <v/>
      </c>
      <c r="E424" s="218" t="n">
        <v>45130</v>
      </c>
      <c r="F424" s="171" t="inlineStr">
        <is>
          <t>возврат</t>
        </is>
      </c>
      <c r="G424" s="170" t="inlineStr">
        <is>
          <t>Тандер</t>
        </is>
      </c>
      <c r="H424" s="199" t="inlineStr">
        <is>
          <t>Екатеринбург</t>
        </is>
      </c>
      <c r="I424" s="170" t="n">
        <v>500</v>
      </c>
      <c r="J424" s="170" t="n">
        <v>0</v>
      </c>
      <c r="K424" s="170" t="inlineStr">
        <is>
          <t>Везём в Пермь</t>
        </is>
      </c>
      <c r="L424" s="170" t="inlineStr">
        <is>
          <t>-</t>
        </is>
      </c>
      <c r="M424" s="170" t="inlineStr">
        <is>
          <t>-</t>
        </is>
      </c>
      <c r="N424" s="170" t="n">
        <v>0</v>
      </c>
      <c r="O424" s="199" t="n"/>
      <c r="P424" s="199" t="n"/>
      <c r="Q424" s="200" t="n"/>
      <c r="R424" s="199" t="n"/>
      <c r="S424" s="258" t="n"/>
      <c r="T424" s="185">
        <f>VLOOKUP(_xlfn.CONCAT(G424,H424),'SHIP-TO'!H:I,2,0)</f>
        <v/>
      </c>
      <c r="U424" s="282" t="n"/>
      <c r="V424" s="170" t="n"/>
      <c r="W424" s="170" t="n"/>
      <c r="X424" s="170" t="n"/>
      <c r="Y424" s="170" t="n"/>
      <c r="Z424" s="170" t="n"/>
      <c r="AA424" s="170" t="n"/>
      <c r="AB424" s="170" t="n"/>
      <c r="AC424" s="170" t="n"/>
      <c r="AD424" s="170" t="n"/>
      <c r="AE424" s="170" t="n"/>
      <c r="AF424" s="170" t="n"/>
      <c r="AG424" s="170" t="n"/>
      <c r="AH424" s="170" t="n"/>
      <c r="AI424" s="170" t="n"/>
      <c r="AJ424" s="170" t="n"/>
    </row>
    <row r="425" customFormat="1" s="172">
      <c r="A425" s="171">
        <f>E425&amp;F425</f>
        <v/>
      </c>
      <c r="B425" s="56" t="n">
        <v>424</v>
      </c>
      <c r="C425" s="185">
        <f>C424</f>
        <v/>
      </c>
      <c r="D425" s="185">
        <f>C425&amp;"/"&amp;B425</f>
        <v/>
      </c>
      <c r="E425" s="218" t="n">
        <v>45131</v>
      </c>
      <c r="F425" s="171" t="inlineStr">
        <is>
          <t>возврат</t>
        </is>
      </c>
      <c r="G425" s="170" t="inlineStr">
        <is>
          <t>Х5</t>
        </is>
      </c>
      <c r="H425" s="199" t="inlineStr">
        <is>
          <t>РЦ Косулино</t>
        </is>
      </c>
      <c r="I425" s="170" t="n">
        <v>522</v>
      </c>
      <c r="J425" s="170" t="n">
        <v>0</v>
      </c>
      <c r="K425" s="170" t="inlineStr">
        <is>
          <t>Везём в Пермь</t>
        </is>
      </c>
      <c r="L425" s="170" t="inlineStr">
        <is>
          <t>-</t>
        </is>
      </c>
      <c r="M425" s="170" t="inlineStr">
        <is>
          <t>-</t>
        </is>
      </c>
      <c r="N425" s="170" t="n">
        <v>0</v>
      </c>
      <c r="O425" s="199" t="n"/>
      <c r="P425" s="199" t="n"/>
      <c r="Q425" s="200" t="n"/>
      <c r="R425" s="199" t="n"/>
      <c r="S425" s="258" t="n"/>
      <c r="T425" s="185">
        <f>VLOOKUP(_xlfn.CONCAT(G425,H425),'SHIP-TO'!H:I,2,0)</f>
        <v/>
      </c>
      <c r="U425" s="282" t="n"/>
      <c r="V425" s="170" t="n"/>
      <c r="W425" s="170" t="n"/>
      <c r="X425" s="170" t="n"/>
      <c r="Y425" s="170" t="n"/>
      <c r="Z425" s="170" t="n"/>
      <c r="AA425" s="170" t="n"/>
      <c r="AB425" s="170" t="n"/>
      <c r="AC425" s="170" t="n"/>
      <c r="AD425" s="170" t="n"/>
      <c r="AE425" s="170" t="n"/>
      <c r="AF425" s="170" t="n"/>
      <c r="AG425" s="170" t="n"/>
      <c r="AH425" s="170" t="n"/>
      <c r="AI425" s="170" t="n"/>
      <c r="AJ425" s="170" t="n"/>
    </row>
    <row r="426" customFormat="1" s="172">
      <c r="A426" s="171">
        <f>E426&amp;F426</f>
        <v/>
      </c>
      <c r="B426" s="56" t="n">
        <v>425</v>
      </c>
      <c r="C426" s="185">
        <f>C425</f>
        <v/>
      </c>
      <c r="D426" s="185">
        <f>C426&amp;"/"&amp;B426</f>
        <v/>
      </c>
      <c r="E426" s="218" t="n">
        <v>45132</v>
      </c>
      <c r="F426" s="171" t="inlineStr">
        <is>
          <t>возврат</t>
        </is>
      </c>
      <c r="G426" s="170" t="inlineStr">
        <is>
          <t>Х5</t>
        </is>
      </c>
      <c r="H426" s="199" t="inlineStr">
        <is>
          <t>РЦ Косулино</t>
        </is>
      </c>
      <c r="I426" s="170" t="n">
        <v>324</v>
      </c>
      <c r="J426" s="170" t="n">
        <v>0</v>
      </c>
      <c r="K426" s="170" t="inlineStr">
        <is>
          <t>Везём в Пермь</t>
        </is>
      </c>
      <c r="L426" s="170" t="inlineStr">
        <is>
          <t>-</t>
        </is>
      </c>
      <c r="M426" s="170" t="inlineStr">
        <is>
          <t>-</t>
        </is>
      </c>
      <c r="N426" s="170" t="n">
        <v>0</v>
      </c>
      <c r="O426" s="199" t="n"/>
      <c r="P426" s="199" t="n"/>
      <c r="Q426" s="200" t="n"/>
      <c r="R426" s="199" t="n"/>
      <c r="S426" s="258" t="n"/>
      <c r="T426" s="185">
        <f>VLOOKUP(_xlfn.CONCAT(G426,H426),'SHIP-TO'!H:I,2,0)</f>
        <v/>
      </c>
      <c r="U426" s="282" t="n"/>
      <c r="V426" s="170" t="n"/>
      <c r="W426" s="170" t="n"/>
      <c r="X426" s="170" t="n"/>
      <c r="Y426" s="170" t="n"/>
      <c r="Z426" s="170" t="n"/>
      <c r="AA426" s="170" t="n"/>
      <c r="AB426" s="170" t="n"/>
      <c r="AC426" s="170" t="n"/>
      <c r="AD426" s="170" t="n"/>
      <c r="AE426" s="170" t="n"/>
      <c r="AF426" s="170" t="n"/>
      <c r="AG426" s="170" t="n"/>
      <c r="AH426" s="170" t="n"/>
      <c r="AI426" s="170" t="n"/>
      <c r="AJ426" s="170" t="n"/>
    </row>
    <row r="427" customFormat="1" s="172">
      <c r="A427" s="171">
        <f>E427&amp;F427</f>
        <v/>
      </c>
      <c r="B427" s="56" t="n">
        <v>426</v>
      </c>
      <c r="C427" s="185">
        <f>C426</f>
        <v/>
      </c>
      <c r="D427" s="185">
        <f>C427&amp;"/"&amp;B427</f>
        <v/>
      </c>
      <c r="E427" s="215" t="n">
        <v>45133</v>
      </c>
      <c r="F427" s="186" t="inlineStr">
        <is>
          <t>возврат</t>
        </is>
      </c>
      <c r="G427" s="185" t="inlineStr">
        <is>
          <t>Х5</t>
        </is>
      </c>
      <c r="H427" s="216" t="inlineStr">
        <is>
          <t>РЦ Форпост</t>
        </is>
      </c>
      <c r="I427" s="185" t="n">
        <v>400</v>
      </c>
      <c r="J427" s="170" t="n">
        <v>0</v>
      </c>
      <c r="K427" s="216" t="inlineStr">
        <is>
          <t>Нет машины, Х5 не переносит</t>
        </is>
      </c>
      <c r="L427" s="170" t="inlineStr">
        <is>
          <t>-</t>
        </is>
      </c>
      <c r="M427" s="170" t="inlineStr">
        <is>
          <t>-</t>
        </is>
      </c>
      <c r="N427" s="170" t="n">
        <v>0</v>
      </c>
      <c r="O427" s="199" t="n"/>
      <c r="P427" s="199" t="n"/>
      <c r="Q427" s="200" t="n"/>
      <c r="R427" s="199" t="n"/>
      <c r="S427" s="258" t="n"/>
      <c r="T427" s="185">
        <f>VLOOKUP(_xlfn.CONCAT(G427,H427),'SHIP-TO'!H:I,2,0)</f>
        <v/>
      </c>
      <c r="U427" s="282" t="n"/>
      <c r="V427" s="170" t="n"/>
      <c r="W427" s="170" t="n"/>
      <c r="X427" s="170" t="n"/>
      <c r="Y427" s="170" t="n"/>
      <c r="Z427" s="170" t="n"/>
      <c r="AA427" s="170" t="n"/>
      <c r="AB427" s="170" t="n"/>
      <c r="AC427" s="170" t="n"/>
      <c r="AD427" s="170" t="n"/>
      <c r="AE427" s="170" t="n"/>
      <c r="AF427" s="170" t="n"/>
      <c r="AG427" s="170" t="n"/>
      <c r="AH427" s="170" t="n"/>
      <c r="AI427" s="170" t="n"/>
      <c r="AJ427" s="170" t="n"/>
    </row>
    <row r="428" customFormat="1" s="172">
      <c r="A428" s="186">
        <f>E428&amp;F428</f>
        <v/>
      </c>
      <c r="B428" s="56" t="n">
        <v>427</v>
      </c>
      <c r="C428" s="185">
        <f>C427</f>
        <v/>
      </c>
      <c r="D428" s="185">
        <f>C428&amp;"/"&amp;B428</f>
        <v/>
      </c>
      <c r="E428" s="215" t="n">
        <v>45133</v>
      </c>
      <c r="F428" s="186" t="inlineStr">
        <is>
          <t>возврат</t>
        </is>
      </c>
      <c r="G428" s="185" t="inlineStr">
        <is>
          <t>Бэст Прайс</t>
        </is>
      </c>
      <c r="H428" s="216" t="inlineStr">
        <is>
          <t>Екатеринбург</t>
        </is>
      </c>
      <c r="I428" s="185" t="n">
        <v>41</v>
      </c>
      <c r="J428" s="185" t="n">
        <v>41</v>
      </c>
      <c r="K428" s="185" t="n"/>
      <c r="L428" s="185" t="inlineStr">
        <is>
          <t>Постников</t>
        </is>
      </c>
      <c r="M428" s="185" t="inlineStr">
        <is>
          <t>Н908ЕВ159</t>
        </is>
      </c>
      <c r="N428" s="185" t="n">
        <v>2</v>
      </c>
      <c r="O428" s="216" t="n"/>
      <c r="P428" s="216" t="n"/>
      <c r="Q428" s="217" t="n"/>
      <c r="R428" s="216" t="n"/>
      <c r="S428" s="258" t="n"/>
      <c r="T428" s="185">
        <f>VLOOKUP(_xlfn.CONCAT(G428,H428),'SHIP-TO'!H:I,2,0)</f>
        <v/>
      </c>
      <c r="U428" s="282" t="n"/>
      <c r="V428" s="185" t="n"/>
      <c r="W428" s="185" t="n"/>
      <c r="X428" s="185" t="n"/>
      <c r="Y428" s="185" t="n"/>
      <c r="Z428" s="185" t="n"/>
      <c r="AA428" s="185" t="n"/>
      <c r="AB428" s="185" t="n"/>
      <c r="AC428" s="185" t="n"/>
      <c r="AD428" s="185" t="n"/>
      <c r="AE428" s="185" t="n"/>
      <c r="AF428" s="185" t="n"/>
      <c r="AG428" s="185" t="n"/>
      <c r="AH428" s="185" t="n"/>
      <c r="AI428" s="185" t="n"/>
      <c r="AJ428" s="185" t="n"/>
    </row>
    <row r="429" customFormat="1" s="172">
      <c r="A429" s="171">
        <f>E429&amp;F429</f>
        <v/>
      </c>
      <c r="B429" s="56" t="n">
        <v>428</v>
      </c>
      <c r="C429" s="185">
        <f>C427</f>
        <v/>
      </c>
      <c r="D429" s="185">
        <f>C429&amp;"/"&amp;B429</f>
        <v/>
      </c>
      <c r="E429" s="218" t="n">
        <v>45136</v>
      </c>
      <c r="F429" s="171" t="inlineStr">
        <is>
          <t>возврат</t>
        </is>
      </c>
      <c r="G429" s="170" t="inlineStr">
        <is>
          <t>Тандер</t>
        </is>
      </c>
      <c r="H429" s="199" t="inlineStr">
        <is>
          <t>Екатеринбург</t>
        </is>
      </c>
      <c r="I429" s="170" t="n">
        <v>500</v>
      </c>
      <c r="J429" s="170" t="n">
        <v>0</v>
      </c>
      <c r="K429" s="199" t="inlineStr">
        <is>
          <t>Отказ Тандера</t>
        </is>
      </c>
      <c r="L429" s="170" t="inlineStr">
        <is>
          <t>-</t>
        </is>
      </c>
      <c r="M429" s="170" t="inlineStr">
        <is>
          <t>-</t>
        </is>
      </c>
      <c r="N429" s="170" t="n">
        <v>0</v>
      </c>
      <c r="O429" s="199" t="n"/>
      <c r="P429" s="199" t="n"/>
      <c r="Q429" s="200" t="n"/>
      <c r="R429" s="199" t="n"/>
      <c r="S429" s="258" t="n"/>
      <c r="T429" s="185">
        <f>VLOOKUP(_xlfn.CONCAT(G429,H429),'SHIP-TO'!H:I,2,0)</f>
        <v/>
      </c>
      <c r="U429" s="282" t="n"/>
      <c r="V429" s="170" t="n"/>
      <c r="W429" s="170" t="n"/>
      <c r="X429" s="170" t="n"/>
      <c r="Y429" s="170" t="n"/>
      <c r="Z429" s="170" t="n"/>
      <c r="AA429" s="170" t="n"/>
      <c r="AB429" s="170" t="n"/>
      <c r="AC429" s="170" t="n"/>
      <c r="AD429" s="170" t="n"/>
      <c r="AE429" s="170" t="n"/>
      <c r="AF429" s="170" t="n"/>
      <c r="AG429" s="170" t="n"/>
      <c r="AH429" s="170" t="n"/>
      <c r="AI429" s="170" t="n"/>
      <c r="AJ429" s="170" t="n"/>
    </row>
    <row r="430">
      <c r="A430" s="168">
        <f>E430&amp;F430</f>
        <v/>
      </c>
      <c r="B430" s="56" t="n">
        <v>429</v>
      </c>
      <c r="C430" s="175">
        <f>C429</f>
        <v/>
      </c>
      <c r="D430" s="175">
        <f>C430&amp;"/"&amp;B430</f>
        <v/>
      </c>
      <c r="E430" s="214" t="n">
        <v>45139</v>
      </c>
      <c r="F430" s="168" t="inlineStr">
        <is>
          <t>аренда</t>
        </is>
      </c>
      <c r="G430" s="56" t="inlineStr">
        <is>
          <t>ПТ Групп</t>
        </is>
      </c>
      <c r="H430" s="197" t="n"/>
      <c r="I430" s="56" t="n">
        <v>700</v>
      </c>
      <c r="J430" s="56" t="n">
        <v>700</v>
      </c>
      <c r="K430" s="248" t="inlineStr">
        <is>
          <t>5.006</t>
        </is>
      </c>
      <c r="L430" s="56" t="inlineStr">
        <is>
          <t>Болдырев</t>
        </is>
      </c>
      <c r="M430" s="56" t="inlineStr">
        <is>
          <t>С190ММ193</t>
        </is>
      </c>
      <c r="N430" s="56" t="n">
        <v>24</v>
      </c>
      <c r="O430" s="197" t="n"/>
      <c r="P430" s="197" t="n"/>
      <c r="Q430" s="198" t="n"/>
      <c r="R430" s="197" t="inlineStr">
        <is>
          <t>-</t>
        </is>
      </c>
      <c r="S430" s="257" t="inlineStr">
        <is>
          <t>-</t>
        </is>
      </c>
      <c r="T430" s="175">
        <f>VLOOKUP(_xlfn.CONCAT(G430,H430),'SHIP-TO'!H:I,2,0)</f>
        <v/>
      </c>
      <c r="U430" s="296" t="n"/>
      <c r="V430" s="56" t="n"/>
      <c r="W430" s="56" t="n"/>
      <c r="X430" s="56" t="n"/>
      <c r="Y430" s="56" t="n"/>
      <c r="Z430" s="56" t="n"/>
      <c r="AA430" s="56" t="n"/>
      <c r="AB430" s="56" t="n"/>
      <c r="AC430" s="56" t="n"/>
      <c r="AD430" s="56" t="n"/>
      <c r="AE430" s="56" t="n"/>
      <c r="AF430" s="56" t="n"/>
      <c r="AG430" s="56" t="n"/>
      <c r="AH430" s="56" t="n"/>
      <c r="AI430" s="56" t="n"/>
      <c r="AJ430" s="56" t="n"/>
    </row>
    <row r="431">
      <c r="A431" s="168">
        <f>E431&amp;F431</f>
        <v/>
      </c>
      <c r="B431" s="56" t="n">
        <v>430</v>
      </c>
      <c r="C431" s="175">
        <f>C430</f>
        <v/>
      </c>
      <c r="D431" s="175">
        <f>C431&amp;"/"&amp;B431</f>
        <v/>
      </c>
      <c r="E431" s="214" t="n">
        <v>45141</v>
      </c>
      <c r="F431" s="168" t="inlineStr">
        <is>
          <t>возврат</t>
        </is>
      </c>
      <c r="G431" s="56" t="inlineStr">
        <is>
          <t>Бэст Прайс</t>
        </is>
      </c>
      <c r="H431" s="197" t="inlineStr">
        <is>
          <t>Екатеринбург</t>
        </is>
      </c>
      <c r="I431" s="56" t="n">
        <v>32</v>
      </c>
      <c r="J431" s="56" t="n">
        <v>35</v>
      </c>
      <c r="K431" s="56" t="n"/>
      <c r="L431" s="56" t="inlineStr">
        <is>
          <t>Сорокин</t>
        </is>
      </c>
      <c r="M431" s="56" t="inlineStr">
        <is>
          <t>А468ОК159</t>
        </is>
      </c>
      <c r="N431" s="56" t="n">
        <v>2</v>
      </c>
      <c r="O431" s="197" t="n"/>
      <c r="P431" s="197" t="n"/>
      <c r="Q431" s="198" t="n"/>
      <c r="R431" s="197" t="inlineStr">
        <is>
          <t>-</t>
        </is>
      </c>
      <c r="S431" s="257" t="inlineStr">
        <is>
          <t>-</t>
        </is>
      </c>
      <c r="T431" s="175">
        <f>VLOOKUP(_xlfn.CONCAT(G431,H431),'SHIP-TO'!H:I,2,0)</f>
        <v/>
      </c>
      <c r="U431" s="296" t="n"/>
      <c r="V431" s="56" t="n"/>
      <c r="W431" s="56" t="n"/>
      <c r="X431" s="56" t="n"/>
      <c r="Y431" s="56" t="n"/>
      <c r="Z431" s="56" t="n"/>
      <c r="AA431" s="56" t="n"/>
      <c r="AB431" s="56" t="n"/>
      <c r="AC431" s="56" t="n"/>
      <c r="AD431" s="56" t="n"/>
      <c r="AE431" s="56" t="n"/>
      <c r="AF431" s="56" t="n"/>
      <c r="AG431" s="56" t="n"/>
      <c r="AH431" s="56" t="n"/>
      <c r="AI431" s="56" t="n"/>
      <c r="AJ431" s="56" t="n"/>
    </row>
    <row r="432">
      <c r="A432" s="168">
        <f>E432&amp;F432</f>
        <v/>
      </c>
      <c r="B432" s="56" t="n">
        <v>431</v>
      </c>
      <c r="C432" s="175">
        <f>C431</f>
        <v/>
      </c>
      <c r="D432" s="175">
        <f>C432&amp;"/"&amp;B432</f>
        <v/>
      </c>
      <c r="E432" s="214" t="n">
        <v>45142</v>
      </c>
      <c r="F432" s="168" t="inlineStr">
        <is>
          <t>аренда</t>
        </is>
      </c>
      <c r="G432" s="56" t="inlineStr">
        <is>
          <t>ПТ Групп</t>
        </is>
      </c>
      <c r="H432" s="197" t="n"/>
      <c r="I432" s="56" t="n">
        <v>700</v>
      </c>
      <c r="J432" s="56" t="n">
        <v>700</v>
      </c>
      <c r="K432" s="248" t="inlineStr">
        <is>
          <t>5.007</t>
        </is>
      </c>
      <c r="L432" s="56" t="inlineStr">
        <is>
          <t>Болдырев</t>
        </is>
      </c>
      <c r="M432" s="56" t="inlineStr">
        <is>
          <t>С190ММ193</t>
        </is>
      </c>
      <c r="N432" s="56" t="n">
        <v>24</v>
      </c>
      <c r="O432" s="197" t="n"/>
      <c r="P432" s="197" t="n"/>
      <c r="Q432" s="198" t="n"/>
      <c r="R432" s="197" t="inlineStr">
        <is>
          <t>-</t>
        </is>
      </c>
      <c r="S432" s="257" t="inlineStr">
        <is>
          <t>-</t>
        </is>
      </c>
      <c r="T432" s="175">
        <f>VLOOKUP(_xlfn.CONCAT(G432,H432),'SHIP-TO'!H:I,2,0)</f>
        <v/>
      </c>
      <c r="U432" s="296" t="n"/>
      <c r="V432" s="56" t="n"/>
      <c r="W432" s="56" t="n"/>
      <c r="X432" s="56" t="n"/>
      <c r="Y432" s="56" t="n"/>
      <c r="Z432" s="56" t="n"/>
      <c r="AA432" s="56" t="n"/>
      <c r="AB432" s="56" t="n"/>
      <c r="AC432" s="56" t="n"/>
      <c r="AD432" s="56" t="n"/>
      <c r="AE432" s="56" t="n"/>
      <c r="AF432" s="56" t="n"/>
      <c r="AG432" s="56" t="n"/>
      <c r="AH432" s="56" t="n"/>
      <c r="AI432" s="56" t="n"/>
      <c r="AJ432" s="56" t="n"/>
    </row>
    <row r="433">
      <c r="A433" s="168">
        <f>E433&amp;F433</f>
        <v/>
      </c>
      <c r="B433" s="56" t="n">
        <v>432</v>
      </c>
      <c r="C433" s="175">
        <f>C432</f>
        <v/>
      </c>
      <c r="D433" s="175">
        <f>C433&amp;"/"&amp;B433</f>
        <v/>
      </c>
      <c r="E433" s="214" t="n">
        <v>45143</v>
      </c>
      <c r="F433" s="168" t="inlineStr">
        <is>
          <t>возврат</t>
        </is>
      </c>
      <c r="G433" s="56" t="inlineStr">
        <is>
          <t>Х5</t>
        </is>
      </c>
      <c r="H433" s="197" t="inlineStr">
        <is>
          <t>РЦ Тюмень</t>
        </is>
      </c>
      <c r="I433" s="56" t="n">
        <v>148</v>
      </c>
      <c r="J433" s="56" t="n">
        <v>141</v>
      </c>
      <c r="K433" s="174" t="n">
        <v>5900102179</v>
      </c>
      <c r="L433" s="56" t="inlineStr">
        <is>
          <t xml:space="preserve">Антропов </t>
        </is>
      </c>
      <c r="M433" s="56" t="inlineStr">
        <is>
          <t>Н695УН159</t>
        </is>
      </c>
      <c r="N433" s="56" t="n">
        <v>6</v>
      </c>
      <c r="O433" s="197" t="n"/>
      <c r="P433" s="197" t="inlineStr">
        <is>
          <t>Л7</t>
        </is>
      </c>
      <c r="Q433" s="198" t="n"/>
      <c r="R433" s="197" t="n">
        <v>885294743</v>
      </c>
      <c r="S433" s="257" t="inlineStr">
        <is>
          <t>R101063681</t>
        </is>
      </c>
      <c r="T433" s="175">
        <f>VLOOKUP(_xlfn.CONCAT(G433,H433),'SHIP-TO'!H:I,2,0)</f>
        <v/>
      </c>
      <c r="U433" s="296" t="n"/>
      <c r="V433" s="56" t="n"/>
      <c r="W433" s="56" t="n"/>
      <c r="X433" s="56" t="n"/>
      <c r="Y433" s="56" t="n"/>
      <c r="Z433" s="56" t="n"/>
      <c r="AA433" s="56" t="n"/>
      <c r="AB433" s="56" t="n"/>
      <c r="AC433" s="56" t="n"/>
      <c r="AD433" s="56" t="n"/>
      <c r="AE433" s="56" t="n"/>
      <c r="AF433" s="56" t="n"/>
      <c r="AG433" s="56" t="n"/>
      <c r="AH433" s="56" t="n"/>
      <c r="AI433" s="56" t="n"/>
      <c r="AJ433" s="56" t="n"/>
    </row>
    <row r="434">
      <c r="A434" s="168">
        <f>E434&amp;F434</f>
        <v/>
      </c>
      <c r="B434" s="56" t="n">
        <v>433</v>
      </c>
      <c r="C434" s="175">
        <f>C433</f>
        <v/>
      </c>
      <c r="D434" s="175">
        <f>C434&amp;"/"&amp;B434</f>
        <v/>
      </c>
      <c r="E434" s="214" t="n">
        <v>45143</v>
      </c>
      <c r="F434" s="168" t="inlineStr">
        <is>
          <t>возврат</t>
        </is>
      </c>
      <c r="G434" s="56" t="inlineStr">
        <is>
          <t>Тандер</t>
        </is>
      </c>
      <c r="H434" s="197" t="inlineStr">
        <is>
          <t>Екатеринбург</t>
        </is>
      </c>
      <c r="I434" s="56" t="n">
        <v>500</v>
      </c>
      <c r="J434" s="56" t="n">
        <v>517</v>
      </c>
      <c r="K434" s="56" t="inlineStr">
        <is>
          <t>ВозПерв0009703</t>
        </is>
      </c>
      <c r="L434" s="56" t="inlineStr">
        <is>
          <t>Михайлов</t>
        </is>
      </c>
      <c r="M434" s="56" t="inlineStr">
        <is>
          <t>Н126СХ159</t>
        </is>
      </c>
      <c r="N434" s="56" t="n">
        <v>20</v>
      </c>
      <c r="O434" s="197" t="n"/>
      <c r="P434" s="197" t="inlineStr">
        <is>
          <t>Л7</t>
        </is>
      </c>
      <c r="Q434" s="198" t="n"/>
      <c r="R434" s="197" t="n">
        <v>885306249</v>
      </c>
      <c r="S434" s="257" t="inlineStr">
        <is>
          <t>R101063923</t>
        </is>
      </c>
      <c r="T434" s="175">
        <f>VLOOKUP(_xlfn.CONCAT(G434,H434),'SHIP-TO'!H:I,2,0)</f>
        <v/>
      </c>
      <c r="U434" s="296" t="n"/>
      <c r="V434" s="56" t="n"/>
      <c r="W434" s="56" t="n"/>
      <c r="X434" s="56" t="n"/>
      <c r="Y434" s="56" t="n"/>
      <c r="Z434" s="56" t="n"/>
      <c r="AA434" s="56" t="n"/>
      <c r="AB434" s="56" t="n"/>
      <c r="AC434" s="56" t="n"/>
      <c r="AD434" s="56" t="n"/>
      <c r="AE434" s="56" t="n"/>
      <c r="AF434" s="56" t="n"/>
      <c r="AG434" s="56" t="n"/>
      <c r="AH434" s="56" t="n"/>
      <c r="AI434" s="56" t="n"/>
      <c r="AJ434" s="56" t="n"/>
    </row>
    <row r="435">
      <c r="A435" s="168">
        <f>E435&amp;F435</f>
        <v/>
      </c>
      <c r="B435" s="56" t="n">
        <v>434</v>
      </c>
      <c r="C435" s="175">
        <f>C434</f>
        <v/>
      </c>
      <c r="D435" s="175">
        <f>C435&amp;"/"&amp;B435</f>
        <v/>
      </c>
      <c r="E435" s="214" t="n">
        <v>45146</v>
      </c>
      <c r="F435" s="168" t="inlineStr">
        <is>
          <t>возврат</t>
        </is>
      </c>
      <c r="G435" s="56" t="inlineStr">
        <is>
          <t>Х5</t>
        </is>
      </c>
      <c r="H435" s="197" t="inlineStr">
        <is>
          <t>РЦ Косулино</t>
        </is>
      </c>
      <c r="I435" s="56" t="n">
        <v>224</v>
      </c>
      <c r="J435" s="56" t="n">
        <v>0</v>
      </c>
      <c r="K435" s="197" t="inlineStr">
        <is>
          <t>Ошибка вноса даты вывоза, перенос на 15.08</t>
        </is>
      </c>
      <c r="L435" s="56" t="inlineStr">
        <is>
          <t>-</t>
        </is>
      </c>
      <c r="M435" s="56" t="inlineStr">
        <is>
          <t>-</t>
        </is>
      </c>
      <c r="N435" s="56" t="n">
        <v>0</v>
      </c>
      <c r="O435" s="197" t="n"/>
      <c r="P435" s="197" t="inlineStr">
        <is>
          <t>Л7</t>
        </is>
      </c>
      <c r="Q435" s="198" t="n"/>
      <c r="R435" s="197" t="inlineStr">
        <is>
          <t>-</t>
        </is>
      </c>
      <c r="S435" s="257" t="inlineStr">
        <is>
          <t>-</t>
        </is>
      </c>
      <c r="T435" s="175">
        <f>VLOOKUP(_xlfn.CONCAT(G435,H435),'SHIP-TO'!H:I,2,0)</f>
        <v/>
      </c>
      <c r="U435" s="296" t="n"/>
      <c r="V435" s="56" t="n"/>
      <c r="W435" s="56" t="n"/>
      <c r="X435" s="56" t="n"/>
      <c r="Y435" s="56" t="n"/>
      <c r="Z435" s="56" t="n"/>
      <c r="AA435" s="56" t="n"/>
      <c r="AB435" s="56" t="n"/>
      <c r="AC435" s="56" t="n"/>
      <c r="AD435" s="56" t="n"/>
      <c r="AE435" s="56" t="n"/>
      <c r="AF435" s="56" t="n"/>
      <c r="AG435" s="56" t="n"/>
      <c r="AH435" s="56" t="n"/>
      <c r="AI435" s="56" t="n"/>
      <c r="AJ435" s="56" t="n"/>
    </row>
    <row r="436">
      <c r="A436" s="168">
        <f>E436&amp;F436</f>
        <v/>
      </c>
      <c r="B436" s="56" t="n">
        <v>435</v>
      </c>
      <c r="C436" s="175">
        <f>C435</f>
        <v/>
      </c>
      <c r="D436" s="175">
        <f>C436&amp;"/"&amp;B436</f>
        <v/>
      </c>
      <c r="E436" s="214" t="n">
        <v>45147</v>
      </c>
      <c r="F436" s="168" t="inlineStr">
        <is>
          <t>возврат</t>
        </is>
      </c>
      <c r="G436" s="56" t="inlineStr">
        <is>
          <t>Тандер</t>
        </is>
      </c>
      <c r="H436" s="197" t="inlineStr">
        <is>
          <t>Челябинск</t>
        </is>
      </c>
      <c r="I436" s="56" t="n">
        <v>500</v>
      </c>
      <c r="J436" s="56" t="n">
        <v>500</v>
      </c>
      <c r="K436" s="56" t="n"/>
      <c r="L436" s="56" t="inlineStr">
        <is>
          <t>Красноперов</t>
        </is>
      </c>
      <c r="M436" s="56" t="inlineStr">
        <is>
          <t xml:space="preserve">Н763ЕТ159  </t>
        </is>
      </c>
      <c r="N436" s="56" t="n">
        <v>20</v>
      </c>
      <c r="O436" s="197" t="n"/>
      <c r="P436" s="197" t="inlineStr">
        <is>
          <t>Л7</t>
        </is>
      </c>
      <c r="Q436" s="198" t="n"/>
      <c r="R436" s="197" t="n">
        <v>885571463</v>
      </c>
      <c r="S436" s="257" t="inlineStr">
        <is>
          <t>R101063922</t>
        </is>
      </c>
      <c r="T436" s="175">
        <f>VLOOKUP(_xlfn.CONCAT(G436,H436),'SHIP-TO'!H:I,2,0)</f>
        <v/>
      </c>
      <c r="U436" s="296" t="n"/>
      <c r="V436" s="56" t="n"/>
      <c r="W436" s="56" t="n"/>
      <c r="X436" s="56" t="n"/>
      <c r="Y436" s="56" t="n"/>
      <c r="Z436" s="56" t="n"/>
      <c r="AA436" s="56" t="n"/>
      <c r="AB436" s="56" t="n"/>
      <c r="AC436" s="56" t="n"/>
      <c r="AD436" s="56" t="n"/>
      <c r="AE436" s="56" t="n"/>
      <c r="AF436" s="56" t="n"/>
      <c r="AG436" s="56" t="n"/>
      <c r="AH436" s="56" t="n"/>
      <c r="AI436" s="56" t="n"/>
      <c r="AJ436" s="56" t="n"/>
    </row>
    <row r="437">
      <c r="A437" s="168">
        <f>E437&amp;F437</f>
        <v/>
      </c>
      <c r="B437" s="56" t="n">
        <v>436</v>
      </c>
      <c r="C437" s="175">
        <f>C436</f>
        <v/>
      </c>
      <c r="D437" s="175">
        <f>C437&amp;"/"&amp;B437</f>
        <v/>
      </c>
      <c r="E437" s="214" t="n">
        <v>45148</v>
      </c>
      <c r="F437" s="168" t="inlineStr">
        <is>
          <t>аренда</t>
        </is>
      </c>
      <c r="G437" s="56" t="inlineStr">
        <is>
          <t>ПТ Групп</t>
        </is>
      </c>
      <c r="H437" s="197" t="n"/>
      <c r="I437" s="56" t="n">
        <v>700</v>
      </c>
      <c r="J437" s="56" t="n">
        <v>700</v>
      </c>
      <c r="K437" s="248" t="inlineStr">
        <is>
          <t>5.008</t>
        </is>
      </c>
      <c r="L437" s="56" t="inlineStr">
        <is>
          <t>Болдырев</t>
        </is>
      </c>
      <c r="M437" s="56" t="inlineStr">
        <is>
          <t>С190ММ193</t>
        </is>
      </c>
      <c r="N437" s="56" t="n">
        <v>24</v>
      </c>
      <c r="O437" s="197" t="n"/>
      <c r="P437" s="197" t="n"/>
      <c r="Q437" s="198" t="n"/>
      <c r="R437" s="197" t="inlineStr">
        <is>
          <t>-</t>
        </is>
      </c>
      <c r="S437" s="257" t="inlineStr">
        <is>
          <t>-</t>
        </is>
      </c>
      <c r="T437" s="175">
        <f>VLOOKUP(_xlfn.CONCAT(G437,H437),'SHIP-TO'!H:I,2,0)</f>
        <v/>
      </c>
      <c r="U437" s="296" t="n"/>
      <c r="V437" s="56" t="n"/>
      <c r="W437" s="56" t="n"/>
      <c r="X437" s="56" t="n"/>
      <c r="Y437" s="56" t="n"/>
      <c r="Z437" s="56" t="n"/>
      <c r="AA437" s="56" t="n"/>
      <c r="AB437" s="56" t="n"/>
      <c r="AC437" s="56" t="n"/>
      <c r="AD437" s="56" t="n"/>
      <c r="AE437" s="56" t="n"/>
      <c r="AF437" s="56" t="n"/>
      <c r="AG437" s="56" t="n"/>
      <c r="AH437" s="56" t="n"/>
      <c r="AI437" s="56" t="n"/>
      <c r="AJ437" s="56" t="n"/>
    </row>
    <row r="438">
      <c r="A438" s="168">
        <f>E438&amp;F438</f>
        <v/>
      </c>
      <c r="B438" s="56" t="n">
        <v>437</v>
      </c>
      <c r="C438" s="175">
        <f>C437</f>
        <v/>
      </c>
      <c r="D438" s="175">
        <f>C438&amp;"/"&amp;B438</f>
        <v/>
      </c>
      <c r="E438" s="214" t="n">
        <v>45150</v>
      </c>
      <c r="F438" s="168" t="inlineStr">
        <is>
          <t>возврат</t>
        </is>
      </c>
      <c r="G438" s="56" t="inlineStr">
        <is>
          <t>Тандер</t>
        </is>
      </c>
      <c r="H438" s="197" t="inlineStr">
        <is>
          <t>Екатеринбург</t>
        </is>
      </c>
      <c r="I438" s="56" t="n">
        <v>500</v>
      </c>
      <c r="J438" s="56" t="n">
        <v>500</v>
      </c>
      <c r="K438" s="56" t="inlineStr">
        <is>
          <t>ВозПерв0009715</t>
        </is>
      </c>
      <c r="L438" s="56" t="inlineStr">
        <is>
          <t>Гильманов</t>
        </is>
      </c>
      <c r="M438" s="56" t="inlineStr">
        <is>
          <t>А309ОК159</t>
        </is>
      </c>
      <c r="N438" s="56" t="n">
        <v>24</v>
      </c>
      <c r="O438" s="197" t="n"/>
      <c r="P438" s="197" t="inlineStr">
        <is>
          <t>Л7</t>
        </is>
      </c>
      <c r="Q438" s="198" t="n"/>
      <c r="R438" s="197" t="n">
        <v>885589134</v>
      </c>
      <c r="S438" s="257" t="inlineStr">
        <is>
          <t>R101074120</t>
        </is>
      </c>
      <c r="T438" s="175">
        <f>VLOOKUP(_xlfn.CONCAT(G438,H438),'SHIP-TO'!H:I,2,0)</f>
        <v/>
      </c>
      <c r="U438" s="296" t="n"/>
      <c r="V438" s="56" t="n"/>
      <c r="W438" s="56" t="n"/>
      <c r="X438" s="56" t="n"/>
      <c r="Y438" s="56" t="n"/>
      <c r="Z438" s="56" t="n"/>
      <c r="AA438" s="56" t="n"/>
      <c r="AB438" s="56" t="n"/>
      <c r="AC438" s="56" t="n"/>
      <c r="AD438" s="56" t="n"/>
      <c r="AE438" s="56" t="n"/>
      <c r="AF438" s="56" t="n"/>
      <c r="AG438" s="56" t="n"/>
      <c r="AH438" s="56" t="n"/>
      <c r="AI438" s="56" t="n"/>
      <c r="AJ438" s="56" t="n"/>
    </row>
    <row r="439">
      <c r="A439" s="168">
        <f>E439&amp;F439</f>
        <v/>
      </c>
      <c r="B439" s="56" t="n">
        <v>438</v>
      </c>
      <c r="C439" s="175">
        <f>C438</f>
        <v/>
      </c>
      <c r="D439" s="175">
        <f>C439&amp;"/"&amp;B439</f>
        <v/>
      </c>
      <c r="E439" s="214" t="n">
        <v>45152</v>
      </c>
      <c r="F439" s="168" t="inlineStr">
        <is>
          <t>возврат</t>
        </is>
      </c>
      <c r="G439" s="56" t="inlineStr">
        <is>
          <t>Тандер</t>
        </is>
      </c>
      <c r="H439" s="197" t="inlineStr">
        <is>
          <t>Челябинск</t>
        </is>
      </c>
      <c r="I439" s="56" t="n">
        <v>500</v>
      </c>
      <c r="J439" s="56" t="n">
        <v>0</v>
      </c>
      <c r="K439" s="197" t="inlineStr">
        <is>
          <t>Нет ТС, перенос на 21.08</t>
        </is>
      </c>
      <c r="L439" s="56" t="inlineStr">
        <is>
          <t>-</t>
        </is>
      </c>
      <c r="M439" s="56" t="inlineStr">
        <is>
          <t>-</t>
        </is>
      </c>
      <c r="N439" s="56" t="n">
        <v>0</v>
      </c>
      <c r="O439" s="197" t="n"/>
      <c r="P439" s="197" t="inlineStr">
        <is>
          <t>Л7</t>
        </is>
      </c>
      <c r="Q439" s="198" t="n"/>
      <c r="R439" s="197" t="inlineStr">
        <is>
          <t>-</t>
        </is>
      </c>
      <c r="S439" s="257" t="inlineStr">
        <is>
          <t>-</t>
        </is>
      </c>
      <c r="T439" s="175">
        <f>VLOOKUP(_xlfn.CONCAT(G439,H439),'SHIP-TO'!H:I,2,0)</f>
        <v/>
      </c>
      <c r="U439" s="296" t="n"/>
      <c r="V439" s="56" t="n"/>
      <c r="W439" s="56" t="n"/>
      <c r="X439" s="56" t="n"/>
      <c r="Y439" s="56" t="n"/>
      <c r="Z439" s="56" t="n"/>
      <c r="AA439" s="56" t="n"/>
      <c r="AB439" s="56" t="n"/>
      <c r="AC439" s="56" t="n"/>
      <c r="AD439" s="56" t="n"/>
      <c r="AE439" s="56" t="n"/>
      <c r="AF439" s="56" t="n"/>
      <c r="AG439" s="56" t="n"/>
      <c r="AH439" s="56" t="n"/>
      <c r="AI439" s="56" t="n"/>
      <c r="AJ439" s="56" t="n"/>
    </row>
    <row r="440">
      <c r="A440" s="168">
        <f>E440&amp;F440</f>
        <v/>
      </c>
      <c r="B440" s="56" t="n">
        <v>439</v>
      </c>
      <c r="C440" s="175">
        <f>C439</f>
        <v/>
      </c>
      <c r="D440" s="175">
        <f>C440&amp;"/"&amp;B440</f>
        <v/>
      </c>
      <c r="E440" s="214" t="n">
        <v>45153</v>
      </c>
      <c r="F440" s="168" t="inlineStr">
        <is>
          <t>возврат</t>
        </is>
      </c>
      <c r="G440" s="56" t="inlineStr">
        <is>
          <t>Х5</t>
        </is>
      </c>
      <c r="H440" s="197" t="inlineStr">
        <is>
          <t>РЦ Косулино</t>
        </is>
      </c>
      <c r="I440" s="56" t="n">
        <v>224</v>
      </c>
      <c r="J440" s="56" t="n">
        <v>224</v>
      </c>
      <c r="K440" s="56" t="n">
        <v>8414</v>
      </c>
      <c r="L440" s="56" t="inlineStr">
        <is>
          <t>Субботин</t>
        </is>
      </c>
      <c r="M440" s="56" t="inlineStr">
        <is>
          <t>Н764УН159</t>
        </is>
      </c>
      <c r="N440" s="56" t="n">
        <v>9</v>
      </c>
      <c r="O440" s="197" t="n"/>
      <c r="P440" s="197" t="inlineStr">
        <is>
          <t>Л7</t>
        </is>
      </c>
      <c r="Q440" s="198" t="n"/>
      <c r="R440" s="197" t="n">
        <v>885602355</v>
      </c>
      <c r="S440" s="257" t="inlineStr">
        <is>
          <t>R101078175</t>
        </is>
      </c>
      <c r="T440" s="175">
        <f>VLOOKUP(_xlfn.CONCAT(G440,H440),'SHIP-TO'!H:I,2,0)</f>
        <v/>
      </c>
      <c r="U440" s="296" t="n"/>
      <c r="V440" s="56" t="n"/>
      <c r="W440" s="56" t="n"/>
      <c r="X440" s="56" t="n"/>
      <c r="Y440" s="56" t="n"/>
      <c r="Z440" s="56" t="n"/>
      <c r="AA440" s="56" t="n"/>
      <c r="AB440" s="56" t="n"/>
      <c r="AC440" s="56" t="n"/>
      <c r="AD440" s="56" t="n"/>
      <c r="AE440" s="56" t="n"/>
      <c r="AF440" s="56" t="n"/>
      <c r="AG440" s="56" t="n"/>
      <c r="AH440" s="56" t="n"/>
      <c r="AI440" s="56" t="n"/>
      <c r="AJ440" s="56" t="n"/>
    </row>
    <row r="441">
      <c r="A441" s="168">
        <f>E441&amp;F441</f>
        <v/>
      </c>
      <c r="B441" s="56" t="n">
        <v>440</v>
      </c>
      <c r="C441" s="175">
        <f>C440</f>
        <v/>
      </c>
      <c r="D441" s="175">
        <f>C441&amp;"/"&amp;B441</f>
        <v/>
      </c>
      <c r="E441" s="214" t="n">
        <v>45156</v>
      </c>
      <c r="F441" s="168" t="inlineStr">
        <is>
          <t>аренда</t>
        </is>
      </c>
      <c r="G441" s="56" t="inlineStr">
        <is>
          <t>ПТ Групп</t>
        </is>
      </c>
      <c r="H441" s="197" t="n"/>
      <c r="I441" s="56" t="n">
        <v>700</v>
      </c>
      <c r="J441" s="56" t="n">
        <v>700</v>
      </c>
      <c r="K441" s="248" t="inlineStr">
        <is>
          <t>5.009</t>
        </is>
      </c>
      <c r="L441" s="56" t="inlineStr">
        <is>
          <t>Челбаков</t>
        </is>
      </c>
      <c r="M441" s="56" t="inlineStr">
        <is>
          <t>С197ХТ163</t>
        </is>
      </c>
      <c r="N441" s="56" t="n">
        <v>24</v>
      </c>
      <c r="O441" s="197" t="n"/>
      <c r="P441" s="197" t="n"/>
      <c r="Q441" s="198" t="n"/>
      <c r="R441" s="197" t="inlineStr">
        <is>
          <t>-</t>
        </is>
      </c>
      <c r="S441" s="257" t="inlineStr">
        <is>
          <t>-</t>
        </is>
      </c>
      <c r="T441" s="175">
        <f>VLOOKUP(_xlfn.CONCAT(G441,H441),'SHIP-TO'!H:I,2,0)</f>
        <v/>
      </c>
      <c r="U441" s="296" t="n"/>
      <c r="V441" s="56" t="n"/>
      <c r="W441" s="56" t="n"/>
      <c r="X441" s="56" t="n"/>
      <c r="Y441" s="56" t="n"/>
      <c r="Z441" s="56" t="n"/>
      <c r="AA441" s="56" t="n"/>
      <c r="AB441" s="56" t="n"/>
      <c r="AC441" s="56" t="n"/>
      <c r="AD441" s="56" t="n"/>
      <c r="AE441" s="56" t="n"/>
      <c r="AF441" s="56" t="n"/>
      <c r="AG441" s="56" t="n"/>
      <c r="AH441" s="56" t="n"/>
      <c r="AI441" s="56" t="n"/>
      <c r="AJ441" s="56" t="n"/>
    </row>
    <row r="442">
      <c r="A442" s="168">
        <f>E442&amp;F442</f>
        <v/>
      </c>
      <c r="B442" s="56" t="n">
        <v>441</v>
      </c>
      <c r="C442" s="175">
        <f>C441</f>
        <v/>
      </c>
      <c r="D442" s="175">
        <f>C442&amp;"/"&amp;B442</f>
        <v/>
      </c>
      <c r="E442" s="214" t="n">
        <v>45156</v>
      </c>
      <c r="F442" s="168" t="inlineStr">
        <is>
          <t>возврат</t>
        </is>
      </c>
      <c r="G442" s="56" t="inlineStr">
        <is>
          <t>Х5</t>
        </is>
      </c>
      <c r="H442" s="197" t="inlineStr">
        <is>
          <t>РЦ Тюмень</t>
        </is>
      </c>
      <c r="I442" s="56" t="n">
        <v>400</v>
      </c>
      <c r="J442" s="56" t="n">
        <v>400</v>
      </c>
      <c r="K442" s="56" t="n">
        <v>5900104247</v>
      </c>
      <c r="L442" s="56" t="inlineStr">
        <is>
          <t>Коренник</t>
        </is>
      </c>
      <c r="M442" s="56" t="inlineStr">
        <is>
          <t>Н421ТУ159</t>
        </is>
      </c>
      <c r="N442" s="56" t="n">
        <v>16</v>
      </c>
      <c r="O442" s="197" t="n"/>
      <c r="P442" s="197" t="inlineStr">
        <is>
          <t>Л7</t>
        </is>
      </c>
      <c r="Q442" s="198" t="n"/>
      <c r="R442" s="197" t="n">
        <v>885385291</v>
      </c>
      <c r="S442" s="257" t="inlineStr">
        <is>
          <t>R101078176</t>
        </is>
      </c>
      <c r="T442" s="175">
        <f>VLOOKUP(_xlfn.CONCAT(G442,H442),'SHIP-TO'!H:I,2,0)</f>
        <v/>
      </c>
      <c r="U442" s="296" t="n"/>
      <c r="V442" s="56" t="n"/>
      <c r="W442" s="56" t="n"/>
      <c r="X442" s="56" t="n"/>
      <c r="Y442" s="56" t="n"/>
      <c r="Z442" s="56" t="n"/>
      <c r="AA442" s="56" t="n"/>
      <c r="AB442" s="56" t="n"/>
      <c r="AC442" s="56" t="n"/>
      <c r="AD442" s="56" t="n"/>
      <c r="AE442" s="56" t="n"/>
      <c r="AF442" s="56" t="n"/>
      <c r="AG442" s="56" t="n"/>
      <c r="AH442" s="56" t="n"/>
      <c r="AI442" s="56" t="n"/>
      <c r="AJ442" s="56" t="n"/>
    </row>
    <row r="443">
      <c r="A443" s="168">
        <f>E443&amp;F443</f>
        <v/>
      </c>
      <c r="B443" s="56" t="n">
        <v>442</v>
      </c>
      <c r="C443" s="175">
        <f>C442</f>
        <v/>
      </c>
      <c r="D443" s="175">
        <f>C443&amp;"/"&amp;B443</f>
        <v/>
      </c>
      <c r="E443" s="214" t="n">
        <v>45157</v>
      </c>
      <c r="F443" s="168" t="inlineStr">
        <is>
          <t>возврат</t>
        </is>
      </c>
      <c r="G443" s="56" t="inlineStr">
        <is>
          <t>Тандер</t>
        </is>
      </c>
      <c r="H443" s="197" t="inlineStr">
        <is>
          <t>Екатеринбург</t>
        </is>
      </c>
      <c r="I443" s="56" t="n">
        <v>500</v>
      </c>
      <c r="J443" s="56" t="n">
        <v>500</v>
      </c>
      <c r="K443" s="56" t="inlineStr">
        <is>
          <t>ВозПерв0009745</t>
        </is>
      </c>
      <c r="L443" s="56" t="inlineStr">
        <is>
          <t>Чебыкин</t>
        </is>
      </c>
      <c r="M443" s="56" t="inlineStr">
        <is>
          <t>Н125СХ159</t>
        </is>
      </c>
      <c r="N443" s="56" t="n">
        <v>24</v>
      </c>
      <c r="O443" s="197" t="n"/>
      <c r="P443" s="197" t="inlineStr">
        <is>
          <t>Л7</t>
        </is>
      </c>
      <c r="Q443" s="198" t="n"/>
      <c r="R443" s="197" t="n">
        <v>885559349</v>
      </c>
      <c r="S443" s="257" t="inlineStr">
        <is>
          <t>R101078177</t>
        </is>
      </c>
      <c r="T443" s="175">
        <f>VLOOKUP(_xlfn.CONCAT(G443,H443),'SHIP-TO'!H:I,2,0)</f>
        <v/>
      </c>
      <c r="U443" s="296" t="n"/>
      <c r="V443" s="56" t="n"/>
      <c r="W443" s="56" t="n"/>
      <c r="X443" s="56" t="n"/>
      <c r="Y443" s="56" t="n"/>
      <c r="Z443" s="56" t="n"/>
      <c r="AA443" s="56" t="n"/>
      <c r="AB443" s="56" t="n"/>
      <c r="AC443" s="56" t="n"/>
      <c r="AD443" s="56" t="n"/>
      <c r="AE443" s="56" t="n"/>
      <c r="AF443" s="56" t="n"/>
      <c r="AG443" s="56" t="n"/>
      <c r="AH443" s="56" t="n"/>
      <c r="AI443" s="56" t="n"/>
      <c r="AJ443" s="56" t="n"/>
    </row>
    <row r="444">
      <c r="A444" s="168">
        <f>E444&amp;F444</f>
        <v/>
      </c>
      <c r="B444" s="56" t="n">
        <v>443</v>
      </c>
      <c r="C444" s="175">
        <f>C443</f>
        <v/>
      </c>
      <c r="D444" s="175">
        <f>C444&amp;"/"&amp;B444</f>
        <v/>
      </c>
      <c r="E444" s="214" t="n">
        <v>45159</v>
      </c>
      <c r="F444" s="168" t="inlineStr">
        <is>
          <t>возврат</t>
        </is>
      </c>
      <c r="G444" s="56" t="inlineStr">
        <is>
          <t>Тандер</t>
        </is>
      </c>
      <c r="H444" s="197" t="inlineStr">
        <is>
          <t>Челябинск</t>
        </is>
      </c>
      <c r="I444" s="56" t="n">
        <v>500</v>
      </c>
      <c r="J444" s="56" t="n">
        <v>498</v>
      </c>
      <c r="K444" s="56" t="inlineStr">
        <is>
          <t>Чел1256103</t>
        </is>
      </c>
      <c r="L444" s="56" t="inlineStr">
        <is>
          <t>Щупов</t>
        </is>
      </c>
      <c r="M444" s="56" t="inlineStr">
        <is>
          <t>Н764УН159</t>
        </is>
      </c>
      <c r="N444" s="56" t="n">
        <v>24</v>
      </c>
      <c r="O444" s="197" t="n"/>
      <c r="P444" s="197" t="inlineStr">
        <is>
          <t>Л7</t>
        </is>
      </c>
      <c r="Q444" s="198" t="n"/>
      <c r="R444" s="197" t="n">
        <v>885475922</v>
      </c>
      <c r="S444" s="257" t="inlineStr">
        <is>
          <t>R101078178</t>
        </is>
      </c>
      <c r="T444" s="175">
        <f>VLOOKUP(_xlfn.CONCAT(G444,H444),'SHIP-TO'!H:I,2,0)</f>
        <v/>
      </c>
      <c r="U444" s="296" t="n"/>
      <c r="V444" s="56" t="n"/>
      <c r="W444" s="56" t="n"/>
      <c r="X444" s="56" t="n"/>
      <c r="Y444" s="56" t="n"/>
      <c r="Z444" s="56" t="n"/>
      <c r="AA444" s="56" t="n"/>
      <c r="AB444" s="56" t="n"/>
      <c r="AC444" s="56" t="n"/>
      <c r="AD444" s="56" t="n"/>
      <c r="AE444" s="56" t="n"/>
      <c r="AF444" s="56" t="n"/>
      <c r="AG444" s="56" t="n"/>
      <c r="AH444" s="56" t="n"/>
      <c r="AI444" s="56" t="n"/>
      <c r="AJ444" s="56" t="n"/>
    </row>
    <row r="445">
      <c r="A445" s="168">
        <f>E445&amp;F445</f>
        <v/>
      </c>
      <c r="B445" s="56" t="n">
        <v>444</v>
      </c>
      <c r="C445" s="175">
        <f>C444</f>
        <v/>
      </c>
      <c r="D445" s="175">
        <f>C445&amp;"/"&amp;B445</f>
        <v/>
      </c>
      <c r="E445" s="214" t="n">
        <v>45161</v>
      </c>
      <c r="F445" s="168" t="inlineStr">
        <is>
          <t>аренда</t>
        </is>
      </c>
      <c r="G445" s="56" t="inlineStr">
        <is>
          <t>ПТ Групп</t>
        </is>
      </c>
      <c r="H445" s="197" t="n"/>
      <c r="I445" s="56" t="n">
        <v>700</v>
      </c>
      <c r="J445" s="56" t="n">
        <v>700</v>
      </c>
      <c r="K445" s="248" t="inlineStr">
        <is>
          <t>5.010</t>
        </is>
      </c>
      <c r="L445" s="56" t="inlineStr">
        <is>
          <t>Болдырев</t>
        </is>
      </c>
      <c r="M445" s="56" t="inlineStr">
        <is>
          <t>С190ММ193</t>
        </is>
      </c>
      <c r="N445" s="56" t="n">
        <v>24</v>
      </c>
      <c r="O445" s="197" t="n"/>
      <c r="P445" s="197" t="n"/>
      <c r="Q445" s="198" t="n"/>
      <c r="R445" s="197" t="inlineStr">
        <is>
          <t>-</t>
        </is>
      </c>
      <c r="S445" s="257" t="inlineStr">
        <is>
          <t>-</t>
        </is>
      </c>
      <c r="T445" s="175">
        <f>VLOOKUP(_xlfn.CONCAT(G445,H445),'SHIP-TO'!H:I,2,0)</f>
        <v/>
      </c>
      <c r="U445" s="296" t="n"/>
      <c r="V445" s="56" t="n"/>
      <c r="W445" s="56" t="n"/>
      <c r="X445" s="56" t="n"/>
      <c r="Y445" s="56" t="n"/>
      <c r="Z445" s="56" t="n"/>
      <c r="AA445" s="56" t="n"/>
      <c r="AB445" s="56" t="n"/>
      <c r="AC445" s="56" t="n"/>
      <c r="AD445" s="56" t="n"/>
      <c r="AE445" s="56" t="n"/>
      <c r="AF445" s="56" t="n"/>
      <c r="AG445" s="56" t="n"/>
      <c r="AH445" s="56" t="n"/>
      <c r="AI445" s="56" t="n"/>
      <c r="AJ445" s="56" t="n"/>
    </row>
    <row r="446">
      <c r="A446" s="168">
        <f>E446&amp;F446</f>
        <v/>
      </c>
      <c r="B446" s="56" t="n">
        <v>445</v>
      </c>
      <c r="C446" s="175">
        <f>C445</f>
        <v/>
      </c>
      <c r="D446" s="175">
        <f>C446&amp;"/"&amp;B446</f>
        <v/>
      </c>
      <c r="E446" s="214" t="n">
        <v>45162</v>
      </c>
      <c r="F446" s="168" t="inlineStr">
        <is>
          <t>возврат</t>
        </is>
      </c>
      <c r="G446" s="56" t="inlineStr">
        <is>
          <t>Х5</t>
        </is>
      </c>
      <c r="H446" s="197" t="inlineStr">
        <is>
          <t>РЦ Косулино</t>
        </is>
      </c>
      <c r="I446" s="56" t="n">
        <v>387</v>
      </c>
      <c r="J446" s="56" t="n">
        <v>374</v>
      </c>
      <c r="K446" s="56" t="n">
        <v>8423</v>
      </c>
      <c r="L446" s="56" t="inlineStr">
        <is>
          <t>Кононов</t>
        </is>
      </c>
      <c r="M446" s="56" t="inlineStr">
        <is>
          <t>Н126СХ159</t>
        </is>
      </c>
      <c r="N446" s="56" t="n">
        <v>15</v>
      </c>
      <c r="O446" s="197" t="n"/>
      <c r="P446" s="197" t="inlineStr">
        <is>
          <t>Л7</t>
        </is>
      </c>
      <c r="Q446" s="198" t="n"/>
      <c r="R446" s="220" t="n">
        <v>885589072</v>
      </c>
      <c r="S446" s="257" t="inlineStr">
        <is>
          <t>R101071774</t>
        </is>
      </c>
      <c r="T446" s="175">
        <f>VLOOKUP(_xlfn.CONCAT(G446,H446),'SHIP-TO'!H:I,2,0)</f>
        <v/>
      </c>
      <c r="U446" s="296" t="n"/>
      <c r="V446" s="56" t="n"/>
      <c r="W446" s="56" t="n"/>
      <c r="X446" s="56" t="n"/>
      <c r="Y446" s="56" t="n"/>
      <c r="Z446" s="56" t="n"/>
      <c r="AA446" s="56" t="n"/>
      <c r="AB446" s="56" t="n"/>
      <c r="AC446" s="56" t="n"/>
      <c r="AD446" s="56" t="n"/>
      <c r="AE446" s="56" t="n"/>
      <c r="AF446" s="56" t="n"/>
      <c r="AG446" s="56" t="n"/>
      <c r="AH446" s="56" t="n"/>
      <c r="AI446" s="56" t="n"/>
      <c r="AJ446" s="56" t="n"/>
    </row>
    <row r="447">
      <c r="A447" s="168">
        <f>E447&amp;F447</f>
        <v/>
      </c>
      <c r="B447" s="56" t="n">
        <v>446</v>
      </c>
      <c r="C447" s="175">
        <f>C446</f>
        <v/>
      </c>
      <c r="D447" s="175">
        <f>C447&amp;"/"&amp;B447</f>
        <v/>
      </c>
      <c r="E447" s="214" t="n">
        <v>45163</v>
      </c>
      <c r="F447" s="168" t="inlineStr">
        <is>
          <t>возврат</t>
        </is>
      </c>
      <c r="G447" s="56" t="inlineStr">
        <is>
          <t>Тандер</t>
        </is>
      </c>
      <c r="H447" s="197" t="inlineStr">
        <is>
          <t>Екатеринбург</t>
        </is>
      </c>
      <c r="I447" s="56" t="n">
        <v>500</v>
      </c>
      <c r="J447" s="56" t="n">
        <v>500</v>
      </c>
      <c r="K447" s="56" t="inlineStr">
        <is>
          <t>ВозПерв0009773</t>
        </is>
      </c>
      <c r="L447" s="56" t="inlineStr">
        <is>
          <t>Щупов</t>
        </is>
      </c>
      <c r="M447" s="56" t="inlineStr">
        <is>
          <t>Н764УН159</t>
        </is>
      </c>
      <c r="N447" s="56" t="n">
        <v>20</v>
      </c>
      <c r="O447" s="197" t="n"/>
      <c r="P447" s="197" t="inlineStr">
        <is>
          <t>Л7</t>
        </is>
      </c>
      <c r="Q447" s="198" t="n"/>
      <c r="R447" s="197" t="n">
        <v>885569028</v>
      </c>
      <c r="S447" s="257" t="inlineStr">
        <is>
          <t>R101071815</t>
        </is>
      </c>
      <c r="T447" s="175">
        <f>VLOOKUP(_xlfn.CONCAT(G447,H447),'SHIP-TO'!H:I,2,0)</f>
        <v/>
      </c>
      <c r="U447" s="296" t="n"/>
      <c r="V447" s="56" t="n"/>
      <c r="W447" s="56" t="n"/>
      <c r="X447" s="56" t="n"/>
      <c r="Y447" s="56" t="n"/>
      <c r="Z447" s="56" t="n"/>
      <c r="AA447" s="56" t="n"/>
      <c r="AB447" s="56" t="n"/>
      <c r="AC447" s="56" t="n"/>
      <c r="AD447" s="56" t="n"/>
      <c r="AE447" s="56" t="n"/>
      <c r="AF447" s="56" t="n"/>
      <c r="AG447" s="56" t="n"/>
      <c r="AH447" s="56" t="n"/>
      <c r="AI447" s="56" t="n"/>
      <c r="AJ447" s="56" t="n"/>
    </row>
    <row r="448">
      <c r="A448" s="168">
        <f>E448&amp;F448</f>
        <v/>
      </c>
      <c r="B448" s="56" t="n">
        <v>447</v>
      </c>
      <c r="C448" s="175">
        <f>C447</f>
        <v/>
      </c>
      <c r="D448" s="175">
        <f>C448&amp;"/"&amp;B448</f>
        <v/>
      </c>
      <c r="E448" s="214" t="n">
        <v>45164</v>
      </c>
      <c r="F448" s="168" t="inlineStr">
        <is>
          <t>возврат</t>
        </is>
      </c>
      <c r="G448" s="56" t="inlineStr">
        <is>
          <t>Тандер</t>
        </is>
      </c>
      <c r="H448" s="197" t="inlineStr">
        <is>
          <t>Екатеринбург</t>
        </is>
      </c>
      <c r="I448" s="56" t="n">
        <v>500</v>
      </c>
      <c r="J448" s="56" t="n">
        <v>480</v>
      </c>
      <c r="K448" s="56" t="inlineStr">
        <is>
          <t>ВозПерв0009775</t>
        </is>
      </c>
      <c r="L448" s="56" t="inlineStr">
        <is>
          <t>Салимгораев</t>
        </is>
      </c>
      <c r="M448" s="56" t="inlineStr">
        <is>
          <t>Н083СХ159</t>
        </is>
      </c>
      <c r="N448" s="56" t="n">
        <v>20</v>
      </c>
      <c r="O448" s="197" t="n"/>
      <c r="P448" s="197" t="inlineStr">
        <is>
          <t>Л7</t>
        </is>
      </c>
      <c r="Q448" s="198" t="n"/>
      <c r="R448" s="197" t="n">
        <v>885465067</v>
      </c>
      <c r="S448" s="257" t="inlineStr">
        <is>
          <t>R101071814</t>
        </is>
      </c>
      <c r="T448" s="175">
        <f>VLOOKUP(_xlfn.CONCAT(G448,H448),'SHIP-TO'!H:I,2,0)</f>
        <v/>
      </c>
      <c r="U448" s="296" t="n"/>
      <c r="V448" s="56" t="n"/>
      <c r="W448" s="56" t="n"/>
      <c r="X448" s="56" t="n"/>
      <c r="Y448" s="56" t="n"/>
      <c r="Z448" s="56" t="n"/>
      <c r="AA448" s="56" t="n"/>
      <c r="AB448" s="56" t="n"/>
      <c r="AC448" s="56" t="n"/>
      <c r="AD448" s="56" t="n"/>
      <c r="AE448" s="56" t="n"/>
      <c r="AF448" s="56" t="n"/>
      <c r="AG448" s="56" t="n"/>
      <c r="AH448" s="56" t="n"/>
      <c r="AI448" s="56" t="n"/>
      <c r="AJ448" s="255" t="n"/>
    </row>
    <row r="449">
      <c r="A449" s="168">
        <f>E449&amp;F449</f>
        <v/>
      </c>
      <c r="B449" s="56" t="n">
        <v>448</v>
      </c>
      <c r="C449" s="175">
        <f>C448</f>
        <v/>
      </c>
      <c r="D449" s="175">
        <f>C449&amp;"/"&amp;B449</f>
        <v/>
      </c>
      <c r="E449" s="214" t="n">
        <v>45164</v>
      </c>
      <c r="F449" s="168" t="inlineStr">
        <is>
          <t>возврат</t>
        </is>
      </c>
      <c r="G449" s="56" t="inlineStr">
        <is>
          <t>Х5</t>
        </is>
      </c>
      <c r="H449" s="197" t="inlineStr">
        <is>
          <t>РЦ Екатеринбург</t>
        </is>
      </c>
      <c r="I449" s="56" t="n">
        <v>200</v>
      </c>
      <c r="J449" s="56" t="n">
        <v>200</v>
      </c>
      <c r="K449" s="56" t="n">
        <v>9228</v>
      </c>
      <c r="L449" s="56" t="inlineStr">
        <is>
          <t>Гильманов</t>
        </is>
      </c>
      <c r="M449" s="56" t="inlineStr">
        <is>
          <t>А470ОК159</t>
        </is>
      </c>
      <c r="N449" s="56" t="n">
        <v>10</v>
      </c>
      <c r="O449" s="197" t="n"/>
      <c r="P449" s="197" t="inlineStr">
        <is>
          <t>Л7</t>
        </is>
      </c>
      <c r="Q449" s="198" t="n"/>
      <c r="R449" s="197" t="n">
        <v>885623504</v>
      </c>
      <c r="S449" s="257" t="inlineStr">
        <is>
          <t>R101071773</t>
        </is>
      </c>
      <c r="T449" s="175">
        <f>VLOOKUP(_xlfn.CONCAT(G449,H449),'SHIP-TO'!H:I,2,0)</f>
        <v/>
      </c>
      <c r="U449" s="296" t="n"/>
      <c r="V449" s="56" t="n"/>
      <c r="W449" s="56" t="n"/>
      <c r="X449" s="56" t="n"/>
      <c r="Y449" s="56" t="n"/>
      <c r="Z449" s="56" t="n"/>
      <c r="AA449" s="56" t="n"/>
      <c r="AB449" s="56" t="n"/>
      <c r="AC449" s="56" t="n"/>
      <c r="AD449" s="56" t="n"/>
      <c r="AE449" s="56" t="n"/>
      <c r="AF449" s="56" t="n"/>
      <c r="AG449" s="56" t="n"/>
      <c r="AH449" s="56" t="n"/>
      <c r="AI449" s="257" t="n"/>
      <c r="AJ449" s="175" t="n"/>
    </row>
    <row r="450">
      <c r="A450" s="168">
        <f>E450&amp;F450</f>
        <v/>
      </c>
      <c r="B450" s="56" t="n">
        <v>449</v>
      </c>
      <c r="C450" s="175">
        <f>C449</f>
        <v/>
      </c>
      <c r="D450" s="175">
        <f>C450&amp;"/"&amp;B450</f>
        <v/>
      </c>
      <c r="E450" s="214" t="n">
        <v>45165</v>
      </c>
      <c r="F450" s="168" t="inlineStr">
        <is>
          <t>возврат</t>
        </is>
      </c>
      <c r="G450" s="56" t="inlineStr">
        <is>
          <t>Х5</t>
        </is>
      </c>
      <c r="H450" s="197" t="inlineStr">
        <is>
          <t>РЦ Форпост</t>
        </is>
      </c>
      <c r="I450" s="56" t="n">
        <v>200</v>
      </c>
      <c r="J450" s="56" t="n">
        <v>0</v>
      </c>
      <c r="K450" s="197" t="inlineStr">
        <is>
          <t>поломка машины</t>
        </is>
      </c>
      <c r="L450" s="56" t="inlineStr">
        <is>
          <t>-</t>
        </is>
      </c>
      <c r="M450" s="56" t="inlineStr">
        <is>
          <t>-</t>
        </is>
      </c>
      <c r="N450" s="56" t="n">
        <v>0</v>
      </c>
      <c r="O450" s="197" t="n"/>
      <c r="P450" s="197" t="inlineStr">
        <is>
          <t>Л7</t>
        </is>
      </c>
      <c r="Q450" s="198" t="n"/>
      <c r="R450" s="197" t="inlineStr">
        <is>
          <t>-</t>
        </is>
      </c>
      <c r="S450" s="257" t="inlineStr">
        <is>
          <t>-</t>
        </is>
      </c>
      <c r="T450" s="175">
        <f>VLOOKUP(_xlfn.CONCAT(G450,H450),'SHIP-TO'!H:I,2,0)</f>
        <v/>
      </c>
      <c r="U450" s="296" t="n"/>
      <c r="V450" s="56" t="n"/>
      <c r="W450" s="56" t="n"/>
      <c r="X450" s="56" t="n"/>
      <c r="Y450" s="56" t="n"/>
      <c r="Z450" s="56" t="n"/>
      <c r="AA450" s="56" t="n"/>
      <c r="AB450" s="56" t="n"/>
      <c r="AC450" s="56" t="n"/>
      <c r="AD450" s="56" t="n"/>
      <c r="AE450" s="56" t="n"/>
      <c r="AF450" s="56" t="n"/>
      <c r="AG450" s="56" t="n"/>
      <c r="AH450" s="56" t="n"/>
      <c r="AI450" s="257" t="n"/>
      <c r="AJ450" s="175" t="n"/>
    </row>
    <row r="451">
      <c r="A451" s="168">
        <f>E451&amp;F451</f>
        <v/>
      </c>
      <c r="B451" s="56" t="n">
        <v>450</v>
      </c>
      <c r="C451" s="175">
        <f>C450</f>
        <v/>
      </c>
      <c r="D451" s="175">
        <f>C451&amp;"/"&amp;B451</f>
        <v/>
      </c>
      <c r="E451" s="214" t="n">
        <v>45166</v>
      </c>
      <c r="F451" s="168" t="inlineStr">
        <is>
          <t>аренда</t>
        </is>
      </c>
      <c r="G451" s="56" t="inlineStr">
        <is>
          <t>ПТ Групп</t>
        </is>
      </c>
      <c r="H451" s="197" t="n"/>
      <c r="I451" s="56" t="n">
        <v>700</v>
      </c>
      <c r="J451" s="56" t="n">
        <v>700</v>
      </c>
      <c r="K451" s="248" t="inlineStr">
        <is>
          <t>5.011</t>
        </is>
      </c>
      <c r="L451" s="56" t="inlineStr">
        <is>
          <t>Глушко</t>
        </is>
      </c>
      <c r="M451" s="56" t="inlineStr">
        <is>
          <t>У918ХК96</t>
        </is>
      </c>
      <c r="N451" s="56" t="n">
        <v>24</v>
      </c>
      <c r="O451" s="197" t="n"/>
      <c r="P451" s="197" t="n"/>
      <c r="Q451" s="198" t="n"/>
      <c r="R451" s="197" t="inlineStr">
        <is>
          <t>-</t>
        </is>
      </c>
      <c r="S451" s="257" t="inlineStr">
        <is>
          <t>-</t>
        </is>
      </c>
      <c r="T451" s="175">
        <f>VLOOKUP(_xlfn.CONCAT(G451,H451),'SHIP-TO'!H:I,2,0)</f>
        <v/>
      </c>
      <c r="U451" s="296" t="n"/>
      <c r="V451" s="56" t="n"/>
      <c r="W451" s="56" t="n"/>
      <c r="X451" s="56" t="n"/>
      <c r="Y451" s="56" t="n"/>
      <c r="Z451" s="56" t="n"/>
      <c r="AA451" s="56" t="n"/>
      <c r="AB451" s="56" t="n"/>
      <c r="AC451" s="56" t="n"/>
      <c r="AD451" s="56" t="n"/>
      <c r="AE451" s="56" t="n"/>
      <c r="AF451" s="56" t="n"/>
      <c r="AG451" s="56" t="n"/>
      <c r="AH451" s="56" t="n"/>
      <c r="AI451" s="257" t="n"/>
      <c r="AJ451" s="175" t="n"/>
    </row>
    <row r="452">
      <c r="A452" s="168">
        <f>E452&amp;F452</f>
        <v/>
      </c>
      <c r="B452" s="56" t="n">
        <v>451</v>
      </c>
      <c r="C452" s="175">
        <f>C451</f>
        <v/>
      </c>
      <c r="D452" s="175">
        <f>C452&amp;"/"&amp;B452</f>
        <v/>
      </c>
      <c r="E452" s="221" t="n">
        <v>45168</v>
      </c>
      <c r="F452" s="187" t="inlineStr">
        <is>
          <t>возврат</t>
        </is>
      </c>
      <c r="G452" s="175" t="inlineStr">
        <is>
          <t>Тандер</t>
        </is>
      </c>
      <c r="H452" s="220" t="inlineStr">
        <is>
          <t>Екатеринбург</t>
        </is>
      </c>
      <c r="I452" s="175" t="n">
        <v>500</v>
      </c>
      <c r="J452" s="175" t="n">
        <v>500</v>
      </c>
      <c r="K452" s="175" t="inlineStr">
        <is>
          <t>ВозПерв0009792</t>
        </is>
      </c>
      <c r="L452" s="175" t="inlineStr">
        <is>
          <t>Пискун</t>
        </is>
      </c>
      <c r="M452" s="175" t="inlineStr">
        <is>
          <t>Н421ТУ159</t>
        </is>
      </c>
      <c r="N452" s="175" t="n">
        <v>24</v>
      </c>
      <c r="O452" s="220" t="n"/>
      <c r="P452" s="197" t="inlineStr">
        <is>
          <t>Л7</t>
        </is>
      </c>
      <c r="Q452" s="222" t="n"/>
      <c r="R452" s="220" t="n">
        <v>885481463</v>
      </c>
      <c r="S452" s="257" t="inlineStr">
        <is>
          <t>R101071813</t>
        </is>
      </c>
      <c r="T452" s="175">
        <f>VLOOKUP(_xlfn.CONCAT(G452,H452),'SHIP-TO'!H:I,2,0)</f>
        <v/>
      </c>
      <c r="U452" s="296" t="n"/>
      <c r="V452" s="175" t="n"/>
      <c r="W452" s="175" t="n"/>
      <c r="X452" s="175" t="n"/>
      <c r="Y452" s="175" t="n"/>
      <c r="Z452" s="175" t="n"/>
      <c r="AA452" s="175" t="n"/>
      <c r="AB452" s="175" t="n"/>
      <c r="AC452" s="175" t="n"/>
      <c r="AD452" s="175" t="n"/>
      <c r="AE452" s="175" t="n"/>
      <c r="AF452" s="175" t="n"/>
      <c r="AG452" s="175" t="n"/>
      <c r="AH452" s="175" t="n"/>
      <c r="AI452" s="257" t="n"/>
      <c r="AJ452" s="175" t="n"/>
    </row>
    <row r="453" customFormat="1" s="172">
      <c r="A453" s="171">
        <f>E453&amp;F453</f>
        <v/>
      </c>
      <c r="B453" s="56" t="n">
        <v>452</v>
      </c>
      <c r="C453" s="185">
        <f>C451</f>
        <v/>
      </c>
      <c r="D453" s="185">
        <f>C453&amp;"/"&amp;B453</f>
        <v/>
      </c>
      <c r="E453" s="218" t="n">
        <v>45171</v>
      </c>
      <c r="F453" s="171" t="inlineStr">
        <is>
          <t>возврат</t>
        </is>
      </c>
      <c r="G453" s="170" t="inlineStr">
        <is>
          <t>Тандер</t>
        </is>
      </c>
      <c r="H453" s="199" t="inlineStr">
        <is>
          <t>Екатеринбург</t>
        </is>
      </c>
      <c r="I453" s="170" t="n">
        <v>500</v>
      </c>
      <c r="J453" s="170" t="n">
        <v>478</v>
      </c>
      <c r="K453" s="170" t="inlineStr">
        <is>
          <t>ВозПерв0009805</t>
        </is>
      </c>
      <c r="L453" s="170" t="inlineStr">
        <is>
          <t>Сухоплюев</t>
        </is>
      </c>
      <c r="M453" s="170" t="inlineStr">
        <is>
          <t>Н773ЕТ159</t>
        </is>
      </c>
      <c r="N453" s="170" t="n">
        <v>24</v>
      </c>
      <c r="O453" s="199" t="n"/>
      <c r="P453" s="199" t="inlineStr">
        <is>
          <t>Л7</t>
        </is>
      </c>
      <c r="Q453" s="200" t="n"/>
      <c r="R453" s="199" t="n">
        <v>885529167</v>
      </c>
      <c r="S453" s="258" t="inlineStr">
        <is>
          <t>R101071812</t>
        </is>
      </c>
      <c r="T453" s="185">
        <f>VLOOKUP(_xlfn.CONCAT(G453,H453),'SHIP-TO'!H:I,2,0)</f>
        <v/>
      </c>
      <c r="U453" s="282" t="n"/>
      <c r="V453" s="170" t="n"/>
      <c r="W453" s="170" t="n"/>
      <c r="X453" s="170" t="n"/>
      <c r="Y453" s="170" t="n"/>
      <c r="Z453" s="170" t="n"/>
      <c r="AA453" s="170" t="n"/>
      <c r="AB453" s="170" t="n"/>
      <c r="AC453" s="170" t="n"/>
      <c r="AD453" s="170" t="n"/>
      <c r="AE453" s="170" t="n"/>
      <c r="AF453" s="170" t="n"/>
      <c r="AG453" s="170" t="n"/>
      <c r="AH453" s="170" t="n"/>
      <c r="AI453" s="258" t="n"/>
      <c r="AJ453" s="185" t="n"/>
    </row>
    <row r="454" customFormat="1" s="172">
      <c r="A454" s="171">
        <f>E454&amp;F454</f>
        <v/>
      </c>
      <c r="B454" s="56" t="n">
        <v>453</v>
      </c>
      <c r="C454" s="185">
        <f>C453</f>
        <v/>
      </c>
      <c r="D454" s="185">
        <f>C454&amp;"/"&amp;B454</f>
        <v/>
      </c>
      <c r="E454" s="218" t="n">
        <v>45171</v>
      </c>
      <c r="F454" s="171" t="inlineStr">
        <is>
          <t>возврат</t>
        </is>
      </c>
      <c r="G454" s="170" t="inlineStr">
        <is>
          <t>Х5</t>
        </is>
      </c>
      <c r="H454" s="199" t="inlineStr">
        <is>
          <t>РЦ Екатеринбург</t>
        </is>
      </c>
      <c r="I454" s="170" t="n">
        <v>400</v>
      </c>
      <c r="J454" s="170" t="n">
        <v>300</v>
      </c>
      <c r="K454" s="170" t="n">
        <v>9289</v>
      </c>
      <c r="L454" s="170" t="inlineStr">
        <is>
          <t>Михайлов</t>
        </is>
      </c>
      <c r="M454" s="170" t="inlineStr">
        <is>
          <t>Н126СХ159</t>
        </is>
      </c>
      <c r="N454" s="170" t="n">
        <v>12</v>
      </c>
      <c r="O454" s="199" t="n"/>
      <c r="P454" s="199" t="inlineStr">
        <is>
          <t>Л7</t>
        </is>
      </c>
      <c r="Q454" s="200" t="n"/>
      <c r="R454" s="199" t="n">
        <v>885605939</v>
      </c>
      <c r="S454" s="258" t="inlineStr">
        <is>
          <t>R101084657</t>
        </is>
      </c>
      <c r="T454" s="185">
        <f>VLOOKUP(_xlfn.CONCAT(G454,H454),'SHIP-TO'!H:I,2,0)</f>
        <v/>
      </c>
      <c r="U454" s="282" t="n"/>
      <c r="V454" s="170" t="n"/>
      <c r="W454" s="170" t="n"/>
      <c r="X454" s="170" t="n"/>
      <c r="Y454" s="170" t="n"/>
      <c r="Z454" s="170" t="n"/>
      <c r="AA454" s="170" t="n"/>
      <c r="AB454" s="170" t="n"/>
      <c r="AC454" s="170" t="n"/>
      <c r="AD454" s="170" t="n"/>
      <c r="AE454" s="170" t="n"/>
      <c r="AF454" s="170" t="n"/>
      <c r="AG454" s="170" t="n"/>
      <c r="AH454" s="170" t="n"/>
      <c r="AI454" s="258" t="n"/>
      <c r="AJ454" s="185" t="n"/>
    </row>
    <row r="455" customFormat="1" s="172">
      <c r="A455" s="171">
        <f>E455&amp;F455</f>
        <v/>
      </c>
      <c r="B455" s="56" t="n">
        <v>454</v>
      </c>
      <c r="C455" s="185">
        <f>C454</f>
        <v/>
      </c>
      <c r="D455" s="185">
        <f>C455&amp;"/"&amp;B455</f>
        <v/>
      </c>
      <c r="E455" s="218" t="n">
        <v>45171</v>
      </c>
      <c r="F455" s="171" t="inlineStr">
        <is>
          <t>возврат</t>
        </is>
      </c>
      <c r="G455" s="170" t="inlineStr">
        <is>
          <t>Х5</t>
        </is>
      </c>
      <c r="H455" s="199" t="inlineStr">
        <is>
          <t>РЦ Екатеринбург</t>
        </is>
      </c>
      <c r="I455" s="170" t="n">
        <v>300</v>
      </c>
      <c r="J455" s="170" t="n">
        <v>300</v>
      </c>
      <c r="K455" s="170" t="n">
        <v>9287</v>
      </c>
      <c r="L455" s="170" t="inlineStr">
        <is>
          <t>Михайлов</t>
        </is>
      </c>
      <c r="M455" s="170" t="inlineStr">
        <is>
          <t>Н126СХ159</t>
        </is>
      </c>
      <c r="N455" s="170" t="n">
        <v>12</v>
      </c>
      <c r="O455" s="199" t="n"/>
      <c r="P455" s="199" t="inlineStr">
        <is>
          <t>Л7</t>
        </is>
      </c>
      <c r="Q455" s="200" t="n"/>
      <c r="R455" s="199" t="inlineStr">
        <is>
          <t>-</t>
        </is>
      </c>
      <c r="S455" s="258" t="inlineStr">
        <is>
          <t>Вывезен одним рейсом с предыдущей поставкой</t>
        </is>
      </c>
      <c r="T455" s="185">
        <f>VLOOKUP(_xlfn.CONCAT(G455,H455),'SHIP-TO'!H:I,2,0)</f>
        <v/>
      </c>
      <c r="U455" s="282" t="n"/>
      <c r="V455" s="170" t="n"/>
      <c r="W455" s="170" t="n"/>
      <c r="X455" s="170" t="n"/>
      <c r="Y455" s="170" t="n"/>
      <c r="Z455" s="170" t="n"/>
      <c r="AA455" s="170" t="n"/>
      <c r="AB455" s="170" t="n"/>
      <c r="AC455" s="170" t="n"/>
      <c r="AD455" s="170" t="n"/>
      <c r="AE455" s="170" t="n"/>
      <c r="AF455" s="170" t="n"/>
      <c r="AG455" s="170" t="n"/>
      <c r="AH455" s="170" t="n"/>
      <c r="AI455" s="258" t="n"/>
      <c r="AJ455" s="185" t="n"/>
    </row>
    <row r="456" customFormat="1" s="172">
      <c r="A456" s="171">
        <f>E456&amp;F456</f>
        <v/>
      </c>
      <c r="B456" s="56" t="n">
        <v>455</v>
      </c>
      <c r="C456" s="185">
        <f>C455</f>
        <v/>
      </c>
      <c r="D456" s="185">
        <f>C456&amp;"/"&amp;B456</f>
        <v/>
      </c>
      <c r="E456" s="218" t="n">
        <v>45173</v>
      </c>
      <c r="F456" s="171" t="inlineStr">
        <is>
          <t>возврат</t>
        </is>
      </c>
      <c r="G456" s="170" t="inlineStr">
        <is>
          <t>Х5</t>
        </is>
      </c>
      <c r="H456" s="199" t="inlineStr">
        <is>
          <t>РЦ Екатеринбург</t>
        </is>
      </c>
      <c r="I456" s="170" t="n">
        <v>400</v>
      </c>
      <c r="J456" s="170" t="n">
        <v>377</v>
      </c>
      <c r="K456" s="170" t="n">
        <v>9305</v>
      </c>
      <c r="L456" s="170" t="inlineStr">
        <is>
          <t xml:space="preserve">Прохоров </t>
        </is>
      </c>
      <c r="M456" s="170" t="inlineStr">
        <is>
          <t>А309ОК159</t>
        </is>
      </c>
      <c r="N456" s="170" t="n">
        <v>12</v>
      </c>
      <c r="O456" s="199" t="n"/>
      <c r="P456" s="199" t="inlineStr">
        <is>
          <t>Л7</t>
        </is>
      </c>
      <c r="Q456" s="200" t="n"/>
      <c r="R456" s="199" t="n">
        <v>885304647</v>
      </c>
      <c r="S456" s="258" t="inlineStr">
        <is>
          <t>R101072744</t>
        </is>
      </c>
      <c r="T456" s="185">
        <f>VLOOKUP(_xlfn.CONCAT(G456,H456),'SHIP-TO'!H:I,2,0)</f>
        <v/>
      </c>
      <c r="U456" s="282" t="n"/>
      <c r="V456" s="170" t="n"/>
      <c r="W456" s="170" t="n"/>
      <c r="X456" s="170" t="n"/>
      <c r="Y456" s="170" t="n"/>
      <c r="Z456" s="170" t="n"/>
      <c r="AA456" s="170" t="n"/>
      <c r="AB456" s="170" t="n"/>
      <c r="AC456" s="170" t="n"/>
      <c r="AD456" s="170" t="n"/>
      <c r="AE456" s="170" t="n"/>
      <c r="AF456" s="170" t="n"/>
      <c r="AG456" s="170" t="n"/>
      <c r="AH456" s="170" t="n"/>
      <c r="AI456" s="258" t="n"/>
      <c r="AJ456" s="185" t="n"/>
    </row>
    <row r="457" customFormat="1" s="172">
      <c r="A457" s="171">
        <f>E457&amp;F457</f>
        <v/>
      </c>
      <c r="B457" s="56" t="n">
        <v>456</v>
      </c>
      <c r="C457" s="185">
        <f>C456</f>
        <v/>
      </c>
      <c r="D457" s="185">
        <f>C457&amp;"/"&amp;B457</f>
        <v/>
      </c>
      <c r="E457" s="218" t="n">
        <v>45175</v>
      </c>
      <c r="F457" s="171" t="inlineStr">
        <is>
          <t>возврат</t>
        </is>
      </c>
      <c r="G457" s="170" t="inlineStr">
        <is>
          <t>Х5</t>
        </is>
      </c>
      <c r="H457" s="199" t="inlineStr">
        <is>
          <t>РЦ Екатеринбург</t>
        </is>
      </c>
      <c r="I457" s="170" t="n">
        <v>400</v>
      </c>
      <c r="J457" s="170" t="n">
        <v>400</v>
      </c>
      <c r="K457" s="170" t="n">
        <v>9322</v>
      </c>
      <c r="L457" s="170" t="inlineStr">
        <is>
          <t>Сибагатулин</t>
        </is>
      </c>
      <c r="M457" s="170" t="inlineStr">
        <is>
          <t>Н083СХ159</t>
        </is>
      </c>
      <c r="N457" s="170" t="n">
        <v>12</v>
      </c>
      <c r="O457" s="199" t="n"/>
      <c r="P457" s="199" t="inlineStr">
        <is>
          <t>Л7</t>
        </is>
      </c>
      <c r="Q457" s="200" t="n"/>
      <c r="R457" s="199" t="n">
        <v>885611900</v>
      </c>
      <c r="S457" s="258" t="inlineStr">
        <is>
          <t>R101078692</t>
        </is>
      </c>
      <c r="T457" s="185">
        <f>VLOOKUP(_xlfn.CONCAT(G457,H457),'SHIP-TO'!H:I,2,0)</f>
        <v/>
      </c>
      <c r="U457" s="282" t="n"/>
      <c r="V457" s="170" t="n"/>
      <c r="W457" s="170" t="n"/>
      <c r="X457" s="170" t="n"/>
      <c r="Y457" s="170" t="n"/>
      <c r="Z457" s="170" t="n"/>
      <c r="AA457" s="170" t="n"/>
      <c r="AB457" s="170" t="n"/>
      <c r="AC457" s="170" t="n"/>
      <c r="AD457" s="170" t="n"/>
      <c r="AE457" s="170" t="n"/>
      <c r="AF457" s="170" t="n"/>
      <c r="AG457" s="170" t="n"/>
      <c r="AH457" s="170" t="n"/>
      <c r="AI457" s="258" t="n"/>
      <c r="AJ457" s="185" t="n"/>
    </row>
    <row r="458" customFormat="1" s="172">
      <c r="A458" s="171">
        <f>E458&amp;F458</f>
        <v/>
      </c>
      <c r="B458" s="56" t="n">
        <v>457</v>
      </c>
      <c r="C458" s="185">
        <f>C457</f>
        <v/>
      </c>
      <c r="D458" s="185">
        <f>C458&amp;"/"&amp;B458</f>
        <v/>
      </c>
      <c r="E458" s="218" t="n">
        <v>45176</v>
      </c>
      <c r="F458" s="171" t="inlineStr">
        <is>
          <t>возврат</t>
        </is>
      </c>
      <c r="G458" s="170" t="inlineStr">
        <is>
          <t>Х5</t>
        </is>
      </c>
      <c r="H458" s="199" t="inlineStr">
        <is>
          <t>РЦ Екатеринбург</t>
        </is>
      </c>
      <c r="I458" s="170" t="n">
        <v>300</v>
      </c>
      <c r="J458" s="170" t="n">
        <v>300</v>
      </c>
      <c r="K458" s="170" t="n">
        <v>9334</v>
      </c>
      <c r="L458" s="170" t="inlineStr">
        <is>
          <t xml:space="preserve">Гарипов </t>
        </is>
      </c>
      <c r="M458" s="170" t="inlineStr">
        <is>
          <t>Х332КУ59</t>
        </is>
      </c>
      <c r="N458" s="170" t="n">
        <v>12</v>
      </c>
      <c r="O458" s="199" t="n"/>
      <c r="P458" s="199" t="inlineStr">
        <is>
          <t>Л7</t>
        </is>
      </c>
      <c r="Q458" s="200" t="n"/>
      <c r="R458" s="199" t="n">
        <v>885544801</v>
      </c>
      <c r="S458" s="258" t="inlineStr">
        <is>
          <t>R101078693</t>
        </is>
      </c>
      <c r="T458" s="185">
        <f>VLOOKUP(_xlfn.CONCAT(G458,H458),'SHIP-TO'!H:I,2,0)</f>
        <v/>
      </c>
      <c r="U458" s="282" t="n"/>
      <c r="V458" s="170" t="n"/>
      <c r="W458" s="170" t="n"/>
      <c r="X458" s="170" t="n"/>
      <c r="Y458" s="170" t="n"/>
      <c r="Z458" s="170" t="n"/>
      <c r="AA458" s="170" t="n"/>
      <c r="AB458" s="170" t="n"/>
      <c r="AC458" s="170" t="n"/>
      <c r="AD458" s="170" t="n"/>
      <c r="AE458" s="170" t="n"/>
      <c r="AF458" s="170" t="n"/>
      <c r="AG458" s="170" t="n"/>
      <c r="AH458" s="170" t="n"/>
      <c r="AI458" s="258" t="n"/>
      <c r="AJ458" s="185" t="n"/>
    </row>
    <row r="459" customFormat="1" s="172">
      <c r="A459" s="171">
        <f>E459&amp;F459</f>
        <v/>
      </c>
      <c r="B459" s="56" t="n">
        <v>458</v>
      </c>
      <c r="C459" s="185">
        <f>C458</f>
        <v/>
      </c>
      <c r="D459" s="185">
        <f>C459&amp;"/"&amp;B459</f>
        <v/>
      </c>
      <c r="E459" s="218" t="n">
        <v>45178</v>
      </c>
      <c r="F459" s="171" t="inlineStr">
        <is>
          <t>возврат</t>
        </is>
      </c>
      <c r="G459" s="170" t="inlineStr">
        <is>
          <t>Тандер</t>
        </is>
      </c>
      <c r="H459" s="199" t="inlineStr">
        <is>
          <t>Екатеринбург</t>
        </is>
      </c>
      <c r="I459" s="170" t="n">
        <v>500</v>
      </c>
      <c r="J459" s="170" t="n">
        <v>470</v>
      </c>
      <c r="K459" s="213" t="inlineStr">
        <is>
          <t>ВозПерв0009834</t>
        </is>
      </c>
      <c r="L459" s="170" t="inlineStr">
        <is>
          <t xml:space="preserve">Гамаюнов </t>
        </is>
      </c>
      <c r="M459" s="170" t="inlineStr">
        <is>
          <t>Н094СХ159</t>
        </is>
      </c>
      <c r="N459" s="170" t="n">
        <v>20</v>
      </c>
      <c r="O459" s="199" t="n"/>
      <c r="P459" s="199" t="inlineStr">
        <is>
          <t>Л7</t>
        </is>
      </c>
      <c r="Q459" s="200" t="n"/>
      <c r="R459" s="199" t="n">
        <v>885515952</v>
      </c>
      <c r="S459" s="258" t="inlineStr">
        <is>
          <t>R101078340</t>
        </is>
      </c>
      <c r="T459" s="185">
        <f>VLOOKUP(_xlfn.CONCAT(G459,H459),'SHIP-TO'!H:I,2,0)</f>
        <v/>
      </c>
      <c r="U459" s="282" t="n"/>
      <c r="V459" s="170" t="n"/>
      <c r="W459" s="170" t="n"/>
      <c r="X459" s="170" t="n"/>
      <c r="Y459" s="170" t="n"/>
      <c r="Z459" s="170" t="n"/>
      <c r="AA459" s="170" t="n"/>
      <c r="AB459" s="170" t="n"/>
      <c r="AC459" s="170" t="n"/>
      <c r="AD459" s="170" t="n"/>
      <c r="AE459" s="170" t="n"/>
      <c r="AF459" s="170" t="n"/>
      <c r="AG459" s="170" t="n"/>
      <c r="AH459" s="170" t="n"/>
      <c r="AI459" s="258" t="n"/>
      <c r="AJ459" s="185" t="n"/>
    </row>
    <row r="460" customFormat="1" s="172">
      <c r="A460" s="171">
        <f>E460&amp;F460</f>
        <v/>
      </c>
      <c r="B460" s="56" t="n">
        <v>459</v>
      </c>
      <c r="C460" s="185">
        <f>C459</f>
        <v/>
      </c>
      <c r="D460" s="185">
        <f>C460&amp;"/"&amp;B460</f>
        <v/>
      </c>
      <c r="E460" s="218" t="n">
        <v>45181</v>
      </c>
      <c r="F460" s="171" t="inlineStr">
        <is>
          <t>возврат</t>
        </is>
      </c>
      <c r="G460" s="170" t="inlineStr">
        <is>
          <t>Тандер</t>
        </is>
      </c>
      <c r="H460" s="199" t="inlineStr">
        <is>
          <t>Челябинск</t>
        </is>
      </c>
      <c r="I460" s="170" t="n">
        <v>500</v>
      </c>
      <c r="J460" s="170" t="n">
        <v>0</v>
      </c>
      <c r="K460" s="170" t="inlineStr">
        <is>
          <t>Нет баланса на РЦ</t>
        </is>
      </c>
      <c r="L460" s="170" t="n"/>
      <c r="M460" s="170" t="inlineStr">
        <is>
          <t>-</t>
        </is>
      </c>
      <c r="N460" s="170" t="n">
        <v>0</v>
      </c>
      <c r="O460" s="199" t="n"/>
      <c r="P460" s="199" t="inlineStr">
        <is>
          <t>Л7</t>
        </is>
      </c>
      <c r="Q460" s="200" t="n"/>
      <c r="R460" s="199" t="inlineStr">
        <is>
          <t>-</t>
        </is>
      </c>
      <c r="S460" s="258" t="inlineStr">
        <is>
          <t>-</t>
        </is>
      </c>
      <c r="T460" s="185">
        <f>VLOOKUP(_xlfn.CONCAT(G460,H460),'SHIP-TO'!H:I,2,0)</f>
        <v/>
      </c>
      <c r="U460" s="282" t="n"/>
      <c r="V460" s="170" t="n"/>
      <c r="W460" s="170" t="n"/>
      <c r="X460" s="170" t="n"/>
      <c r="Y460" s="170" t="n"/>
      <c r="Z460" s="170" t="n"/>
      <c r="AA460" s="170" t="n"/>
      <c r="AB460" s="170" t="n"/>
      <c r="AC460" s="170" t="n"/>
      <c r="AD460" s="170" t="n"/>
      <c r="AE460" s="170" t="n"/>
      <c r="AF460" s="170" t="n"/>
      <c r="AG460" s="170" t="n"/>
      <c r="AH460" s="170" t="n"/>
      <c r="AI460" s="258" t="n"/>
      <c r="AJ460" s="185" t="n"/>
    </row>
    <row r="461" customFormat="1" s="172">
      <c r="A461" s="171">
        <f>E461&amp;F461</f>
        <v/>
      </c>
      <c r="B461" s="56" t="n">
        <v>460</v>
      </c>
      <c r="C461" s="185">
        <f>C460</f>
        <v/>
      </c>
      <c r="D461" s="185">
        <f>C461&amp;"/"&amp;B461</f>
        <v/>
      </c>
      <c r="E461" s="218" t="n">
        <v>45182</v>
      </c>
      <c r="F461" s="171" t="inlineStr">
        <is>
          <t>аренда</t>
        </is>
      </c>
      <c r="G461" s="170" t="inlineStr">
        <is>
          <t>ПТ Групп</t>
        </is>
      </c>
      <c r="H461" s="199" t="n"/>
      <c r="I461" s="170" t="n">
        <v>700</v>
      </c>
      <c r="J461" s="185" t="n">
        <v>700</v>
      </c>
      <c r="K461" s="247" t="inlineStr">
        <is>
          <t>5.012</t>
        </is>
      </c>
      <c r="L461" s="185" t="inlineStr">
        <is>
          <t>Глушко</t>
        </is>
      </c>
      <c r="M461" s="185" t="inlineStr">
        <is>
          <t>У918ХК96</t>
        </is>
      </c>
      <c r="N461" s="185" t="n">
        <v>24</v>
      </c>
      <c r="O461" s="216" t="n"/>
      <c r="P461" s="199" t="inlineStr">
        <is>
          <t>Л7</t>
        </is>
      </c>
      <c r="Q461" s="217" t="n"/>
      <c r="R461" s="216" t="inlineStr">
        <is>
          <t>-</t>
        </is>
      </c>
      <c r="S461" s="258" t="inlineStr">
        <is>
          <t>-</t>
        </is>
      </c>
      <c r="T461" s="185">
        <f>VLOOKUP(_xlfn.CONCAT(G461,H461),'SHIP-TO'!H:I,2,0)</f>
        <v/>
      </c>
      <c r="U461" s="282" t="n"/>
      <c r="V461" s="185" t="n"/>
      <c r="W461" s="185" t="n"/>
      <c r="X461" s="185" t="n"/>
      <c r="Y461" s="185" t="n"/>
      <c r="Z461" s="185" t="n"/>
      <c r="AA461" s="185" t="n"/>
      <c r="AB461" s="185" t="n"/>
      <c r="AC461" s="185" t="n"/>
      <c r="AD461" s="185" t="n"/>
      <c r="AE461" s="185" t="n"/>
      <c r="AF461" s="185" t="n"/>
      <c r="AG461" s="185" t="n"/>
      <c r="AH461" s="185" t="n"/>
      <c r="AI461" s="258" t="n"/>
      <c r="AJ461" s="185" t="n"/>
    </row>
    <row r="462" customFormat="1" s="172">
      <c r="A462" s="171">
        <f>E462&amp;F462</f>
        <v/>
      </c>
      <c r="B462" s="56" t="n">
        <v>461</v>
      </c>
      <c r="C462" s="185">
        <f>C461</f>
        <v/>
      </c>
      <c r="D462" s="185">
        <f>C462&amp;"/"&amp;B462</f>
        <v/>
      </c>
      <c r="E462" s="218" t="n">
        <v>45183</v>
      </c>
      <c r="F462" s="171" t="inlineStr">
        <is>
          <t>возврат</t>
        </is>
      </c>
      <c r="G462" s="170" t="inlineStr">
        <is>
          <t>Х5</t>
        </is>
      </c>
      <c r="H462" s="199" t="inlineStr">
        <is>
          <t>РЦ Форпост</t>
        </is>
      </c>
      <c r="I462" s="170" t="n">
        <v>300</v>
      </c>
      <c r="J462" s="185" t="n">
        <v>300</v>
      </c>
      <c r="K462" s="185" t="n">
        <v>5900204415</v>
      </c>
      <c r="L462" s="185" t="inlineStr">
        <is>
          <t xml:space="preserve">Сорокин </t>
        </is>
      </c>
      <c r="M462" s="185" t="inlineStr">
        <is>
          <t>А468ОК159</t>
        </is>
      </c>
      <c r="N462" s="185" t="n">
        <v>12</v>
      </c>
      <c r="O462" s="216" t="n"/>
      <c r="P462" s="199" t="inlineStr">
        <is>
          <t>Л7</t>
        </is>
      </c>
      <c r="Q462" s="217" t="n"/>
      <c r="R462" s="216" t="n">
        <v>885473913</v>
      </c>
      <c r="S462" s="258" t="inlineStr">
        <is>
          <t>R101078181</t>
        </is>
      </c>
      <c r="T462" s="185">
        <f>VLOOKUP(_xlfn.CONCAT(G462,H462),'SHIP-TO'!H:I,2,0)</f>
        <v/>
      </c>
      <c r="U462" s="282" t="n"/>
      <c r="V462" s="185" t="n"/>
      <c r="W462" s="185" t="n"/>
      <c r="X462" s="185" t="n"/>
      <c r="Y462" s="185" t="n"/>
      <c r="Z462" s="185" t="n"/>
      <c r="AA462" s="185" t="n"/>
      <c r="AB462" s="185" t="n"/>
      <c r="AC462" s="185" t="n"/>
      <c r="AD462" s="185" t="n"/>
      <c r="AE462" s="185" t="n"/>
      <c r="AF462" s="185" t="n"/>
      <c r="AG462" s="185" t="n"/>
      <c r="AH462" s="185" t="n"/>
      <c r="AI462" s="258" t="n"/>
      <c r="AJ462" s="185" t="n"/>
    </row>
    <row r="463" customFormat="1" s="172">
      <c r="A463" s="171">
        <f>E463&amp;F463</f>
        <v/>
      </c>
      <c r="B463" s="56" t="n">
        <v>462</v>
      </c>
      <c r="C463" s="185">
        <f>C462</f>
        <v/>
      </c>
      <c r="D463" s="185">
        <f>C463&amp;"/"&amp;B463</f>
        <v/>
      </c>
      <c r="E463" s="218" t="n">
        <v>45184</v>
      </c>
      <c r="F463" s="171" t="inlineStr">
        <is>
          <t>аренда</t>
        </is>
      </c>
      <c r="G463" s="170" t="inlineStr">
        <is>
          <t>ПТ Групп</t>
        </is>
      </c>
      <c r="H463" s="199" t="n"/>
      <c r="I463" s="170" t="n">
        <v>700</v>
      </c>
      <c r="J463" s="185" t="n">
        <v>700</v>
      </c>
      <c r="K463" s="247" t="inlineStr">
        <is>
          <t>5.013</t>
        </is>
      </c>
      <c r="L463" s="185" t="inlineStr">
        <is>
          <t>Глушко</t>
        </is>
      </c>
      <c r="M463" s="185" t="inlineStr">
        <is>
          <t>У918ХК96</t>
        </is>
      </c>
      <c r="N463" s="185" t="n">
        <v>24</v>
      </c>
      <c r="O463" s="216" t="n"/>
      <c r="P463" s="199" t="inlineStr">
        <is>
          <t>Л7</t>
        </is>
      </c>
      <c r="Q463" s="217" t="n"/>
      <c r="R463" s="216" t="inlineStr">
        <is>
          <t>-</t>
        </is>
      </c>
      <c r="S463" s="258" t="inlineStr">
        <is>
          <t>-</t>
        </is>
      </c>
      <c r="T463" s="185">
        <f>VLOOKUP(_xlfn.CONCAT(G463,H463),'SHIP-TO'!H:I,2,0)</f>
        <v/>
      </c>
      <c r="U463" s="282" t="n"/>
      <c r="V463" s="185" t="n"/>
      <c r="W463" s="185" t="n"/>
      <c r="X463" s="185" t="n"/>
      <c r="Y463" s="185" t="n"/>
      <c r="Z463" s="185" t="n"/>
      <c r="AA463" s="185" t="n"/>
      <c r="AB463" s="185" t="n"/>
      <c r="AC463" s="185" t="n"/>
      <c r="AD463" s="185" t="n"/>
      <c r="AE463" s="185" t="n"/>
      <c r="AF463" s="185" t="n"/>
      <c r="AG463" s="185" t="n"/>
      <c r="AH463" s="185" t="n"/>
      <c r="AI463" s="258" t="n"/>
      <c r="AJ463" s="185" t="n"/>
    </row>
    <row r="464" customFormat="1" s="172">
      <c r="A464" s="171">
        <f>E464&amp;F464</f>
        <v/>
      </c>
      <c r="B464" s="56" t="n">
        <v>463</v>
      </c>
      <c r="C464" s="185">
        <f>C463</f>
        <v/>
      </c>
      <c r="D464" s="185">
        <f>C464&amp;"/"&amp;B464</f>
        <v/>
      </c>
      <c r="E464" s="218" t="n">
        <v>45185</v>
      </c>
      <c r="F464" s="171" t="inlineStr">
        <is>
          <t>возврат</t>
        </is>
      </c>
      <c r="G464" s="170" t="inlineStr">
        <is>
          <t>Тандер</t>
        </is>
      </c>
      <c r="H464" s="199" t="inlineStr">
        <is>
          <t>Екатеринбург</t>
        </is>
      </c>
      <c r="I464" s="170" t="n">
        <v>500</v>
      </c>
      <c r="J464" s="185" t="n">
        <v>479</v>
      </c>
      <c r="K464" s="185" t="inlineStr">
        <is>
          <t>ВозПерв0009859</t>
        </is>
      </c>
      <c r="L464" s="185" t="inlineStr">
        <is>
          <t>Постников</t>
        </is>
      </c>
      <c r="M464" s="185" t="inlineStr">
        <is>
          <t>Н908ЕВ159</t>
        </is>
      </c>
      <c r="N464" s="185" t="n">
        <v>23</v>
      </c>
      <c r="O464" s="216" t="n"/>
      <c r="P464" s="199" t="inlineStr">
        <is>
          <t>Л7</t>
        </is>
      </c>
      <c r="Q464" s="217" t="n"/>
      <c r="R464" s="216" t="n">
        <v>885611899</v>
      </c>
      <c r="S464" s="258" t="inlineStr">
        <is>
          <t>R101078339</t>
        </is>
      </c>
      <c r="T464" s="185">
        <f>VLOOKUP(_xlfn.CONCAT(G464,H464),'SHIP-TO'!H:I,2,0)</f>
        <v/>
      </c>
      <c r="U464" s="282" t="n"/>
      <c r="V464" s="185" t="n"/>
      <c r="W464" s="185" t="n"/>
      <c r="X464" s="185" t="n"/>
      <c r="Y464" s="185" t="n"/>
      <c r="Z464" s="185" t="n"/>
      <c r="AA464" s="185" t="n"/>
      <c r="AB464" s="185" t="n"/>
      <c r="AC464" s="185" t="n"/>
      <c r="AD464" s="185" t="n"/>
      <c r="AE464" s="185" t="n"/>
      <c r="AF464" s="185" t="n"/>
      <c r="AG464" s="185" t="n"/>
      <c r="AH464" s="185" t="n"/>
      <c r="AI464" s="258" t="n"/>
      <c r="AJ464" s="185" t="n"/>
    </row>
    <row r="465" customFormat="1" s="172">
      <c r="A465" s="171">
        <f>E465&amp;F465</f>
        <v/>
      </c>
      <c r="B465" s="56" t="n">
        <v>464</v>
      </c>
      <c r="C465" s="185">
        <f>C464</f>
        <v/>
      </c>
      <c r="D465" s="185">
        <f>C465&amp;"/"&amp;B465</f>
        <v/>
      </c>
      <c r="E465" s="218" t="n">
        <v>45185</v>
      </c>
      <c r="F465" s="171" t="inlineStr">
        <is>
          <t>возврат</t>
        </is>
      </c>
      <c r="G465" s="170" t="inlineStr">
        <is>
          <t>Х5</t>
        </is>
      </c>
      <c r="H465" s="199" t="inlineStr">
        <is>
          <t>РЦ Форпост</t>
        </is>
      </c>
      <c r="I465" s="170" t="n">
        <v>300</v>
      </c>
      <c r="J465" s="185" t="n">
        <v>284</v>
      </c>
      <c r="K465" s="185" t="n">
        <v>5900204980</v>
      </c>
      <c r="L465" s="185" t="inlineStr">
        <is>
          <t>Яковлев</t>
        </is>
      </c>
      <c r="M465" s="185" t="inlineStr">
        <is>
          <t>Х332КУ59</t>
        </is>
      </c>
      <c r="N465" s="185" t="n">
        <v>12</v>
      </c>
      <c r="O465" s="216" t="n"/>
      <c r="P465" s="199" t="inlineStr">
        <is>
          <t>Л7</t>
        </is>
      </c>
      <c r="Q465" s="217" t="n"/>
      <c r="R465" s="216" t="n">
        <v>885530828</v>
      </c>
      <c r="S465" s="258" t="inlineStr">
        <is>
          <t>R101078332</t>
        </is>
      </c>
      <c r="T465" s="185">
        <f>VLOOKUP(_xlfn.CONCAT(G465,H465),'SHIP-TO'!H:I,2,0)</f>
        <v/>
      </c>
      <c r="U465" s="282" t="n"/>
      <c r="V465" s="185" t="n"/>
      <c r="W465" s="185" t="n"/>
      <c r="X465" s="185" t="n"/>
      <c r="Y465" s="185" t="n"/>
      <c r="Z465" s="185" t="n"/>
      <c r="AA465" s="185" t="n"/>
      <c r="AB465" s="185" t="n"/>
      <c r="AC465" s="185" t="n"/>
      <c r="AD465" s="185" t="n"/>
      <c r="AE465" s="185" t="n"/>
      <c r="AF465" s="185" t="n"/>
      <c r="AG465" s="185" t="n"/>
      <c r="AH465" s="185" t="n"/>
      <c r="AI465" s="258" t="n"/>
      <c r="AJ465" s="185" t="n"/>
    </row>
    <row r="466" customFormat="1" s="172">
      <c r="A466" s="171">
        <f>E466&amp;F466</f>
        <v/>
      </c>
      <c r="B466" s="56" t="n">
        <v>465</v>
      </c>
      <c r="C466" s="185">
        <f>C465</f>
        <v/>
      </c>
      <c r="D466" s="185">
        <f>C466&amp;"/"&amp;B466</f>
        <v/>
      </c>
      <c r="E466" s="218" t="n">
        <v>45187</v>
      </c>
      <c r="F466" s="171" t="inlineStr">
        <is>
          <t>возврат</t>
        </is>
      </c>
      <c r="G466" s="170" t="inlineStr">
        <is>
          <t>Х5</t>
        </is>
      </c>
      <c r="H466" s="199" t="inlineStr">
        <is>
          <t>РЦ Форпост</t>
        </is>
      </c>
      <c r="I466" s="170" t="n">
        <v>300</v>
      </c>
      <c r="J466" s="185" t="n">
        <v>300</v>
      </c>
      <c r="K466" s="185" t="n">
        <v>5900205195</v>
      </c>
      <c r="L466" s="185" t="inlineStr">
        <is>
          <t>Коренник</t>
        </is>
      </c>
      <c r="M466" s="185" t="inlineStr">
        <is>
          <t>Н750ЕТ159</t>
        </is>
      </c>
      <c r="N466" s="185" t="n">
        <v>12</v>
      </c>
      <c r="O466" s="216" t="n"/>
      <c r="P466" s="199" t="inlineStr">
        <is>
          <t>Л7</t>
        </is>
      </c>
      <c r="Q466" s="217" t="n"/>
      <c r="R466" s="216" t="n">
        <v>885515142</v>
      </c>
      <c r="S466" s="258" t="inlineStr">
        <is>
          <t>R101078333</t>
        </is>
      </c>
      <c r="T466" s="185">
        <f>VLOOKUP(_xlfn.CONCAT(G466,H466),'SHIP-TO'!H:I,2,0)</f>
        <v/>
      </c>
      <c r="U466" s="282" t="n"/>
      <c r="V466" s="185" t="n"/>
      <c r="W466" s="185" t="n"/>
      <c r="X466" s="185" t="n"/>
      <c r="Y466" s="185" t="n"/>
      <c r="Z466" s="185" t="n"/>
      <c r="AA466" s="185" t="n"/>
      <c r="AB466" s="185" t="n"/>
      <c r="AC466" s="185" t="n"/>
      <c r="AD466" s="185" t="n"/>
      <c r="AE466" s="185" t="n"/>
      <c r="AF466" s="185" t="n"/>
      <c r="AG466" s="185" t="n"/>
      <c r="AH466" s="185" t="n"/>
      <c r="AI466" s="258" t="n"/>
      <c r="AJ466" s="185" t="n"/>
    </row>
    <row r="467" customFormat="1" s="172">
      <c r="A467" s="171">
        <f>E467&amp;F467</f>
        <v/>
      </c>
      <c r="B467" s="56" t="n">
        <v>466</v>
      </c>
      <c r="C467" s="185">
        <f>C466</f>
        <v/>
      </c>
      <c r="D467" s="185">
        <f>C467&amp;"/"&amp;B467</f>
        <v/>
      </c>
      <c r="E467" s="218" t="n">
        <v>45188</v>
      </c>
      <c r="F467" s="171" t="inlineStr">
        <is>
          <t>возврат</t>
        </is>
      </c>
      <c r="G467" s="170" t="inlineStr">
        <is>
          <t>Х5</t>
        </is>
      </c>
      <c r="H467" s="199" t="inlineStr">
        <is>
          <t>РЦ Тюмень</t>
        </is>
      </c>
      <c r="I467" s="170" t="n">
        <v>400</v>
      </c>
      <c r="J467" s="185" t="n">
        <v>393</v>
      </c>
      <c r="K467" s="185" t="n">
        <v>5900109118</v>
      </c>
      <c r="L467" s="185" t="inlineStr">
        <is>
          <t>Копытов</t>
        </is>
      </c>
      <c r="M467" s="185" t="inlineStr">
        <is>
          <t>Н421ТУ159</t>
        </is>
      </c>
      <c r="N467" s="185" t="n">
        <v>12</v>
      </c>
      <c r="O467" s="216" t="n"/>
      <c r="P467" s="199" t="inlineStr">
        <is>
          <t>Л7</t>
        </is>
      </c>
      <c r="Q467" s="217" t="n"/>
      <c r="R467" s="216" t="n">
        <v>885557825</v>
      </c>
      <c r="S467" s="258" t="inlineStr">
        <is>
          <t>R101078337</t>
        </is>
      </c>
      <c r="T467" s="185">
        <f>VLOOKUP(_xlfn.CONCAT(G467,H467),'SHIP-TO'!H:I,2,0)</f>
        <v/>
      </c>
      <c r="U467" s="282" t="n"/>
      <c r="V467" s="185" t="n"/>
      <c r="W467" s="185" t="n"/>
      <c r="X467" s="185" t="n"/>
      <c r="Y467" s="185" t="n"/>
      <c r="Z467" s="185" t="n"/>
      <c r="AA467" s="185" t="n"/>
      <c r="AB467" s="185" t="n"/>
      <c r="AC467" s="185" t="n"/>
      <c r="AD467" s="185" t="n"/>
      <c r="AE467" s="185" t="n"/>
      <c r="AF467" s="185" t="n"/>
      <c r="AG467" s="185" t="n"/>
      <c r="AH467" s="185" t="n"/>
      <c r="AI467" s="258" t="n"/>
      <c r="AJ467" s="185" t="n"/>
    </row>
    <row r="468" customFormat="1" s="172">
      <c r="A468" s="171">
        <f>E468&amp;F468</f>
        <v/>
      </c>
      <c r="B468" s="56" t="n">
        <v>467</v>
      </c>
      <c r="C468" s="185">
        <f>C467</f>
        <v/>
      </c>
      <c r="D468" s="185">
        <f>C468&amp;"/"&amp;B468</f>
        <v/>
      </c>
      <c r="E468" s="218" t="n">
        <v>45189</v>
      </c>
      <c r="F468" s="171" t="inlineStr">
        <is>
          <t>возврат</t>
        </is>
      </c>
      <c r="G468" s="170" t="inlineStr">
        <is>
          <t>Х5</t>
        </is>
      </c>
      <c r="H468" s="199" t="inlineStr">
        <is>
          <t>РЦ Тюмень</t>
        </is>
      </c>
      <c r="I468" s="170" t="n">
        <v>435</v>
      </c>
      <c r="J468" s="185" t="n">
        <v>390</v>
      </c>
      <c r="K468" s="185" t="n">
        <v>5900109272</v>
      </c>
      <c r="L468" s="185" t="inlineStr">
        <is>
          <t xml:space="preserve">Туров </t>
        </is>
      </c>
      <c r="M468" s="185" t="inlineStr">
        <is>
          <t>М371ТС159</t>
        </is>
      </c>
      <c r="N468" s="185" t="n">
        <v>18</v>
      </c>
      <c r="O468" s="216" t="n"/>
      <c r="P468" s="199" t="inlineStr">
        <is>
          <t>Л7</t>
        </is>
      </c>
      <c r="Q468" s="217" t="n"/>
      <c r="R468" s="216" t="n">
        <v>885569218</v>
      </c>
      <c r="S468" s="258" t="inlineStr">
        <is>
          <t>R101078338</t>
        </is>
      </c>
      <c r="T468" s="185">
        <f>VLOOKUP(_xlfn.CONCAT(G468,H468),'SHIP-TO'!H:I,2,0)</f>
        <v/>
      </c>
      <c r="U468" s="282" t="n"/>
      <c r="V468" s="185" t="n"/>
      <c r="W468" s="185" t="n"/>
      <c r="X468" s="185" t="n"/>
      <c r="Y468" s="185" t="n"/>
      <c r="Z468" s="185" t="n"/>
      <c r="AA468" s="185" t="n"/>
      <c r="AB468" s="185" t="n"/>
      <c r="AC468" s="185" t="n"/>
      <c r="AD468" s="185" t="n"/>
      <c r="AE468" s="185" t="n"/>
      <c r="AF468" s="185" t="n"/>
      <c r="AG468" s="185" t="n"/>
      <c r="AH468" s="185" t="n"/>
      <c r="AI468" s="258" t="n"/>
      <c r="AJ468" s="185" t="n"/>
    </row>
    <row r="469" customFormat="1" s="172">
      <c r="A469" s="171">
        <f>E469&amp;F469</f>
        <v/>
      </c>
      <c r="B469" s="56" t="n">
        <v>468</v>
      </c>
      <c r="C469" s="185">
        <f>C460</f>
        <v/>
      </c>
      <c r="D469" s="185">
        <f>C469&amp;"/"&amp;B469</f>
        <v/>
      </c>
      <c r="E469" s="215" t="n">
        <v>45189</v>
      </c>
      <c r="F469" s="186" t="inlineStr">
        <is>
          <t>возврат</t>
        </is>
      </c>
      <c r="G469" s="185" t="inlineStr">
        <is>
          <t>Х5</t>
        </is>
      </c>
      <c r="H469" s="216" t="inlineStr">
        <is>
          <t>РЦ Форпост</t>
        </is>
      </c>
      <c r="I469" s="185" t="n">
        <v>300</v>
      </c>
      <c r="J469" s="185" t="n">
        <v>286</v>
      </c>
      <c r="K469" s="185" t="n">
        <v>5900205657</v>
      </c>
      <c r="L469" s="185" t="inlineStr">
        <is>
          <t>Шатилов</t>
        </is>
      </c>
      <c r="M469" s="185" t="inlineStr">
        <is>
          <t>Н086СХ159</t>
        </is>
      </c>
      <c r="N469" s="185" t="n">
        <v>12</v>
      </c>
      <c r="O469" s="216" t="n"/>
      <c r="P469" s="216" t="inlineStr">
        <is>
          <t>Л7</t>
        </is>
      </c>
      <c r="Q469" s="200" t="n"/>
      <c r="R469" s="199" t="n">
        <v>885611927</v>
      </c>
      <c r="S469" s="258" t="inlineStr">
        <is>
          <t>R101078180</t>
        </is>
      </c>
      <c r="T469" s="185">
        <f>VLOOKUP(_xlfn.CONCAT(G469,H469),'SHIP-TO'!H:I,2,0)</f>
        <v/>
      </c>
      <c r="U469" s="282" t="n"/>
      <c r="V469" s="170" t="n"/>
      <c r="W469" s="170" t="n"/>
      <c r="X469" s="170" t="n"/>
      <c r="Y469" s="170" t="n"/>
      <c r="Z469" s="170" t="n"/>
      <c r="AA469" s="170" t="n"/>
      <c r="AB469" s="170" t="n"/>
      <c r="AC469" s="170" t="n"/>
      <c r="AD469" s="170" t="n"/>
      <c r="AE469" s="170" t="n"/>
      <c r="AF469" s="170" t="n"/>
      <c r="AG469" s="170" t="n"/>
      <c r="AH469" s="170" t="n"/>
      <c r="AI469" s="258" t="n"/>
      <c r="AJ469" s="185" t="n"/>
    </row>
    <row r="470" customFormat="1" s="172">
      <c r="A470" s="171">
        <f>E470&amp;F470</f>
        <v/>
      </c>
      <c r="B470" s="56" t="n">
        <v>469</v>
      </c>
      <c r="C470" s="185">
        <f>C469</f>
        <v/>
      </c>
      <c r="D470" s="185">
        <f>C470&amp;"/"&amp;B470</f>
        <v/>
      </c>
      <c r="E470" s="215" t="n">
        <v>45190</v>
      </c>
      <c r="F470" s="186" t="inlineStr">
        <is>
          <t>возврат</t>
        </is>
      </c>
      <c r="G470" s="185" t="inlineStr">
        <is>
          <t>Ашан</t>
        </is>
      </c>
      <c r="H470" s="216" t="inlineStr">
        <is>
          <t>Екатеринбург</t>
        </is>
      </c>
      <c r="I470" s="185" t="n">
        <v>326</v>
      </c>
      <c r="J470" s="185" t="n">
        <v>326</v>
      </c>
      <c r="K470" s="185" t="inlineStr">
        <is>
          <t>3/ЦБ-007796</t>
        </is>
      </c>
      <c r="L470" s="185" t="inlineStr">
        <is>
          <t>Обретюхин</t>
        </is>
      </c>
      <c r="M470" s="185" t="inlineStr">
        <is>
          <t>Е669СХ96</t>
        </is>
      </c>
      <c r="N470" s="185" t="n">
        <v>14</v>
      </c>
      <c r="O470" s="216" t="n"/>
      <c r="P470" s="216" t="inlineStr">
        <is>
          <t>СТС</t>
        </is>
      </c>
      <c r="Q470" s="200" t="n"/>
      <c r="R470" s="199" t="inlineStr">
        <is>
          <t>-</t>
        </is>
      </c>
      <c r="S470" s="258" t="inlineStr">
        <is>
          <t>R101078179</t>
        </is>
      </c>
      <c r="T470" s="185">
        <f>VLOOKUP(_xlfn.CONCAT(G470,H470),'SHIP-TO'!H:I,2,0)</f>
        <v/>
      </c>
      <c r="U470" s="282" t="n"/>
      <c r="V470" s="170" t="n"/>
      <c r="W470" s="170" t="n"/>
      <c r="X470" s="170" t="n"/>
      <c r="Y470" s="170" t="n"/>
      <c r="Z470" s="170" t="n"/>
      <c r="AA470" s="170" t="n"/>
      <c r="AB470" s="170" t="n"/>
      <c r="AC470" s="170" t="n"/>
      <c r="AD470" s="170" t="n"/>
      <c r="AE470" s="170" t="n"/>
      <c r="AF470" s="170" t="n"/>
      <c r="AG470" s="170" t="n"/>
      <c r="AH470" s="170" t="n"/>
      <c r="AI470" s="258" t="n"/>
      <c r="AJ470" s="185" t="n"/>
    </row>
    <row r="471" customFormat="1" s="172">
      <c r="A471" s="171">
        <f>E471&amp;F471</f>
        <v/>
      </c>
      <c r="B471" s="56" t="n">
        <v>470</v>
      </c>
      <c r="C471" s="185">
        <f>C470</f>
        <v/>
      </c>
      <c r="D471" s="185">
        <f>C471&amp;"/"&amp;B471</f>
        <v/>
      </c>
      <c r="E471" s="215" t="n">
        <v>45191</v>
      </c>
      <c r="F471" s="186" t="inlineStr">
        <is>
          <t>аренда</t>
        </is>
      </c>
      <c r="G471" s="185" t="inlineStr">
        <is>
          <t>ПТ Групп</t>
        </is>
      </c>
      <c r="H471" s="216" t="n"/>
      <c r="I471" s="185" t="n">
        <v>700</v>
      </c>
      <c r="J471" s="185" t="n">
        <v>700</v>
      </c>
      <c r="K471" s="247" t="inlineStr">
        <is>
          <t>5.014</t>
        </is>
      </c>
      <c r="L471" s="185" t="inlineStr">
        <is>
          <t>Глушко</t>
        </is>
      </c>
      <c r="M471" s="185" t="inlineStr">
        <is>
          <t>У918ХК96</t>
        </is>
      </c>
      <c r="N471" s="185" t="n">
        <v>24</v>
      </c>
      <c r="O471" s="216" t="n"/>
      <c r="P471" s="216" t="inlineStr">
        <is>
          <t>-</t>
        </is>
      </c>
      <c r="Q471" s="200" t="n"/>
      <c r="R471" s="199" t="inlineStr">
        <is>
          <t>-</t>
        </is>
      </c>
      <c r="S471" s="258" t="inlineStr">
        <is>
          <t>-</t>
        </is>
      </c>
      <c r="T471" s="185">
        <f>VLOOKUP(_xlfn.CONCAT(G471,H471),'SHIP-TO'!H:I,2,0)</f>
        <v/>
      </c>
      <c r="U471" s="282" t="n"/>
      <c r="V471" s="170" t="n"/>
      <c r="W471" s="170" t="n"/>
      <c r="X471" s="170" t="n"/>
      <c r="Y471" s="170" t="n"/>
      <c r="Z471" s="170" t="n"/>
      <c r="AA471" s="170" t="n"/>
      <c r="AB471" s="170" t="n"/>
      <c r="AC471" s="170" t="n"/>
      <c r="AD471" s="170" t="n"/>
      <c r="AE471" s="170" t="n"/>
      <c r="AF471" s="170" t="n"/>
      <c r="AG471" s="170" t="n"/>
      <c r="AH471" s="170" t="n"/>
      <c r="AI471" s="258" t="n"/>
      <c r="AJ471" s="185" t="n"/>
    </row>
    <row r="472" customFormat="1" s="172">
      <c r="A472" s="171">
        <f>E472&amp;F472</f>
        <v/>
      </c>
      <c r="B472" s="56" t="n">
        <v>471</v>
      </c>
      <c r="C472" s="185">
        <f>C471</f>
        <v/>
      </c>
      <c r="D472" s="185">
        <f>C472&amp;"/"&amp;B472</f>
        <v/>
      </c>
      <c r="E472" s="215" t="n">
        <v>45192</v>
      </c>
      <c r="F472" s="186" t="inlineStr">
        <is>
          <t>возврат</t>
        </is>
      </c>
      <c r="G472" s="185" t="inlineStr">
        <is>
          <t>Тандер</t>
        </is>
      </c>
      <c r="H472" s="216" t="inlineStr">
        <is>
          <t>Екатеринбург</t>
        </is>
      </c>
      <c r="I472" s="185" t="n">
        <v>500</v>
      </c>
      <c r="J472" s="170" t="n">
        <v>500</v>
      </c>
      <c r="K472" s="170" t="inlineStr">
        <is>
          <t>ВозПерв0009893</t>
        </is>
      </c>
      <c r="L472" s="170" t="inlineStr">
        <is>
          <t>Дузенко</t>
        </is>
      </c>
      <c r="M472" s="170" t="inlineStr">
        <is>
          <t>Н083СХ159</t>
        </is>
      </c>
      <c r="N472" s="170" t="n">
        <v>20</v>
      </c>
      <c r="O472" s="199" t="n"/>
      <c r="P472" s="216" t="inlineStr">
        <is>
          <t>Л7</t>
        </is>
      </c>
      <c r="Q472" s="200" t="n"/>
      <c r="R472" s="199" t="n">
        <v>885618471</v>
      </c>
      <c r="S472" s="258" t="inlineStr">
        <is>
          <t>R101080940</t>
        </is>
      </c>
      <c r="T472" s="185">
        <f>VLOOKUP(_xlfn.CONCAT(G472,H472),'SHIP-TO'!H:I,2,0)</f>
        <v/>
      </c>
      <c r="U472" s="282" t="n"/>
      <c r="V472" s="170" t="n"/>
      <c r="W472" s="170" t="n"/>
      <c r="X472" s="170" t="n"/>
      <c r="Y472" s="170" t="n"/>
      <c r="Z472" s="170" t="n"/>
      <c r="AA472" s="170" t="n"/>
      <c r="AB472" s="170" t="n"/>
      <c r="AC472" s="170" t="n"/>
      <c r="AD472" s="170" t="n"/>
      <c r="AE472" s="170" t="n"/>
      <c r="AF472" s="170" t="n"/>
      <c r="AG472" s="170" t="n"/>
      <c r="AH472" s="170" t="n"/>
      <c r="AI472" s="258" t="n"/>
      <c r="AJ472" s="185" t="n"/>
    </row>
    <row r="473" customFormat="1" s="172">
      <c r="A473" s="171">
        <f>E473&amp;F473</f>
        <v/>
      </c>
      <c r="B473" s="56" t="n">
        <v>472</v>
      </c>
      <c r="C473" s="185">
        <f>C472</f>
        <v/>
      </c>
      <c r="D473" s="185">
        <f>C473&amp;"/"&amp;B473</f>
        <v/>
      </c>
      <c r="E473" s="218" t="n">
        <v>45195</v>
      </c>
      <c r="F473" s="171" t="inlineStr">
        <is>
          <t>возврат</t>
        </is>
      </c>
      <c r="G473" s="170" t="inlineStr">
        <is>
          <t>Тандер</t>
        </is>
      </c>
      <c r="H473" s="199" t="inlineStr">
        <is>
          <t>Екатеринбург</t>
        </is>
      </c>
      <c r="I473" s="170" t="n">
        <v>500</v>
      </c>
      <c r="J473" s="170" t="n">
        <v>500</v>
      </c>
      <c r="K473" s="170" t="inlineStr">
        <is>
          <t>ВозПерв0009910</t>
        </is>
      </c>
      <c r="L473" s="170" t="inlineStr">
        <is>
          <t>Дьяков</t>
        </is>
      </c>
      <c r="M473" s="170" t="inlineStr">
        <is>
          <t>Н908ЕВ159</t>
        </is>
      </c>
      <c r="N473" s="170" t="n">
        <v>20</v>
      </c>
      <c r="O473" s="199" t="n"/>
      <c r="P473" s="199" t="inlineStr">
        <is>
          <t>Л7</t>
        </is>
      </c>
      <c r="Q473" s="200" t="n"/>
      <c r="R473" s="199" t="n">
        <v>885514897</v>
      </c>
      <c r="S473" s="258" t="inlineStr">
        <is>
          <t>R101080941</t>
        </is>
      </c>
      <c r="T473" s="185">
        <f>VLOOKUP(_xlfn.CONCAT(G473,H473),'SHIP-TO'!H:I,2,0)</f>
        <v/>
      </c>
      <c r="U473" s="282" t="n"/>
      <c r="V473" s="170" t="n"/>
      <c r="W473" s="170" t="n"/>
      <c r="X473" s="170" t="n"/>
      <c r="Y473" s="170" t="n"/>
      <c r="Z473" s="170" t="n"/>
      <c r="AA473" s="170" t="n"/>
      <c r="AB473" s="170" t="n"/>
      <c r="AC473" s="170" t="n"/>
      <c r="AD473" s="170" t="n"/>
      <c r="AE473" s="170" t="n"/>
      <c r="AF473" s="170" t="n"/>
      <c r="AG473" s="170" t="n"/>
      <c r="AH473" s="170" t="n"/>
      <c r="AI473" s="258" t="n"/>
      <c r="AJ473" s="185" t="n"/>
    </row>
    <row r="474" customFormat="1" s="172">
      <c r="A474" s="171">
        <f>E474&amp;F474</f>
        <v/>
      </c>
      <c r="B474" s="56" t="n">
        <v>473</v>
      </c>
      <c r="C474" s="185">
        <f>C473</f>
        <v/>
      </c>
      <c r="D474" s="185">
        <f>C474&amp;"/"&amp;B474</f>
        <v/>
      </c>
      <c r="E474" s="218" t="n">
        <v>45197</v>
      </c>
      <c r="F474" s="171" t="inlineStr">
        <is>
          <t>аренда</t>
        </is>
      </c>
      <c r="G474" s="170" t="inlineStr">
        <is>
          <t>ПТ Групп</t>
        </is>
      </c>
      <c r="H474" s="199" t="n"/>
      <c r="I474" s="170" t="n">
        <v>700</v>
      </c>
      <c r="J474" s="170" t="n">
        <v>700</v>
      </c>
      <c r="K474" s="248" t="inlineStr">
        <is>
          <t>5.015</t>
        </is>
      </c>
      <c r="L474" s="170" t="inlineStr">
        <is>
          <t>Глушко</t>
        </is>
      </c>
      <c r="M474" s="170" t="inlineStr">
        <is>
          <t>У918ХК96</t>
        </is>
      </c>
      <c r="N474" s="170" t="n">
        <v>24</v>
      </c>
      <c r="O474" s="199" t="n"/>
      <c r="P474" s="199" t="inlineStr">
        <is>
          <t>-</t>
        </is>
      </c>
      <c r="Q474" s="200" t="n"/>
      <c r="R474" s="199" t="inlineStr">
        <is>
          <t>-</t>
        </is>
      </c>
      <c r="S474" s="258" t="inlineStr">
        <is>
          <t>-</t>
        </is>
      </c>
      <c r="T474" s="185">
        <f>VLOOKUP(_xlfn.CONCAT(G474,H474),'SHIP-TO'!H:I,2,0)</f>
        <v/>
      </c>
      <c r="U474" s="282" t="n"/>
      <c r="V474" s="170" t="n"/>
      <c r="W474" s="170" t="n"/>
      <c r="X474" s="170" t="n"/>
      <c r="Y474" s="170" t="n"/>
      <c r="Z474" s="170" t="n"/>
      <c r="AA474" s="170" t="n"/>
      <c r="AB474" s="170" t="n"/>
      <c r="AC474" s="170" t="n"/>
      <c r="AD474" s="170" t="n"/>
      <c r="AE474" s="170" t="n"/>
      <c r="AF474" s="170" t="n"/>
      <c r="AG474" s="170" t="n"/>
      <c r="AH474" s="170" t="n"/>
      <c r="AI474" s="258" t="n"/>
      <c r="AJ474" s="185" t="n"/>
    </row>
    <row r="475">
      <c r="A475" s="168">
        <f>E475&amp;F475</f>
        <v/>
      </c>
      <c r="B475" s="56" t="n">
        <v>474</v>
      </c>
      <c r="C475" s="175">
        <f>C474</f>
        <v/>
      </c>
      <c r="D475" s="175">
        <f>C475&amp;"/"&amp;B475</f>
        <v/>
      </c>
      <c r="E475" s="214" t="n">
        <v>45202</v>
      </c>
      <c r="F475" s="168" t="inlineStr">
        <is>
          <t>возврат</t>
        </is>
      </c>
      <c r="G475" s="56" t="inlineStr">
        <is>
          <t>Тандер</t>
        </is>
      </c>
      <c r="H475" s="197" t="inlineStr">
        <is>
          <t>Екатеринбург</t>
        </is>
      </c>
      <c r="I475" s="56" t="n">
        <v>500</v>
      </c>
      <c r="J475" s="56" t="n">
        <v>500</v>
      </c>
      <c r="K475" s="56" t="inlineStr">
        <is>
          <t>ВрзПерв0009933</t>
        </is>
      </c>
      <c r="L475" s="56" t="inlineStr">
        <is>
          <t>Хмелёв</t>
        </is>
      </c>
      <c r="M475" s="56" t="inlineStr">
        <is>
          <t>Н908ЕВ159</t>
        </is>
      </c>
      <c r="N475" s="56" t="n">
        <v>20</v>
      </c>
      <c r="O475" s="197" t="n"/>
      <c r="P475" s="197" t="inlineStr">
        <is>
          <t>Л7</t>
        </is>
      </c>
      <c r="Q475" s="198" t="n"/>
      <c r="R475" s="197" t="n">
        <v>885546569</v>
      </c>
      <c r="S475" s="257" t="inlineStr">
        <is>
          <t>R101082906</t>
        </is>
      </c>
      <c r="T475" s="175">
        <f>VLOOKUP(_xlfn.CONCAT(G475,H475),'SHIP-TO'!H:I,2,0)</f>
        <v/>
      </c>
      <c r="U475" s="296" t="n"/>
      <c r="V475" s="56" t="n"/>
      <c r="W475" s="56" t="n"/>
      <c r="X475" s="56" t="n"/>
      <c r="Y475" s="56" t="n"/>
      <c r="Z475" s="56" t="n"/>
      <c r="AA475" s="56" t="n"/>
      <c r="AB475" s="56" t="n"/>
      <c r="AC475" s="56" t="n"/>
      <c r="AD475" s="56" t="n"/>
      <c r="AE475" s="56" t="n"/>
      <c r="AF475" s="56" t="n"/>
      <c r="AG475" s="56" t="n"/>
      <c r="AH475" s="56" t="n"/>
      <c r="AI475" s="257" t="n"/>
      <c r="AJ475" s="175" t="n"/>
    </row>
    <row r="476">
      <c r="A476" s="168">
        <f>E476&amp;F476</f>
        <v/>
      </c>
      <c r="B476" s="56" t="n">
        <v>475</v>
      </c>
      <c r="C476" s="175">
        <f>C475</f>
        <v/>
      </c>
      <c r="D476" s="175">
        <f>C476&amp;"/"&amp;B476</f>
        <v/>
      </c>
      <c r="E476" s="214" t="n">
        <v>45202</v>
      </c>
      <c r="F476" s="168" t="inlineStr">
        <is>
          <t>возврат</t>
        </is>
      </c>
      <c r="G476" s="56" t="inlineStr">
        <is>
          <t>Тандер</t>
        </is>
      </c>
      <c r="H476" s="197" t="inlineStr">
        <is>
          <t>Сургут</t>
        </is>
      </c>
      <c r="I476" s="56" t="n">
        <v>500</v>
      </c>
      <c r="J476" s="56" t="n">
        <v>500</v>
      </c>
      <c r="K476" s="56" t="inlineStr">
        <is>
          <t>ВозСР04818</t>
        </is>
      </c>
      <c r="L476" s="56" t="inlineStr">
        <is>
          <t>Антропов</t>
        </is>
      </c>
      <c r="M476" s="56" t="inlineStr">
        <is>
          <t>Н695УН159</t>
        </is>
      </c>
      <c r="N476" s="56" t="n">
        <v>20</v>
      </c>
      <c r="O476" s="197" t="n"/>
      <c r="P476" s="197" t="inlineStr">
        <is>
          <t>Л7</t>
        </is>
      </c>
      <c r="Q476" s="198" t="n"/>
      <c r="R476" s="197" t="n">
        <v>885270004</v>
      </c>
      <c r="S476" s="257" t="inlineStr">
        <is>
          <t>R101082905</t>
        </is>
      </c>
      <c r="T476" s="175">
        <f>VLOOKUP(_xlfn.CONCAT(G476,H476),'SHIP-TO'!H:I,2,0)</f>
        <v/>
      </c>
      <c r="U476" s="296" t="n"/>
      <c r="V476" s="56" t="n"/>
      <c r="W476" s="56" t="n"/>
      <c r="X476" s="56" t="n"/>
      <c r="Y476" s="56" t="n"/>
      <c r="Z476" s="56" t="n"/>
      <c r="AA476" s="56" t="n"/>
      <c r="AB476" s="56" t="n"/>
      <c r="AC476" s="56" t="n"/>
      <c r="AD476" s="56" t="n"/>
      <c r="AE476" s="56" t="n"/>
      <c r="AF476" s="56" t="n"/>
      <c r="AG476" s="56" t="n"/>
      <c r="AH476" s="56" t="n"/>
      <c r="AI476" s="257" t="n"/>
      <c r="AJ476" s="175" t="n"/>
    </row>
    <row r="477">
      <c r="A477" s="168">
        <f>E477&amp;F477</f>
        <v/>
      </c>
      <c r="B477" s="56" t="n">
        <v>476</v>
      </c>
      <c r="C477" s="175">
        <f>C476</f>
        <v/>
      </c>
      <c r="D477" s="175">
        <f>C477&amp;"/"&amp;B477</f>
        <v/>
      </c>
      <c r="E477" s="214" t="n">
        <v>45204</v>
      </c>
      <c r="F477" s="168" t="inlineStr">
        <is>
          <t>возврат</t>
        </is>
      </c>
      <c r="G477" s="56" t="inlineStr">
        <is>
          <t>Тандер</t>
        </is>
      </c>
      <c r="H477" s="197" t="inlineStr">
        <is>
          <t>Екатеринбург</t>
        </is>
      </c>
      <c r="I477" s="56" t="n">
        <v>500</v>
      </c>
      <c r="J477" s="56" t="n">
        <v>500</v>
      </c>
      <c r="K477" s="56" t="inlineStr">
        <is>
          <t>ВозПерв0009942</t>
        </is>
      </c>
      <c r="L477" s="56" t="inlineStr">
        <is>
          <t xml:space="preserve">Сибагатулин </t>
        </is>
      </c>
      <c r="M477" s="56" t="inlineStr">
        <is>
          <t>А308ОК159</t>
        </is>
      </c>
      <c r="N477" s="56" t="n">
        <v>20</v>
      </c>
      <c r="O477" s="197" t="n"/>
      <c r="P477" s="197" t="inlineStr">
        <is>
          <t>Л7</t>
        </is>
      </c>
      <c r="Q477" s="198" t="n"/>
      <c r="R477" s="197" t="n">
        <v>885272711</v>
      </c>
      <c r="S477" s="257" t="inlineStr">
        <is>
          <t>R101085242</t>
        </is>
      </c>
      <c r="T477" s="175">
        <f>VLOOKUP(_xlfn.CONCAT(G477,H477),'SHIP-TO'!H:I,2,0)</f>
        <v/>
      </c>
      <c r="U477" s="296" t="n"/>
      <c r="V477" s="56" t="n"/>
      <c r="W477" s="56" t="n"/>
      <c r="X477" s="56" t="n"/>
      <c r="Y477" s="56" t="n"/>
      <c r="Z477" s="56" t="n"/>
      <c r="AA477" s="56" t="n"/>
      <c r="AB477" s="56" t="n"/>
      <c r="AC477" s="56" t="n"/>
      <c r="AD477" s="56" t="n"/>
      <c r="AE477" s="56" t="n"/>
      <c r="AF477" s="56" t="n"/>
      <c r="AG477" s="56" t="n"/>
      <c r="AH477" s="56" t="n"/>
      <c r="AI477" s="257" t="n"/>
      <c r="AJ477" s="175" t="n"/>
    </row>
    <row r="478">
      <c r="A478" s="168">
        <f>E478&amp;F478</f>
        <v/>
      </c>
      <c r="B478" s="56" t="n">
        <v>477</v>
      </c>
      <c r="C478" s="175">
        <f>C477</f>
        <v/>
      </c>
      <c r="D478" s="175">
        <f>C478&amp;"/"&amp;B478</f>
        <v/>
      </c>
      <c r="E478" s="221" t="n">
        <v>45208</v>
      </c>
      <c r="F478" s="168" t="inlineStr">
        <is>
          <t>возврат</t>
        </is>
      </c>
      <c r="G478" s="56" t="inlineStr">
        <is>
          <t>Х5</t>
        </is>
      </c>
      <c r="H478" s="197" t="inlineStr">
        <is>
          <t>РЦ Тюмень</t>
        </is>
      </c>
      <c r="I478" s="56" t="n">
        <v>400</v>
      </c>
      <c r="J478" s="56" t="n">
        <v>400</v>
      </c>
      <c r="K478" s="56" t="n">
        <v>5900112265</v>
      </c>
      <c r="L478" s="56" t="inlineStr">
        <is>
          <t>Кононов</t>
        </is>
      </c>
      <c r="M478" s="56" t="inlineStr">
        <is>
          <t>Н126СХ159</t>
        </is>
      </c>
      <c r="N478" s="56" t="n">
        <v>16</v>
      </c>
      <c r="O478" s="197" t="n"/>
      <c r="P478" s="197" t="inlineStr">
        <is>
          <t>Л7</t>
        </is>
      </c>
      <c r="Q478" s="198" t="n"/>
      <c r="R478" s="197" t="n">
        <v>885246876</v>
      </c>
      <c r="S478" s="257" t="inlineStr">
        <is>
          <t>R101084290</t>
        </is>
      </c>
      <c r="T478" s="175">
        <f>VLOOKUP(_xlfn.CONCAT(G478,H478),'SHIP-TO'!H:I,2,0)</f>
        <v/>
      </c>
      <c r="U478" s="296" t="n"/>
      <c r="V478" s="56" t="n"/>
      <c r="W478" s="56" t="n"/>
      <c r="X478" s="56" t="n"/>
      <c r="Y478" s="56" t="n"/>
      <c r="Z478" s="56" t="n"/>
      <c r="AA478" s="56" t="n"/>
      <c r="AB478" s="56" t="n"/>
      <c r="AC478" s="56" t="n"/>
      <c r="AD478" s="56" t="n"/>
      <c r="AE478" s="56" t="n"/>
      <c r="AF478" s="56" t="n"/>
      <c r="AG478" s="56" t="n"/>
      <c r="AH478" s="56" t="n"/>
      <c r="AI478" s="257" t="n"/>
      <c r="AJ478" s="175" t="n"/>
    </row>
    <row r="479">
      <c r="A479" s="168">
        <f>E479&amp;F479</f>
        <v/>
      </c>
      <c r="B479" s="56" t="n">
        <v>478</v>
      </c>
      <c r="C479" s="175">
        <f>C478</f>
        <v/>
      </c>
      <c r="D479" s="175">
        <f>C479&amp;"/"&amp;B479</f>
        <v/>
      </c>
      <c r="E479" s="221" t="n">
        <v>45210</v>
      </c>
      <c r="F479" s="168" t="inlineStr">
        <is>
          <t>возврат</t>
        </is>
      </c>
      <c r="G479" s="56" t="inlineStr">
        <is>
          <t>Х5</t>
        </is>
      </c>
      <c r="H479" s="197" t="inlineStr">
        <is>
          <t>РЦ Екатеринбург</t>
        </is>
      </c>
      <c r="I479" s="56" t="n">
        <v>400</v>
      </c>
      <c r="J479" s="56" t="n">
        <v>400</v>
      </c>
      <c r="K479" s="56" t="n">
        <v>9592</v>
      </c>
      <c r="L479" s="56" t="inlineStr">
        <is>
          <t>Красноперов</t>
        </is>
      </c>
      <c r="M479" s="56" t="inlineStr">
        <is>
          <t xml:space="preserve">Н763ЕТ159  </t>
        </is>
      </c>
      <c r="N479" s="56" t="n">
        <v>16</v>
      </c>
      <c r="O479" s="197" t="n"/>
      <c r="P479" s="197" t="inlineStr">
        <is>
          <t>Л7</t>
        </is>
      </c>
      <c r="Q479" s="198" t="n"/>
      <c r="R479" s="197" t="n">
        <v>885600203</v>
      </c>
      <c r="S479" s="257" t="inlineStr">
        <is>
          <t>R101086187</t>
        </is>
      </c>
      <c r="T479" s="175">
        <f>VLOOKUP(_xlfn.CONCAT(G479,H479),'SHIP-TO'!H:I,2,0)</f>
        <v/>
      </c>
      <c r="U479" s="296" t="n"/>
      <c r="V479" s="56" t="n"/>
      <c r="W479" s="56" t="n"/>
      <c r="X479" s="56" t="n"/>
      <c r="Y479" s="56" t="n"/>
      <c r="Z479" s="56" t="n"/>
      <c r="AA479" s="56" t="n"/>
      <c r="AB479" s="56" t="n"/>
      <c r="AC479" s="56" t="n"/>
      <c r="AD479" s="56" t="n"/>
      <c r="AE479" s="56" t="n"/>
      <c r="AF479" s="56" t="n"/>
      <c r="AG479" s="56" t="n"/>
      <c r="AH479" s="56" t="n"/>
      <c r="AI479" s="257" t="n"/>
      <c r="AJ479" s="175" t="n"/>
    </row>
    <row r="480">
      <c r="A480" s="168">
        <f>E480&amp;F480</f>
        <v/>
      </c>
      <c r="B480" s="56" t="n">
        <v>479</v>
      </c>
      <c r="C480" s="175">
        <f>C479</f>
        <v/>
      </c>
      <c r="D480" s="175">
        <f>C480&amp;"/"&amp;B480</f>
        <v/>
      </c>
      <c r="E480" s="221" t="n">
        <v>45211</v>
      </c>
      <c r="F480" s="168" t="inlineStr">
        <is>
          <t>возврат</t>
        </is>
      </c>
      <c r="G480" s="56" t="inlineStr">
        <is>
          <t>Х5</t>
        </is>
      </c>
      <c r="H480" s="197" t="inlineStr">
        <is>
          <t>РЦ Форпост</t>
        </is>
      </c>
      <c r="I480" s="56" t="n">
        <v>400</v>
      </c>
      <c r="J480" s="56" t="n">
        <v>400</v>
      </c>
      <c r="K480" s="56" t="n">
        <v>5900211093</v>
      </c>
      <c r="L480" s="56" t="inlineStr">
        <is>
          <t>Фоменко</t>
        </is>
      </c>
      <c r="M480" s="56" t="inlineStr">
        <is>
          <t>Х332КУ59</t>
        </is>
      </c>
      <c r="N480" s="56" t="n">
        <v>16</v>
      </c>
      <c r="O480" s="197" t="n"/>
      <c r="P480" s="197" t="inlineStr">
        <is>
          <t>Л7</t>
        </is>
      </c>
      <c r="Q480" s="198" t="n"/>
      <c r="R480" s="197" t="n">
        <v>885502469</v>
      </c>
      <c r="S480" s="257" t="inlineStr">
        <is>
          <t>R101086188</t>
        </is>
      </c>
      <c r="T480" s="175">
        <f>VLOOKUP(_xlfn.CONCAT(G480,H480),'SHIP-TO'!H:I,2,0)</f>
        <v/>
      </c>
      <c r="U480" s="296" t="n"/>
      <c r="V480" s="56" t="n"/>
      <c r="W480" s="56" t="n"/>
      <c r="X480" s="56" t="n"/>
      <c r="Y480" s="56" t="n"/>
      <c r="Z480" s="56" t="n"/>
      <c r="AA480" s="56" t="n"/>
      <c r="AB480" s="56" t="n"/>
      <c r="AC480" s="56" t="n"/>
      <c r="AD480" s="56" t="n"/>
      <c r="AE480" s="56" t="n"/>
      <c r="AF480" s="56" t="n"/>
      <c r="AG480" s="56" t="n"/>
      <c r="AH480" s="56" t="n"/>
      <c r="AI480" s="257" t="n"/>
      <c r="AJ480" s="175" t="n"/>
    </row>
    <row r="481">
      <c r="A481" s="168">
        <f>E481&amp;F481</f>
        <v/>
      </c>
      <c r="B481" s="56" t="n">
        <v>480</v>
      </c>
      <c r="C481" s="175">
        <f>C480</f>
        <v/>
      </c>
      <c r="D481" s="175">
        <f>C481&amp;"/"&amp;B481</f>
        <v/>
      </c>
      <c r="E481" s="221" t="n">
        <v>45211</v>
      </c>
      <c r="F481" s="168" t="inlineStr">
        <is>
          <t>возврат</t>
        </is>
      </c>
      <c r="G481" s="56" t="inlineStr">
        <is>
          <t>Бэст Прайс</t>
        </is>
      </c>
      <c r="H481" s="197" t="inlineStr">
        <is>
          <t>Екатеринбург</t>
        </is>
      </c>
      <c r="I481" s="56" t="n">
        <v>40</v>
      </c>
      <c r="J481" s="56" t="n">
        <v>40</v>
      </c>
      <c r="K481" s="56" t="inlineStr">
        <is>
          <t>-</t>
        </is>
      </c>
      <c r="L481" s="56" t="inlineStr">
        <is>
          <t>-</t>
        </is>
      </c>
      <c r="M481" s="56" t="inlineStr">
        <is>
          <t>-</t>
        </is>
      </c>
      <c r="N481" s="56" t="n">
        <v>2</v>
      </c>
      <c r="O481" s="197" t="n"/>
      <c r="P481" s="197" t="inlineStr">
        <is>
          <t>Л7</t>
        </is>
      </c>
      <c r="Q481" s="198" t="n"/>
      <c r="R481" s="197" t="inlineStr">
        <is>
          <t>-</t>
        </is>
      </c>
      <c r="S481" s="257" t="inlineStr">
        <is>
          <t>-</t>
        </is>
      </c>
      <c r="T481" s="175">
        <f>VLOOKUP(_xlfn.CONCAT(G481,H481),'SHIP-TO'!H:I,2,0)</f>
        <v/>
      </c>
      <c r="U481" s="296" t="n"/>
      <c r="V481" s="56" t="n"/>
      <c r="W481" s="56" t="n"/>
      <c r="X481" s="56" t="n"/>
      <c r="Y481" s="56" t="n"/>
      <c r="Z481" s="56" t="n"/>
      <c r="AA481" s="56" t="n"/>
      <c r="AB481" s="56" t="n"/>
      <c r="AC481" s="56" t="n"/>
      <c r="AD481" s="56" t="n"/>
      <c r="AE481" s="56" t="n"/>
      <c r="AF481" s="56" t="n"/>
      <c r="AG481" s="56" t="n"/>
      <c r="AH481" s="56" t="n"/>
      <c r="AI481" s="257" t="n"/>
      <c r="AJ481" s="175" t="n"/>
    </row>
    <row r="482">
      <c r="A482" s="168">
        <f>E482&amp;F482</f>
        <v/>
      </c>
      <c r="B482" s="56" t="n">
        <v>481</v>
      </c>
      <c r="C482" s="175">
        <f>C481</f>
        <v/>
      </c>
      <c r="D482" s="175">
        <f>C482&amp;"/"&amp;B482</f>
        <v/>
      </c>
      <c r="E482" s="221" t="n">
        <v>45212</v>
      </c>
      <c r="F482" s="168" t="inlineStr">
        <is>
          <t>возврат</t>
        </is>
      </c>
      <c r="G482" s="56" t="inlineStr">
        <is>
          <t>Х5</t>
        </is>
      </c>
      <c r="H482" s="197" t="inlineStr">
        <is>
          <t>РЦ Екатеринбург</t>
        </is>
      </c>
      <c r="I482" s="56" t="n">
        <v>400</v>
      </c>
      <c r="J482" s="56" t="n">
        <v>400</v>
      </c>
      <c r="K482" s="56" t="n">
        <v>9614</v>
      </c>
      <c r="L482" s="56" t="inlineStr">
        <is>
          <t>Гамаюнов</t>
        </is>
      </c>
      <c r="M482" s="56" t="inlineStr">
        <is>
          <t>Н094СХ159</t>
        </is>
      </c>
      <c r="N482" s="56" t="n">
        <v>16</v>
      </c>
      <c r="O482" s="197" t="n"/>
      <c r="P482" s="197" t="inlineStr">
        <is>
          <t>Л7</t>
        </is>
      </c>
      <c r="Q482" s="198" t="n"/>
      <c r="R482" s="197" t="n"/>
      <c r="S482" s="257" t="inlineStr">
        <is>
          <t>R101205413</t>
        </is>
      </c>
      <c r="T482" s="175">
        <f>VLOOKUP(_xlfn.CONCAT(G482,H482),'SHIP-TO'!H:I,2,0)</f>
        <v/>
      </c>
      <c r="U482" s="296" t="n"/>
      <c r="V482" s="56" t="n"/>
      <c r="W482" s="56" t="n"/>
      <c r="X482" s="56" t="n"/>
      <c r="Y482" s="56" t="n"/>
      <c r="Z482" s="56" t="n"/>
      <c r="AA482" s="56" t="n"/>
      <c r="AB482" s="56" t="n"/>
      <c r="AC482" s="56" t="n"/>
      <c r="AD482" s="56" t="n"/>
      <c r="AE482" s="56" t="n"/>
      <c r="AF482" s="56" t="n"/>
      <c r="AG482" s="56" t="n"/>
      <c r="AH482" s="56" t="n"/>
      <c r="AI482" s="257" t="n"/>
      <c r="AJ482" s="175" t="n"/>
    </row>
    <row r="483">
      <c r="A483" s="168">
        <f>E483&amp;F483</f>
        <v/>
      </c>
      <c r="B483" s="56" t="n">
        <v>482</v>
      </c>
      <c r="C483" s="175">
        <f>C482</f>
        <v/>
      </c>
      <c r="D483" s="175">
        <f>C483&amp;"/"&amp;B483</f>
        <v/>
      </c>
      <c r="E483" s="221" t="n">
        <v>45213</v>
      </c>
      <c r="F483" s="168" t="inlineStr">
        <is>
          <t>возврат</t>
        </is>
      </c>
      <c r="G483" s="56" t="inlineStr">
        <is>
          <t>Тандер</t>
        </is>
      </c>
      <c r="H483" s="197" t="inlineStr">
        <is>
          <t>Екатеринбург</t>
        </is>
      </c>
      <c r="I483" s="56" t="n">
        <v>500</v>
      </c>
      <c r="J483" s="219" t="n">
        <v>400</v>
      </c>
      <c r="K483" s="56" t="inlineStr">
        <is>
          <t>ВозПерв0009979</t>
        </is>
      </c>
      <c r="L483" s="56" t="inlineStr">
        <is>
          <t>Фоменко</t>
        </is>
      </c>
      <c r="M483" s="56" t="inlineStr">
        <is>
          <t>Х332КУ59</t>
        </is>
      </c>
      <c r="N483" s="56" t="n">
        <v>20</v>
      </c>
      <c r="O483" s="197" t="n"/>
      <c r="P483" s="197" t="inlineStr">
        <is>
          <t>Л7</t>
        </is>
      </c>
      <c r="Q483" s="198" t="n"/>
      <c r="R483" s="197" t="n"/>
      <c r="S483" s="257" t="inlineStr">
        <is>
          <t>R101205368</t>
        </is>
      </c>
      <c r="T483" s="175">
        <f>VLOOKUP(_xlfn.CONCAT(G483,H483),'SHIP-TO'!H:I,2,0)</f>
        <v/>
      </c>
      <c r="U483" s="296" t="n"/>
      <c r="V483" s="56" t="n"/>
      <c r="W483" s="56" t="n"/>
      <c r="X483" s="56" t="n"/>
      <c r="Y483" s="56" t="n"/>
      <c r="Z483" s="56" t="n"/>
      <c r="AA483" s="56" t="n"/>
      <c r="AB483" s="56" t="n"/>
      <c r="AC483" s="56" t="n"/>
      <c r="AD483" s="56" t="n"/>
      <c r="AE483" s="56" t="n"/>
      <c r="AF483" s="56" t="n"/>
      <c r="AG483" s="56" t="n"/>
      <c r="AH483" s="56" t="n"/>
      <c r="AI483" s="257" t="n"/>
      <c r="AJ483" s="175" t="n"/>
    </row>
    <row r="484">
      <c r="A484" s="168">
        <f>E484&amp;F484</f>
        <v/>
      </c>
      <c r="B484" s="56" t="n">
        <v>483</v>
      </c>
      <c r="C484" s="175">
        <f>C483</f>
        <v/>
      </c>
      <c r="D484" s="175">
        <f>C484&amp;"/"&amp;B484</f>
        <v/>
      </c>
      <c r="E484" s="221" t="n">
        <v>45219</v>
      </c>
      <c r="F484" s="168" t="inlineStr">
        <is>
          <t>аренда</t>
        </is>
      </c>
      <c r="G484" s="56" t="inlineStr">
        <is>
          <t>ПТ Групп</t>
        </is>
      </c>
      <c r="H484" s="197" t="n"/>
      <c r="I484" s="56" t="n">
        <v>700</v>
      </c>
      <c r="J484" s="56" t="n">
        <v>700</v>
      </c>
      <c r="K484" s="248" t="inlineStr">
        <is>
          <t>5.016</t>
        </is>
      </c>
      <c r="L484" s="56" t="inlineStr">
        <is>
          <t>Глушко</t>
        </is>
      </c>
      <c r="M484" s="56" t="inlineStr">
        <is>
          <t>У918ХК96</t>
        </is>
      </c>
      <c r="N484" s="56" t="n">
        <v>24</v>
      </c>
      <c r="O484" s="197" t="n"/>
      <c r="P484" s="197" t="inlineStr">
        <is>
          <t>-</t>
        </is>
      </c>
      <c r="Q484" s="198" t="n"/>
      <c r="R484" s="197" t="inlineStr">
        <is>
          <t>-</t>
        </is>
      </c>
      <c r="S484" s="257" t="inlineStr">
        <is>
          <t>-</t>
        </is>
      </c>
      <c r="T484" s="175">
        <f>VLOOKUP(_xlfn.CONCAT(G484,H484),'SHIP-TO'!H:I,2,0)</f>
        <v/>
      </c>
      <c r="U484" s="296" t="n"/>
      <c r="V484" s="56" t="n"/>
      <c r="W484" s="56" t="n"/>
      <c r="X484" s="56" t="n"/>
      <c r="Y484" s="56" t="n"/>
      <c r="Z484" s="56" t="n"/>
      <c r="AA484" s="56" t="n"/>
      <c r="AB484" s="56" t="n"/>
      <c r="AC484" s="56" t="n"/>
      <c r="AD484" s="56" t="n"/>
      <c r="AE484" s="56" t="n"/>
      <c r="AF484" s="56" t="n"/>
      <c r="AG484" s="56" t="n"/>
      <c r="AH484" s="56" t="n"/>
      <c r="AI484" s="257" t="n"/>
      <c r="AJ484" s="175" t="n"/>
    </row>
    <row r="485">
      <c r="A485" s="168">
        <f>E485&amp;F485</f>
        <v/>
      </c>
      <c r="B485" s="56" t="n">
        <v>484</v>
      </c>
      <c r="C485" s="175">
        <f>C484</f>
        <v/>
      </c>
      <c r="D485" s="175">
        <f>C485&amp;"/"&amp;B485</f>
        <v/>
      </c>
      <c r="E485" s="221" t="n">
        <v>45219</v>
      </c>
      <c r="F485" s="168" t="inlineStr">
        <is>
          <t>возврат</t>
        </is>
      </c>
      <c r="G485" s="56" t="inlineStr">
        <is>
          <t>Интернет Решения</t>
        </is>
      </c>
      <c r="H485" s="197" t="inlineStr">
        <is>
          <t>Екатеринбург</t>
        </is>
      </c>
      <c r="I485" s="56" t="n">
        <v>574</v>
      </c>
      <c r="J485" s="56" t="n">
        <v>570</v>
      </c>
      <c r="K485" s="56" t="inlineStr">
        <is>
          <t>б/н</t>
        </is>
      </c>
      <c r="L485" s="56" t="inlineStr">
        <is>
          <t>Чебыкин</t>
        </is>
      </c>
      <c r="M485" s="56" t="inlineStr">
        <is>
          <t>Н125СХ159</t>
        </is>
      </c>
      <c r="N485" s="56" t="n">
        <v>23</v>
      </c>
      <c r="O485" s="197" t="n"/>
      <c r="P485" s="197" t="inlineStr">
        <is>
          <t>Л7</t>
        </is>
      </c>
      <c r="Q485" s="198" t="n"/>
      <c r="R485" s="197" t="n"/>
      <c r="S485" s="257" t="inlineStr">
        <is>
          <t>R101205484</t>
        </is>
      </c>
      <c r="T485" s="175">
        <f>VLOOKUP(_xlfn.CONCAT(G485,H485),'SHIP-TO'!H:I,2,0)</f>
        <v/>
      </c>
      <c r="U485" s="296" t="n"/>
      <c r="V485" s="56" t="n"/>
      <c r="W485" s="56" t="n"/>
      <c r="X485" s="56" t="n"/>
      <c r="Y485" s="56" t="n"/>
      <c r="Z485" s="56" t="n"/>
      <c r="AA485" s="56" t="n"/>
      <c r="AB485" s="56" t="n"/>
      <c r="AC485" s="56" t="n"/>
      <c r="AD485" s="56" t="n"/>
      <c r="AE485" s="56" t="n"/>
      <c r="AF485" s="56" t="n"/>
      <c r="AG485" s="56" t="n"/>
      <c r="AH485" s="56" t="n"/>
      <c r="AI485" s="257" t="n"/>
      <c r="AJ485" s="175" t="n"/>
    </row>
    <row r="486">
      <c r="A486" s="168">
        <f>E486&amp;F486</f>
        <v/>
      </c>
      <c r="B486" s="56" t="n">
        <v>485</v>
      </c>
      <c r="C486" s="175">
        <f>C485</f>
        <v/>
      </c>
      <c r="D486" s="175">
        <f>C486&amp;"/"&amp;B486</f>
        <v/>
      </c>
      <c r="E486" s="221" t="n">
        <v>45220</v>
      </c>
      <c r="F486" s="168" t="inlineStr">
        <is>
          <t>возврат</t>
        </is>
      </c>
      <c r="G486" s="56" t="inlineStr">
        <is>
          <t>Тандер</t>
        </is>
      </c>
      <c r="H486" s="197" t="inlineStr">
        <is>
          <t>Екатеринбург</t>
        </is>
      </c>
      <c r="I486" s="56" t="n">
        <v>500</v>
      </c>
      <c r="J486" s="56" t="n">
        <v>500</v>
      </c>
      <c r="K486" s="56" t="inlineStr">
        <is>
          <t>ВозПерв0010007</t>
        </is>
      </c>
      <c r="L486" s="56" t="inlineStr">
        <is>
          <t>Гарипов</t>
        </is>
      </c>
      <c r="M486" s="56" t="inlineStr">
        <is>
          <t>Н764УН159</t>
        </is>
      </c>
      <c r="N486" s="56" t="n">
        <v>20</v>
      </c>
      <c r="O486" s="197" t="n"/>
      <c r="P486" s="197" t="inlineStr">
        <is>
          <t>Л7</t>
        </is>
      </c>
      <c r="Q486" s="198" t="n"/>
      <c r="R486" s="197" t="n"/>
      <c r="S486" s="257" t="inlineStr">
        <is>
          <t>R101205370</t>
        </is>
      </c>
      <c r="T486" s="175">
        <f>VLOOKUP(_xlfn.CONCAT(G486,H486),'SHIP-TO'!H:I,2,0)</f>
        <v/>
      </c>
      <c r="U486" s="296" t="n"/>
      <c r="V486" s="56" t="n"/>
      <c r="W486" s="56" t="n"/>
      <c r="X486" s="56" t="n"/>
      <c r="Y486" s="56" t="n"/>
      <c r="Z486" s="56" t="n"/>
      <c r="AA486" s="56" t="n"/>
      <c r="AB486" s="56" t="n"/>
      <c r="AC486" s="56" t="n"/>
      <c r="AD486" s="56" t="n"/>
      <c r="AE486" s="56" t="n"/>
      <c r="AF486" s="56" t="n"/>
      <c r="AG486" s="56" t="n"/>
      <c r="AH486" s="56" t="n"/>
      <c r="AI486" s="257" t="n"/>
      <c r="AJ486" s="175" t="n"/>
    </row>
    <row r="487">
      <c r="A487" s="168">
        <f>E487&amp;F487</f>
        <v/>
      </c>
      <c r="B487" s="56" t="n">
        <v>486</v>
      </c>
      <c r="C487" s="175">
        <f>C486</f>
        <v/>
      </c>
      <c r="D487" s="175">
        <f>C487&amp;"/"&amp;B487</f>
        <v/>
      </c>
      <c r="E487" s="221" t="n">
        <v>45222</v>
      </c>
      <c r="F487" s="168" t="inlineStr">
        <is>
          <t>возврат</t>
        </is>
      </c>
      <c r="G487" s="56" t="inlineStr">
        <is>
          <t>Х5</t>
        </is>
      </c>
      <c r="H487" s="197" t="inlineStr">
        <is>
          <t>РЦ Форпост</t>
        </is>
      </c>
      <c r="I487" s="56" t="n">
        <v>250</v>
      </c>
      <c r="J487" s="56" t="n">
        <v>243</v>
      </c>
      <c r="K487" s="56" t="n">
        <v>5900213886</v>
      </c>
      <c r="L487" s="56" t="inlineStr">
        <is>
          <t>Михайлов</t>
        </is>
      </c>
      <c r="M487" s="56" t="inlineStr">
        <is>
          <t>Н126СХ159</t>
        </is>
      </c>
      <c r="N487" s="56" t="n">
        <v>10</v>
      </c>
      <c r="O487" s="197" t="n"/>
      <c r="P487" s="197" t="inlineStr">
        <is>
          <t>Л7</t>
        </is>
      </c>
      <c r="Q487" s="198" t="n"/>
      <c r="R487" s="197" t="n"/>
      <c r="S487" s="257" t="inlineStr">
        <is>
          <t>R101205448</t>
        </is>
      </c>
      <c r="T487" s="175">
        <f>VLOOKUP(_xlfn.CONCAT(G487,H487),'SHIP-TO'!H:I,2,0)</f>
        <v/>
      </c>
      <c r="U487" s="296" t="n"/>
      <c r="V487" s="56" t="n"/>
      <c r="W487" s="56" t="n"/>
      <c r="X487" s="56" t="n"/>
      <c r="Y487" s="56" t="n"/>
      <c r="Z487" s="56" t="n"/>
      <c r="AA487" s="56" t="n"/>
      <c r="AB487" s="56" t="n"/>
      <c r="AC487" s="56" t="n"/>
      <c r="AD487" s="56" t="n"/>
      <c r="AE487" s="56" t="n"/>
      <c r="AF487" s="56" t="n"/>
      <c r="AG487" s="56" t="n"/>
      <c r="AH487" s="56" t="n"/>
      <c r="AI487" s="257" t="n"/>
      <c r="AJ487" s="175" t="n"/>
    </row>
    <row r="488">
      <c r="A488" s="168">
        <f>E488&amp;F488</f>
        <v/>
      </c>
      <c r="B488" s="56" t="n">
        <v>487</v>
      </c>
      <c r="C488" s="175">
        <f>C487</f>
        <v/>
      </c>
      <c r="D488" s="175">
        <f>C488&amp;"/"&amp;B488</f>
        <v/>
      </c>
      <c r="E488" s="214" t="n">
        <v>45224</v>
      </c>
      <c r="F488" s="168" t="inlineStr">
        <is>
          <t>возврат</t>
        </is>
      </c>
      <c r="G488" s="56" t="inlineStr">
        <is>
          <t>Бэст Прайс</t>
        </is>
      </c>
      <c r="H488" s="197" t="inlineStr">
        <is>
          <t>Екатеринбург</t>
        </is>
      </c>
      <c r="I488" s="56" t="n">
        <v>17</v>
      </c>
      <c r="J488" s="56" t="n">
        <v>17</v>
      </c>
      <c r="K488" s="56" t="inlineStr">
        <is>
          <t>-</t>
        </is>
      </c>
      <c r="L488" s="56" t="inlineStr">
        <is>
          <t>-</t>
        </is>
      </c>
      <c r="M488" s="56" t="inlineStr">
        <is>
          <t>-</t>
        </is>
      </c>
      <c r="N488" s="56" t="n">
        <v>1</v>
      </c>
      <c r="O488" s="197" t="n"/>
      <c r="P488" s="197" t="inlineStr">
        <is>
          <t>-</t>
        </is>
      </c>
      <c r="Q488" s="198" t="n"/>
      <c r="R488" s="197" t="inlineStr">
        <is>
          <t>-</t>
        </is>
      </c>
      <c r="S488" s="257" t="inlineStr">
        <is>
          <t>-</t>
        </is>
      </c>
      <c r="T488" s="175">
        <f>VLOOKUP(_xlfn.CONCAT(G488,H488),'SHIP-TO'!H:I,2,0)</f>
        <v/>
      </c>
      <c r="U488" s="296" t="n"/>
      <c r="V488" s="56" t="n"/>
      <c r="W488" s="56" t="n"/>
      <c r="X488" s="56" t="n"/>
      <c r="Y488" s="56" t="n"/>
      <c r="Z488" s="56" t="n"/>
      <c r="AA488" s="56" t="n"/>
      <c r="AB488" s="56" t="n"/>
      <c r="AC488" s="56" t="n"/>
      <c r="AD488" s="56" t="n"/>
      <c r="AE488" s="56" t="n"/>
      <c r="AF488" s="56" t="n"/>
      <c r="AG488" s="56" t="n"/>
      <c r="AH488" s="56" t="n"/>
      <c r="AI488" s="257" t="n"/>
      <c r="AJ488" s="175" t="n"/>
    </row>
    <row r="489">
      <c r="A489" s="168">
        <f>E489&amp;F489</f>
        <v/>
      </c>
      <c r="B489" s="56" t="n">
        <v>488</v>
      </c>
      <c r="C489" s="175">
        <f>C488</f>
        <v/>
      </c>
      <c r="D489" s="175">
        <f>C489&amp;"/"&amp;B489</f>
        <v/>
      </c>
      <c r="E489" s="214" t="n">
        <v>45224</v>
      </c>
      <c r="F489" s="168" t="inlineStr">
        <is>
          <t>возврат</t>
        </is>
      </c>
      <c r="G489" s="56" t="inlineStr">
        <is>
          <t>Х5</t>
        </is>
      </c>
      <c r="H489" s="197" t="inlineStr">
        <is>
          <t>РЦ Тюмень</t>
        </is>
      </c>
      <c r="I489" s="56" t="n">
        <v>250</v>
      </c>
      <c r="J489" s="56" t="n">
        <v>250</v>
      </c>
      <c r="K489" s="56" t="n">
        <v>5900114600</v>
      </c>
      <c r="L489" s="56" t="inlineStr">
        <is>
          <t>Антропов</t>
        </is>
      </c>
      <c r="M489" s="56" t="inlineStr">
        <is>
          <t>Н695УН159</t>
        </is>
      </c>
      <c r="N489" s="56" t="n">
        <v>10</v>
      </c>
      <c r="O489" s="197" t="n"/>
      <c r="P489" s="197" t="inlineStr">
        <is>
          <t>Л7</t>
        </is>
      </c>
      <c r="Q489" s="198" t="n"/>
      <c r="R489" s="197" t="n"/>
      <c r="S489" s="257" t="inlineStr">
        <is>
          <t>R101205431</t>
        </is>
      </c>
      <c r="T489" s="175">
        <f>VLOOKUP(_xlfn.CONCAT(G489,H489),'SHIP-TO'!H:I,2,0)</f>
        <v/>
      </c>
      <c r="U489" s="296" t="n"/>
      <c r="V489" s="56" t="n"/>
      <c r="W489" s="56" t="n"/>
      <c r="X489" s="56" t="n"/>
      <c r="Y489" s="56" t="n"/>
      <c r="Z489" s="56" t="n"/>
      <c r="AA489" s="56" t="n"/>
      <c r="AB489" s="56" t="n"/>
      <c r="AC489" s="56" t="n"/>
      <c r="AD489" s="56" t="n"/>
      <c r="AE489" s="56" t="n"/>
      <c r="AF489" s="56" t="n"/>
      <c r="AG489" s="56" t="n"/>
      <c r="AH489" s="56" t="n"/>
      <c r="AI489" s="257" t="n"/>
      <c r="AJ489" s="175" t="n"/>
    </row>
    <row r="490">
      <c r="A490" s="168">
        <f>E490&amp;F490</f>
        <v/>
      </c>
      <c r="B490" s="56" t="n">
        <v>489</v>
      </c>
      <c r="C490" s="175">
        <f>C489</f>
        <v/>
      </c>
      <c r="D490" s="175">
        <f>C490&amp;"/"&amp;B490</f>
        <v/>
      </c>
      <c r="E490" s="214" t="n">
        <v>45224</v>
      </c>
      <c r="F490" s="168" t="inlineStr">
        <is>
          <t>возврат</t>
        </is>
      </c>
      <c r="G490" s="56" t="inlineStr">
        <is>
          <t>Х5</t>
        </is>
      </c>
      <c r="H490" s="197" t="inlineStr">
        <is>
          <t>РЦ Косулино</t>
        </is>
      </c>
      <c r="I490" s="56" t="n">
        <v>552</v>
      </c>
      <c r="J490" s="56" t="n">
        <v>550</v>
      </c>
      <c r="K490" s="56" t="n">
        <v>8558</v>
      </c>
      <c r="L490" s="56" t="inlineStr">
        <is>
          <t>Черепанов</t>
        </is>
      </c>
      <c r="M490" s="56" t="inlineStr">
        <is>
          <t>Н750ЕТ159</t>
        </is>
      </c>
      <c r="N490" s="56" t="n">
        <v>22</v>
      </c>
      <c r="O490" s="197" t="n"/>
      <c r="P490" s="197" t="inlineStr">
        <is>
          <t>Л7</t>
        </is>
      </c>
      <c r="Q490" s="198" t="n"/>
      <c r="R490" s="197" t="n"/>
      <c r="S490" s="257" t="inlineStr">
        <is>
          <t>R101205426</t>
        </is>
      </c>
      <c r="T490" s="175">
        <f>VLOOKUP(_xlfn.CONCAT(G490,H490),'SHIP-TO'!H:I,2,0)</f>
        <v/>
      </c>
      <c r="U490" s="296" t="n"/>
      <c r="V490" s="56" t="n"/>
      <c r="W490" s="56" t="n"/>
      <c r="X490" s="56" t="n"/>
      <c r="Y490" s="56" t="n"/>
      <c r="Z490" s="56" t="n"/>
      <c r="AA490" s="56" t="n"/>
      <c r="AB490" s="56" t="n"/>
      <c r="AC490" s="56" t="n"/>
      <c r="AD490" s="56" t="n"/>
      <c r="AE490" s="56" t="n"/>
      <c r="AF490" s="56" t="n"/>
      <c r="AG490" s="56" t="n"/>
      <c r="AH490" s="56" t="n"/>
      <c r="AI490" s="257" t="n"/>
      <c r="AJ490" s="175" t="n"/>
    </row>
    <row r="491">
      <c r="A491" s="168">
        <f>E491&amp;F491</f>
        <v/>
      </c>
      <c r="B491" s="56" t="n">
        <v>490</v>
      </c>
      <c r="C491" s="175">
        <f>C490</f>
        <v/>
      </c>
      <c r="D491" s="175">
        <f>C491&amp;"/"&amp;B491</f>
        <v/>
      </c>
      <c r="E491" s="214" t="n">
        <v>45225</v>
      </c>
      <c r="F491" s="168" t="inlineStr">
        <is>
          <t>возврат</t>
        </is>
      </c>
      <c r="G491" s="56" t="inlineStr">
        <is>
          <t>Х5</t>
        </is>
      </c>
      <c r="H491" s="197" t="inlineStr">
        <is>
          <t>РЦ Тюмень</t>
        </is>
      </c>
      <c r="I491" s="56" t="n">
        <v>250</v>
      </c>
      <c r="J491" s="56" t="n">
        <v>250</v>
      </c>
      <c r="K491" s="56" t="n">
        <v>5900114630</v>
      </c>
      <c r="L491" s="56" t="inlineStr">
        <is>
          <t>Салимгораев</t>
        </is>
      </c>
      <c r="M491" s="56" t="inlineStr">
        <is>
          <t>А308ОК159</t>
        </is>
      </c>
      <c r="N491" s="56" t="n">
        <v>10</v>
      </c>
      <c r="O491" s="197" t="n"/>
      <c r="P491" s="197" t="inlineStr">
        <is>
          <t>Л7</t>
        </is>
      </c>
      <c r="Q491" s="198" t="n"/>
      <c r="R491" s="197" t="n"/>
      <c r="S491" s="257" t="inlineStr">
        <is>
          <t>R101205442</t>
        </is>
      </c>
      <c r="T491" s="175">
        <f>VLOOKUP(_xlfn.CONCAT(G491,H491),'SHIP-TO'!H:I,2,0)</f>
        <v/>
      </c>
      <c r="U491" s="296" t="n"/>
      <c r="V491" s="56" t="n"/>
      <c r="W491" s="56" t="n"/>
      <c r="X491" s="56" t="n"/>
      <c r="Y491" s="56" t="n"/>
      <c r="Z491" s="56" t="n"/>
      <c r="AA491" s="56" t="n"/>
      <c r="AB491" s="56" t="n"/>
      <c r="AC491" s="56" t="n"/>
      <c r="AD491" s="56" t="n"/>
      <c r="AE491" s="56" t="n"/>
      <c r="AF491" s="56" t="n"/>
      <c r="AG491" s="56" t="n"/>
      <c r="AH491" s="56" t="n"/>
      <c r="AI491" s="257" t="n"/>
      <c r="AJ491" s="175" t="n"/>
    </row>
    <row r="492">
      <c r="A492" s="168">
        <f>E492&amp;F492</f>
        <v/>
      </c>
      <c r="B492" s="56" t="n">
        <v>491</v>
      </c>
      <c r="C492" s="175">
        <f>C491</f>
        <v/>
      </c>
      <c r="D492" s="175">
        <f>C492&amp;"/"&amp;B492</f>
        <v/>
      </c>
      <c r="E492" s="214" t="n">
        <v>45225</v>
      </c>
      <c r="F492" s="168" t="inlineStr">
        <is>
          <t>возврат</t>
        </is>
      </c>
      <c r="G492" s="56" t="inlineStr">
        <is>
          <t>Х5</t>
        </is>
      </c>
      <c r="H492" s="197" t="inlineStr">
        <is>
          <t>РЦ Косулино</t>
        </is>
      </c>
      <c r="I492" s="56" t="n">
        <v>392</v>
      </c>
      <c r="J492" s="56" t="n">
        <v>390</v>
      </c>
      <c r="K492" s="56" t="n">
        <v>8561</v>
      </c>
      <c r="L492" s="56" t="inlineStr">
        <is>
          <t>Салимгораев</t>
        </is>
      </c>
      <c r="M492" s="56" t="inlineStr">
        <is>
          <t>А308ОК159</t>
        </is>
      </c>
      <c r="N492" s="56" t="n">
        <v>14</v>
      </c>
      <c r="O492" s="197" t="n"/>
      <c r="P492" s="197" t="inlineStr">
        <is>
          <t>Л7</t>
        </is>
      </c>
      <c r="Q492" s="198" t="n"/>
      <c r="R492" s="197" t="n"/>
      <c r="S492" s="257" t="inlineStr">
        <is>
          <t>R101205427</t>
        </is>
      </c>
      <c r="T492" s="175">
        <f>VLOOKUP(_xlfn.CONCAT(G492,H492),'SHIP-TO'!H:I,2,0)</f>
        <v/>
      </c>
      <c r="U492" s="296" t="n"/>
      <c r="V492" s="56" t="n"/>
      <c r="W492" s="56" t="n"/>
      <c r="X492" s="56" t="n"/>
      <c r="Y492" s="56" t="n"/>
      <c r="Z492" s="56" t="n"/>
      <c r="AA492" s="56" t="n"/>
      <c r="AB492" s="56" t="n"/>
      <c r="AC492" s="56" t="n"/>
      <c r="AD492" s="56" t="n"/>
      <c r="AE492" s="56" t="n"/>
      <c r="AF492" s="56" t="n"/>
      <c r="AG492" s="56" t="n"/>
      <c r="AH492" s="56" t="n"/>
      <c r="AI492" s="257" t="n"/>
      <c r="AJ492" s="175" t="n"/>
    </row>
    <row r="493">
      <c r="A493" s="168">
        <f>E493&amp;F493</f>
        <v/>
      </c>
      <c r="B493" s="56" t="n">
        <v>492</v>
      </c>
      <c r="C493" s="175">
        <f>C492</f>
        <v/>
      </c>
      <c r="D493" s="175">
        <f>C493&amp;"/"&amp;B493</f>
        <v/>
      </c>
      <c r="E493" s="221" t="n">
        <v>45226</v>
      </c>
      <c r="F493" s="168" t="inlineStr">
        <is>
          <t>возврат</t>
        </is>
      </c>
      <c r="G493" s="56" t="inlineStr">
        <is>
          <t>Х5</t>
        </is>
      </c>
      <c r="H493" s="197" t="inlineStr">
        <is>
          <t>РЦ Екатеринбург</t>
        </is>
      </c>
      <c r="I493" s="56" t="n">
        <v>300</v>
      </c>
      <c r="J493" s="56" t="n">
        <v>300</v>
      </c>
      <c r="K493" s="56" t="n">
        <v>9723</v>
      </c>
      <c r="L493" s="56" t="inlineStr">
        <is>
          <t>Яковлев</t>
        </is>
      </c>
      <c r="M493" s="56" t="inlineStr">
        <is>
          <t>Х332КУ59</t>
        </is>
      </c>
      <c r="N493" s="56" t="n">
        <v>12</v>
      </c>
      <c r="O493" s="197" t="n"/>
      <c r="P493" s="197" t="inlineStr">
        <is>
          <t>Л7</t>
        </is>
      </c>
      <c r="Q493" s="198" t="n"/>
      <c r="R493" s="197" t="n"/>
      <c r="S493" s="257" t="inlineStr">
        <is>
          <t>R101205414</t>
        </is>
      </c>
      <c r="T493" s="175">
        <f>VLOOKUP(_xlfn.CONCAT(G493,H493),'SHIP-TO'!H:I,2,0)</f>
        <v/>
      </c>
      <c r="U493" s="296" t="n"/>
      <c r="V493" s="56" t="n"/>
      <c r="W493" s="56" t="n"/>
      <c r="X493" s="56" t="n"/>
      <c r="Y493" s="56" t="n"/>
      <c r="Z493" s="56" t="n"/>
      <c r="AA493" s="56" t="n"/>
      <c r="AB493" s="56" t="n"/>
      <c r="AC493" s="56" t="n"/>
      <c r="AD493" s="56" t="n"/>
      <c r="AE493" s="56" t="n"/>
      <c r="AF493" s="56" t="n"/>
      <c r="AG493" s="56" t="n"/>
      <c r="AH493" s="56" t="n"/>
      <c r="AI493" s="257" t="n"/>
      <c r="AJ493" s="175" t="n"/>
    </row>
    <row r="494">
      <c r="A494" s="168">
        <f>E494&amp;F494</f>
        <v/>
      </c>
      <c r="B494" s="56" t="n">
        <v>493</v>
      </c>
      <c r="C494" s="175">
        <f>C493</f>
        <v/>
      </c>
      <c r="D494" s="175">
        <f>C494&amp;"/"&amp;B494</f>
        <v/>
      </c>
      <c r="E494" s="221" t="n">
        <v>45227</v>
      </c>
      <c r="F494" s="168" t="inlineStr">
        <is>
          <t>возврат</t>
        </is>
      </c>
      <c r="G494" s="56" t="inlineStr">
        <is>
          <t>Тандер</t>
        </is>
      </c>
      <c r="H494" s="197" t="inlineStr">
        <is>
          <t>Екатеринбург</t>
        </is>
      </c>
      <c r="I494" s="56" t="n">
        <v>500</v>
      </c>
      <c r="J494" s="56" t="n">
        <v>500</v>
      </c>
      <c r="K494" s="197" t="inlineStr">
        <is>
          <t>отгрузка в Пермь</t>
        </is>
      </c>
      <c r="L494" s="56" t="inlineStr">
        <is>
          <t>-</t>
        </is>
      </c>
      <c r="M494" s="56" t="inlineStr">
        <is>
          <t>-</t>
        </is>
      </c>
      <c r="N494" s="56" t="n">
        <v>0</v>
      </c>
      <c r="O494" s="197" t="n"/>
      <c r="P494" s="197" t="inlineStr">
        <is>
          <t>Л7</t>
        </is>
      </c>
      <c r="Q494" s="198" t="n"/>
      <c r="R494" s="197" t="inlineStr">
        <is>
          <t>-</t>
        </is>
      </c>
      <c r="S494" s="257" t="inlineStr">
        <is>
          <t>-</t>
        </is>
      </c>
      <c r="T494" s="175">
        <f>VLOOKUP(_xlfn.CONCAT(G494,H494),'SHIP-TO'!H:I,2,0)</f>
        <v/>
      </c>
      <c r="U494" s="296" t="n"/>
      <c r="V494" s="56" t="n"/>
      <c r="W494" s="56" t="n"/>
      <c r="X494" s="56" t="n"/>
      <c r="Y494" s="56" t="n"/>
      <c r="Z494" s="56" t="n"/>
      <c r="AA494" s="56" t="n"/>
      <c r="AB494" s="56" t="n"/>
      <c r="AC494" s="56" t="n"/>
      <c r="AD494" s="56" t="n"/>
      <c r="AE494" s="56" t="n"/>
      <c r="AF494" s="56" t="n"/>
      <c r="AG494" s="56" t="n"/>
      <c r="AH494" s="56" t="n"/>
      <c r="AI494" s="257" t="n"/>
      <c r="AJ494" s="175" t="n"/>
    </row>
    <row r="495">
      <c r="A495" s="168">
        <f>E495&amp;F495</f>
        <v/>
      </c>
      <c r="B495" s="56" t="n">
        <v>494</v>
      </c>
      <c r="C495" s="175">
        <f>C494</f>
        <v/>
      </c>
      <c r="D495" s="175">
        <f>C495&amp;"/"&amp;B495</f>
        <v/>
      </c>
      <c r="E495" s="221" t="n">
        <v>45229</v>
      </c>
      <c r="F495" s="168" t="inlineStr">
        <is>
          <t>возврат</t>
        </is>
      </c>
      <c r="G495" s="56" t="inlineStr">
        <is>
          <t>Линия 7</t>
        </is>
      </c>
      <c r="H495" s="197" t="inlineStr">
        <is>
          <t>Екатеринбург</t>
        </is>
      </c>
      <c r="I495" s="56" t="n">
        <v>525</v>
      </c>
      <c r="J495" s="56" t="n">
        <v>525</v>
      </c>
      <c r="K495" s="56" t="inlineStr">
        <is>
          <t>б/н</t>
        </is>
      </c>
      <c r="L495" s="56" t="inlineStr">
        <is>
          <t>Фоменко</t>
        </is>
      </c>
      <c r="M495" s="56" t="inlineStr">
        <is>
          <t>А468ОК159</t>
        </is>
      </c>
      <c r="N495" s="56" t="n">
        <v>21</v>
      </c>
      <c r="O495" s="197" t="n"/>
      <c r="P495" s="197" t="inlineStr">
        <is>
          <t>Л7</t>
        </is>
      </c>
      <c r="Q495" s="198" t="n"/>
      <c r="R495" s="197" t="n"/>
      <c r="S495" s="257" t="inlineStr">
        <is>
          <t>R101205485</t>
        </is>
      </c>
      <c r="T495" s="175">
        <f>VLOOKUP(_xlfn.CONCAT(G495,H495),'SHIP-TO'!H:I,2,0)</f>
        <v/>
      </c>
      <c r="U495" s="296" t="n"/>
      <c r="V495" s="56" t="n"/>
      <c r="W495" s="56" t="n"/>
      <c r="X495" s="56" t="n"/>
      <c r="Y495" s="56" t="n"/>
      <c r="Z495" s="56" t="n"/>
      <c r="AA495" s="56" t="n"/>
      <c r="AB495" s="56" t="n"/>
      <c r="AC495" s="56" t="n"/>
      <c r="AD495" s="56" t="n"/>
      <c r="AE495" s="56" t="n"/>
      <c r="AF495" s="56" t="n"/>
      <c r="AG495" s="56" t="n"/>
      <c r="AH495" s="56" t="n"/>
      <c r="AI495" s="257" t="n"/>
      <c r="AJ495" s="175" t="n"/>
    </row>
    <row r="496" customFormat="1" s="172">
      <c r="A496" s="186">
        <f>E496&amp;F496</f>
        <v/>
      </c>
      <c r="B496" s="56" t="n">
        <v>495</v>
      </c>
      <c r="C496" s="185">
        <f>C495</f>
        <v/>
      </c>
      <c r="D496" s="185">
        <f>C496&amp;"/"&amp;B496</f>
        <v/>
      </c>
      <c r="E496" s="215" t="n">
        <v>45230</v>
      </c>
      <c r="F496" s="186" t="inlineStr">
        <is>
          <t>возврат</t>
        </is>
      </c>
      <c r="G496" s="185" t="inlineStr">
        <is>
          <t>Тандер</t>
        </is>
      </c>
      <c r="H496" s="216" t="inlineStr">
        <is>
          <t>Сургут</t>
        </is>
      </c>
      <c r="I496" s="185" t="n">
        <v>500</v>
      </c>
      <c r="J496" s="185" t="n">
        <v>500</v>
      </c>
      <c r="K496" s="185" t="inlineStr">
        <is>
          <t>ВозСР04894</t>
        </is>
      </c>
      <c r="L496" s="185" t="inlineStr">
        <is>
          <t>Хмелёв</t>
        </is>
      </c>
      <c r="M496" s="185" t="inlineStr">
        <is>
          <t>Н750ЕТ159</t>
        </is>
      </c>
      <c r="N496" s="185" t="n">
        <v>20</v>
      </c>
      <c r="O496" s="216" t="n"/>
      <c r="P496" s="216" t="inlineStr">
        <is>
          <t>Л7</t>
        </is>
      </c>
      <c r="Q496" s="217" t="n"/>
      <c r="R496" s="216" t="n"/>
      <c r="S496" s="258" t="inlineStr">
        <is>
          <t>R101205379</t>
        </is>
      </c>
      <c r="T496" s="185">
        <f>VLOOKUP(_xlfn.CONCAT(G496,H496),'SHIP-TO'!H:I,2,0)</f>
        <v/>
      </c>
      <c r="U496" s="282" t="n"/>
      <c r="V496" s="185" t="n"/>
      <c r="W496" s="185" t="n"/>
      <c r="X496" s="185" t="n"/>
      <c r="Y496" s="185" t="n"/>
      <c r="Z496" s="185" t="n"/>
      <c r="AA496" s="185" t="n"/>
      <c r="AB496" s="185" t="n"/>
      <c r="AC496" s="185" t="n"/>
      <c r="AD496" s="185" t="n"/>
      <c r="AE496" s="185" t="n"/>
      <c r="AF496" s="185" t="n"/>
      <c r="AG496" s="185" t="n"/>
      <c r="AH496" s="185" t="n"/>
      <c r="AI496" s="258" t="n"/>
      <c r="AJ496" s="185" t="n"/>
    </row>
    <row r="497" customFormat="1" s="172">
      <c r="A497" s="171">
        <f>E497&amp;F497</f>
        <v/>
      </c>
      <c r="B497" s="56" t="n">
        <v>496</v>
      </c>
      <c r="C497" s="185">
        <f>C496</f>
        <v/>
      </c>
      <c r="D497" s="185">
        <f>C497&amp;"/"&amp;B497</f>
        <v/>
      </c>
      <c r="E497" s="218" t="n">
        <v>45231</v>
      </c>
      <c r="F497" s="171" t="inlineStr">
        <is>
          <t>возврат</t>
        </is>
      </c>
      <c r="G497" s="170" t="inlineStr">
        <is>
          <t>Тандер</t>
        </is>
      </c>
      <c r="H497" s="199" t="inlineStr">
        <is>
          <t>Екатеринбург</t>
        </is>
      </c>
      <c r="I497" s="170" t="n">
        <v>500</v>
      </c>
      <c r="J497" s="170" t="n">
        <v>500</v>
      </c>
      <c r="K497" s="170" t="inlineStr">
        <is>
          <t>ВозПерв0010075</t>
        </is>
      </c>
      <c r="L497" s="170" t="inlineStr">
        <is>
          <t>Копытов</t>
        </is>
      </c>
      <c r="M497" s="170" t="inlineStr">
        <is>
          <t>Н421ТУ159</t>
        </is>
      </c>
      <c r="N497" s="170">
        <f>I497/25</f>
        <v/>
      </c>
      <c r="O497" s="199" t="n"/>
      <c r="P497" s="199" t="inlineStr">
        <is>
          <t>Л7</t>
        </is>
      </c>
      <c r="Q497" s="200" t="n"/>
      <c r="R497" s="199" t="n"/>
      <c r="S497" s="258" t="inlineStr">
        <is>
          <t>R101205371</t>
        </is>
      </c>
      <c r="T497" s="185">
        <f>VLOOKUP(_xlfn.CONCAT(G497,H497),'SHIP-TO'!H:I,2,0)</f>
        <v/>
      </c>
      <c r="U497" s="282" t="n"/>
      <c r="V497" s="170" t="n"/>
      <c r="W497" s="170" t="n"/>
      <c r="X497" s="170" t="n"/>
      <c r="Y497" s="170" t="n"/>
      <c r="Z497" s="170" t="n"/>
      <c r="AA497" s="170" t="n"/>
      <c r="AB497" s="170" t="n"/>
      <c r="AC497" s="170" t="n"/>
      <c r="AD497" s="170" t="n"/>
      <c r="AE497" s="170" t="n"/>
      <c r="AF497" s="170" t="n"/>
      <c r="AG497" s="170" t="n"/>
      <c r="AH497" s="170" t="n"/>
      <c r="AI497" s="258" t="n"/>
      <c r="AJ497" s="185" t="n"/>
    </row>
    <row r="498" customFormat="1" s="172">
      <c r="A498" s="171">
        <f>E498&amp;F498</f>
        <v/>
      </c>
      <c r="B498" s="56" t="n">
        <v>497</v>
      </c>
      <c r="C498" s="185">
        <f>C497</f>
        <v/>
      </c>
      <c r="D498" s="185">
        <f>C498&amp;"/"&amp;B498</f>
        <v/>
      </c>
      <c r="E498" s="218" t="n">
        <v>45231</v>
      </c>
      <c r="F498" s="171" t="inlineStr">
        <is>
          <t>возврат</t>
        </is>
      </c>
      <c r="G498" s="170" t="inlineStr">
        <is>
          <t>Тандер</t>
        </is>
      </c>
      <c r="H498" s="199" t="inlineStr">
        <is>
          <t>Сургут</t>
        </is>
      </c>
      <c r="I498" s="170" t="n">
        <v>500</v>
      </c>
      <c r="J498" s="170" t="n">
        <v>500</v>
      </c>
      <c r="K498" s="170" t="inlineStr">
        <is>
          <t>ВозСР04897</t>
        </is>
      </c>
      <c r="L498" s="170" t="inlineStr">
        <is>
          <t>Пискун</t>
        </is>
      </c>
      <c r="M498" s="170" t="inlineStr">
        <is>
          <t>Н437ТУ159</t>
        </is>
      </c>
      <c r="N498" s="170">
        <f>I498/25</f>
        <v/>
      </c>
      <c r="O498" s="199" t="n"/>
      <c r="P498" s="199" t="inlineStr">
        <is>
          <t>Л7</t>
        </is>
      </c>
      <c r="Q498" s="200" t="n"/>
      <c r="R498" s="199" t="n"/>
      <c r="S498" s="258" t="inlineStr">
        <is>
          <t>R101205384</t>
        </is>
      </c>
      <c r="T498" s="185">
        <f>VLOOKUP(_xlfn.CONCAT(G498,H498),'SHIP-TO'!H:I,2,0)</f>
        <v/>
      </c>
      <c r="U498" s="282" t="n"/>
      <c r="V498" s="170" t="n"/>
      <c r="W498" s="170" t="n"/>
      <c r="X498" s="170" t="n"/>
      <c r="Y498" s="170" t="n"/>
      <c r="Z498" s="170" t="n"/>
      <c r="AA498" s="170" t="n"/>
      <c r="AB498" s="170" t="n"/>
      <c r="AC498" s="170" t="n"/>
      <c r="AD498" s="170" t="n"/>
      <c r="AE498" s="170" t="n"/>
      <c r="AF498" s="170" t="n"/>
      <c r="AG498" s="170" t="n"/>
      <c r="AH498" s="170" t="n"/>
      <c r="AI498" s="258" t="n"/>
      <c r="AJ498" s="185" t="n"/>
    </row>
    <row r="499" customFormat="1" s="172">
      <c r="A499" s="171">
        <f>E499&amp;F499</f>
        <v/>
      </c>
      <c r="B499" s="56" t="n">
        <v>498</v>
      </c>
      <c r="C499" s="185">
        <f>C498</f>
        <v/>
      </c>
      <c r="D499" s="185">
        <f>C499&amp;"/"&amp;B499</f>
        <v/>
      </c>
      <c r="E499" s="215" t="n">
        <v>45232</v>
      </c>
      <c r="F499" s="171" t="inlineStr">
        <is>
          <t>возврат</t>
        </is>
      </c>
      <c r="G499" s="170" t="inlineStr">
        <is>
          <t>Х5</t>
        </is>
      </c>
      <c r="H499" s="199" t="inlineStr">
        <is>
          <t>РЦ Екатеринбург</t>
        </is>
      </c>
      <c r="I499" s="170" t="n">
        <v>300</v>
      </c>
      <c r="J499" s="170" t="n">
        <v>300</v>
      </c>
      <c r="K499" s="170" t="n">
        <v>9760</v>
      </c>
      <c r="L499" s="170" t="n"/>
      <c r="M499" s="170" t="n"/>
      <c r="N499" s="170">
        <f>I499/25</f>
        <v/>
      </c>
      <c r="O499" s="199" t="n"/>
      <c r="P499" s="199" t="inlineStr">
        <is>
          <t>Л7</t>
        </is>
      </c>
      <c r="Q499" s="200" t="n"/>
      <c r="R499" s="199" t="n"/>
      <c r="S499" s="258" t="inlineStr">
        <is>
          <t>R101205415</t>
        </is>
      </c>
      <c r="T499" s="185">
        <f>VLOOKUP(_xlfn.CONCAT(G499,H499),'SHIP-TO'!H:I,2,0)</f>
        <v/>
      </c>
      <c r="U499" s="282" t="n"/>
      <c r="V499" s="170" t="n"/>
      <c r="W499" s="170" t="n"/>
      <c r="X499" s="170" t="n"/>
      <c r="Y499" s="170" t="n"/>
      <c r="Z499" s="170" t="n"/>
      <c r="AA499" s="170" t="n"/>
      <c r="AB499" s="170" t="n"/>
      <c r="AC499" s="170" t="n"/>
      <c r="AD499" s="170" t="n"/>
      <c r="AE499" s="170" t="n"/>
      <c r="AF499" s="170" t="n"/>
      <c r="AG499" s="170" t="n"/>
      <c r="AH499" s="170" t="n"/>
      <c r="AI499" s="258" t="n"/>
      <c r="AJ499" s="185" t="n"/>
    </row>
    <row r="500" customFormat="1" s="172">
      <c r="A500" s="171">
        <f>E500&amp;F500</f>
        <v/>
      </c>
      <c r="B500" s="56" t="n">
        <v>499</v>
      </c>
      <c r="C500" s="185">
        <f>C499</f>
        <v/>
      </c>
      <c r="D500" s="185">
        <f>C500&amp;"/"&amp;B500</f>
        <v/>
      </c>
      <c r="E500" s="215" t="n">
        <v>45233</v>
      </c>
      <c r="F500" s="171" t="inlineStr">
        <is>
          <t>возврат</t>
        </is>
      </c>
      <c r="G500" s="170" t="inlineStr">
        <is>
          <t>Х5</t>
        </is>
      </c>
      <c r="H500" s="199" t="inlineStr">
        <is>
          <t>РЦ Форпост</t>
        </is>
      </c>
      <c r="I500" s="170" t="n">
        <v>270</v>
      </c>
      <c r="J500" s="170" t="n">
        <v>235</v>
      </c>
      <c r="K500" s="170" t="n">
        <v>5900217063</v>
      </c>
      <c r="L500" s="170" t="inlineStr">
        <is>
          <t>Михайлов</t>
        </is>
      </c>
      <c r="M500" s="170" t="inlineStr">
        <is>
          <t>Н126СХ159</t>
        </is>
      </c>
      <c r="N500" s="170" t="n">
        <v>11</v>
      </c>
      <c r="O500" s="199" t="n"/>
      <c r="P500" s="199" t="inlineStr">
        <is>
          <t>Л7</t>
        </is>
      </c>
      <c r="Q500" s="200" t="n"/>
      <c r="R500" s="199" t="n"/>
      <c r="S500" s="258" t="inlineStr">
        <is>
          <t>R101205449</t>
        </is>
      </c>
      <c r="T500" s="185">
        <f>VLOOKUP(_xlfn.CONCAT(G500,H500),'SHIP-TO'!H:I,2,0)</f>
        <v/>
      </c>
      <c r="U500" s="282" t="n"/>
      <c r="V500" s="170" t="n"/>
      <c r="W500" s="170" t="n"/>
      <c r="X500" s="170" t="n"/>
      <c r="Y500" s="170" t="n"/>
      <c r="Z500" s="170" t="n"/>
      <c r="AA500" s="170" t="n"/>
      <c r="AB500" s="170" t="n"/>
      <c r="AC500" s="170" t="n"/>
      <c r="AD500" s="170" t="n"/>
      <c r="AE500" s="170" t="n"/>
      <c r="AF500" s="170" t="n"/>
      <c r="AG500" s="170" t="n"/>
      <c r="AH500" s="170" t="n"/>
      <c r="AI500" s="258" t="n"/>
      <c r="AJ500" s="185" t="n"/>
    </row>
    <row r="501" customFormat="1" s="172">
      <c r="A501" s="171">
        <f>E501&amp;F501</f>
        <v/>
      </c>
      <c r="B501" s="56" t="n">
        <v>500</v>
      </c>
      <c r="C501" s="185">
        <f>C500</f>
        <v/>
      </c>
      <c r="D501" s="185">
        <f>C501&amp;"/"&amp;B501</f>
        <v/>
      </c>
      <c r="E501" s="215" t="n">
        <v>45233</v>
      </c>
      <c r="F501" s="171" t="inlineStr">
        <is>
          <t>возврат</t>
        </is>
      </c>
      <c r="G501" s="170" t="inlineStr">
        <is>
          <t>Х5</t>
        </is>
      </c>
      <c r="H501" s="199" t="inlineStr">
        <is>
          <t>РЦ Форпост</t>
        </is>
      </c>
      <c r="I501" s="170" t="n">
        <v>400</v>
      </c>
      <c r="J501" s="170" t="n">
        <v>400</v>
      </c>
      <c r="K501" s="170" t="n">
        <v>5900217062</v>
      </c>
      <c r="L501" s="170" t="inlineStr">
        <is>
          <t>Ляхин</t>
        </is>
      </c>
      <c r="M501" s="170" t="inlineStr">
        <is>
          <t>Н736ЕТ159</t>
        </is>
      </c>
      <c r="N501" s="170">
        <f>I501/25</f>
        <v/>
      </c>
      <c r="O501" s="199" t="n"/>
      <c r="P501" s="199" t="inlineStr">
        <is>
          <t>Л7</t>
        </is>
      </c>
      <c r="Q501" s="200" t="n"/>
      <c r="R501" s="199" t="n"/>
      <c r="S501" s="258" t="inlineStr">
        <is>
          <t>R101205451</t>
        </is>
      </c>
      <c r="T501" s="185">
        <f>VLOOKUP(_xlfn.CONCAT(G501,H501),'SHIP-TO'!H:I,2,0)</f>
        <v/>
      </c>
      <c r="U501" s="282" t="n"/>
      <c r="V501" s="170" t="n"/>
      <c r="W501" s="170" t="n"/>
      <c r="X501" s="170" t="n"/>
      <c r="Y501" s="170" t="n"/>
      <c r="Z501" s="170" t="n"/>
      <c r="AA501" s="170" t="n"/>
      <c r="AB501" s="170" t="n"/>
      <c r="AC501" s="170" t="n"/>
      <c r="AD501" s="170" t="n"/>
      <c r="AE501" s="170" t="n"/>
      <c r="AF501" s="170" t="n"/>
      <c r="AG501" s="170" t="n"/>
      <c r="AH501" s="170" t="n"/>
      <c r="AI501" s="258" t="n"/>
      <c r="AJ501" s="185" t="n"/>
    </row>
    <row r="502" customFormat="1" s="172">
      <c r="A502" s="171">
        <f>E502&amp;F502</f>
        <v/>
      </c>
      <c r="B502" s="56" t="n">
        <v>501</v>
      </c>
      <c r="C502" s="185">
        <f>C501</f>
        <v/>
      </c>
      <c r="D502" s="185">
        <f>C502&amp;"/"&amp;B502</f>
        <v/>
      </c>
      <c r="E502" s="215" t="n">
        <v>45234</v>
      </c>
      <c r="F502" s="171" t="inlineStr">
        <is>
          <t>возврат</t>
        </is>
      </c>
      <c r="G502" s="170" t="inlineStr">
        <is>
          <t>Х5</t>
        </is>
      </c>
      <c r="H502" s="199" t="inlineStr">
        <is>
          <t>РЦ Форпост</t>
        </is>
      </c>
      <c r="I502" s="170" t="n">
        <v>400</v>
      </c>
      <c r="J502" s="170" t="n">
        <v>400</v>
      </c>
      <c r="K502" s="170" t="n">
        <v>5900217418</v>
      </c>
      <c r="L502" s="170" t="inlineStr">
        <is>
          <t>Дьяков</t>
        </is>
      </c>
      <c r="M502" s="170" t="inlineStr">
        <is>
          <t>Н086СХ159</t>
        </is>
      </c>
      <c r="N502" s="170">
        <f>I502/25</f>
        <v/>
      </c>
      <c r="O502" s="199" t="n"/>
      <c r="P502" s="199" t="inlineStr">
        <is>
          <t>Л7</t>
        </is>
      </c>
      <c r="Q502" s="200" t="n"/>
      <c r="R502" s="199" t="n"/>
      <c r="S502" s="258" t="inlineStr">
        <is>
          <t>R101205452</t>
        </is>
      </c>
      <c r="T502" s="185">
        <f>VLOOKUP(_xlfn.CONCAT(G502,H502),'SHIP-TO'!H:I,2,0)</f>
        <v/>
      </c>
      <c r="U502" s="282" t="n"/>
      <c r="V502" s="170" t="n"/>
      <c r="W502" s="170" t="n"/>
      <c r="X502" s="170" t="n"/>
      <c r="Y502" s="170" t="n"/>
      <c r="Z502" s="170" t="n"/>
      <c r="AA502" s="170" t="n"/>
      <c r="AB502" s="170" t="n"/>
      <c r="AC502" s="170" t="n"/>
      <c r="AD502" s="170" t="n"/>
      <c r="AE502" s="170" t="n"/>
      <c r="AF502" s="170" t="n"/>
      <c r="AG502" s="170" t="n"/>
      <c r="AH502" s="170" t="n"/>
      <c r="AI502" s="258" t="n"/>
      <c r="AJ502" s="185" t="n"/>
    </row>
    <row r="503" customFormat="1" s="172">
      <c r="A503" s="171">
        <f>E503&amp;F503</f>
        <v/>
      </c>
      <c r="B503" s="56" t="n">
        <v>502</v>
      </c>
      <c r="C503" s="185">
        <f>C502</f>
        <v/>
      </c>
      <c r="D503" s="185">
        <f>C503&amp;"/"&amp;B503</f>
        <v/>
      </c>
      <c r="E503" s="215" t="n">
        <v>45234</v>
      </c>
      <c r="F503" s="171" t="inlineStr">
        <is>
          <t>возврат</t>
        </is>
      </c>
      <c r="G503" s="170" t="inlineStr">
        <is>
          <t>Тандер</t>
        </is>
      </c>
      <c r="H503" s="199" t="inlineStr">
        <is>
          <t>Екатеринбург</t>
        </is>
      </c>
      <c r="I503" s="170" t="n">
        <v>500</v>
      </c>
      <c r="J503" s="170" t="n">
        <v>500</v>
      </c>
      <c r="K503" s="199" t="inlineStr">
        <is>
          <t>отгрузка в Пермь</t>
        </is>
      </c>
      <c r="L503" s="170" t="inlineStr">
        <is>
          <t>-</t>
        </is>
      </c>
      <c r="M503" s="170" t="inlineStr">
        <is>
          <t>-</t>
        </is>
      </c>
      <c r="N503" s="170" t="n">
        <v>0</v>
      </c>
      <c r="O503" s="199" t="n"/>
      <c r="P503" s="199" t="inlineStr">
        <is>
          <t>Л7</t>
        </is>
      </c>
      <c r="Q503" s="200" t="n"/>
      <c r="R503" s="199" t="inlineStr">
        <is>
          <t>-</t>
        </is>
      </c>
      <c r="S503" s="258" t="inlineStr">
        <is>
          <t>-</t>
        </is>
      </c>
      <c r="T503" s="185">
        <f>VLOOKUP(_xlfn.CONCAT(G503,H503),'SHIP-TO'!H:I,2,0)</f>
        <v/>
      </c>
      <c r="U503" s="282" t="n"/>
      <c r="V503" s="170" t="n"/>
      <c r="W503" s="170" t="n"/>
      <c r="X503" s="170" t="n"/>
      <c r="Y503" s="170" t="n"/>
      <c r="Z503" s="170" t="n"/>
      <c r="AA503" s="170" t="n"/>
      <c r="AB503" s="170" t="n"/>
      <c r="AC503" s="170" t="n"/>
      <c r="AD503" s="170" t="n"/>
      <c r="AE503" s="170" t="n"/>
      <c r="AF503" s="170" t="n"/>
      <c r="AG503" s="170" t="n"/>
      <c r="AH503" s="170" t="n"/>
      <c r="AI503" s="258" t="n"/>
      <c r="AJ503" s="185" t="n"/>
    </row>
    <row r="504" customFormat="1" s="172">
      <c r="A504" s="171">
        <f>E504&amp;F504</f>
        <v/>
      </c>
      <c r="B504" s="56" t="n">
        <v>503</v>
      </c>
      <c r="C504" s="185">
        <f>C503</f>
        <v/>
      </c>
      <c r="D504" s="185">
        <f>C504&amp;"/"&amp;B504</f>
        <v/>
      </c>
      <c r="E504" s="215" t="n">
        <v>45235</v>
      </c>
      <c r="F504" s="171" t="inlineStr">
        <is>
          <t>возврат</t>
        </is>
      </c>
      <c r="G504" s="170" t="inlineStr">
        <is>
          <t>Х5</t>
        </is>
      </c>
      <c r="H504" s="199" t="inlineStr">
        <is>
          <t>РЦ Форпост</t>
        </is>
      </c>
      <c r="I504" s="170" t="n">
        <v>400</v>
      </c>
      <c r="J504" s="170" t="n">
        <v>400</v>
      </c>
      <c r="K504" s="170" t="n">
        <v>5900217494</v>
      </c>
      <c r="L504" s="170" t="inlineStr">
        <is>
          <t>Фоменко</t>
        </is>
      </c>
      <c r="M504" s="170" t="inlineStr">
        <is>
          <t>Х332КУ59</t>
        </is>
      </c>
      <c r="N504" s="170">
        <f>I504/25</f>
        <v/>
      </c>
      <c r="O504" s="199" t="n"/>
      <c r="P504" s="199" t="inlineStr">
        <is>
          <t>Л7</t>
        </is>
      </c>
      <c r="Q504" s="200" t="n"/>
      <c r="R504" s="199" t="n"/>
      <c r="S504" s="258" t="inlineStr">
        <is>
          <t>R101205453</t>
        </is>
      </c>
      <c r="T504" s="185">
        <f>VLOOKUP(_xlfn.CONCAT(G504,H504),'SHIP-TO'!H:I,2,0)</f>
        <v/>
      </c>
      <c r="U504" s="282" t="n"/>
      <c r="V504" s="170" t="n"/>
      <c r="W504" s="170" t="n"/>
      <c r="X504" s="170" t="n"/>
      <c r="Y504" s="170" t="n"/>
      <c r="Z504" s="170" t="n"/>
      <c r="AA504" s="170" t="n"/>
      <c r="AB504" s="170" t="n"/>
      <c r="AC504" s="170" t="n"/>
      <c r="AD504" s="170" t="n"/>
      <c r="AE504" s="170" t="n"/>
      <c r="AF504" s="170" t="n"/>
      <c r="AG504" s="170" t="n"/>
      <c r="AH504" s="170" t="n"/>
      <c r="AI504" s="258" t="n"/>
      <c r="AJ504" s="185" t="n"/>
    </row>
    <row r="505" customFormat="1" s="172">
      <c r="A505" s="171">
        <f>E505&amp;F505</f>
        <v/>
      </c>
      <c r="B505" s="56" t="n">
        <v>504</v>
      </c>
      <c r="C505" s="185">
        <f>C504</f>
        <v/>
      </c>
      <c r="D505" s="185">
        <f>C505&amp;"/"&amp;B505</f>
        <v/>
      </c>
      <c r="E505" s="215" t="n">
        <v>45235</v>
      </c>
      <c r="F505" s="171" t="inlineStr">
        <is>
          <t>возврат</t>
        </is>
      </c>
      <c r="G505" s="170" t="inlineStr">
        <is>
          <t>Х5</t>
        </is>
      </c>
      <c r="H505" s="199" t="inlineStr">
        <is>
          <t>РЦ Форпост</t>
        </is>
      </c>
      <c r="I505" s="170" t="n">
        <v>400</v>
      </c>
      <c r="J505" s="170" t="n">
        <v>400</v>
      </c>
      <c r="K505" s="170" t="n">
        <v>5900217493</v>
      </c>
      <c r="L505" s="170" t="inlineStr">
        <is>
          <t>Пискун</t>
        </is>
      </c>
      <c r="M505" s="170" t="inlineStr">
        <is>
          <t>Н437ТУ159</t>
        </is>
      </c>
      <c r="N505" s="170">
        <f>I505/25</f>
        <v/>
      </c>
      <c r="O505" s="199" t="n"/>
      <c r="P505" s="199" t="inlineStr">
        <is>
          <t>Л7</t>
        </is>
      </c>
      <c r="Q505" s="200" t="n"/>
      <c r="R505" s="199" t="n"/>
      <c r="S505" s="258" t="inlineStr">
        <is>
          <t>R101205464</t>
        </is>
      </c>
      <c r="T505" s="185">
        <f>VLOOKUP(_xlfn.CONCAT(G505,H505),'SHIP-TO'!H:I,2,0)</f>
        <v/>
      </c>
      <c r="U505" s="282" t="n"/>
      <c r="V505" s="170" t="n"/>
      <c r="W505" s="170" t="n"/>
      <c r="X505" s="170" t="n"/>
      <c r="Y505" s="170" t="n"/>
      <c r="Z505" s="170" t="n"/>
      <c r="AA505" s="170" t="n"/>
      <c r="AB505" s="170" t="n"/>
      <c r="AC505" s="170" t="n"/>
      <c r="AD505" s="170" t="n"/>
      <c r="AE505" s="170" t="n"/>
      <c r="AF505" s="170" t="n"/>
      <c r="AG505" s="170" t="n"/>
      <c r="AH505" s="170" t="n"/>
      <c r="AI505" s="258" t="n"/>
      <c r="AJ505" s="185" t="n"/>
    </row>
    <row r="506" customFormat="1" s="172">
      <c r="A506" s="171">
        <f>E506&amp;F506</f>
        <v/>
      </c>
      <c r="B506" s="56" t="n">
        <v>505</v>
      </c>
      <c r="C506" s="185">
        <f>C505</f>
        <v/>
      </c>
      <c r="D506" s="185">
        <f>C506&amp;"/"&amp;B506</f>
        <v/>
      </c>
      <c r="E506" s="215" t="n">
        <v>45236</v>
      </c>
      <c r="F506" s="171" t="inlineStr">
        <is>
          <t>возврат</t>
        </is>
      </c>
      <c r="G506" s="170" t="inlineStr">
        <is>
          <t>Х5</t>
        </is>
      </c>
      <c r="H506" s="199" t="inlineStr">
        <is>
          <t>РЦ Екатеринбург</t>
        </is>
      </c>
      <c r="I506" s="170" t="n">
        <v>400</v>
      </c>
      <c r="J506" s="170" t="n">
        <v>400</v>
      </c>
      <c r="K506" s="170" t="n">
        <v>9794</v>
      </c>
      <c r="L506" s="170" t="inlineStr">
        <is>
          <t>Гарипов</t>
        </is>
      </c>
      <c r="M506" s="170" t="inlineStr">
        <is>
          <t>Н764УН159</t>
        </is>
      </c>
      <c r="N506" s="170">
        <f>I506/25</f>
        <v/>
      </c>
      <c r="O506" s="199" t="n"/>
      <c r="P506" s="199" t="inlineStr">
        <is>
          <t>Л7</t>
        </is>
      </c>
      <c r="Q506" s="200" t="n"/>
      <c r="R506" s="199" t="n"/>
      <c r="S506" s="258" t="inlineStr">
        <is>
          <t>R101205416</t>
        </is>
      </c>
      <c r="T506" s="185">
        <f>VLOOKUP(_xlfn.CONCAT(G506,H506),'SHIP-TO'!H:I,2,0)</f>
        <v/>
      </c>
      <c r="U506" s="282" t="n"/>
      <c r="V506" s="170" t="n"/>
      <c r="W506" s="170" t="n"/>
      <c r="X506" s="170" t="n"/>
      <c r="Y506" s="170" t="n"/>
      <c r="Z506" s="170" t="n"/>
      <c r="AA506" s="170" t="n"/>
      <c r="AB506" s="170" t="n"/>
      <c r="AC506" s="170" t="n"/>
      <c r="AD506" s="170" t="n"/>
      <c r="AE506" s="170" t="n"/>
      <c r="AF506" s="170" t="n"/>
      <c r="AG506" s="170" t="n"/>
      <c r="AH506" s="170" t="n"/>
      <c r="AI506" s="258" t="n"/>
      <c r="AJ506" s="185" t="n"/>
    </row>
    <row r="507" customFormat="1" s="172">
      <c r="A507" s="171">
        <f>E507&amp;F507</f>
        <v/>
      </c>
      <c r="B507" s="56" t="n">
        <v>506</v>
      </c>
      <c r="C507" s="185">
        <f>C506</f>
        <v/>
      </c>
      <c r="D507" s="185">
        <f>C507&amp;"/"&amp;B507</f>
        <v/>
      </c>
      <c r="E507" s="215" t="n">
        <v>45238</v>
      </c>
      <c r="F507" s="171" t="inlineStr">
        <is>
          <t>возврат</t>
        </is>
      </c>
      <c r="G507" s="170" t="inlineStr">
        <is>
          <t>Тандер</t>
        </is>
      </c>
      <c r="H507" s="199" t="inlineStr">
        <is>
          <t>Екатеринбург</t>
        </is>
      </c>
      <c r="I507" s="170" t="n">
        <v>500</v>
      </c>
      <c r="J507" s="170" t="n">
        <v>500</v>
      </c>
      <c r="K507" s="199" t="inlineStr">
        <is>
          <t>отгрузка в Пермь</t>
        </is>
      </c>
      <c r="L507" s="170" t="inlineStr">
        <is>
          <t>-</t>
        </is>
      </c>
      <c r="M507" s="170" t="inlineStr">
        <is>
          <t>-</t>
        </is>
      </c>
      <c r="N507" s="170" t="n">
        <v>0</v>
      </c>
      <c r="O507" s="199" t="n"/>
      <c r="P507" s="199" t="inlineStr">
        <is>
          <t>Л7</t>
        </is>
      </c>
      <c r="Q507" s="200" t="n"/>
      <c r="R507" s="199" t="inlineStr">
        <is>
          <t>-</t>
        </is>
      </c>
      <c r="S507" s="258" t="inlineStr">
        <is>
          <t>-</t>
        </is>
      </c>
      <c r="T507" s="185">
        <f>VLOOKUP(_xlfn.CONCAT(G507,H507),'SHIP-TO'!H:I,2,0)</f>
        <v/>
      </c>
      <c r="U507" s="282" t="n"/>
      <c r="V507" s="170" t="n"/>
      <c r="W507" s="170" t="n"/>
      <c r="X507" s="170" t="n"/>
      <c r="Y507" s="170" t="n"/>
      <c r="Z507" s="170" t="n"/>
      <c r="AA507" s="170" t="n"/>
      <c r="AB507" s="170" t="n"/>
      <c r="AC507" s="170" t="n"/>
      <c r="AD507" s="170" t="n"/>
      <c r="AE507" s="170" t="n"/>
      <c r="AF507" s="170" t="n"/>
      <c r="AG507" s="170" t="n"/>
      <c r="AH507" s="170" t="n"/>
      <c r="AI507" s="258" t="n"/>
      <c r="AJ507" s="185" t="n"/>
    </row>
    <row r="508" customFormat="1" s="172">
      <c r="A508" s="171">
        <f>E508&amp;F508</f>
        <v/>
      </c>
      <c r="B508" s="56" t="n">
        <v>507</v>
      </c>
      <c r="C508" s="185">
        <f>C507</f>
        <v/>
      </c>
      <c r="D508" s="185">
        <f>C508&amp;"/"&amp;B508</f>
        <v/>
      </c>
      <c r="E508" s="215" t="n">
        <v>45241</v>
      </c>
      <c r="F508" s="171" t="inlineStr">
        <is>
          <t>возврат</t>
        </is>
      </c>
      <c r="G508" s="170" t="inlineStr">
        <is>
          <t>Тандер</t>
        </is>
      </c>
      <c r="H508" s="199" t="inlineStr">
        <is>
          <t>Екатеринбург</t>
        </is>
      </c>
      <c r="I508" s="170" t="n">
        <v>500</v>
      </c>
      <c r="J508" s="170" t="n">
        <v>500</v>
      </c>
      <c r="K508" s="170" t="inlineStr">
        <is>
          <t>ВозПерв0010124</t>
        </is>
      </c>
      <c r="L508" s="170" t="inlineStr">
        <is>
          <t>Лычкин</t>
        </is>
      </c>
      <c r="M508" s="170" t="inlineStr">
        <is>
          <t>А470ОК159</t>
        </is>
      </c>
      <c r="N508" s="170">
        <f>I508/25</f>
        <v/>
      </c>
      <c r="O508" s="199" t="n"/>
      <c r="P508" s="199" t="inlineStr">
        <is>
          <t>Л7</t>
        </is>
      </c>
      <c r="Q508" s="200" t="n"/>
      <c r="R508" s="199" t="n"/>
      <c r="S508" s="258" t="inlineStr">
        <is>
          <t>R101205372</t>
        </is>
      </c>
      <c r="T508" s="185">
        <f>VLOOKUP(_xlfn.CONCAT(G508,H508),'SHIP-TO'!H:I,2,0)</f>
        <v/>
      </c>
      <c r="U508" s="282" t="n"/>
      <c r="V508" s="170" t="n"/>
      <c r="W508" s="170" t="n"/>
      <c r="X508" s="170" t="n"/>
      <c r="Y508" s="170" t="n"/>
      <c r="Z508" s="170" t="n"/>
      <c r="AA508" s="170" t="n"/>
      <c r="AB508" s="170" t="n"/>
      <c r="AC508" s="170" t="n"/>
      <c r="AD508" s="170" t="n"/>
      <c r="AE508" s="170" t="n"/>
      <c r="AF508" s="170" t="n"/>
      <c r="AG508" s="170" t="n"/>
      <c r="AH508" s="170" t="n"/>
      <c r="AI508" s="258" t="n"/>
      <c r="AJ508" s="185" t="n"/>
    </row>
    <row r="509" customFormat="1" s="172">
      <c r="A509" s="171">
        <f>E509&amp;F509</f>
        <v/>
      </c>
      <c r="B509" s="56" t="n">
        <v>508</v>
      </c>
      <c r="C509" s="185">
        <f>C508</f>
        <v/>
      </c>
      <c r="D509" s="185">
        <f>C509&amp;"/"&amp;B509</f>
        <v/>
      </c>
      <c r="E509" s="215" t="n">
        <v>45242</v>
      </c>
      <c r="F509" s="171" t="inlineStr">
        <is>
          <t>возврат</t>
        </is>
      </c>
      <c r="G509" s="170" t="inlineStr">
        <is>
          <t>Х5</t>
        </is>
      </c>
      <c r="H509" s="199" t="inlineStr">
        <is>
          <t>РЦ Тюмень</t>
        </is>
      </c>
      <c r="I509" s="170" t="n">
        <v>400</v>
      </c>
      <c r="J509" s="170" t="n">
        <v>400</v>
      </c>
      <c r="K509" s="170" t="n">
        <v>5900117827</v>
      </c>
      <c r="L509" s="170" t="inlineStr">
        <is>
          <t>Сибагатулин</t>
        </is>
      </c>
      <c r="M509" s="170" t="inlineStr">
        <is>
          <t>А308ОК159</t>
        </is>
      </c>
      <c r="N509" s="170">
        <f>I509/25</f>
        <v/>
      </c>
      <c r="O509" s="199" t="n"/>
      <c r="P509" s="199" t="inlineStr">
        <is>
          <t>Л7</t>
        </is>
      </c>
      <c r="Q509" s="200" t="n"/>
      <c r="R509" s="199" t="n"/>
      <c r="S509" s="258" t="inlineStr">
        <is>
          <t>R101205443</t>
        </is>
      </c>
      <c r="T509" s="185">
        <f>VLOOKUP(_xlfn.CONCAT(G509,H509),'SHIP-TO'!H:I,2,0)</f>
        <v/>
      </c>
      <c r="U509" s="282" t="n"/>
      <c r="V509" s="170" t="n"/>
      <c r="W509" s="170" t="n"/>
      <c r="X509" s="170" t="n"/>
      <c r="Y509" s="170" t="n"/>
      <c r="Z509" s="170" t="n"/>
      <c r="AA509" s="170" t="n"/>
      <c r="AB509" s="170" t="n"/>
      <c r="AC509" s="170" t="n"/>
      <c r="AD509" s="170" t="n"/>
      <c r="AE509" s="170" t="n"/>
      <c r="AF509" s="170" t="n"/>
      <c r="AG509" s="170" t="n"/>
      <c r="AH509" s="170" t="n"/>
      <c r="AI509" s="258" t="n"/>
      <c r="AJ509" s="185" t="n"/>
    </row>
    <row r="510" customFormat="1" s="172">
      <c r="A510" s="171">
        <f>E510&amp;F510</f>
        <v/>
      </c>
      <c r="B510" s="56" t="n">
        <v>509</v>
      </c>
      <c r="C510" s="185">
        <f>C509</f>
        <v/>
      </c>
      <c r="D510" s="185">
        <f>C510&amp;"/"&amp;B510</f>
        <v/>
      </c>
      <c r="E510" s="215" t="n">
        <v>45242</v>
      </c>
      <c r="F510" s="171" t="inlineStr">
        <is>
          <t>возврат</t>
        </is>
      </c>
      <c r="G510" s="170" t="inlineStr">
        <is>
          <t>Х5</t>
        </is>
      </c>
      <c r="H510" s="199" t="inlineStr">
        <is>
          <t>РЦ Екатеринбург</t>
        </is>
      </c>
      <c r="I510" s="170" t="n">
        <v>400</v>
      </c>
      <c r="J510" s="170" t="n">
        <v>400</v>
      </c>
      <c r="K510" s="170" t="n">
        <v>9849</v>
      </c>
      <c r="L510" s="170" t="inlineStr">
        <is>
          <t>Черепанов</t>
        </is>
      </c>
      <c r="M510" s="170" t="inlineStr">
        <is>
          <t>Р143ЕХ159</t>
        </is>
      </c>
      <c r="N510" s="170">
        <f>I510/25</f>
        <v/>
      </c>
      <c r="O510" s="199" t="n"/>
      <c r="P510" s="199" t="inlineStr">
        <is>
          <t>Л7</t>
        </is>
      </c>
      <c r="Q510" s="200" t="n"/>
      <c r="R510" s="199" t="n"/>
      <c r="S510" s="258" t="inlineStr">
        <is>
          <t>R101205417</t>
        </is>
      </c>
      <c r="T510" s="185">
        <f>VLOOKUP(_xlfn.CONCAT(G510,H510),'SHIP-TO'!H:I,2,0)</f>
        <v/>
      </c>
      <c r="U510" s="282" t="n"/>
      <c r="V510" s="170" t="n"/>
      <c r="W510" s="170" t="n"/>
      <c r="X510" s="170" t="n"/>
      <c r="Y510" s="170" t="n"/>
      <c r="Z510" s="170" t="n"/>
      <c r="AA510" s="170" t="n"/>
      <c r="AB510" s="170" t="n"/>
      <c r="AC510" s="170" t="n"/>
      <c r="AD510" s="170" t="n"/>
      <c r="AE510" s="170" t="n"/>
      <c r="AF510" s="170" t="n"/>
      <c r="AG510" s="170" t="n"/>
      <c r="AH510" s="170" t="n"/>
      <c r="AI510" s="258" t="n"/>
      <c r="AJ510" s="185" t="n"/>
    </row>
    <row r="511" customFormat="1" s="172">
      <c r="A511" s="171">
        <f>E511&amp;F511</f>
        <v/>
      </c>
      <c r="B511" s="56" t="n">
        <v>510</v>
      </c>
      <c r="C511" s="185">
        <f>C510</f>
        <v/>
      </c>
      <c r="D511" s="185">
        <f>C511&amp;"/"&amp;B511</f>
        <v/>
      </c>
      <c r="E511" s="215" t="n">
        <v>45243</v>
      </c>
      <c r="F511" s="171" t="inlineStr">
        <is>
          <t>возврат</t>
        </is>
      </c>
      <c r="G511" s="170" t="inlineStr">
        <is>
          <t>Х5</t>
        </is>
      </c>
      <c r="H511" s="199" t="inlineStr">
        <is>
          <t>РЦ Форпост</t>
        </is>
      </c>
      <c r="I511" s="170" t="n">
        <v>400</v>
      </c>
      <c r="J511" s="170" t="n">
        <v>400</v>
      </c>
      <c r="K511" s="170" t="n">
        <v>5900220869</v>
      </c>
      <c r="L511" s="170" t="inlineStr">
        <is>
          <t>Черепанов</t>
        </is>
      </c>
      <c r="M511" s="170" t="inlineStr">
        <is>
          <t>Р143ЕХ159</t>
        </is>
      </c>
      <c r="N511" s="170">
        <f>I511/25</f>
        <v/>
      </c>
      <c r="O511" s="199" t="n"/>
      <c r="P511" s="199" t="inlineStr">
        <is>
          <t>Л7</t>
        </is>
      </c>
      <c r="Q511" s="200" t="n"/>
      <c r="R511" s="199" t="n"/>
      <c r="S511" s="258" t="inlineStr">
        <is>
          <t>R101205465</t>
        </is>
      </c>
      <c r="T511" s="185">
        <f>VLOOKUP(_xlfn.CONCAT(G511,H511),'SHIP-TO'!H:I,2,0)</f>
        <v/>
      </c>
      <c r="U511" s="282" t="n"/>
      <c r="V511" s="170" t="n"/>
      <c r="W511" s="170" t="n"/>
      <c r="X511" s="170" t="n"/>
      <c r="Y511" s="170" t="n"/>
      <c r="Z511" s="170" t="n"/>
      <c r="AA511" s="170" t="n"/>
      <c r="AB511" s="170" t="n"/>
      <c r="AC511" s="170" t="n"/>
      <c r="AD511" s="170" t="n"/>
      <c r="AE511" s="170" t="n"/>
      <c r="AF511" s="170" t="n"/>
      <c r="AG511" s="170" t="n"/>
      <c r="AH511" s="170" t="n"/>
      <c r="AI511" s="258" t="n"/>
      <c r="AJ511" s="185" t="n"/>
    </row>
    <row r="512" customFormat="1" s="172">
      <c r="A512" s="171">
        <f>E512&amp;F512</f>
        <v/>
      </c>
      <c r="B512" s="56" t="n">
        <v>511</v>
      </c>
      <c r="C512" s="185">
        <f>C511</f>
        <v/>
      </c>
      <c r="D512" s="185">
        <f>C512&amp;"/"&amp;B512</f>
        <v/>
      </c>
      <c r="E512" s="218" t="n">
        <v>45246</v>
      </c>
      <c r="F512" s="171" t="inlineStr">
        <is>
          <t>возврат</t>
        </is>
      </c>
      <c r="G512" s="170" t="inlineStr">
        <is>
          <t>Х5</t>
        </is>
      </c>
      <c r="H512" s="199" t="inlineStr">
        <is>
          <t>РЦ Форпост</t>
        </is>
      </c>
      <c r="I512" s="170" t="n">
        <v>400</v>
      </c>
      <c r="J512" s="170" t="n">
        <v>400</v>
      </c>
      <c r="K512" s="170" t="n">
        <v>5900221830</v>
      </c>
      <c r="L512" s="170" t="inlineStr">
        <is>
          <t>Гильманов</t>
        </is>
      </c>
      <c r="M512" s="170" t="inlineStr">
        <is>
          <t>А309ОК159</t>
        </is>
      </c>
      <c r="N512" s="170">
        <f>I512/25</f>
        <v/>
      </c>
      <c r="O512" s="199" t="n"/>
      <c r="P512" s="199" t="inlineStr">
        <is>
          <t>Л7</t>
        </is>
      </c>
      <c r="Q512" s="200" t="n"/>
      <c r="R512" s="199" t="n"/>
      <c r="S512" s="258" t="inlineStr">
        <is>
          <t>R101205466</t>
        </is>
      </c>
      <c r="T512" s="185">
        <f>VLOOKUP(_xlfn.CONCAT(G512,H512),'SHIP-TO'!H:I,2,0)</f>
        <v/>
      </c>
      <c r="U512" s="282" t="n"/>
      <c r="V512" s="170" t="n"/>
      <c r="W512" s="170" t="n"/>
      <c r="X512" s="170" t="n"/>
      <c r="Y512" s="170" t="n"/>
      <c r="Z512" s="170" t="n"/>
      <c r="AA512" s="170" t="n"/>
      <c r="AB512" s="170" t="n"/>
      <c r="AC512" s="170" t="n"/>
      <c r="AD512" s="170" t="n"/>
      <c r="AE512" s="170" t="n"/>
      <c r="AF512" s="170" t="n"/>
      <c r="AG512" s="170" t="n"/>
      <c r="AH512" s="170" t="n"/>
      <c r="AI512" s="258" t="n"/>
      <c r="AJ512" s="185" t="n"/>
    </row>
    <row r="513" customFormat="1" s="172">
      <c r="A513" s="171">
        <f>E513&amp;F513</f>
        <v/>
      </c>
      <c r="B513" s="56" t="n">
        <v>512</v>
      </c>
      <c r="C513" s="185">
        <f>C512</f>
        <v/>
      </c>
      <c r="D513" s="185">
        <f>C513&amp;"/"&amp;B513</f>
        <v/>
      </c>
      <c r="E513" s="218" t="n">
        <v>45248</v>
      </c>
      <c r="F513" s="171" t="inlineStr">
        <is>
          <t>возврат</t>
        </is>
      </c>
      <c r="G513" s="170" t="inlineStr">
        <is>
          <t>Тандер</t>
        </is>
      </c>
      <c r="H513" s="199" t="inlineStr">
        <is>
          <t>Екатеринбург</t>
        </is>
      </c>
      <c r="I513" s="170" t="n">
        <v>500</v>
      </c>
      <c r="J513" s="170" t="n">
        <v>500</v>
      </c>
      <c r="K513" s="199" t="inlineStr">
        <is>
          <t>Отгрузка в Пермь</t>
        </is>
      </c>
      <c r="L513" s="170" t="inlineStr">
        <is>
          <t>Гордеев</t>
        </is>
      </c>
      <c r="M513" s="170" t="inlineStr">
        <is>
          <t>С667ТО59</t>
        </is>
      </c>
      <c r="N513" s="170" t="n">
        <v>0</v>
      </c>
      <c r="O513" s="199" t="n"/>
      <c r="P513" s="199" t="inlineStr">
        <is>
          <t>Л7</t>
        </is>
      </c>
      <c r="Q513" s="200" t="n"/>
      <c r="R513" s="199" t="inlineStr">
        <is>
          <t>-</t>
        </is>
      </c>
      <c r="S513" s="258" t="inlineStr">
        <is>
          <t>-</t>
        </is>
      </c>
      <c r="T513" s="185">
        <f>VLOOKUP(_xlfn.CONCAT(G513,H513),'SHIP-TO'!H:I,2,0)</f>
        <v/>
      </c>
      <c r="U513" s="282" t="n"/>
      <c r="V513" s="170" t="n"/>
      <c r="W513" s="170" t="n"/>
      <c r="X513" s="170" t="n"/>
      <c r="Y513" s="170" t="n"/>
      <c r="Z513" s="170" t="n"/>
      <c r="AA513" s="170" t="n"/>
      <c r="AB513" s="170" t="n"/>
      <c r="AC513" s="170" t="n"/>
      <c r="AD513" s="170" t="n"/>
      <c r="AE513" s="170" t="n"/>
      <c r="AF513" s="170" t="n"/>
      <c r="AG513" s="170" t="n"/>
      <c r="AH513" s="170" t="n"/>
      <c r="AI513" s="258" t="n"/>
      <c r="AJ513" s="185" t="n"/>
    </row>
    <row r="514" customFormat="1" s="172">
      <c r="A514" s="171">
        <f>E514&amp;F514</f>
        <v/>
      </c>
      <c r="B514" s="56" t="n">
        <v>513</v>
      </c>
      <c r="C514" s="185">
        <f>C513</f>
        <v/>
      </c>
      <c r="D514" s="185">
        <f>C514&amp;"/"&amp;B514</f>
        <v/>
      </c>
      <c r="E514" s="218" t="n">
        <v>45250</v>
      </c>
      <c r="F514" s="171" t="inlineStr">
        <is>
          <t>возврат</t>
        </is>
      </c>
      <c r="G514" s="170" t="inlineStr">
        <is>
          <t>Тандер</t>
        </is>
      </c>
      <c r="H514" s="199" t="inlineStr">
        <is>
          <t>Сургут</t>
        </is>
      </c>
      <c r="I514" s="170" t="n">
        <v>500</v>
      </c>
      <c r="J514" s="170" t="n">
        <v>500</v>
      </c>
      <c r="K514" s="170" t="inlineStr">
        <is>
          <t>ВозСР04947</t>
        </is>
      </c>
      <c r="L514" s="170" t="inlineStr">
        <is>
          <t>Гарипов</t>
        </is>
      </c>
      <c r="M514" s="170" t="inlineStr">
        <is>
          <t>Н764УН159</t>
        </is>
      </c>
      <c r="N514" s="170">
        <f>I514/25</f>
        <v/>
      </c>
      <c r="O514" s="199" t="n"/>
      <c r="P514" s="199" t="inlineStr">
        <is>
          <t>Л7</t>
        </is>
      </c>
      <c r="Q514" s="200" t="n"/>
      <c r="R514" s="199" t="n"/>
      <c r="S514" s="258" t="inlineStr">
        <is>
          <t>R101205385</t>
        </is>
      </c>
      <c r="T514" s="185">
        <f>VLOOKUP(_xlfn.CONCAT(G514,H514),'SHIP-TO'!H:I,2,0)</f>
        <v/>
      </c>
      <c r="U514" s="282" t="n"/>
      <c r="V514" s="170" t="n"/>
      <c r="W514" s="170" t="n"/>
      <c r="X514" s="170" t="n"/>
      <c r="Y514" s="170" t="n"/>
      <c r="Z514" s="170" t="n"/>
      <c r="AA514" s="170" t="n"/>
      <c r="AB514" s="170" t="n"/>
      <c r="AC514" s="170" t="n"/>
      <c r="AD514" s="170" t="n"/>
      <c r="AE514" s="170" t="n"/>
      <c r="AF514" s="170" t="n"/>
      <c r="AG514" s="170" t="n"/>
      <c r="AH514" s="170" t="n"/>
      <c r="AI514" s="258" t="n"/>
      <c r="AJ514" s="185" t="n"/>
    </row>
    <row r="515" customFormat="1" s="172">
      <c r="A515" s="171">
        <f>E515&amp;F515</f>
        <v/>
      </c>
      <c r="B515" s="56" t="n">
        <v>514</v>
      </c>
      <c r="C515" s="185">
        <f>C514</f>
        <v/>
      </c>
      <c r="D515" s="185">
        <f>C515&amp;"/"&amp;B515</f>
        <v/>
      </c>
      <c r="E515" s="218" t="n">
        <v>45252</v>
      </c>
      <c r="F515" s="171" t="inlineStr">
        <is>
          <t>возврат</t>
        </is>
      </c>
      <c r="G515" s="170" t="inlineStr">
        <is>
          <t>Тандер</t>
        </is>
      </c>
      <c r="H515" s="199" t="inlineStr">
        <is>
          <t>Сургут</t>
        </is>
      </c>
      <c r="I515" s="170" t="n">
        <v>500</v>
      </c>
      <c r="J515" s="170" t="n">
        <v>500</v>
      </c>
      <c r="K515" s="170" t="inlineStr">
        <is>
          <t>ВозСР04956</t>
        </is>
      </c>
      <c r="L515" s="170" t="inlineStr">
        <is>
          <t>Прохоров</t>
        </is>
      </c>
      <c r="M515" s="170" t="inlineStr">
        <is>
          <t>А309ОК159</t>
        </is>
      </c>
      <c r="N515" s="170">
        <f>I515/25</f>
        <v/>
      </c>
      <c r="O515" s="199" t="n"/>
      <c r="P515" s="199" t="inlineStr">
        <is>
          <t>Л7</t>
        </is>
      </c>
      <c r="Q515" s="200" t="n"/>
      <c r="R515" s="199" t="n"/>
      <c r="S515" s="258" t="inlineStr">
        <is>
          <t>R101205386</t>
        </is>
      </c>
      <c r="T515" s="185">
        <f>VLOOKUP(_xlfn.CONCAT(G515,H515),'SHIP-TO'!H:I,2,0)</f>
        <v/>
      </c>
      <c r="U515" s="282" t="n"/>
      <c r="V515" s="170" t="n"/>
      <c r="W515" s="170" t="n"/>
      <c r="X515" s="170" t="n"/>
      <c r="Y515" s="170" t="n"/>
      <c r="Z515" s="170" t="n"/>
      <c r="AA515" s="170" t="n"/>
      <c r="AB515" s="170" t="n"/>
      <c r="AC515" s="170" t="n"/>
      <c r="AD515" s="170" t="n"/>
      <c r="AE515" s="170" t="n"/>
      <c r="AF515" s="170" t="n"/>
      <c r="AG515" s="170" t="n"/>
      <c r="AH515" s="170" t="n"/>
      <c r="AI515" s="258" t="n"/>
      <c r="AJ515" s="185" t="n"/>
    </row>
    <row r="516" customFormat="1" s="172">
      <c r="A516" s="171">
        <f>E516&amp;F516</f>
        <v/>
      </c>
      <c r="B516" s="56" t="n">
        <v>515</v>
      </c>
      <c r="C516" s="185">
        <f>C515</f>
        <v/>
      </c>
      <c r="D516" s="185">
        <f>C516&amp;"/"&amp;B516</f>
        <v/>
      </c>
      <c r="E516" s="218" t="n">
        <v>45252</v>
      </c>
      <c r="F516" s="171" t="inlineStr">
        <is>
          <t>возврат</t>
        </is>
      </c>
      <c r="G516" s="170" t="inlineStr">
        <is>
          <t>Х5</t>
        </is>
      </c>
      <c r="H516" s="199" t="inlineStr">
        <is>
          <t>РЦ Форпост</t>
        </is>
      </c>
      <c r="I516" s="170" t="n">
        <v>400</v>
      </c>
      <c r="J516" s="170" t="n">
        <v>0</v>
      </c>
      <c r="K516" s="170" t="inlineStr">
        <is>
          <t>Опоздание ТК</t>
        </is>
      </c>
      <c r="L516" s="170" t="inlineStr">
        <is>
          <t>Коренник</t>
        </is>
      </c>
      <c r="M516" s="170" t="inlineStr">
        <is>
          <t>Н086СХ159</t>
        </is>
      </c>
      <c r="N516" s="170" t="n">
        <v>0</v>
      </c>
      <c r="O516" s="199" t="n"/>
      <c r="P516" s="199" t="inlineStr">
        <is>
          <t>Л7</t>
        </is>
      </c>
      <c r="Q516" s="200" t="n"/>
      <c r="R516" s="199" t="inlineStr">
        <is>
          <t>-</t>
        </is>
      </c>
      <c r="S516" s="258" t="inlineStr">
        <is>
          <t>-</t>
        </is>
      </c>
      <c r="T516" s="185">
        <f>VLOOKUP(_xlfn.CONCAT(G516,H516),'SHIP-TO'!H:I,2,0)</f>
        <v/>
      </c>
      <c r="U516" s="282" t="n"/>
      <c r="V516" s="170" t="n"/>
      <c r="W516" s="170" t="n"/>
      <c r="X516" s="170" t="n"/>
      <c r="Y516" s="170" t="n"/>
      <c r="Z516" s="170" t="n"/>
      <c r="AA516" s="170" t="n"/>
      <c r="AB516" s="170" t="n"/>
      <c r="AC516" s="170" t="n"/>
      <c r="AD516" s="170" t="n"/>
      <c r="AE516" s="170" t="n"/>
      <c r="AF516" s="170" t="n"/>
      <c r="AG516" s="170" t="n"/>
      <c r="AH516" s="170" t="n"/>
      <c r="AI516" s="258" t="n"/>
      <c r="AJ516" s="185" t="n"/>
    </row>
    <row r="517" customFormat="1" s="172">
      <c r="A517" s="171">
        <f>E517&amp;F517</f>
        <v/>
      </c>
      <c r="B517" s="56" t="n">
        <v>516</v>
      </c>
      <c r="C517" s="185">
        <f>C516</f>
        <v/>
      </c>
      <c r="D517" s="185">
        <f>C517&amp;"/"&amp;B517</f>
        <v/>
      </c>
      <c r="E517" s="218" t="n">
        <v>45252</v>
      </c>
      <c r="F517" s="171" t="inlineStr">
        <is>
          <t>возврат</t>
        </is>
      </c>
      <c r="G517" s="170" t="inlineStr">
        <is>
          <t>Х5</t>
        </is>
      </c>
      <c r="H517" s="199" t="inlineStr">
        <is>
          <t>РЦ Екатеринбург</t>
        </is>
      </c>
      <c r="I517" s="170" t="n">
        <v>300</v>
      </c>
      <c r="J517" s="170" t="n">
        <v>300</v>
      </c>
      <c r="K517" s="170" t="n">
        <v>9938</v>
      </c>
      <c r="L517" s="170" t="inlineStr">
        <is>
          <t>Гарипов</t>
        </is>
      </c>
      <c r="M517" s="170" t="inlineStr">
        <is>
          <t>Н764УН159</t>
        </is>
      </c>
      <c r="N517" s="170">
        <f>I517/25</f>
        <v/>
      </c>
      <c r="O517" s="199" t="n"/>
      <c r="P517" s="199" t="inlineStr">
        <is>
          <t>Л7</t>
        </is>
      </c>
      <c r="Q517" s="200" t="n"/>
      <c r="R517" s="199" t="n"/>
      <c r="S517" s="258" t="inlineStr">
        <is>
          <t>R101205418</t>
        </is>
      </c>
      <c r="T517" s="185">
        <f>VLOOKUP(_xlfn.CONCAT(G517,H517),'SHIP-TO'!H:I,2,0)</f>
        <v/>
      </c>
      <c r="U517" s="282" t="n"/>
      <c r="V517" s="170" t="n"/>
      <c r="W517" s="170" t="n"/>
      <c r="X517" s="170" t="n"/>
      <c r="Y517" s="170" t="n"/>
      <c r="Z517" s="170" t="n"/>
      <c r="AA517" s="170" t="n"/>
      <c r="AB517" s="170" t="n"/>
      <c r="AC517" s="170" t="n"/>
      <c r="AD517" s="170" t="n"/>
      <c r="AE517" s="170" t="n"/>
      <c r="AF517" s="170" t="n"/>
      <c r="AG517" s="170" t="n"/>
      <c r="AH517" s="170" t="n"/>
      <c r="AI517" s="258" t="n"/>
      <c r="AJ517" s="185" t="n"/>
    </row>
    <row r="518" customFormat="1" s="172">
      <c r="A518" s="171">
        <f>E518&amp;F518</f>
        <v/>
      </c>
      <c r="B518" s="56" t="n">
        <v>517</v>
      </c>
      <c r="C518" s="185">
        <f>C517</f>
        <v/>
      </c>
      <c r="D518" s="185">
        <f>C518&amp;"/"&amp;B518</f>
        <v/>
      </c>
      <c r="E518" s="218" t="n">
        <v>45253</v>
      </c>
      <c r="F518" s="171" t="inlineStr">
        <is>
          <t>возврат</t>
        </is>
      </c>
      <c r="G518" s="170" t="inlineStr">
        <is>
          <t>Бэст Прайс</t>
        </is>
      </c>
      <c r="H518" s="199" t="inlineStr">
        <is>
          <t>Екатеринбург</t>
        </is>
      </c>
      <c r="I518" s="170" t="n">
        <v>51</v>
      </c>
      <c r="J518" s="170" t="n">
        <v>51</v>
      </c>
      <c r="K518" s="170" t="n"/>
      <c r="L518" s="170" t="n"/>
      <c r="M518" s="170" t="n"/>
      <c r="N518" s="170" t="n">
        <v>2</v>
      </c>
      <c r="O518" s="199" t="n"/>
      <c r="P518" s="199" t="n"/>
      <c r="Q518" s="200" t="n"/>
      <c r="R518" s="256" t="inlineStr">
        <is>
          <t>-</t>
        </is>
      </c>
      <c r="S518" s="260" t="inlineStr">
        <is>
          <t>-</t>
        </is>
      </c>
      <c r="T518" s="185">
        <f>VLOOKUP(_xlfn.CONCAT(G518,H518),'SHIP-TO'!H:I,2,0)</f>
        <v/>
      </c>
      <c r="U518" s="284" t="n"/>
      <c r="V518" s="179" t="n"/>
      <c r="W518" s="179" t="n"/>
      <c r="X518" s="179" t="n"/>
      <c r="Y518" s="179" t="n"/>
      <c r="Z518" s="179" t="n"/>
      <c r="AA518" s="179" t="n"/>
      <c r="AB518" s="179" t="n"/>
      <c r="AC518" s="179" t="n"/>
      <c r="AD518" s="179" t="n"/>
      <c r="AE518" s="179" t="n"/>
      <c r="AF518" s="179" t="n"/>
      <c r="AG518" s="179" t="n"/>
      <c r="AH518" s="179" t="n"/>
      <c r="AI518" s="260" t="n"/>
      <c r="AJ518" s="185" t="n"/>
    </row>
    <row r="519" customFormat="1" s="172">
      <c r="A519" s="171">
        <f>E519&amp;F519</f>
        <v/>
      </c>
      <c r="B519" s="56" t="n">
        <v>518</v>
      </c>
      <c r="C519" s="170">
        <f>C518</f>
        <v/>
      </c>
      <c r="D519" s="170">
        <f>C519&amp;"/"&amp;B519</f>
        <v/>
      </c>
      <c r="E519" s="218" t="n">
        <v>45253</v>
      </c>
      <c r="F519" s="171" t="inlineStr">
        <is>
          <t>возврат</t>
        </is>
      </c>
      <c r="G519" s="170" t="inlineStr">
        <is>
          <t>Х5</t>
        </is>
      </c>
      <c r="H519" s="199" t="inlineStr">
        <is>
          <t>РЦ Тюмень</t>
        </is>
      </c>
      <c r="I519" s="170" t="n">
        <v>325</v>
      </c>
      <c r="J519" s="170" t="n">
        <v>325</v>
      </c>
      <c r="K519" s="170" t="n">
        <v>5900120191</v>
      </c>
      <c r="L519" s="170" t="inlineStr">
        <is>
          <t>Муфазалов</t>
        </is>
      </c>
      <c r="M519" s="170" t="inlineStr">
        <is>
          <t>Р271КЕ159</t>
        </is>
      </c>
      <c r="N519" s="170">
        <f>J519/25</f>
        <v/>
      </c>
      <c r="O519" s="199" t="n"/>
      <c r="P519" s="199" t="inlineStr">
        <is>
          <t>Л7</t>
        </is>
      </c>
      <c r="Q519" s="254" t="n"/>
      <c r="R519" s="185" t="n"/>
      <c r="S519" s="258" t="inlineStr">
        <is>
          <t>R101205444</t>
        </is>
      </c>
      <c r="T519" s="185">
        <f>VLOOKUP(_xlfn.CONCAT(G519,H519),'SHIP-TO'!H:I,2,0)</f>
        <v/>
      </c>
      <c r="U519" s="282" t="n"/>
      <c r="V519" s="185" t="n"/>
      <c r="W519" s="185" t="n"/>
      <c r="X519" s="185" t="n"/>
      <c r="Y519" s="185" t="n"/>
      <c r="Z519" s="185" t="n"/>
      <c r="AA519" s="185" t="n"/>
      <c r="AB519" s="185" t="n"/>
      <c r="AC519" s="185" t="n"/>
      <c r="AD519" s="185" t="n"/>
      <c r="AE519" s="185" t="n"/>
      <c r="AF519" s="185" t="n"/>
      <c r="AG519" s="185" t="n"/>
      <c r="AH519" s="185" t="n"/>
      <c r="AI519" s="258" t="n"/>
      <c r="AJ519" s="185" t="n"/>
    </row>
    <row r="520" customFormat="1" s="172">
      <c r="A520" s="171">
        <f>E520&amp;F520</f>
        <v/>
      </c>
      <c r="B520" s="56" t="n">
        <v>519</v>
      </c>
      <c r="C520" s="170">
        <f>C519</f>
        <v/>
      </c>
      <c r="D520" s="170">
        <f>C520&amp;"/"&amp;B520</f>
        <v/>
      </c>
      <c r="E520" s="218" t="n">
        <v>45254</v>
      </c>
      <c r="F520" s="171" t="inlineStr">
        <is>
          <t>возврат</t>
        </is>
      </c>
      <c r="G520" s="170" t="inlineStr">
        <is>
          <t>Х5</t>
        </is>
      </c>
      <c r="H520" s="199" t="inlineStr">
        <is>
          <t>РЦ Екатеринбург</t>
        </is>
      </c>
      <c r="I520" s="170" t="n">
        <v>300</v>
      </c>
      <c r="J520" s="170" t="n">
        <v>315</v>
      </c>
      <c r="K520" s="170" t="n">
        <v>9955</v>
      </c>
      <c r="L520" s="170" t="inlineStr">
        <is>
          <t>Прохоров</t>
        </is>
      </c>
      <c r="M520" s="170" t="inlineStr">
        <is>
          <t>А309ОК159</t>
        </is>
      </c>
      <c r="N520" s="185" t="n">
        <v>13</v>
      </c>
      <c r="O520" s="216" t="n"/>
      <c r="P520" s="216" t="inlineStr">
        <is>
          <t>Л7</t>
        </is>
      </c>
      <c r="Q520" s="254" t="n"/>
      <c r="R520" s="185" t="n"/>
      <c r="S520" s="258" t="inlineStr">
        <is>
          <t>R101205419</t>
        </is>
      </c>
      <c r="T520" s="185">
        <f>VLOOKUP(_xlfn.CONCAT(G520,H520),'SHIP-TO'!H:I,2,0)</f>
        <v/>
      </c>
      <c r="U520" s="282" t="n"/>
      <c r="V520" s="185" t="n"/>
      <c r="W520" s="185" t="n"/>
      <c r="X520" s="185" t="n"/>
      <c r="Y520" s="185" t="n"/>
      <c r="Z520" s="185" t="n"/>
      <c r="AA520" s="185" t="n"/>
      <c r="AB520" s="185" t="n"/>
      <c r="AC520" s="185" t="n"/>
      <c r="AD520" s="185" t="n"/>
      <c r="AE520" s="185" t="n"/>
      <c r="AF520" s="185" t="n"/>
      <c r="AG520" s="185" t="n"/>
      <c r="AH520" s="185" t="n"/>
      <c r="AI520" s="258" t="n"/>
      <c r="AJ520" s="185" t="n"/>
    </row>
    <row r="521" customFormat="1" s="172">
      <c r="A521" s="171">
        <f>E521&amp;F521</f>
        <v/>
      </c>
      <c r="B521" s="56" t="n">
        <v>520</v>
      </c>
      <c r="C521" s="170">
        <f>C520</f>
        <v/>
      </c>
      <c r="D521" s="170">
        <f>C521&amp;"/"&amp;B521</f>
        <v/>
      </c>
      <c r="E521" s="218" t="n">
        <v>45255</v>
      </c>
      <c r="F521" s="171" t="inlineStr">
        <is>
          <t>возврат</t>
        </is>
      </c>
      <c r="G521" s="170" t="inlineStr">
        <is>
          <t>Х5</t>
        </is>
      </c>
      <c r="H521" s="199" t="inlineStr">
        <is>
          <t>РЦ Форпост</t>
        </is>
      </c>
      <c r="I521" s="170" t="n">
        <v>400</v>
      </c>
      <c r="J521" s="170" t="n">
        <v>375</v>
      </c>
      <c r="K521" s="170" t="n">
        <v>5900225006</v>
      </c>
      <c r="L521" s="170" t="inlineStr">
        <is>
          <t>Луцик</t>
        </is>
      </c>
      <c r="M521" s="170" t="inlineStr">
        <is>
          <t>Н094СХ159</t>
        </is>
      </c>
      <c r="N521" s="170">
        <f>I521/25</f>
        <v/>
      </c>
      <c r="O521" s="185" t="n"/>
      <c r="P521" s="185" t="inlineStr">
        <is>
          <t>Л7</t>
        </is>
      </c>
      <c r="Q521" s="254" t="n"/>
      <c r="R521" s="185" t="n"/>
      <c r="S521" s="258" t="inlineStr">
        <is>
          <t>R101205468</t>
        </is>
      </c>
      <c r="T521" s="185">
        <f>VLOOKUP(_xlfn.CONCAT(G521,H521),'SHIP-TO'!H:I,2,0)</f>
        <v/>
      </c>
      <c r="U521" s="282" t="n"/>
      <c r="V521" s="185" t="n"/>
      <c r="W521" s="185" t="n"/>
      <c r="X521" s="185" t="n"/>
      <c r="Y521" s="185" t="n"/>
      <c r="Z521" s="185" t="n"/>
      <c r="AA521" s="185" t="n"/>
      <c r="AB521" s="185" t="n"/>
      <c r="AC521" s="185" t="n"/>
      <c r="AD521" s="185" t="n"/>
      <c r="AE521" s="185" t="n"/>
      <c r="AF521" s="185" t="n"/>
      <c r="AG521" s="185" t="n"/>
      <c r="AH521" s="185" t="n"/>
      <c r="AI521" s="258" t="n"/>
      <c r="AJ521" s="185" t="n"/>
    </row>
    <row r="522" customFormat="1" s="172">
      <c r="A522" s="171">
        <f>E522&amp;F522</f>
        <v/>
      </c>
      <c r="B522" s="56" t="n">
        <v>521</v>
      </c>
      <c r="C522" s="185">
        <f>C521</f>
        <v/>
      </c>
      <c r="D522" s="185">
        <f>C522&amp;"/"&amp;B522</f>
        <v/>
      </c>
      <c r="E522" s="215" t="n">
        <v>45255</v>
      </c>
      <c r="F522" s="186" t="inlineStr">
        <is>
          <t>возврат</t>
        </is>
      </c>
      <c r="G522" s="185" t="inlineStr">
        <is>
          <t>Тандер</t>
        </is>
      </c>
      <c r="H522" s="216" t="inlineStr">
        <is>
          <t>Екатеринбург</t>
        </is>
      </c>
      <c r="I522" s="185" t="n">
        <v>500</v>
      </c>
      <c r="J522" s="170" t="n">
        <v>500</v>
      </c>
      <c r="K522" s="216" t="inlineStr">
        <is>
          <t>отгрузка в Пермь</t>
        </is>
      </c>
      <c r="L522" s="170" t="inlineStr">
        <is>
          <t>Чебыкин</t>
        </is>
      </c>
      <c r="M522" s="170" t="inlineStr">
        <is>
          <t>Н125СХ159</t>
        </is>
      </c>
      <c r="N522" s="170" t="n">
        <v>0</v>
      </c>
      <c r="O522" s="170" t="n"/>
      <c r="P522" s="170" t="inlineStr">
        <is>
          <t>Л7</t>
        </is>
      </c>
      <c r="Q522" s="254" t="n"/>
      <c r="R522" s="173" t="inlineStr">
        <is>
          <t>-</t>
        </is>
      </c>
      <c r="S522" s="261" t="inlineStr">
        <is>
          <t>-</t>
        </is>
      </c>
      <c r="T522" s="185">
        <f>VLOOKUP(_xlfn.CONCAT(G522,H522),'SHIP-TO'!H:I,2,0)</f>
        <v/>
      </c>
      <c r="U522" s="285" t="n"/>
      <c r="V522" s="173" t="n"/>
      <c r="W522" s="173" t="n"/>
      <c r="X522" s="173" t="n"/>
      <c r="Y522" s="173" t="n"/>
      <c r="Z522" s="173" t="n"/>
      <c r="AA522" s="173" t="n"/>
      <c r="AB522" s="173" t="n"/>
      <c r="AC522" s="173" t="n"/>
      <c r="AD522" s="173" t="n"/>
      <c r="AE522" s="173" t="n"/>
      <c r="AF522" s="173" t="n"/>
      <c r="AG522" s="173" t="n"/>
      <c r="AH522" s="173" t="n"/>
      <c r="AI522" s="261" t="n"/>
      <c r="AJ522" s="185" t="n"/>
    </row>
    <row r="523" customFormat="1" s="172">
      <c r="A523" s="171">
        <f>E523&amp;F523</f>
        <v/>
      </c>
      <c r="B523" s="56" t="n">
        <v>522</v>
      </c>
      <c r="C523" s="170">
        <f>C522</f>
        <v/>
      </c>
      <c r="D523" s="170">
        <f>C523&amp;"/"&amp;B523</f>
        <v/>
      </c>
      <c r="E523" s="215" t="n">
        <v>45256</v>
      </c>
      <c r="F523" s="186" t="inlineStr">
        <is>
          <t>возврат</t>
        </is>
      </c>
      <c r="G523" s="185" t="inlineStr">
        <is>
          <t>Х5</t>
        </is>
      </c>
      <c r="H523" s="216" t="inlineStr">
        <is>
          <t>РЦ Форпост</t>
        </is>
      </c>
      <c r="I523" s="185" t="n">
        <v>400</v>
      </c>
      <c r="J523" s="185" t="n">
        <v>400</v>
      </c>
      <c r="K523" s="216" t="n">
        <v>5900225433</v>
      </c>
      <c r="L523" s="185" t="inlineStr">
        <is>
          <t>Салимгораев</t>
        </is>
      </c>
      <c r="M523" s="185" t="inlineStr">
        <is>
          <t>Н083СХ159</t>
        </is>
      </c>
      <c r="N523" s="185">
        <f>I523/25</f>
        <v/>
      </c>
      <c r="O523" s="185" t="n"/>
      <c r="P523" s="185" t="inlineStr">
        <is>
          <t>Л7</t>
        </is>
      </c>
      <c r="Q523" s="254" t="n"/>
      <c r="R523" s="185" t="n"/>
      <c r="S523" s="258" t="inlineStr">
        <is>
          <t>R101205469</t>
        </is>
      </c>
      <c r="T523" s="185">
        <f>VLOOKUP(_xlfn.CONCAT(G523,H523),'SHIP-TO'!H:I,2,0)</f>
        <v/>
      </c>
      <c r="U523" s="282" t="n"/>
      <c r="V523" s="185" t="n"/>
      <c r="W523" s="185" t="n"/>
      <c r="X523" s="185" t="n"/>
      <c r="Y523" s="185" t="n"/>
      <c r="Z523" s="185" t="n"/>
      <c r="AA523" s="185" t="n"/>
      <c r="AB523" s="185" t="n"/>
      <c r="AC523" s="185" t="n"/>
      <c r="AD523" s="185" t="n"/>
      <c r="AE523" s="185" t="n"/>
      <c r="AF523" s="185" t="n"/>
      <c r="AG523" s="185" t="n"/>
      <c r="AH523" s="185" t="n"/>
      <c r="AI523" s="258" t="n"/>
      <c r="AJ523" s="185" t="n"/>
    </row>
    <row r="524" customFormat="1" s="172">
      <c r="A524" s="169">
        <f>E524&amp;F524</f>
        <v/>
      </c>
      <c r="B524" s="56" t="n">
        <v>523</v>
      </c>
      <c r="C524" s="185">
        <f>C523</f>
        <v/>
      </c>
      <c r="D524" s="185">
        <f>C524&amp;"/"&amp;B524</f>
        <v/>
      </c>
      <c r="E524" s="215" t="n">
        <v>45257</v>
      </c>
      <c r="F524" s="186" t="inlineStr">
        <is>
          <t>возврат</t>
        </is>
      </c>
      <c r="G524" s="185" t="inlineStr">
        <is>
          <t>Х5</t>
        </is>
      </c>
      <c r="H524" s="216" t="inlineStr">
        <is>
          <t>РЦ Екатеринбург</t>
        </is>
      </c>
      <c r="I524" s="185" t="n">
        <v>400</v>
      </c>
      <c r="J524" s="185" t="n">
        <v>400</v>
      </c>
      <c r="K524" s="185" t="n">
        <v>9976</v>
      </c>
      <c r="L524" s="185" t="n"/>
      <c r="M524" s="185" t="n"/>
      <c r="N524" s="185">
        <f>I524/25</f>
        <v/>
      </c>
      <c r="O524" s="185" t="n"/>
      <c r="P524" s="185" t="inlineStr">
        <is>
          <t>Л7</t>
        </is>
      </c>
      <c r="Q524" s="259" t="n"/>
      <c r="R524" s="179" t="n"/>
      <c r="S524" s="260" t="inlineStr">
        <is>
          <t>R101205420</t>
        </is>
      </c>
      <c r="T524" s="185">
        <f>VLOOKUP(_xlfn.CONCAT(G524,H524),'SHIP-TO'!H:I,2,0)</f>
        <v/>
      </c>
      <c r="U524" s="284" t="n"/>
      <c r="V524" s="179" t="n"/>
      <c r="W524" s="179" t="n"/>
      <c r="X524" s="179" t="n"/>
      <c r="Y524" s="179" t="n"/>
      <c r="Z524" s="179" t="n"/>
      <c r="AA524" s="179" t="n"/>
      <c r="AB524" s="179" t="n"/>
      <c r="AC524" s="179" t="n"/>
      <c r="AD524" s="179" t="n"/>
      <c r="AE524" s="179" t="n"/>
      <c r="AF524" s="179" t="n"/>
      <c r="AG524" s="179" t="n"/>
      <c r="AH524" s="179" t="n"/>
      <c r="AI524" s="260" t="n"/>
      <c r="AJ524" s="185" t="n"/>
    </row>
    <row r="525">
      <c r="A525" s="167">
        <f>E525&amp;F525</f>
        <v/>
      </c>
      <c r="B525" s="56" t="n">
        <v>524</v>
      </c>
      <c r="C525" s="175">
        <f>C524</f>
        <v/>
      </c>
      <c r="D525" s="175">
        <f>C525&amp;"/"&amp;B525</f>
        <v/>
      </c>
      <c r="E525" s="187" t="n">
        <v>45261</v>
      </c>
      <c r="F525" s="187" t="inlineStr">
        <is>
          <t>возврат</t>
        </is>
      </c>
      <c r="G525" s="175" t="inlineStr">
        <is>
          <t>Ашан</t>
        </is>
      </c>
      <c r="H525" s="220" t="inlineStr">
        <is>
          <t>Екатеринбург</t>
        </is>
      </c>
      <c r="I525" s="175" t="n">
        <v>456</v>
      </c>
      <c r="J525" s="175" t="n">
        <v>456</v>
      </c>
      <c r="K525" s="175" t="inlineStr">
        <is>
          <t>б/н</t>
        </is>
      </c>
      <c r="L525" s="175" t="inlineStr">
        <is>
          <t>Оберюхтин</t>
        </is>
      </c>
      <c r="M525" s="175" t="inlineStr">
        <is>
          <t>Е669СХ96</t>
        </is>
      </c>
      <c r="N525" s="175" t="n">
        <v>18</v>
      </c>
      <c r="O525" s="175" t="n"/>
      <c r="P525" s="257" t="inlineStr">
        <is>
          <t>СТС</t>
        </is>
      </c>
      <c r="Q525" s="251" t="n"/>
      <c r="R525" s="175" t="n"/>
      <c r="S525" s="257" t="inlineStr">
        <is>
          <t>R101103037</t>
        </is>
      </c>
      <c r="T525" s="175">
        <f>VLOOKUP(_xlfn.CONCAT(G525,H525),'SHIP-TO'!H:I,2,0)</f>
        <v/>
      </c>
      <c r="U525" s="296" t="n"/>
      <c r="V525" s="175" t="n"/>
      <c r="W525" s="175" t="n"/>
      <c r="X525" s="175" t="n"/>
      <c r="Y525" s="175" t="n"/>
      <c r="Z525" s="175" t="n"/>
      <c r="AA525" s="175" t="n"/>
      <c r="AB525" s="175" t="n"/>
      <c r="AC525" s="175" t="n"/>
      <c r="AD525" s="175" t="n"/>
      <c r="AE525" s="175" t="n"/>
      <c r="AF525" s="175" t="n"/>
      <c r="AG525" s="175" t="n"/>
      <c r="AH525" s="175" t="n"/>
      <c r="AI525" s="257" t="n"/>
      <c r="AJ525" s="175" t="n"/>
    </row>
    <row r="526">
      <c r="A526" s="167">
        <f>E526&amp;F526</f>
        <v/>
      </c>
      <c r="B526" s="56" t="n">
        <v>525</v>
      </c>
      <c r="C526" s="56">
        <f>C525</f>
        <v/>
      </c>
      <c r="D526" s="56">
        <f>C526&amp;"/"&amp;B526</f>
        <v/>
      </c>
      <c r="E526" s="187" t="n">
        <v>45261</v>
      </c>
      <c r="F526" s="187" t="inlineStr">
        <is>
          <t>возврат</t>
        </is>
      </c>
      <c r="G526" s="175" t="inlineStr">
        <is>
          <t>Х5</t>
        </is>
      </c>
      <c r="H526" s="220" t="inlineStr">
        <is>
          <t>РЦ Екатеринбург</t>
        </is>
      </c>
      <c r="I526" s="175" t="n">
        <v>400</v>
      </c>
      <c r="J526" s="175" t="n">
        <v>400</v>
      </c>
      <c r="K526" s="175" t="n">
        <v>10005</v>
      </c>
      <c r="L526" s="175" t="inlineStr">
        <is>
          <t>Дьяков</t>
        </is>
      </c>
      <c r="M526" s="175" t="inlineStr">
        <is>
          <t>Р197КН159</t>
        </is>
      </c>
      <c r="N526" s="175" t="n">
        <v>16</v>
      </c>
      <c r="O526" s="175" t="n"/>
      <c r="P526" s="257" t="inlineStr">
        <is>
          <t>Л7</t>
        </is>
      </c>
      <c r="Q526" s="251" t="n"/>
      <c r="R526" s="175" t="n"/>
      <c r="S526" s="257" t="inlineStr">
        <is>
          <t>R101205421</t>
        </is>
      </c>
      <c r="T526" s="175">
        <f>VLOOKUP(_xlfn.CONCAT(G526,H526),'SHIP-TO'!H:I,2,0)</f>
        <v/>
      </c>
      <c r="U526" s="296" t="n"/>
      <c r="V526" s="175" t="n"/>
      <c r="W526" s="175" t="n"/>
      <c r="X526" s="175" t="n"/>
      <c r="Y526" s="175" t="n"/>
      <c r="Z526" s="175" t="n"/>
      <c r="AA526" s="175" t="n"/>
      <c r="AB526" s="175" t="n"/>
      <c r="AC526" s="175" t="n"/>
      <c r="AD526" s="175" t="n"/>
      <c r="AE526" s="175" t="n"/>
      <c r="AF526" s="175" t="n"/>
      <c r="AG526" s="175" t="n"/>
      <c r="AH526" s="175" t="n"/>
      <c r="AI526" s="257" t="n"/>
      <c r="AJ526" s="175" t="n"/>
    </row>
    <row r="527">
      <c r="A527" s="167">
        <f>E527&amp;F527</f>
        <v/>
      </c>
      <c r="B527" s="56" t="n">
        <v>526</v>
      </c>
      <c r="C527" s="56">
        <f>C526</f>
        <v/>
      </c>
      <c r="D527" s="56">
        <f>C527&amp;"/"&amp;B527</f>
        <v/>
      </c>
      <c r="E527" s="187" t="n">
        <v>45262</v>
      </c>
      <c r="F527" s="187" t="inlineStr">
        <is>
          <t>возврат</t>
        </is>
      </c>
      <c r="G527" s="175" t="inlineStr">
        <is>
          <t>Х5</t>
        </is>
      </c>
      <c r="H527" s="220" t="inlineStr">
        <is>
          <t>РЦ Екатеринбург Юг</t>
        </is>
      </c>
      <c r="I527" s="175" t="n">
        <v>450</v>
      </c>
      <c r="J527" s="56" t="n">
        <v>437</v>
      </c>
      <c r="K527" s="56" t="n">
        <v>2675</v>
      </c>
      <c r="L527" s="56" t="inlineStr">
        <is>
          <t>Сапрыкин</t>
        </is>
      </c>
      <c r="M527" s="56" t="inlineStr">
        <is>
          <t>Р143ЕХ159</t>
        </is>
      </c>
      <c r="N527" s="56" t="n">
        <v>18</v>
      </c>
      <c r="O527" s="56" t="n"/>
      <c r="P527" s="257" t="inlineStr">
        <is>
          <t>Л7</t>
        </is>
      </c>
      <c r="Q527" s="251" t="n"/>
      <c r="R527" s="175" t="n"/>
      <c r="S527" s="257" t="inlineStr">
        <is>
          <t>R101205361</t>
        </is>
      </c>
      <c r="T527" s="175">
        <f>VLOOKUP(_xlfn.CONCAT(G527,H527),'SHIP-TO'!H:I,2,0)</f>
        <v/>
      </c>
      <c r="U527" s="296" t="n"/>
      <c r="V527" s="175" t="n"/>
      <c r="W527" s="175" t="n"/>
      <c r="X527" s="175" t="n"/>
      <c r="Y527" s="175" t="n"/>
      <c r="Z527" s="175" t="n"/>
      <c r="AA527" s="175" t="n"/>
      <c r="AB527" s="175" t="n"/>
      <c r="AC527" s="175" t="n"/>
      <c r="AD527" s="175" t="n"/>
      <c r="AE527" s="175" t="n"/>
      <c r="AF527" s="175" t="n"/>
      <c r="AG527" s="175" t="n"/>
      <c r="AH527" s="175" t="n"/>
      <c r="AI527" s="257" t="n"/>
      <c r="AJ527" s="175" t="n"/>
    </row>
    <row r="528">
      <c r="A528" s="167">
        <f>E528&amp;F528</f>
        <v/>
      </c>
      <c r="B528" s="56" t="n">
        <v>527</v>
      </c>
      <c r="C528" s="56">
        <f>C527</f>
        <v/>
      </c>
      <c r="D528" s="56">
        <f>C528&amp;"/"&amp;B528</f>
        <v/>
      </c>
      <c r="E528" s="187" t="n">
        <v>45264</v>
      </c>
      <c r="F528" s="187" t="inlineStr">
        <is>
          <t>возврат</t>
        </is>
      </c>
      <c r="G528" s="175" t="inlineStr">
        <is>
          <t>Х5</t>
        </is>
      </c>
      <c r="H528" s="220" t="inlineStr">
        <is>
          <t>РЦ Тюмень</t>
        </is>
      </c>
      <c r="I528" s="175" t="n">
        <v>400</v>
      </c>
      <c r="J528" s="56" t="n">
        <v>400</v>
      </c>
      <c r="K528" s="56" t="n">
        <v>5900122091</v>
      </c>
      <c r="L528" s="56" t="inlineStr">
        <is>
          <t>Николаев</t>
        </is>
      </c>
      <c r="M528" s="56" t="inlineStr">
        <is>
          <t>Х332КУ59</t>
        </is>
      </c>
      <c r="N528" s="56" t="n">
        <v>16</v>
      </c>
      <c r="O528" s="56" t="n"/>
      <c r="P528" s="257" t="inlineStr">
        <is>
          <t>Л7</t>
        </is>
      </c>
      <c r="Q528" s="251" t="n"/>
      <c r="R528" s="175" t="n"/>
      <c r="S528" s="257" t="inlineStr">
        <is>
          <t>R101205445</t>
        </is>
      </c>
      <c r="T528" s="175">
        <f>VLOOKUP(_xlfn.CONCAT(G528,H528),'SHIP-TO'!H:I,2,0)</f>
        <v/>
      </c>
      <c r="U528" s="296" t="n"/>
      <c r="V528" s="175" t="n"/>
      <c r="W528" s="175" t="n"/>
      <c r="X528" s="175" t="n"/>
      <c r="Y528" s="175" t="n"/>
      <c r="Z528" s="175" t="n"/>
      <c r="AA528" s="175" t="n"/>
      <c r="AB528" s="175" t="n"/>
      <c r="AC528" s="175" t="n"/>
      <c r="AD528" s="175" t="n"/>
      <c r="AE528" s="175" t="n"/>
      <c r="AF528" s="175" t="n"/>
      <c r="AG528" s="175" t="n"/>
      <c r="AH528" s="175" t="n"/>
      <c r="AI528" s="257" t="n"/>
      <c r="AJ528" s="175" t="n"/>
    </row>
    <row r="529">
      <c r="A529" s="167">
        <f>E529&amp;F529</f>
        <v/>
      </c>
      <c r="B529" s="56" t="n">
        <v>528</v>
      </c>
      <c r="C529" s="56">
        <f>C528</f>
        <v/>
      </c>
      <c r="D529" s="56">
        <f>C529&amp;"/"&amp;B529</f>
        <v/>
      </c>
      <c r="E529" s="187" t="n">
        <v>45264</v>
      </c>
      <c r="F529" s="187" t="inlineStr">
        <is>
          <t>возврат</t>
        </is>
      </c>
      <c r="G529" s="175" t="inlineStr">
        <is>
          <t>Континент</t>
        </is>
      </c>
      <c r="H529" s="220" t="inlineStr">
        <is>
          <t>Челябинск</t>
        </is>
      </c>
      <c r="I529" s="175" t="n">
        <v>600</v>
      </c>
      <c r="J529" s="56" t="n">
        <v>600</v>
      </c>
      <c r="K529" s="56" t="n">
        <v>3</v>
      </c>
      <c r="L529" s="56" t="inlineStr">
        <is>
          <t xml:space="preserve">Туров </t>
        </is>
      </c>
      <c r="M529" s="56" t="inlineStr">
        <is>
          <t>М371ТС159</t>
        </is>
      </c>
      <c r="N529" s="56" t="n">
        <v>24</v>
      </c>
      <c r="O529" s="56" t="n"/>
      <c r="P529" s="257" t="inlineStr">
        <is>
          <t>Л7</t>
        </is>
      </c>
      <c r="Q529" s="251" t="n"/>
      <c r="R529" s="175" t="n"/>
      <c r="S529" s="257" t="inlineStr">
        <is>
          <t>R101205357</t>
        </is>
      </c>
      <c r="T529" s="175">
        <f>VLOOKUP(_xlfn.CONCAT(G529,H529),'SHIP-TO'!H:I,2,0)</f>
        <v/>
      </c>
      <c r="U529" s="296" t="n"/>
      <c r="V529" s="175" t="n"/>
      <c r="W529" s="175" t="n"/>
      <c r="X529" s="175" t="n"/>
      <c r="Y529" s="175" t="n"/>
      <c r="Z529" s="175" t="n"/>
      <c r="AA529" s="175" t="n"/>
      <c r="AB529" s="175" t="n"/>
      <c r="AC529" s="175" t="n"/>
      <c r="AD529" s="175" t="n"/>
      <c r="AE529" s="175" t="n"/>
      <c r="AF529" s="175" t="n"/>
      <c r="AG529" s="175" t="n"/>
      <c r="AH529" s="175" t="n"/>
      <c r="AI529" s="257" t="n"/>
      <c r="AJ529" s="175" t="n"/>
    </row>
    <row r="530">
      <c r="A530" s="167">
        <f>E530&amp;F530</f>
        <v/>
      </c>
      <c r="B530" s="56" t="n">
        <v>529</v>
      </c>
      <c r="C530" s="56">
        <f>C529</f>
        <v/>
      </c>
      <c r="D530" s="56">
        <f>C530&amp;"/"&amp;B530</f>
        <v/>
      </c>
      <c r="E530" s="187" t="n">
        <v>45265</v>
      </c>
      <c r="F530" s="187" t="inlineStr">
        <is>
          <t>возврат</t>
        </is>
      </c>
      <c r="G530" s="175" t="inlineStr">
        <is>
          <t>Тандер</t>
        </is>
      </c>
      <c r="H530" s="220" t="inlineStr">
        <is>
          <t>Сургут</t>
        </is>
      </c>
      <c r="I530" s="175" t="n">
        <v>500</v>
      </c>
      <c r="J530" s="56" t="n">
        <v>500</v>
      </c>
      <c r="K530" s="56" t="inlineStr">
        <is>
          <t>ВозСР04997</t>
        </is>
      </c>
      <c r="L530" s="56" t="inlineStr">
        <is>
          <t>Гарипов</t>
        </is>
      </c>
      <c r="M530" s="56" t="inlineStr">
        <is>
          <t>Н764УН159</t>
        </is>
      </c>
      <c r="N530" s="56" t="n">
        <v>20</v>
      </c>
      <c r="O530" s="56" t="n"/>
      <c r="P530" s="257" t="inlineStr">
        <is>
          <t>Л7</t>
        </is>
      </c>
      <c r="Q530" s="251" t="n"/>
      <c r="R530" s="175" t="n"/>
      <c r="S530" s="257" t="inlineStr">
        <is>
          <t>R101205387</t>
        </is>
      </c>
      <c r="T530" s="175">
        <f>VLOOKUP(_xlfn.CONCAT(G530,H530),'SHIP-TO'!H:I,2,0)</f>
        <v/>
      </c>
      <c r="U530" s="296" t="n"/>
      <c r="V530" s="175" t="n"/>
      <c r="W530" s="175" t="n"/>
      <c r="X530" s="175" t="n"/>
      <c r="Y530" s="175" t="n"/>
      <c r="Z530" s="175" t="n"/>
      <c r="AA530" s="175" t="n"/>
      <c r="AB530" s="175" t="n"/>
      <c r="AC530" s="175" t="n"/>
      <c r="AD530" s="175" t="n"/>
      <c r="AE530" s="175" t="n"/>
      <c r="AF530" s="175" t="n"/>
      <c r="AG530" s="175" t="n"/>
      <c r="AH530" s="175" t="n"/>
      <c r="AI530" s="257" t="n"/>
      <c r="AJ530" s="175" t="n"/>
    </row>
    <row r="531">
      <c r="A531" s="167">
        <f>E531&amp;F531</f>
        <v/>
      </c>
      <c r="B531" s="56" t="n">
        <v>530</v>
      </c>
      <c r="C531" s="56">
        <f>C530</f>
        <v/>
      </c>
      <c r="D531" s="56">
        <f>C531&amp;"/"&amp;B531</f>
        <v/>
      </c>
      <c r="E531" s="187" t="n">
        <v>45267</v>
      </c>
      <c r="F531" s="187" t="inlineStr">
        <is>
          <t>возврат</t>
        </is>
      </c>
      <c r="G531" s="175" t="inlineStr">
        <is>
          <t>Х5</t>
        </is>
      </c>
      <c r="H531" s="220" t="inlineStr">
        <is>
          <t>РЦ Форпост</t>
        </is>
      </c>
      <c r="I531" s="175" t="n">
        <v>300</v>
      </c>
      <c r="J531" s="56" t="n">
        <v>300</v>
      </c>
      <c r="K531" s="56" t="n">
        <v>5900229274</v>
      </c>
      <c r="L531" s="56" t="inlineStr">
        <is>
          <t>Краснопёров</t>
        </is>
      </c>
      <c r="M531" s="56" t="inlineStr">
        <is>
          <t xml:space="preserve">Н763ЕТ159  </t>
        </is>
      </c>
      <c r="N531" s="56" t="n">
        <v>12</v>
      </c>
      <c r="O531" s="56" t="n"/>
      <c r="P531" s="257" t="inlineStr">
        <is>
          <t>Л7</t>
        </is>
      </c>
      <c r="Q531" s="251" t="n"/>
      <c r="R531" s="175" t="n"/>
      <c r="S531" s="257" t="inlineStr">
        <is>
          <t>R101205470</t>
        </is>
      </c>
      <c r="T531" s="175">
        <f>VLOOKUP(_xlfn.CONCAT(G531,H531),'SHIP-TO'!H:I,2,0)</f>
        <v/>
      </c>
      <c r="U531" s="296" t="n"/>
      <c r="V531" s="175" t="n"/>
      <c r="W531" s="175" t="n"/>
      <c r="X531" s="175" t="n"/>
      <c r="Y531" s="175" t="n"/>
      <c r="Z531" s="175" t="n"/>
      <c r="AA531" s="175" t="n"/>
      <c r="AB531" s="175" t="n"/>
      <c r="AC531" s="175" t="n"/>
      <c r="AD531" s="175" t="n"/>
      <c r="AE531" s="175" t="n"/>
      <c r="AF531" s="175" t="n"/>
      <c r="AG531" s="175" t="n"/>
      <c r="AH531" s="175" t="n"/>
      <c r="AI531" s="257" t="n"/>
      <c r="AJ531" s="175" t="n"/>
    </row>
    <row r="532">
      <c r="A532" s="167">
        <f>E532&amp;F532</f>
        <v/>
      </c>
      <c r="B532" s="56" t="n">
        <v>531</v>
      </c>
      <c r="C532" s="56">
        <f>C531</f>
        <v/>
      </c>
      <c r="D532" s="56">
        <f>C532&amp;"/"&amp;B532</f>
        <v/>
      </c>
      <c r="E532" s="187" t="n">
        <v>45268</v>
      </c>
      <c r="F532" s="187" t="inlineStr">
        <is>
          <t>возврат</t>
        </is>
      </c>
      <c r="G532" s="175" t="inlineStr">
        <is>
          <t>Х5</t>
        </is>
      </c>
      <c r="H532" s="220" t="inlineStr">
        <is>
          <t>РЦ Форпост</t>
        </is>
      </c>
      <c r="I532" s="175" t="n">
        <v>300</v>
      </c>
      <c r="J532" s="56" t="n">
        <v>0</v>
      </c>
      <c r="K532" s="197" t="inlineStr">
        <is>
          <t>опоздал на загрузку</t>
        </is>
      </c>
      <c r="L532" s="56" t="inlineStr">
        <is>
          <t>-</t>
        </is>
      </c>
      <c r="M532" s="56" t="inlineStr">
        <is>
          <t>-</t>
        </is>
      </c>
      <c r="N532" s="56" t="n">
        <v>0</v>
      </c>
      <c r="O532" s="56" t="n"/>
      <c r="P532" s="257" t="inlineStr">
        <is>
          <t>Л7</t>
        </is>
      </c>
      <c r="Q532" s="251" t="n"/>
      <c r="R532" s="175" t="inlineStr">
        <is>
          <t>-</t>
        </is>
      </c>
      <c r="S532" s="257" t="inlineStr">
        <is>
          <t>-</t>
        </is>
      </c>
      <c r="T532" s="175">
        <f>VLOOKUP(_xlfn.CONCAT(G532,H532),'SHIP-TO'!H:I,2,0)</f>
        <v/>
      </c>
      <c r="U532" s="296" t="n"/>
      <c r="V532" s="175" t="n"/>
      <c r="W532" s="175" t="n"/>
      <c r="X532" s="175" t="n"/>
      <c r="Y532" s="175" t="n"/>
      <c r="Z532" s="175" t="n"/>
      <c r="AA532" s="175" t="n"/>
      <c r="AB532" s="175" t="n"/>
      <c r="AC532" s="175" t="n"/>
      <c r="AD532" s="175" t="n"/>
      <c r="AE532" s="175" t="n"/>
      <c r="AF532" s="175" t="n"/>
      <c r="AG532" s="175" t="n"/>
      <c r="AH532" s="175" t="n"/>
      <c r="AI532" s="257" t="n"/>
      <c r="AJ532" s="175" t="n"/>
    </row>
    <row r="533">
      <c r="A533" s="167">
        <f>E533&amp;F533</f>
        <v/>
      </c>
      <c r="B533" s="56" t="n">
        <v>532</v>
      </c>
      <c r="C533" s="56">
        <f>C532</f>
        <v/>
      </c>
      <c r="D533" s="56">
        <f>C533&amp;"/"&amp;B533</f>
        <v/>
      </c>
      <c r="E533" s="187" t="n">
        <v>45268</v>
      </c>
      <c r="F533" s="187" t="inlineStr">
        <is>
          <t>возврат</t>
        </is>
      </c>
      <c r="G533" s="175" t="inlineStr">
        <is>
          <t>Х5</t>
        </is>
      </c>
      <c r="H533" s="220" t="inlineStr">
        <is>
          <t>РЦ Екатеринбург</t>
        </is>
      </c>
      <c r="I533" s="175" t="n">
        <v>400</v>
      </c>
      <c r="J533" s="56" t="n">
        <v>375</v>
      </c>
      <c r="K533" s="56" t="n">
        <v>10058</v>
      </c>
      <c r="L533" s="56" t="inlineStr">
        <is>
          <t>Николаев</t>
        </is>
      </c>
      <c r="M533" s="56" t="inlineStr">
        <is>
          <t>Х332КУ59</t>
        </is>
      </c>
      <c r="N533" s="56" t="n">
        <v>15</v>
      </c>
      <c r="O533" s="56" t="n"/>
      <c r="P533" s="257" t="inlineStr">
        <is>
          <t>Л7</t>
        </is>
      </c>
      <c r="Q533" s="251" t="n"/>
      <c r="R533" s="175" t="n"/>
      <c r="S533" s="257" t="inlineStr">
        <is>
          <t>R101205422</t>
        </is>
      </c>
      <c r="T533" s="175">
        <f>VLOOKUP(_xlfn.CONCAT(G533,H533),'SHIP-TO'!H:I,2,0)</f>
        <v/>
      </c>
      <c r="U533" s="296" t="n"/>
      <c r="V533" s="175" t="n"/>
      <c r="W533" s="175" t="n"/>
      <c r="X533" s="175" t="n"/>
      <c r="Y533" s="175" t="n"/>
      <c r="Z533" s="175" t="n"/>
      <c r="AA533" s="175" t="n"/>
      <c r="AB533" s="175" t="n"/>
      <c r="AC533" s="175" t="n"/>
      <c r="AD533" s="175" t="n"/>
      <c r="AE533" s="175" t="n"/>
      <c r="AF533" s="175" t="n"/>
      <c r="AG533" s="175" t="n"/>
      <c r="AH533" s="175" t="n"/>
      <c r="AI533" s="257" t="n"/>
      <c r="AJ533" s="175" t="n"/>
    </row>
    <row r="534">
      <c r="A534" s="167">
        <f>E534&amp;F534</f>
        <v/>
      </c>
      <c r="B534" s="56" t="n">
        <v>533</v>
      </c>
      <c r="C534" s="56">
        <f>C533</f>
        <v/>
      </c>
      <c r="D534" s="56">
        <f>C534&amp;"/"&amp;B534</f>
        <v/>
      </c>
      <c r="E534" s="187" t="n">
        <v>45269</v>
      </c>
      <c r="F534" s="187" t="inlineStr">
        <is>
          <t>возврат</t>
        </is>
      </c>
      <c r="G534" s="175" t="inlineStr">
        <is>
          <t>Х5</t>
        </is>
      </c>
      <c r="H534" s="220" t="inlineStr">
        <is>
          <t>РЦ Форпост</t>
        </is>
      </c>
      <c r="I534" s="175" t="n">
        <v>300</v>
      </c>
      <c r="J534" s="56" t="n">
        <v>300</v>
      </c>
      <c r="K534" s="56" t="n">
        <v>5900229820</v>
      </c>
      <c r="L534" s="56" t="inlineStr">
        <is>
          <t>Шатилов</t>
        </is>
      </c>
      <c r="M534" s="56" t="inlineStr">
        <is>
          <t>Н086СХ159</t>
        </is>
      </c>
      <c r="N534" s="56" t="n">
        <v>12</v>
      </c>
      <c r="O534" s="56" t="n"/>
      <c r="P534" s="257" t="inlineStr">
        <is>
          <t>Л7</t>
        </is>
      </c>
      <c r="Q534" s="251" t="n"/>
      <c r="R534" s="175" t="n"/>
      <c r="S534" s="257" t="inlineStr">
        <is>
          <t>R101205471</t>
        </is>
      </c>
      <c r="T534" s="175">
        <f>VLOOKUP(_xlfn.CONCAT(G534,H534),'SHIP-TO'!H:I,2,0)</f>
        <v/>
      </c>
      <c r="U534" s="296" t="n"/>
      <c r="V534" s="175" t="n"/>
      <c r="W534" s="175" t="n"/>
      <c r="X534" s="175" t="n"/>
      <c r="Y534" s="175" t="n"/>
      <c r="Z534" s="175" t="n"/>
      <c r="AA534" s="175" t="n"/>
      <c r="AB534" s="175" t="n"/>
      <c r="AC534" s="175" t="n"/>
      <c r="AD534" s="175" t="n"/>
      <c r="AE534" s="175" t="n"/>
      <c r="AF534" s="175" t="n"/>
      <c r="AG534" s="175" t="n"/>
      <c r="AH534" s="175" t="n"/>
      <c r="AI534" s="257" t="n"/>
      <c r="AJ534" s="175" t="n"/>
    </row>
    <row r="535">
      <c r="A535" s="167">
        <f>E535&amp;F535</f>
        <v/>
      </c>
      <c r="B535" s="56" t="n">
        <v>534</v>
      </c>
      <c r="C535" s="56">
        <f>C534</f>
        <v/>
      </c>
      <c r="D535" s="56">
        <f>C535&amp;"/"&amp;B535</f>
        <v/>
      </c>
      <c r="E535" s="187" t="n">
        <v>45269</v>
      </c>
      <c r="F535" s="187" t="inlineStr">
        <is>
          <t>возврат</t>
        </is>
      </c>
      <c r="G535" s="175" t="inlineStr">
        <is>
          <t>Тандер</t>
        </is>
      </c>
      <c r="H535" s="220" t="inlineStr">
        <is>
          <t>Екатеринбург</t>
        </is>
      </c>
      <c r="I535" s="175" t="n">
        <v>500</v>
      </c>
      <c r="J535" s="56" t="n">
        <v>500</v>
      </c>
      <c r="K535" s="56" t="inlineStr">
        <is>
          <t>ВозПерв0010245</t>
        </is>
      </c>
      <c r="L535" s="56" t="inlineStr">
        <is>
          <t>Николаев</t>
        </is>
      </c>
      <c r="M535" s="56" t="inlineStr">
        <is>
          <t>Х332КУ59</t>
        </is>
      </c>
      <c r="N535" s="56" t="n">
        <v>20</v>
      </c>
      <c r="O535" s="56" t="n"/>
      <c r="P535" s="257" t="inlineStr">
        <is>
          <t>Л7</t>
        </is>
      </c>
      <c r="Q535" s="251" t="n"/>
      <c r="R535" s="175" t="n"/>
      <c r="S535" s="257" t="inlineStr">
        <is>
          <t>R101205375</t>
        </is>
      </c>
      <c r="T535" s="175">
        <f>VLOOKUP(_xlfn.CONCAT(G535,H535),'SHIP-TO'!H:I,2,0)</f>
        <v/>
      </c>
      <c r="U535" s="296" t="n"/>
      <c r="V535" s="175" t="n"/>
      <c r="W535" s="175" t="n"/>
      <c r="X535" s="175" t="n"/>
      <c r="Y535" s="175" t="n"/>
      <c r="Z535" s="175" t="n"/>
      <c r="AA535" s="175" t="n"/>
      <c r="AB535" s="175" t="n"/>
      <c r="AC535" s="175" t="n"/>
      <c r="AD535" s="175" t="n"/>
      <c r="AE535" s="175" t="n"/>
      <c r="AF535" s="175" t="n"/>
      <c r="AG535" s="175" t="n"/>
      <c r="AH535" s="175" t="n"/>
      <c r="AI535" s="257" t="n"/>
      <c r="AJ535" s="175" t="n"/>
    </row>
    <row r="536">
      <c r="A536" s="167">
        <f>E536&amp;F536</f>
        <v/>
      </c>
      <c r="B536" s="56" t="n">
        <v>535</v>
      </c>
      <c r="C536" s="56">
        <f>C535</f>
        <v/>
      </c>
      <c r="D536" s="56">
        <f>C536&amp;"/"&amp;B536</f>
        <v/>
      </c>
      <c r="E536" s="187" t="n">
        <v>45270</v>
      </c>
      <c r="F536" s="187" t="inlineStr">
        <is>
          <t>возврат</t>
        </is>
      </c>
      <c r="G536" s="175" t="inlineStr">
        <is>
          <t>Бэст Прайс</t>
        </is>
      </c>
      <c r="H536" s="220" t="inlineStr">
        <is>
          <t>Екатеринбург</t>
        </is>
      </c>
      <c r="I536" s="175" t="n">
        <v>36</v>
      </c>
      <c r="J536" s="56" t="n">
        <v>36</v>
      </c>
      <c r="K536" s="56" t="inlineStr">
        <is>
          <t>-</t>
        </is>
      </c>
      <c r="L536" s="56" t="inlineStr">
        <is>
          <t>-</t>
        </is>
      </c>
      <c r="M536" s="56" t="inlineStr">
        <is>
          <t>-</t>
        </is>
      </c>
      <c r="N536" s="56" t="n">
        <v>2</v>
      </c>
      <c r="O536" s="56" t="n"/>
      <c r="P536" s="257" t="inlineStr">
        <is>
          <t>-</t>
        </is>
      </c>
      <c r="Q536" s="251" t="n"/>
      <c r="R536" s="175" t="inlineStr">
        <is>
          <t>-</t>
        </is>
      </c>
      <c r="S536" s="257" t="inlineStr">
        <is>
          <t>-</t>
        </is>
      </c>
      <c r="T536" s="175">
        <f>VLOOKUP(_xlfn.CONCAT(G536,H536),'SHIP-TO'!H:I,2,0)</f>
        <v/>
      </c>
      <c r="U536" s="296" t="n"/>
      <c r="V536" s="175" t="n"/>
      <c r="W536" s="175" t="n"/>
      <c r="X536" s="175" t="n"/>
      <c r="Y536" s="175" t="n"/>
      <c r="Z536" s="175" t="n"/>
      <c r="AA536" s="175" t="n"/>
      <c r="AB536" s="175" t="n"/>
      <c r="AC536" s="175" t="n"/>
      <c r="AD536" s="175" t="n"/>
      <c r="AE536" s="175" t="n"/>
      <c r="AF536" s="175" t="n"/>
      <c r="AG536" s="175" t="n"/>
      <c r="AH536" s="175" t="n"/>
      <c r="AI536" s="257" t="n"/>
      <c r="AJ536" s="175" t="n"/>
    </row>
    <row r="537">
      <c r="A537" s="167">
        <f>E537&amp;F537</f>
        <v/>
      </c>
      <c r="B537" s="56" t="n">
        <v>536</v>
      </c>
      <c r="C537" s="56">
        <f>C536</f>
        <v/>
      </c>
      <c r="D537" s="56">
        <f>C537&amp;"/"&amp;B537</f>
        <v/>
      </c>
      <c r="E537" s="187" t="n">
        <v>45271</v>
      </c>
      <c r="F537" s="187" t="inlineStr">
        <is>
          <t>возврат</t>
        </is>
      </c>
      <c r="G537" s="175" t="inlineStr">
        <is>
          <t>Х5</t>
        </is>
      </c>
      <c r="H537" s="220" t="inlineStr">
        <is>
          <t>РЦ Тюмень</t>
        </is>
      </c>
      <c r="I537" s="175" t="n">
        <v>400</v>
      </c>
      <c r="J537" s="56" t="n">
        <v>373</v>
      </c>
      <c r="K537" s="56" t="n">
        <v>5900123607</v>
      </c>
      <c r="L537" s="56" t="inlineStr">
        <is>
          <t>Копытов</t>
        </is>
      </c>
      <c r="M537" s="56" t="inlineStr">
        <is>
          <t>Н421ТУ159</t>
        </is>
      </c>
      <c r="N537" s="56" t="n">
        <v>15</v>
      </c>
      <c r="O537" s="56" t="n"/>
      <c r="P537" s="257" t="inlineStr">
        <is>
          <t>Л7</t>
        </is>
      </c>
      <c r="Q537" s="251" t="n"/>
      <c r="R537" s="175" t="n"/>
      <c r="S537" s="257" t="inlineStr">
        <is>
          <t>R101205446</t>
        </is>
      </c>
      <c r="T537" s="175">
        <f>VLOOKUP(_xlfn.CONCAT(G537,H537),'SHIP-TO'!H:I,2,0)</f>
        <v/>
      </c>
      <c r="U537" s="296" t="n"/>
      <c r="V537" s="175" t="n"/>
      <c r="W537" s="175" t="n"/>
      <c r="X537" s="175" t="n"/>
      <c r="Y537" s="175" t="n"/>
      <c r="Z537" s="175" t="n"/>
      <c r="AA537" s="175" t="n"/>
      <c r="AB537" s="175" t="n"/>
      <c r="AC537" s="175" t="n"/>
      <c r="AD537" s="175" t="n"/>
      <c r="AE537" s="175" t="n"/>
      <c r="AF537" s="175" t="n"/>
      <c r="AG537" s="175" t="n"/>
      <c r="AH537" s="175" t="n"/>
      <c r="AI537" s="257" t="n"/>
      <c r="AJ537" s="175" t="n"/>
    </row>
    <row r="538">
      <c r="A538" s="167">
        <f>E538&amp;F538</f>
        <v/>
      </c>
      <c r="B538" s="56" t="n">
        <v>537</v>
      </c>
      <c r="C538" s="56">
        <f>C537</f>
        <v/>
      </c>
      <c r="D538" s="56">
        <f>C538&amp;"/"&amp;B538</f>
        <v/>
      </c>
      <c r="E538" s="187" t="n">
        <v>45271</v>
      </c>
      <c r="F538" s="187" t="inlineStr">
        <is>
          <t>возврат</t>
        </is>
      </c>
      <c r="G538" s="175" t="inlineStr">
        <is>
          <t>Х5</t>
        </is>
      </c>
      <c r="H538" s="220" t="inlineStr">
        <is>
          <t>РЦ Екатеринбург</t>
        </is>
      </c>
      <c r="I538" s="175" t="n">
        <v>300</v>
      </c>
      <c r="J538" s="56" t="n">
        <v>300</v>
      </c>
      <c r="K538" s="56" t="n">
        <v>10076</v>
      </c>
      <c r="L538" s="56" t="inlineStr">
        <is>
          <t>Дузенко</t>
        </is>
      </c>
      <c r="M538" s="56" t="n"/>
      <c r="N538" s="56" t="n">
        <v>12</v>
      </c>
      <c r="O538" s="56" t="n"/>
      <c r="P538" s="257" t="inlineStr">
        <is>
          <t>Л7</t>
        </is>
      </c>
      <c r="Q538" s="251" t="n"/>
      <c r="R538" s="175" t="n"/>
      <c r="S538" s="257" t="inlineStr">
        <is>
          <t>R101205423</t>
        </is>
      </c>
      <c r="T538" s="175">
        <f>VLOOKUP(_xlfn.CONCAT(G538,H538),'SHIP-TO'!H:I,2,0)</f>
        <v/>
      </c>
      <c r="U538" s="296" t="n"/>
      <c r="V538" s="175" t="n"/>
      <c r="W538" s="175" t="n"/>
      <c r="X538" s="175" t="n"/>
      <c r="Y538" s="175" t="n"/>
      <c r="Z538" s="175" t="n"/>
      <c r="AA538" s="175" t="n"/>
      <c r="AB538" s="175" t="n"/>
      <c r="AC538" s="175" t="n"/>
      <c r="AD538" s="175" t="n"/>
      <c r="AE538" s="175" t="n"/>
      <c r="AF538" s="175" t="n"/>
      <c r="AG538" s="175" t="n"/>
      <c r="AH538" s="175" t="n"/>
      <c r="AI538" s="257" t="n"/>
      <c r="AJ538" s="175" t="n"/>
    </row>
    <row r="539">
      <c r="A539" s="167">
        <f>E539&amp;F539</f>
        <v/>
      </c>
      <c r="B539" s="56" t="n">
        <v>538</v>
      </c>
      <c r="C539" s="56">
        <f>C538</f>
        <v/>
      </c>
      <c r="D539" s="56">
        <f>C539&amp;"/"&amp;B539</f>
        <v/>
      </c>
      <c r="E539" s="187" t="n">
        <v>45274</v>
      </c>
      <c r="F539" s="187" t="inlineStr">
        <is>
          <t>возврат</t>
        </is>
      </c>
      <c r="G539" s="175" t="inlineStr">
        <is>
          <t>Бэст Прайс</t>
        </is>
      </c>
      <c r="H539" s="220" t="inlineStr">
        <is>
          <t>Екатеринбург</t>
        </is>
      </c>
      <c r="I539" s="175" t="n">
        <v>60</v>
      </c>
      <c r="J539" s="56" t="n">
        <v>60</v>
      </c>
      <c r="K539" s="56" t="n"/>
      <c r="L539" s="56" t="n"/>
      <c r="M539" s="56" t="inlineStr">
        <is>
          <t>-</t>
        </is>
      </c>
      <c r="N539" s="56" t="n">
        <v>3</v>
      </c>
      <c r="O539" s="56" t="n"/>
      <c r="P539" s="257" t="inlineStr">
        <is>
          <t>-</t>
        </is>
      </c>
      <c r="Q539" s="251" t="n"/>
      <c r="R539" s="175" t="inlineStr">
        <is>
          <t>-</t>
        </is>
      </c>
      <c r="S539" s="257" t="inlineStr">
        <is>
          <t>-</t>
        </is>
      </c>
      <c r="T539" s="175">
        <f>VLOOKUP(_xlfn.CONCAT(G539,H539),'SHIP-TO'!H:I,2,0)</f>
        <v/>
      </c>
      <c r="U539" s="296" t="n"/>
      <c r="V539" s="175" t="n"/>
      <c r="W539" s="175" t="n"/>
      <c r="X539" s="175" t="n"/>
      <c r="Y539" s="175" t="n"/>
      <c r="Z539" s="175" t="n"/>
      <c r="AA539" s="175" t="n"/>
      <c r="AB539" s="175" t="n"/>
      <c r="AC539" s="175" t="n"/>
      <c r="AD539" s="175" t="n"/>
      <c r="AE539" s="175" t="n"/>
      <c r="AF539" s="175" t="n"/>
      <c r="AG539" s="175" t="n"/>
      <c r="AH539" s="175" t="n"/>
      <c r="AI539" s="257" t="n"/>
      <c r="AJ539" s="175" t="n"/>
    </row>
    <row r="540">
      <c r="A540" s="167">
        <f>E540&amp;F540</f>
        <v/>
      </c>
      <c r="B540" s="56" t="n">
        <v>539</v>
      </c>
      <c r="C540" s="56">
        <f>C539</f>
        <v/>
      </c>
      <c r="D540" s="56">
        <f>C540&amp;"/"&amp;B540</f>
        <v/>
      </c>
      <c r="E540" s="187" t="n">
        <v>45276</v>
      </c>
      <c r="F540" s="187" t="inlineStr">
        <is>
          <t>возврат</t>
        </is>
      </c>
      <c r="G540" s="175" t="inlineStr">
        <is>
          <t>Тандер</t>
        </is>
      </c>
      <c r="H540" s="220" t="inlineStr">
        <is>
          <t>Екатеринбург</t>
        </is>
      </c>
      <c r="I540" s="175" t="n">
        <v>500</v>
      </c>
      <c r="J540" s="56" t="n">
        <v>475</v>
      </c>
      <c r="K540" s="56" t="inlineStr">
        <is>
          <t>ВозПерв0010268</t>
        </is>
      </c>
      <c r="L540" s="56" t="inlineStr">
        <is>
          <t>Гладких</t>
        </is>
      </c>
      <c r="M540" s="56" t="inlineStr">
        <is>
          <t>Р271КЕ159</t>
        </is>
      </c>
      <c r="N540" s="56" t="n">
        <v>19</v>
      </c>
      <c r="O540" s="56" t="n"/>
      <c r="P540" s="257" t="inlineStr">
        <is>
          <t>Л7</t>
        </is>
      </c>
      <c r="Q540" s="251" t="n"/>
      <c r="R540" s="175" t="n"/>
      <c r="S540" s="257" t="inlineStr">
        <is>
          <t>R101205373</t>
        </is>
      </c>
      <c r="T540" s="175">
        <f>VLOOKUP(_xlfn.CONCAT(G540,H540),'SHIP-TO'!H:I,2,0)</f>
        <v/>
      </c>
      <c r="U540" s="296" t="n"/>
      <c r="V540" s="175" t="n"/>
      <c r="W540" s="175" t="n"/>
      <c r="X540" s="175" t="n"/>
      <c r="Y540" s="175" t="n"/>
      <c r="Z540" s="175" t="n"/>
      <c r="AA540" s="175" t="n"/>
      <c r="AB540" s="175" t="n"/>
      <c r="AC540" s="175" t="n"/>
      <c r="AD540" s="175" t="n"/>
      <c r="AE540" s="175" t="n"/>
      <c r="AF540" s="175" t="n"/>
      <c r="AG540" s="175" t="n"/>
      <c r="AH540" s="175" t="n"/>
      <c r="AI540" s="257" t="n"/>
      <c r="AJ540" s="175" t="n"/>
    </row>
    <row r="541">
      <c r="A541" s="167">
        <f>E541&amp;F541</f>
        <v/>
      </c>
      <c r="B541" s="56" t="n">
        <v>540</v>
      </c>
      <c r="C541" s="56">
        <f>C540</f>
        <v/>
      </c>
      <c r="D541" s="56">
        <f>C541&amp;"/"&amp;B541</f>
        <v/>
      </c>
      <c r="E541" s="187" t="n">
        <v>45277</v>
      </c>
      <c r="F541" s="187" t="inlineStr">
        <is>
          <t>возврат</t>
        </is>
      </c>
      <c r="G541" s="175" t="inlineStr">
        <is>
          <t>Тандер</t>
        </is>
      </c>
      <c r="H541" s="220" t="inlineStr">
        <is>
          <t>Сургут</t>
        </is>
      </c>
      <c r="I541" s="175" t="n">
        <v>500</v>
      </c>
      <c r="J541" s="56" t="n">
        <v>500</v>
      </c>
      <c r="K541" s="56" t="inlineStr">
        <is>
          <t>ВозСр05031</t>
        </is>
      </c>
      <c r="L541" s="56" t="inlineStr">
        <is>
          <t>Юрков</t>
        </is>
      </c>
      <c r="M541" s="56" t="inlineStr">
        <is>
          <t>Н773ЕТ159</t>
        </is>
      </c>
      <c r="N541" s="56" t="n">
        <v>20</v>
      </c>
      <c r="O541" s="56" t="n"/>
      <c r="P541" s="257" t="inlineStr">
        <is>
          <t>Л7</t>
        </is>
      </c>
      <c r="Q541" s="251" t="n"/>
      <c r="R541" s="175" t="n"/>
      <c r="S541" s="257" t="inlineStr">
        <is>
          <t>R101205389</t>
        </is>
      </c>
      <c r="T541" s="175">
        <f>VLOOKUP(_xlfn.CONCAT(G541,H541),'SHIP-TO'!H:I,2,0)</f>
        <v/>
      </c>
      <c r="U541" s="296" t="n"/>
      <c r="V541" s="175" t="n"/>
      <c r="W541" s="175" t="n"/>
      <c r="X541" s="175" t="n"/>
      <c r="Y541" s="175" t="n"/>
      <c r="Z541" s="175" t="n"/>
      <c r="AA541" s="175" t="n"/>
      <c r="AB541" s="175" t="n"/>
      <c r="AC541" s="175" t="n"/>
      <c r="AD541" s="175" t="n"/>
      <c r="AE541" s="175" t="n"/>
      <c r="AF541" s="175" t="n"/>
      <c r="AG541" s="175" t="n"/>
      <c r="AH541" s="175" t="n"/>
      <c r="AI541" s="257" t="n"/>
      <c r="AJ541" s="175" t="n"/>
    </row>
    <row r="542">
      <c r="A542" s="167">
        <f>E542&amp;F542</f>
        <v/>
      </c>
      <c r="B542" s="56" t="n">
        <v>541</v>
      </c>
      <c r="C542" s="56">
        <f>C541</f>
        <v/>
      </c>
      <c r="D542" s="56">
        <f>C542&amp;"/"&amp;B542</f>
        <v/>
      </c>
      <c r="E542" s="187" t="n">
        <v>45277</v>
      </c>
      <c r="F542" s="187" t="inlineStr">
        <is>
          <t>возврат</t>
        </is>
      </c>
      <c r="G542" s="175" t="inlineStr">
        <is>
          <t>Х5</t>
        </is>
      </c>
      <c r="H542" s="220" t="inlineStr">
        <is>
          <t>РЦ Софьино</t>
        </is>
      </c>
      <c r="I542" s="175" t="n">
        <v>552</v>
      </c>
      <c r="J542" s="56" t="n">
        <v>500</v>
      </c>
      <c r="K542" s="56" t="n">
        <v>8634</v>
      </c>
      <c r="L542" s="56" t="inlineStr">
        <is>
          <t>Яковлев</t>
        </is>
      </c>
      <c r="M542" s="56" t="inlineStr">
        <is>
          <t>А468ОК159</t>
        </is>
      </c>
      <c r="N542" s="56" t="n">
        <v>20</v>
      </c>
      <c r="O542" s="56" t="n"/>
      <c r="P542" s="257" t="inlineStr">
        <is>
          <t>Л7</t>
        </is>
      </c>
      <c r="Q542" s="251" t="n"/>
      <c r="R542" s="175" t="n"/>
      <c r="S542" s="257" t="inlineStr">
        <is>
          <t>R101205428</t>
        </is>
      </c>
      <c r="T542" s="175">
        <f>VLOOKUP(_xlfn.CONCAT(G542,H542),'SHIP-TO'!H:I,2,0)</f>
        <v/>
      </c>
      <c r="U542" s="296" t="n"/>
      <c r="V542" s="175" t="n"/>
      <c r="W542" s="175" t="n"/>
      <c r="X542" s="175" t="n"/>
      <c r="Y542" s="175" t="n"/>
      <c r="Z542" s="175" t="n"/>
      <c r="AA542" s="175" t="n"/>
      <c r="AB542" s="175" t="n"/>
      <c r="AC542" s="175" t="n"/>
      <c r="AD542" s="175" t="n"/>
      <c r="AE542" s="175" t="n"/>
      <c r="AF542" s="175" t="n"/>
      <c r="AG542" s="175" t="n"/>
      <c r="AH542" s="175" t="n"/>
      <c r="AI542" s="257" t="n"/>
      <c r="AJ542" s="175" t="n"/>
    </row>
    <row r="543">
      <c r="A543" s="167">
        <f>E543&amp;F543</f>
        <v/>
      </c>
      <c r="B543" s="56" t="n">
        <v>542</v>
      </c>
      <c r="C543" s="56">
        <f>C542</f>
        <v/>
      </c>
      <c r="D543" s="56">
        <f>C543&amp;"/"&amp;B543</f>
        <v/>
      </c>
      <c r="E543" s="187" t="n">
        <v>45279</v>
      </c>
      <c r="F543" s="187" t="inlineStr">
        <is>
          <t>возврат</t>
        </is>
      </c>
      <c r="G543" s="175" t="inlineStr">
        <is>
          <t>Тандер</t>
        </is>
      </c>
      <c r="H543" s="220" t="inlineStr">
        <is>
          <t>Сургут</t>
        </is>
      </c>
      <c r="I543" s="175" t="n">
        <v>500</v>
      </c>
      <c r="J543" s="56" t="n">
        <v>500</v>
      </c>
      <c r="K543" s="56" t="inlineStr">
        <is>
          <t>ВозСр05039</t>
        </is>
      </c>
      <c r="L543" s="56" t="inlineStr">
        <is>
          <t>Шишмарёв</t>
        </is>
      </c>
      <c r="M543" s="56" t="inlineStr">
        <is>
          <t>Н421ТУ159</t>
        </is>
      </c>
      <c r="N543" s="56" t="n">
        <v>20</v>
      </c>
      <c r="O543" s="56" t="n"/>
      <c r="P543" s="257" t="inlineStr">
        <is>
          <t>Л7</t>
        </is>
      </c>
      <c r="Q543" s="251" t="n"/>
      <c r="R543" s="175" t="n"/>
      <c r="S543" s="257" t="inlineStr">
        <is>
          <t>R101205390</t>
        </is>
      </c>
      <c r="T543" s="175">
        <f>VLOOKUP(_xlfn.CONCAT(G543,H543),'SHIP-TO'!H:I,2,0)</f>
        <v/>
      </c>
      <c r="U543" s="296" t="n"/>
      <c r="V543" s="175" t="n"/>
      <c r="W543" s="175" t="n"/>
      <c r="X543" s="175" t="n"/>
      <c r="Y543" s="175" t="n"/>
      <c r="Z543" s="175" t="n"/>
      <c r="AA543" s="175" t="n"/>
      <c r="AB543" s="175" t="n"/>
      <c r="AC543" s="175" t="n"/>
      <c r="AD543" s="175" t="n"/>
      <c r="AE543" s="175" t="n"/>
      <c r="AF543" s="175" t="n"/>
      <c r="AG543" s="175" t="n"/>
      <c r="AH543" s="175" t="n"/>
      <c r="AI543" s="257" t="n"/>
      <c r="AJ543" s="175" t="n"/>
    </row>
    <row r="544">
      <c r="A544" s="167">
        <f>E544&amp;F544</f>
        <v/>
      </c>
      <c r="B544" s="56" t="n">
        <v>543</v>
      </c>
      <c r="C544" s="56">
        <f>C543</f>
        <v/>
      </c>
      <c r="D544" s="56">
        <f>C544&amp;"/"&amp;B544</f>
        <v/>
      </c>
      <c r="E544" s="187" t="n">
        <v>45279</v>
      </c>
      <c r="F544" s="187" t="inlineStr">
        <is>
          <t>возврат</t>
        </is>
      </c>
      <c r="G544" s="175" t="inlineStr">
        <is>
          <t>Х5</t>
        </is>
      </c>
      <c r="H544" s="220" t="inlineStr">
        <is>
          <t>РЦ Софьино</t>
        </is>
      </c>
      <c r="I544" s="175" t="n">
        <v>552</v>
      </c>
      <c r="J544" s="56" t="n">
        <v>512</v>
      </c>
      <c r="K544" s="56" t="n">
        <v>8649</v>
      </c>
      <c r="L544" s="56" t="inlineStr">
        <is>
          <t>Луцик</t>
        </is>
      </c>
      <c r="M544" s="56" t="inlineStr">
        <is>
          <t>Н094СХ159</t>
        </is>
      </c>
      <c r="N544" s="56" t="n">
        <v>22</v>
      </c>
      <c r="O544" s="56" t="n"/>
      <c r="P544" s="257" t="inlineStr">
        <is>
          <t>Л7</t>
        </is>
      </c>
      <c r="Q544" s="251" t="n"/>
      <c r="R544" s="175" t="n"/>
      <c r="S544" s="257" t="inlineStr">
        <is>
          <t>R101205429</t>
        </is>
      </c>
      <c r="T544" s="175">
        <f>VLOOKUP(_xlfn.CONCAT(G544,H544),'SHIP-TO'!H:I,2,0)</f>
        <v/>
      </c>
      <c r="U544" s="296" t="n"/>
      <c r="V544" s="175" t="n"/>
      <c r="W544" s="175" t="n"/>
      <c r="X544" s="175" t="n"/>
      <c r="Y544" s="175" t="n"/>
      <c r="Z544" s="175" t="n"/>
      <c r="AA544" s="175" t="n"/>
      <c r="AB544" s="175" t="n"/>
      <c r="AC544" s="175" t="n"/>
      <c r="AD544" s="175" t="n"/>
      <c r="AE544" s="175" t="n"/>
      <c r="AF544" s="175" t="n"/>
      <c r="AG544" s="175" t="n"/>
      <c r="AH544" s="175" t="n"/>
      <c r="AI544" s="257" t="n"/>
      <c r="AJ544" s="175" t="n"/>
    </row>
    <row r="545">
      <c r="A545" s="167">
        <f>E545&amp;F545</f>
        <v/>
      </c>
      <c r="B545" s="56" t="n">
        <v>544</v>
      </c>
      <c r="C545" s="56">
        <f>C544</f>
        <v/>
      </c>
      <c r="D545" s="56">
        <f>C545&amp;"/"&amp;B545</f>
        <v/>
      </c>
      <c r="E545" s="187" t="n">
        <v>45280</v>
      </c>
      <c r="F545" s="187" t="inlineStr">
        <is>
          <t>возврат</t>
        </is>
      </c>
      <c r="G545" s="175" t="inlineStr">
        <is>
          <t>Юнилэнд-Екатеринбург</t>
        </is>
      </c>
      <c r="H545" s="220" t="inlineStr">
        <is>
          <t>Екатеринбург</t>
        </is>
      </c>
      <c r="I545" s="175" t="n">
        <v>600</v>
      </c>
      <c r="J545" s="56" t="n">
        <v>573</v>
      </c>
      <c r="K545" s="56" t="n">
        <v>3</v>
      </c>
      <c r="L545" s="56" t="inlineStr">
        <is>
          <t>Прохоров</t>
        </is>
      </c>
      <c r="M545" s="56" t="inlineStr">
        <is>
          <t>А309ОК159</t>
        </is>
      </c>
      <c r="N545" s="56" t="n">
        <v>24</v>
      </c>
      <c r="O545" s="56" t="n"/>
      <c r="P545" s="257" t="inlineStr">
        <is>
          <t>Л7</t>
        </is>
      </c>
      <c r="Q545" s="251" t="n"/>
      <c r="R545" s="175" t="n"/>
      <c r="S545" s="257" t="inlineStr">
        <is>
          <t>R101205360</t>
        </is>
      </c>
      <c r="T545" s="175">
        <f>VLOOKUP(_xlfn.CONCAT(G545,H545),'SHIP-TO'!H:I,2,0)</f>
        <v/>
      </c>
      <c r="U545" s="296" t="n"/>
      <c r="V545" s="175" t="n"/>
      <c r="W545" s="175" t="n"/>
      <c r="X545" s="175" t="n"/>
      <c r="Y545" s="175" t="n"/>
      <c r="Z545" s="175" t="n"/>
      <c r="AA545" s="175" t="n"/>
      <c r="AB545" s="175" t="n"/>
      <c r="AC545" s="175" t="n"/>
      <c r="AD545" s="175" t="n"/>
      <c r="AE545" s="175" t="n"/>
      <c r="AF545" s="175" t="n"/>
      <c r="AG545" s="175" t="n"/>
      <c r="AH545" s="175" t="n"/>
      <c r="AI545" s="257" t="n"/>
      <c r="AJ545" s="175" t="n"/>
    </row>
    <row r="546">
      <c r="A546" s="167">
        <f>E546&amp;F546</f>
        <v/>
      </c>
      <c r="B546" s="56" t="n">
        <v>545</v>
      </c>
      <c r="C546" s="56">
        <f>C545</f>
        <v/>
      </c>
      <c r="D546" s="56">
        <f>C546&amp;"/"&amp;B546</f>
        <v/>
      </c>
      <c r="E546" s="187" t="n">
        <v>45281</v>
      </c>
      <c r="F546" s="187" t="inlineStr">
        <is>
          <t>возврат</t>
        </is>
      </c>
      <c r="G546" s="175" t="inlineStr">
        <is>
          <t>Х5</t>
        </is>
      </c>
      <c r="H546" s="220" t="inlineStr">
        <is>
          <t>РЦ Софьино</t>
        </is>
      </c>
      <c r="I546" s="175" t="n">
        <v>552</v>
      </c>
      <c r="J546" s="56" t="n">
        <v>270</v>
      </c>
      <c r="K546" s="56" t="n">
        <v>8655</v>
      </c>
      <c r="L546" s="56" t="inlineStr">
        <is>
          <t>Замятин</t>
        </is>
      </c>
      <c r="M546" s="56" t="inlineStr">
        <is>
          <t>Т584ВТ66</t>
        </is>
      </c>
      <c r="N546" s="56" t="n">
        <v>12</v>
      </c>
      <c r="O546" s="56" t="n"/>
      <c r="P546" s="257" t="inlineStr">
        <is>
          <t>ВОЛК Поволжье</t>
        </is>
      </c>
      <c r="Q546" s="251" t="n"/>
      <c r="R546" s="175" t="n"/>
      <c r="S546" s="257" t="inlineStr">
        <is>
          <t>R101110036</t>
        </is>
      </c>
      <c r="T546" s="175">
        <f>VLOOKUP(_xlfn.CONCAT(G546,H546),'SHIP-TO'!H:I,2,0)</f>
        <v/>
      </c>
      <c r="U546" s="296" t="n"/>
      <c r="V546" s="175" t="n"/>
      <c r="W546" s="175" t="n"/>
      <c r="X546" s="175" t="n"/>
      <c r="Y546" s="175" t="n"/>
      <c r="Z546" s="175" t="n"/>
      <c r="AA546" s="175" t="n"/>
      <c r="AB546" s="175" t="n"/>
      <c r="AC546" s="175" t="n"/>
      <c r="AD546" s="175" t="n"/>
      <c r="AE546" s="175" t="n"/>
      <c r="AF546" s="175" t="n"/>
      <c r="AG546" s="175" t="n"/>
      <c r="AH546" s="175" t="n"/>
      <c r="AI546" s="257" t="n"/>
      <c r="AJ546" s="175" t="n"/>
    </row>
    <row r="547">
      <c r="A547" s="167" t="inlineStr">
        <is>
          <t>45281возврат</t>
        </is>
      </c>
      <c r="B547" s="56" t="n">
        <v>546</v>
      </c>
      <c r="C547" s="175" t="inlineStr">
        <is>
          <t>EDC</t>
        </is>
      </c>
      <c r="D547" s="175" t="inlineStr">
        <is>
          <t>EDC/546</t>
        </is>
      </c>
      <c r="E547" s="187" t="n">
        <v>45281</v>
      </c>
      <c r="F547" s="187" t="inlineStr">
        <is>
          <t>возврат</t>
        </is>
      </c>
      <c r="G547" s="175" t="inlineStr">
        <is>
          <t>Х5</t>
        </is>
      </c>
      <c r="H547" s="220" t="inlineStr">
        <is>
          <t>РЦ Косулино</t>
        </is>
      </c>
      <c r="I547" s="175" t="n">
        <v>552</v>
      </c>
      <c r="J547" s="175" t="n">
        <v>250</v>
      </c>
      <c r="K547" s="175" t="n">
        <v>8655</v>
      </c>
      <c r="L547" s="175" t="inlineStr">
        <is>
          <t>Замятин</t>
        </is>
      </c>
      <c r="M547" s="175" t="inlineStr">
        <is>
          <t>Т584ВТ66</t>
        </is>
      </c>
      <c r="N547" s="175" t="n">
        <v>0</v>
      </c>
      <c r="O547" s="175" t="n"/>
      <c r="P547" s="257" t="inlineStr">
        <is>
          <t>ВОЛК Поволжье</t>
        </is>
      </c>
      <c r="Q547" s="251" t="n"/>
      <c r="R547" s="175" t="n"/>
      <c r="S547" s="257" t="inlineStr">
        <is>
          <t>R101110036</t>
        </is>
      </c>
      <c r="T547" s="175">
        <f>VLOOKUP(_xlfn.CONCAT(G547,H547),'SHIP-TO'!H:I,2,0)</f>
        <v/>
      </c>
      <c r="U547" s="296" t="n"/>
      <c r="V547" s="175" t="n"/>
      <c r="W547" s="175" t="n"/>
      <c r="X547" s="175" t="n"/>
      <c r="Y547" s="175" t="n"/>
      <c r="Z547" s="175" t="n"/>
      <c r="AA547" s="175" t="n"/>
      <c r="AB547" s="175" t="n"/>
      <c r="AC547" s="175" t="n"/>
      <c r="AD547" s="175" t="n"/>
      <c r="AE547" s="175" t="n"/>
      <c r="AF547" s="175" t="n"/>
      <c r="AG547" s="175" t="n"/>
      <c r="AH547" s="175" t="n"/>
      <c r="AI547" s="257" t="n"/>
      <c r="AJ547" s="175" t="n"/>
    </row>
    <row r="548">
      <c r="A548" s="167">
        <f>E548&amp;F548</f>
        <v/>
      </c>
      <c r="B548" s="56" t="n">
        <v>547</v>
      </c>
      <c r="C548" s="56">
        <f>C546</f>
        <v/>
      </c>
      <c r="D548" s="56">
        <f>C548&amp;"/"&amp;B548</f>
        <v/>
      </c>
      <c r="E548" s="187" t="n">
        <v>45281</v>
      </c>
      <c r="F548" s="187" t="inlineStr">
        <is>
          <t>возврат</t>
        </is>
      </c>
      <c r="G548" s="175" t="inlineStr">
        <is>
          <t>Бэст Прайс</t>
        </is>
      </c>
      <c r="H548" s="220" t="inlineStr">
        <is>
          <t>Екатеринбург</t>
        </is>
      </c>
      <c r="I548" s="175" t="n">
        <v>36</v>
      </c>
      <c r="J548" s="56" t="n">
        <v>36</v>
      </c>
      <c r="K548" s="56" t="inlineStr">
        <is>
          <t>-</t>
        </is>
      </c>
      <c r="L548" s="56" t="inlineStr">
        <is>
          <t>-</t>
        </is>
      </c>
      <c r="M548" s="56" t="inlineStr">
        <is>
          <t>-</t>
        </is>
      </c>
      <c r="N548" s="56" t="n">
        <v>2</v>
      </c>
      <c r="O548" s="56" t="n"/>
      <c r="P548" s="257" t="inlineStr">
        <is>
          <t>-</t>
        </is>
      </c>
      <c r="Q548" s="251" t="n"/>
      <c r="R548" s="175" t="inlineStr">
        <is>
          <t>-</t>
        </is>
      </c>
      <c r="S548" s="257" t="inlineStr">
        <is>
          <t>-</t>
        </is>
      </c>
      <c r="T548" s="175">
        <f>VLOOKUP(_xlfn.CONCAT(G548,H548),'SHIP-TO'!H:I,2,0)</f>
        <v/>
      </c>
      <c r="U548" s="296" t="n"/>
      <c r="V548" s="175" t="n"/>
      <c r="W548" s="175" t="n"/>
      <c r="X548" s="175" t="n"/>
      <c r="Y548" s="175" t="n"/>
      <c r="Z548" s="175" t="n"/>
      <c r="AA548" s="175" t="n"/>
      <c r="AB548" s="175" t="n"/>
      <c r="AC548" s="175" t="n"/>
      <c r="AD548" s="175" t="n"/>
      <c r="AE548" s="175" t="n"/>
      <c r="AF548" s="175" t="n"/>
      <c r="AG548" s="175" t="n"/>
      <c r="AH548" s="175" t="n"/>
      <c r="AI548" s="257" t="n"/>
      <c r="AJ548" s="175" t="n"/>
    </row>
    <row r="549">
      <c r="A549" s="167">
        <f>E549&amp;F549</f>
        <v/>
      </c>
      <c r="B549" s="56" t="n">
        <v>548</v>
      </c>
      <c r="C549" s="56">
        <f>C548</f>
        <v/>
      </c>
      <c r="D549" s="56">
        <f>C549&amp;"/"&amp;B549</f>
        <v/>
      </c>
      <c r="E549" s="187" t="n">
        <v>45282</v>
      </c>
      <c r="F549" s="187" t="inlineStr">
        <is>
          <t>возврат</t>
        </is>
      </c>
      <c r="G549" s="175" t="inlineStr">
        <is>
          <t>Х5</t>
        </is>
      </c>
      <c r="H549" s="220" t="inlineStr">
        <is>
          <t>РЦ Форпост</t>
        </is>
      </c>
      <c r="I549" s="175" t="n">
        <v>300</v>
      </c>
      <c r="J549" s="56" t="n">
        <v>0</v>
      </c>
      <c r="K549" s="197" t="inlineStr">
        <is>
          <t>опоздал на загрузку</t>
        </is>
      </c>
      <c r="L549" s="56" t="inlineStr">
        <is>
          <t>Юрков</t>
        </is>
      </c>
      <c r="M549" s="56" t="inlineStr">
        <is>
          <t>Н773ЕТ159</t>
        </is>
      </c>
      <c r="N549" s="56" t="n">
        <v>0</v>
      </c>
      <c r="O549" s="56" t="n"/>
      <c r="P549" s="257" t="inlineStr">
        <is>
          <t>Л7</t>
        </is>
      </c>
      <c r="Q549" s="251" t="n"/>
      <c r="R549" s="175" t="inlineStr">
        <is>
          <t>-</t>
        </is>
      </c>
      <c r="S549" s="257" t="inlineStr">
        <is>
          <t>-</t>
        </is>
      </c>
      <c r="T549" s="175">
        <f>VLOOKUP(_xlfn.CONCAT(G549,H549),'SHIP-TO'!H:I,2,0)</f>
        <v/>
      </c>
      <c r="U549" s="296" t="n"/>
      <c r="V549" s="175" t="n"/>
      <c r="W549" s="175" t="n"/>
      <c r="X549" s="175" t="n"/>
      <c r="Y549" s="175" t="n"/>
      <c r="Z549" s="175" t="n"/>
      <c r="AA549" s="175" t="n"/>
      <c r="AB549" s="175" t="n"/>
      <c r="AC549" s="175" t="n"/>
      <c r="AD549" s="175" t="n"/>
      <c r="AE549" s="175" t="n"/>
      <c r="AF549" s="175" t="n"/>
      <c r="AG549" s="175" t="n"/>
      <c r="AH549" s="175" t="n"/>
      <c r="AI549" s="257" t="n"/>
      <c r="AJ549" s="175" t="n"/>
    </row>
    <row r="550">
      <c r="A550" s="167">
        <f>E550&amp;F550</f>
        <v/>
      </c>
      <c r="B550" s="56" t="n">
        <v>549</v>
      </c>
      <c r="C550" s="56">
        <f>C549</f>
        <v/>
      </c>
      <c r="D550" s="56">
        <f>C550&amp;"/"&amp;B550</f>
        <v/>
      </c>
      <c r="E550" s="187" t="n">
        <v>45283</v>
      </c>
      <c r="F550" s="168" t="inlineStr">
        <is>
          <t>возврат</t>
        </is>
      </c>
      <c r="G550" s="175" t="inlineStr">
        <is>
          <t>Х5</t>
        </is>
      </c>
      <c r="H550" s="220" t="inlineStr">
        <is>
          <t>РЦ Тюмень</t>
        </is>
      </c>
      <c r="I550" s="175" t="n">
        <v>350</v>
      </c>
      <c r="J550" s="56" t="n">
        <v>350</v>
      </c>
      <c r="K550" s="56" t="n">
        <v>5900125963</v>
      </c>
      <c r="L550" s="56" t="inlineStr">
        <is>
          <t>Шишмарёв</t>
        </is>
      </c>
      <c r="M550" s="56" t="inlineStr">
        <is>
          <t>Н421ТУ159</t>
        </is>
      </c>
      <c r="N550" s="56" t="n">
        <v>14</v>
      </c>
      <c r="O550" s="56" t="n"/>
      <c r="P550" s="257" t="inlineStr">
        <is>
          <t>Л7</t>
        </is>
      </c>
      <c r="Q550" s="251" t="n"/>
      <c r="R550" s="175" t="n"/>
      <c r="S550" s="257" t="inlineStr">
        <is>
          <t>R101205447</t>
        </is>
      </c>
      <c r="T550" s="175">
        <f>VLOOKUP(_xlfn.CONCAT(G550,H550),'SHIP-TO'!H:I,2,0)</f>
        <v/>
      </c>
      <c r="U550" s="296" t="n"/>
      <c r="V550" s="175" t="n"/>
      <c r="W550" s="175" t="n"/>
      <c r="X550" s="175" t="n"/>
      <c r="Y550" s="175" t="n"/>
      <c r="Z550" s="175" t="n"/>
      <c r="AA550" s="175" t="n"/>
      <c r="AB550" s="175" t="n"/>
      <c r="AC550" s="175" t="n"/>
      <c r="AD550" s="175" t="n"/>
      <c r="AE550" s="175" t="n"/>
      <c r="AF550" s="175" t="n"/>
      <c r="AG550" s="175" t="n"/>
      <c r="AH550" s="175" t="n"/>
      <c r="AI550" s="257" t="n"/>
      <c r="AJ550" s="175" t="n"/>
    </row>
    <row r="551">
      <c r="A551" s="167">
        <f>E551&amp;F551</f>
        <v/>
      </c>
      <c r="B551" s="56" t="n">
        <v>550</v>
      </c>
      <c r="C551" s="56">
        <f>C550</f>
        <v/>
      </c>
      <c r="D551" s="56">
        <f>C551&amp;"/"&amp;B551</f>
        <v/>
      </c>
      <c r="E551" s="187" t="n">
        <v>45283</v>
      </c>
      <c r="F551" s="168" t="inlineStr">
        <is>
          <t>возврат</t>
        </is>
      </c>
      <c r="G551" s="175" t="inlineStr">
        <is>
          <t>Тандер</t>
        </is>
      </c>
      <c r="H551" s="220" t="inlineStr">
        <is>
          <t>Екатеринбург</t>
        </is>
      </c>
      <c r="I551" s="175" t="n">
        <v>500</v>
      </c>
      <c r="J551" s="56" t="n">
        <v>500</v>
      </c>
      <c r="K551" s="56" t="inlineStr">
        <is>
          <t>Везем в Пермь</t>
        </is>
      </c>
      <c r="L551" s="56" t="n"/>
      <c r="M551" s="56" t="inlineStr">
        <is>
          <t>-</t>
        </is>
      </c>
      <c r="N551" s="56" t="n">
        <v>0</v>
      </c>
      <c r="O551" s="56" t="n"/>
      <c r="P551" s="257" t="inlineStr">
        <is>
          <t>Л7</t>
        </is>
      </c>
      <c r="Q551" s="251" t="n"/>
      <c r="R551" s="175" t="inlineStr">
        <is>
          <t>-</t>
        </is>
      </c>
      <c r="S551" s="257" t="inlineStr">
        <is>
          <t>-</t>
        </is>
      </c>
      <c r="T551" s="175">
        <f>VLOOKUP(_xlfn.CONCAT(G551,H551),'SHIP-TO'!H:I,2,0)</f>
        <v/>
      </c>
      <c r="U551" s="296" t="n"/>
      <c r="V551" s="175" t="n"/>
      <c r="W551" s="175" t="n"/>
      <c r="X551" s="175" t="n"/>
      <c r="Y551" s="175" t="n"/>
      <c r="Z551" s="175" t="n"/>
      <c r="AA551" s="175" t="n"/>
      <c r="AB551" s="175" t="n"/>
      <c r="AC551" s="175" t="n"/>
      <c r="AD551" s="175" t="n"/>
      <c r="AE551" s="175" t="n"/>
      <c r="AF551" s="175" t="n"/>
      <c r="AG551" s="175" t="n"/>
      <c r="AH551" s="175" t="n"/>
      <c r="AI551" s="257" t="n"/>
      <c r="AJ551" s="175" t="n"/>
    </row>
    <row r="552">
      <c r="A552" s="167">
        <f>E552&amp;F552</f>
        <v/>
      </c>
      <c r="B552" s="56" t="n">
        <v>551</v>
      </c>
      <c r="C552" s="56">
        <f>C551</f>
        <v/>
      </c>
      <c r="D552" s="56">
        <f>C552&amp;"/"&amp;B552</f>
        <v/>
      </c>
      <c r="E552" s="187" t="n">
        <v>45286</v>
      </c>
      <c r="F552" s="168" t="inlineStr">
        <is>
          <t>возврат</t>
        </is>
      </c>
      <c r="G552" s="175" t="inlineStr">
        <is>
          <t>Тандер</t>
        </is>
      </c>
      <c r="H552" s="220" t="inlineStr">
        <is>
          <t>Екатеринбург</t>
        </is>
      </c>
      <c r="I552" s="175" t="n">
        <v>500</v>
      </c>
      <c r="J552" s="56" t="n">
        <v>500</v>
      </c>
      <c r="K552" s="56" t="inlineStr">
        <is>
          <t>Везем в Пермь</t>
        </is>
      </c>
      <c r="L552" s="56" t="inlineStr">
        <is>
          <t>Лычкин</t>
        </is>
      </c>
      <c r="M552" s="56" t="inlineStr">
        <is>
          <t>А470ОК159</t>
        </is>
      </c>
      <c r="N552" s="56" t="n">
        <v>0</v>
      </c>
      <c r="O552" s="56" t="n"/>
      <c r="P552" s="257" t="inlineStr">
        <is>
          <t>Л7</t>
        </is>
      </c>
      <c r="Q552" s="251" t="n"/>
      <c r="R552" s="175" t="inlineStr">
        <is>
          <t>-</t>
        </is>
      </c>
      <c r="S552" s="257" t="inlineStr">
        <is>
          <t>-</t>
        </is>
      </c>
      <c r="T552" s="175">
        <f>VLOOKUP(_xlfn.CONCAT(G552,H552),'SHIP-TO'!H:I,2,0)</f>
        <v/>
      </c>
      <c r="U552" s="296" t="n"/>
      <c r="V552" s="175" t="n"/>
      <c r="W552" s="175" t="n"/>
      <c r="X552" s="175" t="n"/>
      <c r="Y552" s="175" t="n"/>
      <c r="Z552" s="175" t="n"/>
      <c r="AA552" s="175" t="n"/>
      <c r="AB552" s="175" t="n"/>
      <c r="AC552" s="175" t="n"/>
      <c r="AD552" s="175" t="n"/>
      <c r="AE552" s="175" t="n"/>
      <c r="AF552" s="175" t="n"/>
      <c r="AG552" s="175" t="n"/>
      <c r="AH552" s="175" t="n"/>
      <c r="AI552" s="257" t="n"/>
      <c r="AJ552" s="175" t="n"/>
    </row>
    <row r="553">
      <c r="A553" s="167">
        <f>E553&amp;F553</f>
        <v/>
      </c>
      <c r="B553" s="56" t="n">
        <v>552</v>
      </c>
      <c r="C553" s="56">
        <f>C552</f>
        <v/>
      </c>
      <c r="D553" s="56">
        <f>C553&amp;"/"&amp;B553</f>
        <v/>
      </c>
      <c r="E553" s="187" t="n">
        <v>45286</v>
      </c>
      <c r="F553" s="168" t="inlineStr">
        <is>
          <t>возврат</t>
        </is>
      </c>
      <c r="G553" s="175" t="inlineStr">
        <is>
          <t>Континент</t>
        </is>
      </c>
      <c r="H553" s="220" t="inlineStr">
        <is>
          <t>Челябинск</t>
        </is>
      </c>
      <c r="I553" s="175" t="n">
        <v>600</v>
      </c>
      <c r="J553" s="56" t="n">
        <v>600</v>
      </c>
      <c r="K553" s="56" t="n">
        <v>4</v>
      </c>
      <c r="L553" s="56" t="inlineStr">
        <is>
          <t>Салимгараев</t>
        </is>
      </c>
      <c r="M553" s="56" t="inlineStr">
        <is>
          <t>Н083СХ159</t>
        </is>
      </c>
      <c r="N553" s="56" t="n">
        <v>24</v>
      </c>
      <c r="O553" s="56" t="n"/>
      <c r="P553" s="257" t="inlineStr">
        <is>
          <t>Л7</t>
        </is>
      </c>
      <c r="Q553" s="251" t="n"/>
      <c r="R553" s="175" t="n"/>
      <c r="S553" s="257" t="inlineStr">
        <is>
          <t>R101205358</t>
        </is>
      </c>
      <c r="T553" s="175">
        <f>VLOOKUP(_xlfn.CONCAT(G553,H553),'SHIP-TO'!H:I,2,0)</f>
        <v/>
      </c>
      <c r="U553" s="296" t="n"/>
      <c r="V553" s="175" t="n"/>
      <c r="W553" s="175" t="n"/>
      <c r="X553" s="175" t="n"/>
      <c r="Y553" s="175" t="n"/>
      <c r="Z553" s="175" t="n"/>
      <c r="AA553" s="175" t="n"/>
      <c r="AB553" s="175" t="n"/>
      <c r="AC553" s="175" t="n"/>
      <c r="AD553" s="175" t="n"/>
      <c r="AE553" s="175" t="n"/>
      <c r="AF553" s="175" t="n"/>
      <c r="AG553" s="175" t="n"/>
      <c r="AH553" s="175" t="n"/>
      <c r="AI553" s="257" t="n"/>
      <c r="AJ553" s="175" t="n"/>
    </row>
    <row r="554">
      <c r="A554" s="167">
        <f>E554&amp;F554</f>
        <v/>
      </c>
      <c r="B554" s="56" t="n">
        <v>553</v>
      </c>
      <c r="C554" s="56">
        <f>C553</f>
        <v/>
      </c>
      <c r="D554" s="56">
        <f>C554&amp;"/"&amp;B554</f>
        <v/>
      </c>
      <c r="E554" s="187" t="n">
        <v>45286</v>
      </c>
      <c r="F554" s="168" t="inlineStr">
        <is>
          <t>возврат</t>
        </is>
      </c>
      <c r="G554" s="175" t="inlineStr">
        <is>
          <t>Тандер</t>
        </is>
      </c>
      <c r="H554" s="220" t="inlineStr">
        <is>
          <t>Тюмень</t>
        </is>
      </c>
      <c r="I554" s="175" t="n">
        <v>500</v>
      </c>
      <c r="J554" s="56" t="n">
        <v>460</v>
      </c>
      <c r="K554" s="56" t="inlineStr">
        <is>
          <t>ТмнВозв6992</t>
        </is>
      </c>
      <c r="L554" s="56" t="inlineStr">
        <is>
          <t>Антропов</t>
        </is>
      </c>
      <c r="M554" s="56" t="inlineStr">
        <is>
          <t>Н695УН159</t>
        </is>
      </c>
      <c r="N554" s="56" t="n">
        <v>18</v>
      </c>
      <c r="O554" s="56" t="n"/>
      <c r="P554" s="257" t="inlineStr">
        <is>
          <t>Л7</t>
        </is>
      </c>
      <c r="Q554" s="251" t="n"/>
      <c r="R554" s="175" t="n"/>
      <c r="S554" s="257" t="inlineStr">
        <is>
          <t>R101205406</t>
        </is>
      </c>
      <c r="T554" s="175">
        <f>VLOOKUP(_xlfn.CONCAT(G554,H554),'SHIP-TO'!H:I,2,0)</f>
        <v/>
      </c>
      <c r="U554" s="296" t="n"/>
      <c r="V554" s="175" t="n"/>
      <c r="W554" s="175" t="n"/>
      <c r="X554" s="175" t="n"/>
      <c r="Y554" s="175" t="n"/>
      <c r="Z554" s="175" t="n"/>
      <c r="AA554" s="175" t="n"/>
      <c r="AB554" s="175" t="n"/>
      <c r="AC554" s="175" t="n"/>
      <c r="AD554" s="175" t="n"/>
      <c r="AE554" s="175" t="n"/>
      <c r="AF554" s="175" t="n"/>
      <c r="AG554" s="175" t="n"/>
      <c r="AH554" s="175" t="n"/>
      <c r="AI554" s="257" t="n"/>
      <c r="AJ554" s="175" t="n"/>
    </row>
    <row r="555">
      <c r="A555" s="167">
        <f>E555&amp;F555</f>
        <v/>
      </c>
      <c r="B555" s="56" t="n">
        <v>554</v>
      </c>
      <c r="C555" s="56">
        <f>C554</f>
        <v/>
      </c>
      <c r="D555" s="56">
        <f>C555&amp;"/"&amp;B555</f>
        <v/>
      </c>
      <c r="E555" s="187" t="n">
        <v>45286</v>
      </c>
      <c r="F555" s="168" t="inlineStr">
        <is>
          <t>возврат</t>
        </is>
      </c>
      <c r="G555" s="175" t="inlineStr">
        <is>
          <t>Тандер</t>
        </is>
      </c>
      <c r="H555" s="220" t="inlineStr">
        <is>
          <t>Сургут</t>
        </is>
      </c>
      <c r="I555" s="175" t="n">
        <v>500</v>
      </c>
      <c r="J555" s="56" t="n">
        <v>500</v>
      </c>
      <c r="K555" s="56" t="inlineStr">
        <is>
          <t>ВозСр05061</t>
        </is>
      </c>
      <c r="L555" s="56" t="inlineStr">
        <is>
          <t>Кривощёков</t>
        </is>
      </c>
      <c r="M555" s="56" t="inlineStr">
        <is>
          <t>К223РС159</t>
        </is>
      </c>
      <c r="N555" s="56" t="n">
        <v>20</v>
      </c>
      <c r="O555" s="56" t="n"/>
      <c r="P555" s="257" t="inlineStr">
        <is>
          <t>Л7</t>
        </is>
      </c>
      <c r="Q555" s="251" t="n"/>
      <c r="R555" s="175" t="n"/>
      <c r="S555" s="257" t="inlineStr">
        <is>
          <t>R101205391</t>
        </is>
      </c>
      <c r="T555" s="175">
        <f>VLOOKUP(_xlfn.CONCAT(G555,H555),'SHIP-TO'!H:I,2,0)</f>
        <v/>
      </c>
      <c r="U555" s="296" t="n"/>
      <c r="V555" s="175" t="n"/>
      <c r="W555" s="175" t="n"/>
      <c r="X555" s="175" t="n"/>
      <c r="Y555" s="175" t="n"/>
      <c r="Z555" s="175" t="n"/>
      <c r="AA555" s="175" t="n"/>
      <c r="AB555" s="175" t="n"/>
      <c r="AC555" s="175" t="n"/>
      <c r="AD555" s="175" t="n"/>
      <c r="AE555" s="175" t="n"/>
      <c r="AF555" s="175" t="n"/>
      <c r="AG555" s="175" t="n"/>
      <c r="AH555" s="175" t="n"/>
      <c r="AI555" s="257" t="n"/>
      <c r="AJ555" s="175" t="n"/>
    </row>
    <row r="556">
      <c r="A556" s="167">
        <f>E556&amp;F556</f>
        <v/>
      </c>
      <c r="B556" s="56" t="n">
        <v>555</v>
      </c>
      <c r="C556" s="56">
        <f>C555</f>
        <v/>
      </c>
      <c r="D556" s="56">
        <f>C556&amp;"/"&amp;B556</f>
        <v/>
      </c>
      <c r="E556" s="187" t="n">
        <v>45287</v>
      </c>
      <c r="F556" s="168" t="inlineStr">
        <is>
          <t>возврат</t>
        </is>
      </c>
      <c r="G556" s="175" t="inlineStr">
        <is>
          <t>Тандер</t>
        </is>
      </c>
      <c r="H556" s="220" t="inlineStr">
        <is>
          <t>Тюмень</t>
        </is>
      </c>
      <c r="I556" s="175" t="n">
        <v>500</v>
      </c>
      <c r="J556" s="56" t="n">
        <v>500</v>
      </c>
      <c r="K556" s="56" t="inlineStr">
        <is>
          <t>ТмнВозв6998</t>
        </is>
      </c>
      <c r="L556" s="56" t="inlineStr">
        <is>
          <t>Михайлов</t>
        </is>
      </c>
      <c r="M556" s="56" t="inlineStr">
        <is>
          <t>Н126СХ159</t>
        </is>
      </c>
      <c r="N556" s="56" t="n">
        <v>20</v>
      </c>
      <c r="O556" s="56" t="n"/>
      <c r="P556" s="257" t="inlineStr">
        <is>
          <t>Л7</t>
        </is>
      </c>
      <c r="Q556" s="251" t="n"/>
      <c r="R556" s="175" t="n"/>
      <c r="S556" s="257" t="inlineStr">
        <is>
          <t>R101205407</t>
        </is>
      </c>
      <c r="T556" s="175">
        <f>VLOOKUP(_xlfn.CONCAT(G556,H556),'SHIP-TO'!H:I,2,0)</f>
        <v/>
      </c>
      <c r="U556" s="296" t="n"/>
      <c r="V556" s="175" t="n"/>
      <c r="W556" s="175" t="n"/>
      <c r="X556" s="175" t="n"/>
      <c r="Y556" s="175" t="n"/>
      <c r="Z556" s="175" t="n"/>
      <c r="AA556" s="175" t="n"/>
      <c r="AB556" s="175" t="n"/>
      <c r="AC556" s="175" t="n"/>
      <c r="AD556" s="175" t="n"/>
      <c r="AE556" s="175" t="n"/>
      <c r="AF556" s="175" t="n"/>
      <c r="AG556" s="175" t="n"/>
      <c r="AH556" s="175" t="n"/>
      <c r="AI556" s="257" t="n"/>
      <c r="AJ556" s="175" t="n"/>
    </row>
    <row r="557" customFormat="1" s="172">
      <c r="A557" s="169">
        <f>E557&amp;F557</f>
        <v/>
      </c>
      <c r="B557" s="56" t="n">
        <v>556</v>
      </c>
      <c r="C557" s="185">
        <f>C556</f>
        <v/>
      </c>
      <c r="D557" s="185">
        <f>C557&amp;"/"&amp;B557</f>
        <v/>
      </c>
      <c r="E557" s="215" t="n">
        <v>45299</v>
      </c>
      <c r="F557" s="186" t="inlineStr">
        <is>
          <t>возврат</t>
        </is>
      </c>
      <c r="G557" s="185" t="inlineStr">
        <is>
          <t>Тандер</t>
        </is>
      </c>
      <c r="H557" s="216" t="inlineStr">
        <is>
          <t>Сургут</t>
        </is>
      </c>
      <c r="I557" s="185" t="n">
        <v>500</v>
      </c>
      <c r="J557" s="185" t="n">
        <v>500</v>
      </c>
      <c r="K557" s="185" t="inlineStr">
        <is>
          <t>ВозСР05076</t>
        </is>
      </c>
      <c r="L557" s="185" t="inlineStr">
        <is>
          <t>Аботин</t>
        </is>
      </c>
      <c r="M557" s="185" t="inlineStr">
        <is>
          <t>Х864ВА186</t>
        </is>
      </c>
      <c r="N557" s="185" t="n">
        <v>20</v>
      </c>
      <c r="O557" s="185" t="n"/>
      <c r="P557" s="258" t="inlineStr">
        <is>
          <t>Л7</t>
        </is>
      </c>
      <c r="Q557" s="250" t="n"/>
      <c r="R557" s="185" t="n"/>
      <c r="S557" s="258" t="inlineStr">
        <is>
          <t>R101205392</t>
        </is>
      </c>
      <c r="T557" s="185">
        <f>VLOOKUP(_xlfn.CONCAT(G557,H557),'SHIP-TO'!H:I,2,0)</f>
        <v/>
      </c>
      <c r="U557" s="282" t="n"/>
      <c r="V557" s="185" t="n"/>
      <c r="W557" s="185" t="n"/>
      <c r="X557" s="185" t="n"/>
      <c r="Y557" s="185" t="n"/>
      <c r="Z557" s="185" t="n"/>
      <c r="AA557" s="185" t="n"/>
      <c r="AB557" s="185" t="n"/>
      <c r="AC557" s="185" t="n"/>
      <c r="AD557" s="185" t="n"/>
      <c r="AE557" s="185" t="n"/>
      <c r="AF557" s="185" t="n"/>
      <c r="AG557" s="185" t="n"/>
      <c r="AH557" s="185" t="n"/>
      <c r="AI557" s="258" t="n"/>
      <c r="AJ557" s="185" t="n"/>
    </row>
    <row r="558" customFormat="1" s="172">
      <c r="A558" s="169">
        <f>E558&amp;F558</f>
        <v/>
      </c>
      <c r="B558" s="56" t="n">
        <v>557</v>
      </c>
      <c r="C558" s="185">
        <f>C557</f>
        <v/>
      </c>
      <c r="D558" s="185">
        <f>C558&amp;"/"&amp;B558</f>
        <v/>
      </c>
      <c r="E558" s="215" t="n">
        <v>45300</v>
      </c>
      <c r="F558" s="186" t="inlineStr">
        <is>
          <t>возврат</t>
        </is>
      </c>
      <c r="G558" s="185" t="inlineStr">
        <is>
          <t>Тандер</t>
        </is>
      </c>
      <c r="H558" s="216" t="inlineStr">
        <is>
          <t>Сургут</t>
        </is>
      </c>
      <c r="I558" s="185" t="n">
        <v>500</v>
      </c>
      <c r="J558" s="185" t="n">
        <v>500</v>
      </c>
      <c r="K558" s="185" t="inlineStr">
        <is>
          <t>ВозСР05078</t>
        </is>
      </c>
      <c r="L558" s="185" t="inlineStr">
        <is>
          <t>Сорокин</t>
        </is>
      </c>
      <c r="M558" s="185" t="inlineStr">
        <is>
          <t>А468ОК159</t>
        </is>
      </c>
      <c r="N558" s="185" t="n">
        <v>20</v>
      </c>
      <c r="O558" s="185" t="n"/>
      <c r="P558" s="258" t="inlineStr">
        <is>
          <t>Л7</t>
        </is>
      </c>
      <c r="Q558" s="250" t="n"/>
      <c r="R558" s="185" t="n"/>
      <c r="S558" s="258" t="inlineStr">
        <is>
          <t>R101205393</t>
        </is>
      </c>
      <c r="T558" s="185">
        <f>VLOOKUP(_xlfn.CONCAT(G558,H558),'SHIP-TO'!H:I,2,0)</f>
        <v/>
      </c>
      <c r="U558" s="282" t="n"/>
      <c r="V558" s="185" t="n"/>
      <c r="W558" s="185" t="n"/>
      <c r="X558" s="185" t="n"/>
      <c r="Y558" s="185" t="n"/>
      <c r="Z558" s="185" t="n"/>
      <c r="AA558" s="185" t="n"/>
      <c r="AB558" s="185" t="n"/>
      <c r="AC558" s="185" t="n"/>
      <c r="AD558" s="185" t="n"/>
      <c r="AE558" s="185" t="n"/>
      <c r="AF558" s="185" t="n"/>
      <c r="AG558" s="185" t="n"/>
      <c r="AH558" s="185" t="n"/>
      <c r="AI558" s="258" t="n"/>
      <c r="AJ558" s="185" t="n"/>
    </row>
    <row r="559" customFormat="1" s="172">
      <c r="A559" s="169">
        <f>E559&amp;F559</f>
        <v/>
      </c>
      <c r="B559" s="56" t="n">
        <v>558</v>
      </c>
      <c r="C559" s="185">
        <f>C558</f>
        <v/>
      </c>
      <c r="D559" s="185">
        <f>C559&amp;"/"&amp;B559</f>
        <v/>
      </c>
      <c r="E559" s="215" t="n">
        <v>45301</v>
      </c>
      <c r="F559" s="186" t="inlineStr">
        <is>
          <t>возврат</t>
        </is>
      </c>
      <c r="G559" s="185" t="inlineStr">
        <is>
          <t>Линия 7</t>
        </is>
      </c>
      <c r="H559" s="216" t="inlineStr">
        <is>
          <t>Екатеринбург</t>
        </is>
      </c>
      <c r="I559" s="185" t="n">
        <v>304</v>
      </c>
      <c r="J559" s="185" t="n">
        <v>304</v>
      </c>
      <c r="K559" s="253" t="inlineStr">
        <is>
          <t>2/2</t>
        </is>
      </c>
      <c r="L559" s="185" t="inlineStr">
        <is>
          <t>Шатилов</t>
        </is>
      </c>
      <c r="M559" s="185" t="inlineStr">
        <is>
          <t>Н086СХ159</t>
        </is>
      </c>
      <c r="N559" s="185" t="n">
        <v>12</v>
      </c>
      <c r="O559" s="185" t="n"/>
      <c r="P559" s="258" t="inlineStr">
        <is>
          <t>Л7</t>
        </is>
      </c>
      <c r="Q559" s="250" t="n"/>
      <c r="R559" s="185" t="n"/>
      <c r="S559" s="258" t="inlineStr">
        <is>
          <t>R101205486</t>
        </is>
      </c>
      <c r="T559" s="185">
        <f>VLOOKUP(_xlfn.CONCAT(G559,H559),'SHIP-TO'!H:I,2,0)</f>
        <v/>
      </c>
      <c r="U559" s="282" t="n"/>
      <c r="V559" s="185" t="n"/>
      <c r="W559" s="185" t="n"/>
      <c r="X559" s="185" t="n"/>
      <c r="Y559" s="185" t="n"/>
      <c r="Z559" s="185" t="n"/>
      <c r="AA559" s="185" t="n"/>
      <c r="AB559" s="185" t="n"/>
      <c r="AC559" s="185" t="n"/>
      <c r="AD559" s="185" t="n"/>
      <c r="AE559" s="185" t="n"/>
      <c r="AF559" s="185" t="n"/>
      <c r="AG559" s="185" t="n"/>
      <c r="AH559" s="185" t="n"/>
      <c r="AI559" s="258" t="n"/>
      <c r="AJ559" s="185" t="n"/>
    </row>
    <row r="560" customFormat="1" s="172">
      <c r="A560" s="169">
        <f>E560&amp;F560</f>
        <v/>
      </c>
      <c r="B560" s="56" t="n">
        <v>559</v>
      </c>
      <c r="C560" s="185">
        <f>C559</f>
        <v/>
      </c>
      <c r="D560" s="185">
        <f>C560&amp;"/"&amp;B560</f>
        <v/>
      </c>
      <c r="E560" s="215" t="n">
        <v>45302</v>
      </c>
      <c r="F560" s="186" t="inlineStr">
        <is>
          <t>возврат</t>
        </is>
      </c>
      <c r="G560" s="185" t="inlineStr">
        <is>
          <t>Х5</t>
        </is>
      </c>
      <c r="H560" s="216" t="inlineStr">
        <is>
          <t>РЦ Екатеринбург</t>
        </is>
      </c>
      <c r="I560" s="185" t="n">
        <v>400</v>
      </c>
      <c r="J560" s="185" t="n">
        <v>400</v>
      </c>
      <c r="K560" s="185" t="n">
        <v>10263</v>
      </c>
      <c r="L560" s="185" t="inlineStr">
        <is>
          <t>Дузенко</t>
        </is>
      </c>
      <c r="M560" s="185" t="inlineStr">
        <is>
          <t>А308ОК159</t>
        </is>
      </c>
      <c r="N560" s="185" t="n">
        <v>16</v>
      </c>
      <c r="O560" s="185" t="n"/>
      <c r="P560" s="258" t="inlineStr">
        <is>
          <t>Л7</t>
        </is>
      </c>
      <c r="Q560" s="250" t="n"/>
      <c r="R560" s="185" t="n"/>
      <c r="S560" s="258" t="inlineStr">
        <is>
          <t>R101205424</t>
        </is>
      </c>
      <c r="T560" s="185">
        <f>VLOOKUP(_xlfn.CONCAT(G560,H560),'SHIP-TO'!H:I,2,0)</f>
        <v/>
      </c>
      <c r="U560" s="282" t="n"/>
      <c r="V560" s="185" t="n"/>
      <c r="W560" s="185" t="n"/>
      <c r="X560" s="185" t="n"/>
      <c r="Y560" s="185" t="n"/>
      <c r="Z560" s="185" t="n"/>
      <c r="AA560" s="185" t="n"/>
      <c r="AB560" s="185" t="n"/>
      <c r="AC560" s="185" t="n"/>
      <c r="AD560" s="185" t="n"/>
      <c r="AE560" s="185" t="n"/>
      <c r="AF560" s="185" t="n"/>
      <c r="AG560" s="185" t="n"/>
      <c r="AH560" s="185" t="n"/>
      <c r="AI560" s="258" t="n"/>
      <c r="AJ560" s="185" t="n"/>
    </row>
    <row r="561" customFormat="1" s="172">
      <c r="A561" s="169">
        <f>E561&amp;F561</f>
        <v/>
      </c>
      <c r="B561" s="56" t="n">
        <v>560</v>
      </c>
      <c r="C561" s="185">
        <f>C560</f>
        <v/>
      </c>
      <c r="D561" s="185">
        <f>C561&amp;"/"&amp;B561</f>
        <v/>
      </c>
      <c r="E561" s="215" t="n">
        <v>45303</v>
      </c>
      <c r="F561" s="186" t="inlineStr">
        <is>
          <t>возврат</t>
        </is>
      </c>
      <c r="G561" s="185" t="inlineStr">
        <is>
          <t>Тандер</t>
        </is>
      </c>
      <c r="H561" s="216" t="inlineStr">
        <is>
          <t>Тюмень</t>
        </is>
      </c>
      <c r="I561" s="185" t="n">
        <v>500</v>
      </c>
      <c r="J561" s="185" t="n">
        <v>489</v>
      </c>
      <c r="K561" s="185" t="inlineStr">
        <is>
          <t>ТмнВозв7038</t>
        </is>
      </c>
      <c r="L561" s="185" t="inlineStr">
        <is>
          <t>Прохоров</t>
        </is>
      </c>
      <c r="M561" s="185" t="inlineStr">
        <is>
          <t>А309ОК159</t>
        </is>
      </c>
      <c r="N561" s="185" t="n">
        <v>20</v>
      </c>
      <c r="O561" s="185" t="n"/>
      <c r="P561" s="258" t="inlineStr">
        <is>
          <t>Л7</t>
        </is>
      </c>
      <c r="Q561" s="250" t="n"/>
      <c r="R561" s="185" t="n"/>
      <c r="S561" s="258" t="inlineStr">
        <is>
          <t>R101205408</t>
        </is>
      </c>
      <c r="T561" s="185">
        <f>VLOOKUP(_xlfn.CONCAT(G561,H561),'SHIP-TO'!H:I,2,0)</f>
        <v/>
      </c>
      <c r="U561" s="282" t="n"/>
      <c r="V561" s="185" t="n"/>
      <c r="W561" s="185" t="n"/>
      <c r="X561" s="185" t="n"/>
      <c r="Y561" s="185" t="n"/>
      <c r="Z561" s="185" t="n"/>
      <c r="AA561" s="185" t="n"/>
      <c r="AB561" s="185" t="n"/>
      <c r="AC561" s="185" t="n"/>
      <c r="AD561" s="185" t="n"/>
      <c r="AE561" s="185" t="n"/>
      <c r="AF561" s="185" t="n"/>
      <c r="AG561" s="185" t="n"/>
      <c r="AH561" s="185" t="n"/>
      <c r="AI561" s="258" t="n"/>
      <c r="AJ561" s="185" t="n"/>
    </row>
    <row r="562" customFormat="1" s="172">
      <c r="A562" s="169">
        <f>E562&amp;F562</f>
        <v/>
      </c>
      <c r="B562" s="56" t="n">
        <v>561</v>
      </c>
      <c r="C562" s="185">
        <f>C561</f>
        <v/>
      </c>
      <c r="D562" s="185">
        <f>C562&amp;"/"&amp;B562</f>
        <v/>
      </c>
      <c r="E562" s="215" t="n">
        <v>45304</v>
      </c>
      <c r="F562" s="186" t="inlineStr">
        <is>
          <t>возврат</t>
        </is>
      </c>
      <c r="G562" s="185" t="inlineStr">
        <is>
          <t>Тандер</t>
        </is>
      </c>
      <c r="H562" s="216" t="inlineStr">
        <is>
          <t>Екатеринбург</t>
        </is>
      </c>
      <c r="I562" s="185" t="n">
        <v>500</v>
      </c>
      <c r="J562" s="185" t="n">
        <v>479</v>
      </c>
      <c r="K562" s="185" t="inlineStr">
        <is>
          <t>ВозПерв0010338</t>
        </is>
      </c>
      <c r="L562" s="185" t="inlineStr">
        <is>
          <t>Дузенко</t>
        </is>
      </c>
      <c r="M562" s="185" t="inlineStr">
        <is>
          <t>А308ОК159</t>
        </is>
      </c>
      <c r="N562" s="185" t="n">
        <v>20</v>
      </c>
      <c r="O562" s="185" t="n"/>
      <c r="P562" s="258" t="inlineStr">
        <is>
          <t>Л7</t>
        </is>
      </c>
      <c r="Q562" s="250" t="n"/>
      <c r="R562" s="185" t="n"/>
      <c r="S562" s="258" t="inlineStr">
        <is>
          <t>R101205377</t>
        </is>
      </c>
      <c r="T562" s="185">
        <f>VLOOKUP(_xlfn.CONCAT(G562,H562),'SHIP-TO'!H:I,2,0)</f>
        <v/>
      </c>
      <c r="U562" s="282" t="n"/>
      <c r="V562" s="185" t="n"/>
      <c r="W562" s="185" t="n"/>
      <c r="X562" s="185" t="n"/>
      <c r="Y562" s="185" t="n"/>
      <c r="Z562" s="185" t="n"/>
      <c r="AA562" s="185" t="n"/>
      <c r="AB562" s="185" t="n"/>
      <c r="AC562" s="185" t="n"/>
      <c r="AD562" s="185" t="n"/>
      <c r="AE562" s="185" t="n"/>
      <c r="AF562" s="185" t="n"/>
      <c r="AG562" s="185" t="n"/>
      <c r="AH562" s="185" t="n"/>
      <c r="AI562" s="258" t="n"/>
      <c r="AJ562" s="185" t="n"/>
    </row>
    <row r="563" customFormat="1" s="172">
      <c r="A563" s="169">
        <f>E563&amp;F563</f>
        <v/>
      </c>
      <c r="B563" s="56" t="n">
        <v>562</v>
      </c>
      <c r="C563" s="185">
        <f>C562</f>
        <v/>
      </c>
      <c r="D563" s="185">
        <f>C563&amp;"/"&amp;B563</f>
        <v/>
      </c>
      <c r="E563" s="215" t="n">
        <v>45306</v>
      </c>
      <c r="F563" s="186" t="inlineStr">
        <is>
          <t>возврат</t>
        </is>
      </c>
      <c r="G563" s="185" t="inlineStr">
        <is>
          <t>Континент</t>
        </is>
      </c>
      <c r="H563" s="216" t="inlineStr">
        <is>
          <t>Челябинск</t>
        </is>
      </c>
      <c r="I563" s="185" t="n">
        <v>600</v>
      </c>
      <c r="J563" s="185" t="n">
        <v>600</v>
      </c>
      <c r="K563" s="185" t="n">
        <v>5</v>
      </c>
      <c r="L563" s="185" t="inlineStr">
        <is>
          <t>Лычкин</t>
        </is>
      </c>
      <c r="M563" s="185" t="inlineStr">
        <is>
          <t>А470ОК159</t>
        </is>
      </c>
      <c r="N563" s="185" t="n">
        <v>24</v>
      </c>
      <c r="O563" s="185" t="n"/>
      <c r="P563" s="258" t="inlineStr">
        <is>
          <t>Л7</t>
        </is>
      </c>
      <c r="Q563" s="185" t="n"/>
      <c r="R563" s="185" t="n"/>
      <c r="S563" s="258" t="inlineStr">
        <is>
          <t>R101205359</t>
        </is>
      </c>
      <c r="T563" s="185">
        <f>VLOOKUP(_xlfn.CONCAT(G563,H563),'SHIP-TO'!H:I,2,0)</f>
        <v/>
      </c>
      <c r="U563" s="282" t="n"/>
      <c r="V563" s="185" t="n"/>
      <c r="W563" s="185" t="n"/>
      <c r="X563" s="185" t="n"/>
      <c r="Y563" s="185" t="n"/>
      <c r="Z563" s="185" t="n"/>
      <c r="AA563" s="185" t="n"/>
      <c r="AB563" s="185" t="n"/>
      <c r="AC563" s="185" t="n"/>
      <c r="AD563" s="185" t="n"/>
      <c r="AE563" s="185" t="n"/>
      <c r="AF563" s="185" t="n"/>
      <c r="AG563" s="185" t="n"/>
      <c r="AH563" s="185" t="n"/>
      <c r="AI563" s="258" t="n"/>
      <c r="AJ563" s="185" t="n"/>
    </row>
    <row r="564" customFormat="1" s="172">
      <c r="A564" s="169">
        <f>E564&amp;F564</f>
        <v/>
      </c>
      <c r="B564" s="56" t="n">
        <v>563</v>
      </c>
      <c r="C564" s="185">
        <f>C563</f>
        <v/>
      </c>
      <c r="D564" s="185">
        <f>C564&amp;"/"&amp;B564</f>
        <v/>
      </c>
      <c r="E564" s="215" t="n">
        <v>45307</v>
      </c>
      <c r="F564" s="186" t="inlineStr">
        <is>
          <t>возврат</t>
        </is>
      </c>
      <c r="G564" s="185" t="inlineStr">
        <is>
          <t>Тандер</t>
        </is>
      </c>
      <c r="H564" s="216" t="inlineStr">
        <is>
          <t>Сургут</t>
        </is>
      </c>
      <c r="I564" s="185" t="n">
        <v>500</v>
      </c>
      <c r="J564" s="185" t="n">
        <v>500</v>
      </c>
      <c r="K564" s="185" t="inlineStr">
        <is>
          <t>ВозСр05104</t>
        </is>
      </c>
      <c r="L564" s="185" t="inlineStr">
        <is>
          <t>Аботин</t>
        </is>
      </c>
      <c r="M564" s="185" t="inlineStr">
        <is>
          <t>Х864ВА186</t>
        </is>
      </c>
      <c r="N564" s="185" t="n">
        <v>20</v>
      </c>
      <c r="O564" s="185" t="n"/>
      <c r="P564" s="258" t="inlineStr">
        <is>
          <t>Л7</t>
        </is>
      </c>
      <c r="Q564" s="250" t="n"/>
      <c r="R564" s="185" t="n"/>
      <c r="S564" s="258" t="inlineStr">
        <is>
          <t>R101205394</t>
        </is>
      </c>
      <c r="T564" s="185">
        <f>VLOOKUP(_xlfn.CONCAT(G564,H564),'SHIP-TO'!H:I,2,0)</f>
        <v/>
      </c>
      <c r="U564" s="282" t="n"/>
      <c r="V564" s="185" t="n"/>
      <c r="W564" s="185" t="n"/>
      <c r="X564" s="185" t="n"/>
      <c r="Y564" s="185" t="n"/>
      <c r="Z564" s="185" t="n"/>
      <c r="AA564" s="185" t="n"/>
      <c r="AB564" s="185" t="n"/>
      <c r="AC564" s="185" t="n"/>
      <c r="AD564" s="185" t="n"/>
      <c r="AE564" s="185" t="n"/>
      <c r="AF564" s="185" t="n"/>
      <c r="AG564" s="185" t="n"/>
      <c r="AH564" s="185" t="n"/>
      <c r="AI564" s="258" t="n"/>
      <c r="AJ564" s="185" t="n"/>
    </row>
    <row r="565" customFormat="1" s="172">
      <c r="A565" s="169">
        <f>E565&amp;F565</f>
        <v/>
      </c>
      <c r="B565" s="56" t="n">
        <v>564</v>
      </c>
      <c r="C565" s="185">
        <f>C564</f>
        <v/>
      </c>
      <c r="D565" s="185">
        <f>C565&amp;"/"&amp;B565</f>
        <v/>
      </c>
      <c r="E565" s="215" t="n">
        <v>45307</v>
      </c>
      <c r="F565" s="186" t="inlineStr">
        <is>
          <t>возврат</t>
        </is>
      </c>
      <c r="G565" s="185" t="inlineStr">
        <is>
          <t>Тандер</t>
        </is>
      </c>
      <c r="H565" s="216" t="inlineStr">
        <is>
          <t>Екатеринбург</t>
        </is>
      </c>
      <c r="I565" s="185" t="n">
        <v>500</v>
      </c>
      <c r="J565" s="185" t="n">
        <v>500</v>
      </c>
      <c r="K565" s="185" t="inlineStr">
        <is>
          <t>ВозПерв0010353</t>
        </is>
      </c>
      <c r="L565" s="185" t="inlineStr">
        <is>
          <t>Гладких</t>
        </is>
      </c>
      <c r="M565" s="185" t="inlineStr">
        <is>
          <t>Р271КЕ159</t>
        </is>
      </c>
      <c r="N565" s="185" t="n">
        <v>20</v>
      </c>
      <c r="O565" s="185" t="n"/>
      <c r="P565" s="258" t="inlineStr">
        <is>
          <t>Л7</t>
        </is>
      </c>
      <c r="Q565" s="250" t="n"/>
      <c r="R565" s="185" t="n"/>
      <c r="S565" s="258" t="inlineStr">
        <is>
          <t>R101205378</t>
        </is>
      </c>
      <c r="T565" s="185">
        <f>VLOOKUP(_xlfn.CONCAT(G565,H565),'SHIP-TO'!H:I,2,0)</f>
        <v/>
      </c>
      <c r="U565" s="282" t="n"/>
      <c r="V565" s="185" t="n"/>
      <c r="W565" s="185" t="n"/>
      <c r="X565" s="185" t="n"/>
      <c r="Y565" s="185" t="n"/>
      <c r="Z565" s="185" t="n"/>
      <c r="AA565" s="185" t="n"/>
      <c r="AB565" s="185" t="n"/>
      <c r="AC565" s="185" t="n"/>
      <c r="AD565" s="185" t="n"/>
      <c r="AE565" s="185" t="n"/>
      <c r="AF565" s="185" t="n"/>
      <c r="AG565" s="185" t="n"/>
      <c r="AH565" s="185" t="n"/>
      <c r="AI565" s="258" t="n"/>
      <c r="AJ565" s="185" t="n"/>
    </row>
    <row r="566" customFormat="1" s="172">
      <c r="A566" s="169">
        <f>E566&amp;F566</f>
        <v/>
      </c>
      <c r="B566" s="56" t="n">
        <v>565</v>
      </c>
      <c r="C566" s="185">
        <f>C565</f>
        <v/>
      </c>
      <c r="D566" s="185">
        <f>C566&amp;"/"&amp;B566</f>
        <v/>
      </c>
      <c r="E566" s="215" t="n">
        <v>45308</v>
      </c>
      <c r="F566" s="186" t="inlineStr">
        <is>
          <t>возврат</t>
        </is>
      </c>
      <c r="G566" s="185" t="inlineStr">
        <is>
          <t>Тандер</t>
        </is>
      </c>
      <c r="H566" s="216" t="inlineStr">
        <is>
          <t>Екатеринбург</t>
        </is>
      </c>
      <c r="I566" s="185" t="n">
        <v>500</v>
      </c>
      <c r="J566" s="185" t="n">
        <v>500</v>
      </c>
      <c r="K566" s="185" t="inlineStr">
        <is>
          <t>ВозПерв0010366</t>
        </is>
      </c>
      <c r="L566" s="185" t="inlineStr">
        <is>
          <t>Патрушев</t>
        </is>
      </c>
      <c r="M566" s="185" t="inlineStr">
        <is>
          <t>Р143ЕХ159</t>
        </is>
      </c>
      <c r="N566" s="185" t="n">
        <v>20</v>
      </c>
      <c r="O566" s="185" t="n"/>
      <c r="P566" s="258" t="inlineStr">
        <is>
          <t>Л7</t>
        </is>
      </c>
      <c r="Q566" s="250" t="n"/>
      <c r="R566" s="185" t="n"/>
      <c r="S566" s="258" t="inlineStr">
        <is>
          <t>R101210674</t>
        </is>
      </c>
      <c r="T566" s="185">
        <f>VLOOKUP(_xlfn.CONCAT(G566,H566),'SHIP-TO'!H:I,2,0)</f>
        <v/>
      </c>
      <c r="U566" s="282" t="n"/>
      <c r="V566" s="185" t="n"/>
      <c r="W566" s="185" t="n"/>
      <c r="X566" s="185" t="n"/>
      <c r="Y566" s="185" t="n"/>
      <c r="Z566" s="185" t="n"/>
      <c r="AA566" s="185" t="n"/>
      <c r="AB566" s="185" t="n"/>
      <c r="AC566" s="185" t="n"/>
      <c r="AD566" s="185" t="n"/>
      <c r="AE566" s="185" t="n"/>
      <c r="AF566" s="185" t="n"/>
      <c r="AG566" s="185" t="n"/>
      <c r="AH566" s="185" t="n"/>
      <c r="AI566" s="258" t="n"/>
      <c r="AJ566" s="185" t="n"/>
    </row>
    <row r="567" customFormat="1" s="172">
      <c r="A567" s="169">
        <f>E567&amp;F567</f>
        <v/>
      </c>
      <c r="B567" s="56" t="n">
        <v>566</v>
      </c>
      <c r="C567" s="185">
        <f>C566</f>
        <v/>
      </c>
      <c r="D567" s="185">
        <f>C567&amp;"/"&amp;B567</f>
        <v/>
      </c>
      <c r="E567" s="215" t="n">
        <v>45309</v>
      </c>
      <c r="F567" s="186" t="inlineStr">
        <is>
          <t>возврат</t>
        </is>
      </c>
      <c r="G567" s="185" t="inlineStr">
        <is>
          <t>Тандер</t>
        </is>
      </c>
      <c r="H567" s="216" t="inlineStr">
        <is>
          <t>Екатеринбург</t>
        </is>
      </c>
      <c r="I567" s="185" t="n">
        <v>500</v>
      </c>
      <c r="J567" s="185" t="n">
        <v>0</v>
      </c>
      <c r="K567" s="185" t="inlineStr">
        <is>
          <t>Отказ сети - недостаточно ОТ</t>
        </is>
      </c>
      <c r="L567" s="185" t="n"/>
      <c r="M567" s="185" t="inlineStr">
        <is>
          <t>-</t>
        </is>
      </c>
      <c r="N567" s="185" t="n">
        <v>0</v>
      </c>
      <c r="O567" s="185" t="n"/>
      <c r="P567" s="258" t="n"/>
      <c r="Q567" s="250" t="n"/>
      <c r="R567" s="185" t="inlineStr">
        <is>
          <t>-</t>
        </is>
      </c>
      <c r="S567" s="258" t="inlineStr">
        <is>
          <t>-</t>
        </is>
      </c>
      <c r="T567" s="185">
        <f>VLOOKUP(_xlfn.CONCAT(G567,H567),'SHIP-TO'!H:I,2,0)</f>
        <v/>
      </c>
      <c r="U567" s="282" t="n"/>
      <c r="V567" s="185" t="n"/>
      <c r="W567" s="185" t="n"/>
      <c r="X567" s="185" t="n"/>
      <c r="Y567" s="185" t="n"/>
      <c r="Z567" s="185" t="n"/>
      <c r="AA567" s="185" t="n"/>
      <c r="AB567" s="185" t="n"/>
      <c r="AC567" s="185" t="n"/>
      <c r="AD567" s="185" t="n"/>
      <c r="AE567" s="185" t="n"/>
      <c r="AF567" s="185" t="n"/>
      <c r="AG567" s="185" t="n"/>
      <c r="AH567" s="185" t="n"/>
      <c r="AI567" s="258" t="n"/>
      <c r="AJ567" s="185" t="n"/>
    </row>
    <row r="568" customFormat="1" s="172">
      <c r="A568" s="169">
        <f>E568&amp;F568</f>
        <v/>
      </c>
      <c r="B568" s="56" t="n">
        <v>567</v>
      </c>
      <c r="C568" s="185">
        <f>C567</f>
        <v/>
      </c>
      <c r="D568" s="185">
        <f>C568&amp;"/"&amp;B568</f>
        <v/>
      </c>
      <c r="E568" s="215" t="n">
        <v>45309</v>
      </c>
      <c r="F568" s="186" t="inlineStr">
        <is>
          <t>возврат</t>
        </is>
      </c>
      <c r="G568" s="185" t="inlineStr">
        <is>
          <t>Тандер</t>
        </is>
      </c>
      <c r="H568" s="216" t="inlineStr">
        <is>
          <t>Тюмень</t>
        </is>
      </c>
      <c r="I568" s="185" t="n">
        <v>500</v>
      </c>
      <c r="J568" s="185" t="n">
        <v>0</v>
      </c>
      <c r="K568" s="185" t="inlineStr">
        <is>
          <t>Отказ сети - недостаточно ОТ</t>
        </is>
      </c>
      <c r="L568" s="185" t="n"/>
      <c r="M568" s="185" t="inlineStr">
        <is>
          <t>-</t>
        </is>
      </c>
      <c r="N568" s="185" t="n">
        <v>0</v>
      </c>
      <c r="O568" s="185" t="n"/>
      <c r="P568" s="258" t="n"/>
      <c r="Q568" s="250" t="n"/>
      <c r="R568" s="185" t="inlineStr">
        <is>
          <t>-</t>
        </is>
      </c>
      <c r="S568" s="258" t="inlineStr">
        <is>
          <t>-</t>
        </is>
      </c>
      <c r="T568" s="185">
        <f>VLOOKUP(_xlfn.CONCAT(G568,H568),'SHIP-TO'!H:I,2,0)</f>
        <v/>
      </c>
      <c r="U568" s="282" t="n"/>
      <c r="V568" s="185" t="n"/>
      <c r="W568" s="185" t="n"/>
      <c r="X568" s="185" t="n"/>
      <c r="Y568" s="185" t="n"/>
      <c r="Z568" s="185" t="n"/>
      <c r="AA568" s="185" t="n"/>
      <c r="AB568" s="185" t="n"/>
      <c r="AC568" s="185" t="n"/>
      <c r="AD568" s="185" t="n"/>
      <c r="AE568" s="185" t="n"/>
      <c r="AF568" s="185" t="n"/>
      <c r="AG568" s="185" t="n"/>
      <c r="AH568" s="185" t="n"/>
      <c r="AI568" s="258" t="n"/>
      <c r="AJ568" s="185" t="n"/>
    </row>
    <row r="569" customFormat="1" s="172">
      <c r="A569" s="169">
        <f>E569&amp;F569</f>
        <v/>
      </c>
      <c r="B569" s="56" t="n">
        <v>568</v>
      </c>
      <c r="C569" s="185">
        <f>C568</f>
        <v/>
      </c>
      <c r="D569" s="185">
        <f>C569&amp;"/"&amp;B569</f>
        <v/>
      </c>
      <c r="E569" s="215" t="n">
        <v>45310</v>
      </c>
      <c r="F569" s="186" t="inlineStr">
        <is>
          <t>возврат</t>
        </is>
      </c>
      <c r="G569" s="185" t="inlineStr">
        <is>
          <t>Х5</t>
        </is>
      </c>
      <c r="H569" s="216" t="inlineStr">
        <is>
          <t>РЦ Тюмень</t>
        </is>
      </c>
      <c r="I569" s="185" t="n">
        <v>400</v>
      </c>
      <c r="J569" s="185" t="n">
        <v>400</v>
      </c>
      <c r="K569" s="185" t="n">
        <v>5900130498</v>
      </c>
      <c r="L569" s="185" t="inlineStr">
        <is>
          <t>Чебыкин</t>
        </is>
      </c>
      <c r="M569" s="185" t="inlineStr">
        <is>
          <t>Н125СХ159</t>
        </is>
      </c>
      <c r="N569" s="185" t="n">
        <v>16</v>
      </c>
      <c r="O569" s="185" t="n"/>
      <c r="P569" s="258" t="inlineStr">
        <is>
          <t>Л7</t>
        </is>
      </c>
      <c r="Q569" s="250" t="n"/>
      <c r="R569" s="185" t="n"/>
      <c r="S569" s="258" t="inlineStr">
        <is>
          <t>R101210680</t>
        </is>
      </c>
      <c r="T569" s="185">
        <f>VLOOKUP(_xlfn.CONCAT(G569,H569),'SHIP-TO'!H:I,2,0)</f>
        <v/>
      </c>
      <c r="U569" s="282" t="n"/>
      <c r="V569" s="185" t="n"/>
      <c r="W569" s="185" t="n"/>
      <c r="X569" s="185" t="n"/>
      <c r="Y569" s="185" t="n"/>
      <c r="Z569" s="185" t="n"/>
      <c r="AA569" s="185" t="n"/>
      <c r="AB569" s="185" t="n"/>
      <c r="AC569" s="185" t="n"/>
      <c r="AD569" s="185" t="n"/>
      <c r="AE569" s="185" t="n"/>
      <c r="AF569" s="185" t="n"/>
      <c r="AG569" s="185" t="n"/>
      <c r="AH569" s="185" t="n"/>
      <c r="AI569" s="258" t="n"/>
      <c r="AJ569" s="185" t="n"/>
    </row>
    <row r="570" customFormat="1" s="172">
      <c r="A570" s="169">
        <f>E570&amp;F570</f>
        <v/>
      </c>
      <c r="B570" s="56" t="n">
        <v>569</v>
      </c>
      <c r="C570" s="185">
        <f>C569</f>
        <v/>
      </c>
      <c r="D570" s="185">
        <f>C570&amp;"/"&amp;B570</f>
        <v/>
      </c>
      <c r="E570" s="215" t="n">
        <v>45311</v>
      </c>
      <c r="F570" s="186" t="inlineStr">
        <is>
          <t>возврат</t>
        </is>
      </c>
      <c r="G570" s="185" t="inlineStr">
        <is>
          <t>Тандер</t>
        </is>
      </c>
      <c r="H570" s="216" t="inlineStr">
        <is>
          <t>Екатеринбург</t>
        </is>
      </c>
      <c r="I570" s="185" t="n">
        <v>500</v>
      </c>
      <c r="J570" s="185" t="n">
        <v>0</v>
      </c>
      <c r="K570" s="185" t="inlineStr">
        <is>
          <t>Отказ сети - недостаточно ОТ</t>
        </is>
      </c>
      <c r="L570" s="185" t="n"/>
      <c r="M570" s="185" t="n"/>
      <c r="N570" s="185" t="n">
        <v>0</v>
      </c>
      <c r="O570" s="185" t="n"/>
      <c r="P570" s="258" t="n"/>
      <c r="Q570" s="250" t="n"/>
      <c r="R570" s="185" t="inlineStr">
        <is>
          <t>-</t>
        </is>
      </c>
      <c r="S570" s="258" t="inlineStr">
        <is>
          <t>-</t>
        </is>
      </c>
      <c r="T570" s="185">
        <f>VLOOKUP(_xlfn.CONCAT(G570,H570),'SHIP-TO'!H:I,2,0)</f>
        <v/>
      </c>
      <c r="U570" s="282" t="n"/>
      <c r="V570" s="185" t="n"/>
      <c r="W570" s="185" t="n"/>
      <c r="X570" s="185" t="n"/>
      <c r="Y570" s="185" t="n"/>
      <c r="Z570" s="185" t="n"/>
      <c r="AA570" s="185" t="n"/>
      <c r="AB570" s="185" t="n"/>
      <c r="AC570" s="185" t="n"/>
      <c r="AD570" s="185" t="n"/>
      <c r="AE570" s="185" t="n"/>
      <c r="AF570" s="185" t="n"/>
      <c r="AG570" s="185" t="n"/>
      <c r="AH570" s="185" t="n"/>
      <c r="AI570" s="258" t="n"/>
      <c r="AJ570" s="185" t="n"/>
    </row>
    <row r="571" customFormat="1" s="172">
      <c r="A571" s="169">
        <f>E571&amp;F571</f>
        <v/>
      </c>
      <c r="B571" s="56" t="n">
        <v>570</v>
      </c>
      <c r="C571" s="185">
        <f>C570</f>
        <v/>
      </c>
      <c r="D571" s="185">
        <f>C571&amp;"/"&amp;B571</f>
        <v/>
      </c>
      <c r="E571" s="215" t="n">
        <v>45312</v>
      </c>
      <c r="F571" s="186" t="inlineStr">
        <is>
          <t>возврат</t>
        </is>
      </c>
      <c r="G571" s="185" t="inlineStr">
        <is>
          <t>Х5</t>
        </is>
      </c>
      <c r="H571" s="216" t="inlineStr">
        <is>
          <t>РЦ Екатеринбург</t>
        </is>
      </c>
      <c r="I571" s="185" t="n">
        <v>400</v>
      </c>
      <c r="J571" s="185" t="n">
        <v>400</v>
      </c>
      <c r="K571" s="185" t="n">
        <v>10325</v>
      </c>
      <c r="L571" s="185" t="inlineStr">
        <is>
          <t xml:space="preserve">Николаев </t>
        </is>
      </c>
      <c r="M571" s="185" t="inlineStr">
        <is>
          <t>Н083СХ159</t>
        </is>
      </c>
      <c r="N571" s="185" t="n">
        <v>16</v>
      </c>
      <c r="O571" s="185" t="n"/>
      <c r="P571" s="258" t="inlineStr">
        <is>
          <t>Л7</t>
        </is>
      </c>
      <c r="Q571" s="250" t="n"/>
      <c r="R571" s="185" t="n"/>
      <c r="S571" s="258" t="inlineStr">
        <is>
          <t>R101210676</t>
        </is>
      </c>
      <c r="T571" s="185">
        <f>VLOOKUP(_xlfn.CONCAT(G571,H571),'SHIP-TO'!H:I,2,0)</f>
        <v/>
      </c>
      <c r="U571" s="282" t="n"/>
      <c r="V571" s="185" t="n"/>
      <c r="W571" s="185" t="n"/>
      <c r="X571" s="185" t="n"/>
      <c r="Y571" s="185" t="n"/>
      <c r="Z571" s="185" t="n"/>
      <c r="AA571" s="185" t="n"/>
      <c r="AB571" s="185" t="n"/>
      <c r="AC571" s="185" t="n"/>
      <c r="AD571" s="185" t="n"/>
      <c r="AE571" s="185" t="n"/>
      <c r="AF571" s="185" t="n"/>
      <c r="AG571" s="185" t="n"/>
      <c r="AH571" s="185" t="n"/>
      <c r="AI571" s="258" t="n"/>
      <c r="AJ571" s="185" t="n"/>
    </row>
    <row r="572" customFormat="1" s="172">
      <c r="A572" s="169">
        <f>E572&amp;F572</f>
        <v/>
      </c>
      <c r="B572" s="56" t="n">
        <v>571</v>
      </c>
      <c r="C572" s="185">
        <f>C571</f>
        <v/>
      </c>
      <c r="D572" s="185">
        <f>C572&amp;"/"&amp;B572</f>
        <v/>
      </c>
      <c r="E572" s="215" t="n">
        <v>45314</v>
      </c>
      <c r="F572" s="186" t="inlineStr">
        <is>
          <t>возврат</t>
        </is>
      </c>
      <c r="G572" s="185" t="inlineStr">
        <is>
          <t>Бэст Прайс</t>
        </is>
      </c>
      <c r="H572" s="216" t="inlineStr">
        <is>
          <t>Екатеринбург</t>
        </is>
      </c>
      <c r="I572" s="185" t="n">
        <v>15</v>
      </c>
      <c r="J572" s="185" t="n">
        <v>15</v>
      </c>
      <c r="K572" s="185" t="inlineStr">
        <is>
          <t>б/н</t>
        </is>
      </c>
      <c r="L572" s="185" t="inlineStr">
        <is>
          <t>Григорян</t>
        </is>
      </c>
      <c r="M572" s="185" t="inlineStr">
        <is>
          <t>Х787РС66</t>
        </is>
      </c>
      <c r="N572" s="185" t="n">
        <v>1</v>
      </c>
      <c r="O572" s="185" t="n"/>
      <c r="P572" s="258" t="inlineStr">
        <is>
          <t>Монополия</t>
        </is>
      </c>
      <c r="Q572" s="250" t="n"/>
      <c r="R572" s="185" t="inlineStr">
        <is>
          <t>-</t>
        </is>
      </c>
      <c r="S572" s="258" t="inlineStr">
        <is>
          <t>-</t>
        </is>
      </c>
      <c r="T572" s="185">
        <f>VLOOKUP(_xlfn.CONCAT(G572,H572),'SHIP-TO'!H:I,2,0)</f>
        <v/>
      </c>
      <c r="U572" s="282" t="n"/>
      <c r="V572" s="185" t="n"/>
      <c r="W572" s="185" t="n"/>
      <c r="X572" s="185" t="n"/>
      <c r="Y572" s="185" t="n"/>
      <c r="Z572" s="185" t="n"/>
      <c r="AA572" s="185" t="n"/>
      <c r="AB572" s="185" t="n"/>
      <c r="AC572" s="185" t="n"/>
      <c r="AD572" s="185" t="n"/>
      <c r="AE572" s="185" t="n"/>
      <c r="AF572" s="185" t="n"/>
      <c r="AG572" s="185" t="n"/>
      <c r="AH572" s="185" t="n"/>
      <c r="AI572" s="258" t="n"/>
      <c r="AJ572" s="185" t="n"/>
    </row>
    <row r="573" customFormat="1" s="172">
      <c r="A573" s="169">
        <f>E573&amp;F573</f>
        <v/>
      </c>
      <c r="B573" s="56" t="n">
        <v>572</v>
      </c>
      <c r="C573" s="185">
        <f>C572</f>
        <v/>
      </c>
      <c r="D573" s="185">
        <f>C573&amp;"/"&amp;B573</f>
        <v/>
      </c>
      <c r="E573" s="215" t="n">
        <v>45315</v>
      </c>
      <c r="F573" s="186" t="inlineStr">
        <is>
          <t>возврат</t>
        </is>
      </c>
      <c r="G573" s="185" t="inlineStr">
        <is>
          <t>Х5</t>
        </is>
      </c>
      <c r="H573" s="216" t="inlineStr">
        <is>
          <t>РЦ Екатеринбург Юг</t>
        </is>
      </c>
      <c r="I573" s="185" t="n">
        <v>400</v>
      </c>
      <c r="J573" s="185" t="n">
        <v>400</v>
      </c>
      <c r="K573" s="185" t="n">
        <v>2730</v>
      </c>
      <c r="L573" s="185" t="inlineStr">
        <is>
          <t xml:space="preserve">Чебыкин </t>
        </is>
      </c>
      <c r="M573" s="185" t="inlineStr">
        <is>
          <t>Н125СХ159</t>
        </is>
      </c>
      <c r="N573" s="185" t="n">
        <v>16</v>
      </c>
      <c r="O573" s="185" t="n"/>
      <c r="P573" s="258" t="inlineStr">
        <is>
          <t>Л7</t>
        </is>
      </c>
      <c r="Q573" s="250" t="n"/>
      <c r="R573" s="185" t="n"/>
      <c r="S573" s="258" t="inlineStr">
        <is>
          <t>R101210679</t>
        </is>
      </c>
      <c r="T573" s="185">
        <f>VLOOKUP(_xlfn.CONCAT(G573,H573),'SHIP-TO'!H:I,2,0)</f>
        <v/>
      </c>
      <c r="U573" s="282" t="n"/>
      <c r="V573" s="185" t="n"/>
      <c r="W573" s="185" t="n"/>
      <c r="X573" s="185" t="n"/>
      <c r="Y573" s="185" t="n"/>
      <c r="Z573" s="185" t="n"/>
      <c r="AA573" s="185" t="n"/>
      <c r="AB573" s="185" t="n"/>
      <c r="AC573" s="185" t="n"/>
      <c r="AD573" s="185" t="n"/>
      <c r="AE573" s="185" t="n"/>
      <c r="AF573" s="185" t="n"/>
      <c r="AG573" s="185" t="n"/>
      <c r="AH573" s="185" t="n"/>
      <c r="AI573" s="258" t="n"/>
      <c r="AJ573" s="185" t="n"/>
    </row>
    <row r="574" customFormat="1" s="172">
      <c r="A574" s="169">
        <f>E574&amp;F574</f>
        <v/>
      </c>
      <c r="B574" s="56" t="n">
        <v>573</v>
      </c>
      <c r="C574" s="185">
        <f>C573</f>
        <v/>
      </c>
      <c r="D574" s="185">
        <f>C574&amp;"/"&amp;B574</f>
        <v/>
      </c>
      <c r="E574" s="215" t="n">
        <v>45318</v>
      </c>
      <c r="F574" s="186" t="inlineStr">
        <is>
          <t>возврат</t>
        </is>
      </c>
      <c r="G574" s="185" t="inlineStr">
        <is>
          <t>Тандер</t>
        </is>
      </c>
      <c r="H574" s="216" t="inlineStr">
        <is>
          <t>Екатеринбург</t>
        </is>
      </c>
      <c r="I574" s="185" t="n">
        <v>500</v>
      </c>
      <c r="J574" s="185" t="n">
        <v>500</v>
      </c>
      <c r="K574" s="185" t="inlineStr">
        <is>
          <t>ВозПерв00101417</t>
        </is>
      </c>
      <c r="L574" s="185" t="inlineStr">
        <is>
          <t>Дьяков</t>
        </is>
      </c>
      <c r="M574" s="185" t="inlineStr">
        <is>
          <t>Р197КН159</t>
        </is>
      </c>
      <c r="N574" s="185" t="n">
        <v>20</v>
      </c>
      <c r="O574" s="185" t="n"/>
      <c r="P574" s="258" t="inlineStr">
        <is>
          <t>Л7</t>
        </is>
      </c>
      <c r="Q574" s="250" t="n"/>
      <c r="R574" s="185" t="n"/>
      <c r="S574" s="258" t="inlineStr">
        <is>
          <t>R101210675</t>
        </is>
      </c>
      <c r="T574" s="185">
        <f>VLOOKUP(_xlfn.CONCAT(G574,H574),'SHIP-TO'!H:I,2,0)</f>
        <v/>
      </c>
      <c r="U574" s="282" t="n"/>
      <c r="V574" s="185" t="n"/>
      <c r="W574" s="185" t="n"/>
      <c r="X574" s="185" t="n"/>
      <c r="Y574" s="185" t="n"/>
      <c r="Z574" s="185" t="n"/>
      <c r="AA574" s="185" t="n"/>
      <c r="AB574" s="185" t="n"/>
      <c r="AC574" s="185" t="n"/>
      <c r="AD574" s="185" t="n"/>
      <c r="AE574" s="185" t="n"/>
      <c r="AF574" s="185" t="n"/>
      <c r="AG574" s="185" t="n"/>
      <c r="AH574" s="185" t="n"/>
      <c r="AI574" s="258" t="n"/>
      <c r="AJ574" s="185" t="n"/>
    </row>
    <row r="575" customFormat="1" s="172">
      <c r="A575" s="169">
        <f>E575&amp;F575</f>
        <v/>
      </c>
      <c r="B575" s="56" t="n">
        <v>574</v>
      </c>
      <c r="C575" s="185">
        <f>C574</f>
        <v/>
      </c>
      <c r="D575" s="185">
        <f>C575&amp;"/"&amp;B575</f>
        <v/>
      </c>
      <c r="E575" s="215" t="n">
        <v>45320</v>
      </c>
      <c r="F575" s="186" t="inlineStr">
        <is>
          <t>возврат</t>
        </is>
      </c>
      <c r="G575" s="185" t="inlineStr">
        <is>
          <t>Континент</t>
        </is>
      </c>
      <c r="H575" s="216" t="inlineStr">
        <is>
          <t>Челябинск</t>
        </is>
      </c>
      <c r="I575" s="185" t="n">
        <v>600</v>
      </c>
      <c r="J575" s="185" t="n">
        <v>600</v>
      </c>
      <c r="K575" s="185" t="n">
        <v>6</v>
      </c>
      <c r="L575" s="185" t="inlineStr">
        <is>
          <t>Ромахин</t>
        </is>
      </c>
      <c r="M575" s="185" t="inlineStr">
        <is>
          <t>М348АК159</t>
        </is>
      </c>
      <c r="N575" s="185" t="n">
        <v>24</v>
      </c>
      <c r="O575" s="185" t="n"/>
      <c r="P575" s="258" t="inlineStr">
        <is>
          <t>Л7</t>
        </is>
      </c>
      <c r="Q575" s="250" t="n"/>
      <c r="R575" s="185" t="n"/>
      <c r="S575" s="258" t="inlineStr">
        <is>
          <t>R101210678</t>
        </is>
      </c>
      <c r="T575" s="185">
        <f>VLOOKUP(_xlfn.CONCAT(G575,H575),'SHIP-TO'!H:I,2,0)</f>
        <v/>
      </c>
      <c r="U575" s="282" t="n"/>
      <c r="V575" s="185" t="n"/>
      <c r="W575" s="185" t="n"/>
      <c r="X575" s="185" t="n"/>
      <c r="Y575" s="185" t="n"/>
      <c r="Z575" s="185" t="n"/>
      <c r="AA575" s="185" t="n"/>
      <c r="AB575" s="185" t="n"/>
      <c r="AC575" s="185" t="n"/>
      <c r="AD575" s="185" t="n"/>
      <c r="AE575" s="185" t="n"/>
      <c r="AF575" s="185" t="n"/>
      <c r="AG575" s="185" t="n"/>
      <c r="AH575" s="185" t="n"/>
      <c r="AI575" s="258" t="n"/>
      <c r="AJ575" s="185" t="n"/>
    </row>
    <row r="576" customFormat="1" s="172">
      <c r="A576" s="169">
        <f>E576&amp;F576</f>
        <v/>
      </c>
      <c r="B576" s="56" t="n">
        <v>575</v>
      </c>
      <c r="C576" s="185">
        <f>C575</f>
        <v/>
      </c>
      <c r="D576" s="185">
        <f>C576&amp;"/"&amp;B576</f>
        <v/>
      </c>
      <c r="E576" s="215" t="n">
        <v>45322</v>
      </c>
      <c r="F576" s="186" t="inlineStr">
        <is>
          <t>возврат</t>
        </is>
      </c>
      <c r="G576" s="185" t="inlineStr">
        <is>
          <t>Х5</t>
        </is>
      </c>
      <c r="H576" s="216" t="inlineStr">
        <is>
          <t>РЦ Екатеринбург</t>
        </is>
      </c>
      <c r="I576" s="185" t="n">
        <v>400</v>
      </c>
      <c r="J576" s="185" t="n">
        <v>400</v>
      </c>
      <c r="K576" s="185" t="n">
        <v>10392</v>
      </c>
      <c r="L576" s="185" t="inlineStr">
        <is>
          <t>Юрков</t>
        </is>
      </c>
      <c r="M576" s="185" t="inlineStr">
        <is>
          <t>Н773ЕТ159</t>
        </is>
      </c>
      <c r="N576" s="185" t="n">
        <v>16</v>
      </c>
      <c r="O576" s="185" t="n"/>
      <c r="P576" s="258" t="inlineStr">
        <is>
          <t>Л7</t>
        </is>
      </c>
      <c r="Q576" s="250" t="n"/>
      <c r="R576" s="185" t="n"/>
      <c r="S576" s="258" t="inlineStr">
        <is>
          <t>R101210677</t>
        </is>
      </c>
      <c r="T576" s="185">
        <f>VLOOKUP(_xlfn.CONCAT(G576,H576),'SHIP-TO'!H:I,2,0)</f>
        <v/>
      </c>
      <c r="U576" s="282" t="n"/>
      <c r="V576" s="185" t="n"/>
      <c r="W576" s="185" t="n"/>
      <c r="X576" s="185" t="n"/>
      <c r="Y576" s="185" t="n"/>
      <c r="Z576" s="185" t="n"/>
      <c r="AA576" s="185" t="n"/>
      <c r="AB576" s="185" t="n"/>
      <c r="AC576" s="185" t="n"/>
      <c r="AD576" s="185" t="n"/>
      <c r="AE576" s="185" t="n"/>
      <c r="AF576" s="185" t="n"/>
      <c r="AG576" s="185" t="n"/>
      <c r="AH576" s="185" t="n"/>
      <c r="AI576" s="258" t="n"/>
      <c r="AJ576" s="185" t="n"/>
    </row>
    <row r="577">
      <c r="A577" s="167">
        <f>E577&amp;F577</f>
        <v/>
      </c>
      <c r="B577" s="56" t="n">
        <v>576</v>
      </c>
      <c r="C577" s="175">
        <f>C576</f>
        <v/>
      </c>
      <c r="D577" s="175">
        <f>C577&amp;"/"&amp;B577</f>
        <v/>
      </c>
      <c r="E577" s="187" t="n">
        <v>45323</v>
      </c>
      <c r="F577" s="187" t="inlineStr">
        <is>
          <t>возврат</t>
        </is>
      </c>
      <c r="G577" s="175" t="inlineStr">
        <is>
          <t>Х5</t>
        </is>
      </c>
      <c r="H577" s="220" t="inlineStr">
        <is>
          <t>РЦ Екатеринбург</t>
        </is>
      </c>
      <c r="I577" s="175" t="n">
        <v>400</v>
      </c>
      <c r="J577" s="175" t="n">
        <v>400</v>
      </c>
      <c r="K577" s="175" t="n">
        <v>10399</v>
      </c>
      <c r="L577" s="175" t="inlineStr">
        <is>
          <t xml:space="preserve">Коковин </t>
        </is>
      </c>
      <c r="M577" s="175" t="inlineStr">
        <is>
          <t>Н763ЕТ159</t>
        </is>
      </c>
      <c r="N577" s="175" t="n">
        <v>16</v>
      </c>
      <c r="O577" s="175" t="n"/>
      <c r="P577" s="175" t="inlineStr">
        <is>
          <t>Л7</t>
        </is>
      </c>
      <c r="Q577" s="251" t="n"/>
      <c r="R577" s="175" t="n">
        <v>810007260</v>
      </c>
      <c r="S577" s="257" t="inlineStr">
        <is>
          <t>R101212356</t>
        </is>
      </c>
      <c r="T577" s="175">
        <f>VLOOKUP(_xlfn.CONCAT(G577,H577),'SHIP-TO'!H:I,2,0)</f>
        <v/>
      </c>
      <c r="U577" s="296" t="n"/>
      <c r="V577" s="175" t="n"/>
      <c r="W577" s="175" t="n"/>
      <c r="X577" s="175" t="n"/>
      <c r="Y577" s="175" t="n"/>
      <c r="Z577" s="175" t="n"/>
      <c r="AA577" s="175" t="n"/>
      <c r="AB577" s="175" t="n"/>
      <c r="AC577" s="175" t="n"/>
      <c r="AD577" s="175" t="n"/>
      <c r="AE577" s="175" t="n"/>
      <c r="AF577" s="175" t="n"/>
      <c r="AG577" s="175" t="n"/>
      <c r="AH577" s="175" t="n"/>
      <c r="AI577" s="175" t="n"/>
      <c r="AJ577" s="175" t="n"/>
    </row>
    <row r="578">
      <c r="A578" s="167">
        <f>E578&amp;F578</f>
        <v/>
      </c>
      <c r="B578" s="56" t="n">
        <v>577</v>
      </c>
      <c r="C578" s="175">
        <f>C577</f>
        <v/>
      </c>
      <c r="D578" s="175">
        <f>C578&amp;"/"&amp;B578</f>
        <v/>
      </c>
      <c r="E578" s="187" t="n">
        <v>45325</v>
      </c>
      <c r="F578" s="187" t="inlineStr">
        <is>
          <t>возврат</t>
        </is>
      </c>
      <c r="G578" s="175" t="inlineStr">
        <is>
          <t>Тандер</t>
        </is>
      </c>
      <c r="H578" s="220" t="inlineStr">
        <is>
          <t>Екатеринбург</t>
        </is>
      </c>
      <c r="I578" s="175" t="n">
        <v>500</v>
      </c>
      <c r="J578" s="175" t="n">
        <v>488</v>
      </c>
      <c r="K578" s="175" t="inlineStr">
        <is>
          <t>ВозПерв</t>
        </is>
      </c>
      <c r="L578" s="175" t="inlineStr">
        <is>
          <t>Коренник</t>
        </is>
      </c>
      <c r="M578" s="175" t="inlineStr">
        <is>
          <t>Н421ТУ159</t>
        </is>
      </c>
      <c r="N578" s="175" t="n">
        <v>20</v>
      </c>
      <c r="O578" s="175" t="n"/>
      <c r="P578" s="175" t="inlineStr">
        <is>
          <t>Л7</t>
        </is>
      </c>
      <c r="Q578" s="251" t="n"/>
      <c r="R578" s="175" t="n">
        <v>810005733</v>
      </c>
      <c r="S578" s="257" t="inlineStr">
        <is>
          <t>R101220653</t>
        </is>
      </c>
      <c r="T578" s="175">
        <f>VLOOKUP(_xlfn.CONCAT(G578,H578),'SHIP-TO'!H:I,2,0)</f>
        <v/>
      </c>
      <c r="U578" s="296" t="n"/>
      <c r="V578" s="175" t="n"/>
      <c r="W578" s="175" t="n"/>
      <c r="X578" s="175" t="n"/>
      <c r="Y578" s="175" t="n"/>
      <c r="Z578" s="175" t="n"/>
      <c r="AA578" s="175" t="n"/>
      <c r="AB578" s="175" t="n"/>
      <c r="AC578" s="175" t="n"/>
      <c r="AD578" s="175" t="n"/>
      <c r="AE578" s="175" t="n"/>
      <c r="AF578" s="175" t="n"/>
      <c r="AG578" s="175" t="n"/>
      <c r="AH578" s="175" t="n"/>
      <c r="AI578" s="175" t="n"/>
      <c r="AJ578" s="175" t="n"/>
    </row>
    <row r="579">
      <c r="A579" s="167">
        <f>E579&amp;F579</f>
        <v/>
      </c>
      <c r="B579" s="56" t="n">
        <v>578</v>
      </c>
      <c r="C579" s="175">
        <f>C578</f>
        <v/>
      </c>
      <c r="D579" s="175">
        <f>C579&amp;"/"&amp;B579</f>
        <v/>
      </c>
      <c r="E579" s="187" t="n">
        <v>45326</v>
      </c>
      <c r="F579" s="187" t="inlineStr">
        <is>
          <t>возврат</t>
        </is>
      </c>
      <c r="G579" s="175" t="inlineStr">
        <is>
          <t>Х5</t>
        </is>
      </c>
      <c r="H579" s="220" t="inlineStr">
        <is>
          <t>РЦ Екатеринбург</t>
        </is>
      </c>
      <c r="I579" s="175" t="n">
        <v>250</v>
      </c>
      <c r="J579" s="175" t="n">
        <v>250</v>
      </c>
      <c r="K579" s="175" t="n">
        <v>10425</v>
      </c>
      <c r="L579" s="175" t="inlineStr">
        <is>
          <t>Щупов</t>
        </is>
      </c>
      <c r="M579" s="175" t="inlineStr">
        <is>
          <t>Р143ЕХ159</t>
        </is>
      </c>
      <c r="N579" s="175" t="n">
        <v>10</v>
      </c>
      <c r="O579" s="175" t="n"/>
      <c r="P579" s="175" t="inlineStr">
        <is>
          <t>Л7</t>
        </is>
      </c>
      <c r="Q579" s="251" t="n"/>
      <c r="R579" s="175" t="n">
        <v>810002101</v>
      </c>
      <c r="S579" s="257" t="inlineStr">
        <is>
          <t>R101212360</t>
        </is>
      </c>
      <c r="T579" s="175">
        <f>VLOOKUP(_xlfn.CONCAT(G579,H579),'SHIP-TO'!H:I,2,0)</f>
        <v/>
      </c>
      <c r="U579" s="296" t="n"/>
      <c r="V579" s="175" t="n"/>
      <c r="W579" s="175" t="n"/>
      <c r="X579" s="175" t="n"/>
      <c r="Y579" s="175" t="n"/>
      <c r="Z579" s="175" t="n"/>
      <c r="AA579" s="175" t="n"/>
      <c r="AB579" s="175" t="n"/>
      <c r="AC579" s="175" t="n"/>
      <c r="AD579" s="175" t="n"/>
      <c r="AE579" s="175" t="n"/>
      <c r="AF579" s="175" t="n"/>
      <c r="AG579" s="175" t="n"/>
      <c r="AH579" s="175" t="n"/>
      <c r="AI579" s="175" t="n"/>
      <c r="AJ579" s="175" t="n"/>
    </row>
    <row r="580">
      <c r="A580" s="167">
        <f>E580&amp;F580</f>
        <v/>
      </c>
      <c r="B580" s="56" t="n">
        <v>579</v>
      </c>
      <c r="C580" s="175">
        <f>C579</f>
        <v/>
      </c>
      <c r="D580" s="175">
        <f>C580&amp;"/"&amp;B580</f>
        <v/>
      </c>
      <c r="E580" s="187" t="n">
        <v>45327</v>
      </c>
      <c r="F580" s="187" t="inlineStr">
        <is>
          <t>возврат</t>
        </is>
      </c>
      <c r="G580" s="175" t="inlineStr">
        <is>
          <t>Х5</t>
        </is>
      </c>
      <c r="H580" s="220" t="inlineStr">
        <is>
          <t>РЦ Екатеринбург</t>
        </is>
      </c>
      <c r="I580" s="175" t="n">
        <v>250</v>
      </c>
      <c r="J580" s="175" t="n">
        <v>250</v>
      </c>
      <c r="K580" s="175" t="n">
        <v>10429</v>
      </c>
      <c r="L580" s="175" t="inlineStr">
        <is>
          <t>Васильченко</t>
        </is>
      </c>
      <c r="M580" s="175" t="inlineStr">
        <is>
          <t>Н736ЕТ159</t>
        </is>
      </c>
      <c r="N580" s="175" t="n">
        <v>10</v>
      </c>
      <c r="O580" s="175" t="n"/>
      <c r="P580" s="175" t="inlineStr">
        <is>
          <t>Л7</t>
        </is>
      </c>
      <c r="Q580" s="175" t="n"/>
      <c r="R580" s="175" t="n">
        <v>810001622</v>
      </c>
      <c r="S580" s="257" t="inlineStr">
        <is>
          <t>R101212358</t>
        </is>
      </c>
      <c r="T580" s="175">
        <f>VLOOKUP(_xlfn.CONCAT(G580,H580),'SHIP-TO'!H:I,2,0)</f>
        <v/>
      </c>
      <c r="U580" s="296" t="n"/>
      <c r="V580" s="175" t="n"/>
      <c r="W580" s="175" t="n"/>
      <c r="X580" s="175" t="n"/>
      <c r="Y580" s="175" t="n"/>
      <c r="Z580" s="175" t="n"/>
      <c r="AA580" s="175" t="n"/>
      <c r="AB580" s="175" t="n"/>
      <c r="AC580" s="175" t="n"/>
      <c r="AD580" s="175" t="n"/>
      <c r="AE580" s="175" t="n"/>
      <c r="AF580" s="175" t="n"/>
      <c r="AG580" s="175" t="n"/>
      <c r="AH580" s="175" t="n"/>
      <c r="AI580" s="175" t="n"/>
      <c r="AJ580" s="175" t="n"/>
    </row>
    <row r="581">
      <c r="A581" s="167">
        <f>E581&amp;F581</f>
        <v/>
      </c>
      <c r="B581" s="56" t="n">
        <v>580</v>
      </c>
      <c r="C581" s="175">
        <f>C580</f>
        <v/>
      </c>
      <c r="D581" s="175">
        <f>C581&amp;"/"&amp;B581</f>
        <v/>
      </c>
      <c r="E581" s="187" t="n">
        <v>45327</v>
      </c>
      <c r="F581" s="187" t="inlineStr">
        <is>
          <t>возврат</t>
        </is>
      </c>
      <c r="G581" s="175" t="inlineStr">
        <is>
          <t>Х5</t>
        </is>
      </c>
      <c r="H581" s="220" t="inlineStr">
        <is>
          <t>РЦ Екатеринбург</t>
        </is>
      </c>
      <c r="I581" s="175" t="n">
        <v>400</v>
      </c>
      <c r="J581" s="175" t="n">
        <v>400</v>
      </c>
      <c r="K581" s="175" t="n">
        <v>10432</v>
      </c>
      <c r="L581" s="175" t="inlineStr">
        <is>
          <t>Васильченко</t>
        </is>
      </c>
      <c r="M581" s="175" t="inlineStr">
        <is>
          <t>Н736ЕТ159</t>
        </is>
      </c>
      <c r="N581" s="175" t="n">
        <v>16</v>
      </c>
      <c r="O581" s="175" t="n"/>
      <c r="P581" s="175" t="inlineStr">
        <is>
          <t>Л7</t>
        </is>
      </c>
      <c r="Q581" s="175" t="n"/>
      <c r="R581" s="175" t="n">
        <v>810006212</v>
      </c>
      <c r="S581" s="257" t="inlineStr">
        <is>
          <t>R101212357</t>
        </is>
      </c>
      <c r="T581" s="175">
        <f>VLOOKUP(_xlfn.CONCAT(G581,H581),'SHIP-TO'!H:I,2,0)</f>
        <v/>
      </c>
      <c r="U581" s="296" t="n"/>
      <c r="V581" s="175" t="n"/>
      <c r="W581" s="175" t="n"/>
      <c r="X581" s="175" t="n"/>
      <c r="Y581" s="175" t="n"/>
      <c r="Z581" s="175" t="n"/>
      <c r="AA581" s="175" t="n"/>
      <c r="AB581" s="175" t="n"/>
      <c r="AC581" s="175" t="n"/>
      <c r="AD581" s="175" t="n"/>
      <c r="AE581" s="175" t="n"/>
      <c r="AF581" s="175" t="n"/>
      <c r="AG581" s="175" t="n"/>
      <c r="AH581" s="175" t="n"/>
      <c r="AI581" s="175" t="n"/>
      <c r="AJ581" s="175" t="n"/>
    </row>
    <row r="582">
      <c r="A582" s="167">
        <f>E582&amp;F582</f>
        <v/>
      </c>
      <c r="B582" s="56" t="n">
        <v>581</v>
      </c>
      <c r="C582" s="175">
        <f>C581</f>
        <v/>
      </c>
      <c r="D582" s="175">
        <f>C582&amp;"/"&amp;B582</f>
        <v/>
      </c>
      <c r="E582" s="187" t="n">
        <v>45328</v>
      </c>
      <c r="F582" s="187" t="inlineStr">
        <is>
          <t>возврат</t>
        </is>
      </c>
      <c r="G582" s="175" t="inlineStr">
        <is>
          <t>Тандер</t>
        </is>
      </c>
      <c r="H582" s="220" t="inlineStr">
        <is>
          <t>Сургут</t>
        </is>
      </c>
      <c r="I582" s="175" t="n">
        <v>500</v>
      </c>
      <c r="J582" s="175" t="n">
        <v>500</v>
      </c>
      <c r="K582" s="175" t="inlineStr">
        <is>
          <t>ВозСР05150</t>
        </is>
      </c>
      <c r="L582" s="175" t="inlineStr">
        <is>
          <t xml:space="preserve">Шатилов </t>
        </is>
      </c>
      <c r="M582" s="175" t="inlineStr">
        <is>
          <t>Н086СХ159</t>
        </is>
      </c>
      <c r="N582" s="175" t="n">
        <v>20</v>
      </c>
      <c r="O582" s="175" t="n"/>
      <c r="P582" s="175" t="inlineStr">
        <is>
          <t>Л7</t>
        </is>
      </c>
      <c r="Q582" s="175" t="n"/>
      <c r="R582" s="175" t="n">
        <v>810000813</v>
      </c>
      <c r="S582" s="257" t="inlineStr">
        <is>
          <t>R101220649</t>
        </is>
      </c>
      <c r="T582" s="175">
        <f>VLOOKUP(_xlfn.CONCAT(G582,H582),'SHIP-TO'!H:I,2,0)</f>
        <v/>
      </c>
      <c r="U582" s="296" t="n"/>
      <c r="V582" s="175" t="n"/>
      <c r="W582" s="175" t="n"/>
      <c r="X582" s="175" t="n"/>
      <c r="Y582" s="175" t="n"/>
      <c r="Z582" s="175" t="n"/>
      <c r="AA582" s="175" t="n"/>
      <c r="AB582" s="175" t="n"/>
      <c r="AC582" s="175" t="n"/>
      <c r="AD582" s="175" t="n"/>
      <c r="AE582" s="175" t="n"/>
      <c r="AF582" s="175" t="n"/>
      <c r="AG582" s="175" t="n"/>
      <c r="AH582" s="175" t="n"/>
      <c r="AI582" s="175" t="n"/>
      <c r="AJ582" s="175" t="n"/>
    </row>
    <row r="583">
      <c r="A583" s="167">
        <f>E583&amp;F583</f>
        <v/>
      </c>
      <c r="B583" s="56" t="n">
        <v>582</v>
      </c>
      <c r="C583" s="175">
        <f>C582</f>
        <v/>
      </c>
      <c r="D583" s="175">
        <f>C583&amp;"/"&amp;B583</f>
        <v/>
      </c>
      <c r="E583" s="187" t="n">
        <v>45328</v>
      </c>
      <c r="F583" s="187" t="inlineStr">
        <is>
          <t>возврат</t>
        </is>
      </c>
      <c r="G583" s="175" t="inlineStr">
        <is>
          <t>Х5</t>
        </is>
      </c>
      <c r="H583" s="220" t="inlineStr">
        <is>
          <t>РЦ Екатеринбург</t>
        </is>
      </c>
      <c r="I583" s="175" t="n">
        <v>250</v>
      </c>
      <c r="J583" s="175" t="n">
        <v>282</v>
      </c>
      <c r="K583" s="175" t="n">
        <v>10445</v>
      </c>
      <c r="L583" s="175" t="inlineStr">
        <is>
          <t>Муфазалов</t>
        </is>
      </c>
      <c r="M583" s="175" t="inlineStr">
        <is>
          <t>Р689КР159</t>
        </is>
      </c>
      <c r="N583" s="175" t="n">
        <v>12</v>
      </c>
      <c r="O583" s="175" t="n"/>
      <c r="P583" s="175" t="inlineStr">
        <is>
          <t>Л7</t>
        </is>
      </c>
      <c r="Q583" s="175" t="n"/>
      <c r="R583" s="175" t="n">
        <v>810006122</v>
      </c>
      <c r="S583" s="257" t="inlineStr">
        <is>
          <t>R101212359</t>
        </is>
      </c>
      <c r="T583" s="175">
        <f>VLOOKUP(_xlfn.CONCAT(G583,H583),'SHIP-TO'!H:I,2,0)</f>
        <v/>
      </c>
      <c r="U583" s="296" t="n"/>
      <c r="V583" s="175" t="n"/>
      <c r="W583" s="175" t="n"/>
      <c r="X583" s="175" t="n"/>
      <c r="Y583" s="175" t="n"/>
      <c r="Z583" s="175" t="n"/>
      <c r="AA583" s="175" t="n"/>
      <c r="AB583" s="175" t="n"/>
      <c r="AC583" s="175" t="n"/>
      <c r="AD583" s="175" t="n"/>
      <c r="AE583" s="175" t="n"/>
      <c r="AF583" s="175" t="n"/>
      <c r="AG583" s="175" t="n"/>
      <c r="AH583" s="175" t="n"/>
      <c r="AI583" s="175" t="n"/>
      <c r="AJ583" s="175" t="n"/>
    </row>
    <row r="584">
      <c r="A584" s="167">
        <f>E584&amp;F584</f>
        <v/>
      </c>
      <c r="B584" s="56" t="n">
        <v>583</v>
      </c>
      <c r="C584" s="175">
        <f>C583</f>
        <v/>
      </c>
      <c r="D584" s="175">
        <f>C584&amp;"/"&amp;B584</f>
        <v/>
      </c>
      <c r="E584" s="187" t="n">
        <v>45329</v>
      </c>
      <c r="F584" s="187" t="inlineStr">
        <is>
          <t>возврат</t>
        </is>
      </c>
      <c r="G584" s="175" t="inlineStr">
        <is>
          <t>Х5</t>
        </is>
      </c>
      <c r="H584" s="220" t="inlineStr">
        <is>
          <t>РЦ Екатеринбург</t>
        </is>
      </c>
      <c r="I584" s="175" t="n">
        <v>250</v>
      </c>
      <c r="J584" s="175" t="n">
        <v>250</v>
      </c>
      <c r="K584" s="175" t="n">
        <v>10445</v>
      </c>
      <c r="L584" s="175" t="inlineStr">
        <is>
          <t xml:space="preserve">Гильманов </t>
        </is>
      </c>
      <c r="M584" s="175" t="inlineStr">
        <is>
          <t>А309ОК159</t>
        </is>
      </c>
      <c r="N584" s="175" t="n">
        <v>10</v>
      </c>
      <c r="O584" s="175" t="n"/>
      <c r="P584" s="175" t="inlineStr">
        <is>
          <t>Л7</t>
        </is>
      </c>
      <c r="Q584" s="175" t="n"/>
      <c r="R584" s="175" t="n">
        <v>810006125</v>
      </c>
      <c r="S584" s="257" t="inlineStr">
        <is>
          <t>R101220642</t>
        </is>
      </c>
      <c r="T584" s="175">
        <f>VLOOKUP(_xlfn.CONCAT(G584,H584),'SHIP-TO'!H:I,2,0)</f>
        <v/>
      </c>
      <c r="U584" s="296" t="n"/>
      <c r="V584" s="175" t="n"/>
      <c r="W584" s="175" t="n"/>
      <c r="X584" s="175" t="n"/>
      <c r="Y584" s="175" t="n"/>
      <c r="Z584" s="175" t="n"/>
      <c r="AA584" s="175" t="n"/>
      <c r="AB584" s="175" t="n"/>
      <c r="AC584" s="175" t="n"/>
      <c r="AD584" s="175" t="n"/>
      <c r="AE584" s="175" t="n"/>
      <c r="AF584" s="175" t="n"/>
      <c r="AG584" s="175" t="n"/>
      <c r="AH584" s="175" t="n"/>
      <c r="AI584" s="175" t="n"/>
      <c r="AJ584" s="175" t="n"/>
    </row>
    <row r="585">
      <c r="A585" s="167">
        <f>E585&amp;F585</f>
        <v/>
      </c>
      <c r="B585" s="56" t="n">
        <v>584</v>
      </c>
      <c r="C585" s="175">
        <f>C584</f>
        <v/>
      </c>
      <c r="D585" s="175">
        <f>C585&amp;"/"&amp;B585</f>
        <v/>
      </c>
      <c r="E585" s="187" t="n">
        <v>45330</v>
      </c>
      <c r="F585" s="187" t="inlineStr">
        <is>
          <t>возврат</t>
        </is>
      </c>
      <c r="G585" s="175" t="inlineStr">
        <is>
          <t>Х5</t>
        </is>
      </c>
      <c r="H585" s="220" t="inlineStr">
        <is>
          <t>РЦ Форпост</t>
        </is>
      </c>
      <c r="I585" s="175" t="n">
        <v>400</v>
      </c>
      <c r="J585" s="175" t="n">
        <v>400</v>
      </c>
      <c r="K585" s="175" t="n">
        <v>5900249070</v>
      </c>
      <c r="L585" s="175" t="inlineStr">
        <is>
          <t xml:space="preserve">Юрков </t>
        </is>
      </c>
      <c r="M585" s="175" t="inlineStr">
        <is>
          <t>Н773ЕТ159</t>
        </is>
      </c>
      <c r="N585" s="175" t="n">
        <v>16</v>
      </c>
      <c r="O585" s="175" t="n"/>
      <c r="P585" s="175" t="inlineStr">
        <is>
          <t>Л7</t>
        </is>
      </c>
      <c r="Q585" s="175" t="n"/>
      <c r="R585" s="175" t="n">
        <v>810004954</v>
      </c>
      <c r="S585" s="257" t="inlineStr">
        <is>
          <t>R101220645</t>
        </is>
      </c>
      <c r="T585" s="175">
        <f>VLOOKUP(_xlfn.CONCAT(G585,H585),'SHIP-TO'!H:I,2,0)</f>
        <v/>
      </c>
      <c r="U585" s="296" t="n"/>
      <c r="V585" s="175" t="n"/>
      <c r="W585" s="175" t="n"/>
      <c r="X585" s="175" t="n"/>
      <c r="Y585" s="175" t="n"/>
      <c r="Z585" s="175" t="n"/>
      <c r="AA585" s="175" t="n"/>
      <c r="AB585" s="175" t="n"/>
      <c r="AC585" s="175" t="n"/>
      <c r="AD585" s="175" t="n"/>
      <c r="AE585" s="175" t="n"/>
      <c r="AF585" s="175" t="n"/>
      <c r="AG585" s="175" t="n"/>
      <c r="AH585" s="175" t="n"/>
      <c r="AI585" s="175" t="n"/>
      <c r="AJ585" s="175" t="n"/>
    </row>
    <row r="586">
      <c r="A586" s="167">
        <f>E586&amp;F586</f>
        <v/>
      </c>
      <c r="B586" s="56" t="n">
        <v>585</v>
      </c>
      <c r="C586" s="175">
        <f>C585</f>
        <v/>
      </c>
      <c r="D586" s="175">
        <f>C586&amp;"/"&amp;B586</f>
        <v/>
      </c>
      <c r="E586" s="187" t="n">
        <v>45332</v>
      </c>
      <c r="F586" s="187" t="inlineStr">
        <is>
          <t>возврат</t>
        </is>
      </c>
      <c r="G586" s="175" t="inlineStr">
        <is>
          <t>Тандер</t>
        </is>
      </c>
      <c r="H586" s="220" t="inlineStr">
        <is>
          <t>Екатеринбург</t>
        </is>
      </c>
      <c r="I586" s="175" t="n">
        <v>500</v>
      </c>
      <c r="J586" s="175" t="n">
        <v>500</v>
      </c>
      <c r="K586" s="175" t="inlineStr">
        <is>
          <t>ВозПерв0010473</t>
        </is>
      </c>
      <c r="L586" s="175" t="inlineStr">
        <is>
          <t xml:space="preserve">Лычкин </t>
        </is>
      </c>
      <c r="M586" s="175" t="inlineStr">
        <is>
          <t>А470ОК159</t>
        </is>
      </c>
      <c r="N586" s="175" t="n">
        <v>20</v>
      </c>
      <c r="O586" s="175" t="n"/>
      <c r="P586" s="175" t="inlineStr">
        <is>
          <t>Л7</t>
        </is>
      </c>
      <c r="Q586" s="175" t="n"/>
      <c r="R586" s="175" t="n">
        <v>810005734</v>
      </c>
      <c r="S586" s="257" t="inlineStr">
        <is>
          <t>R101220652</t>
        </is>
      </c>
      <c r="T586" s="175">
        <f>VLOOKUP(_xlfn.CONCAT(G586,H586),'SHIP-TO'!H:I,2,0)</f>
        <v/>
      </c>
      <c r="U586" s="296" t="n"/>
      <c r="V586" s="175" t="n"/>
      <c r="W586" s="175" t="n"/>
      <c r="X586" s="175" t="n"/>
      <c r="Y586" s="175" t="n"/>
      <c r="Z586" s="175" t="n"/>
      <c r="AA586" s="175" t="n"/>
      <c r="AB586" s="175" t="n"/>
      <c r="AC586" s="175" t="n"/>
      <c r="AD586" s="175" t="n"/>
      <c r="AE586" s="175" t="n"/>
      <c r="AF586" s="175" t="n"/>
      <c r="AG586" s="175" t="n"/>
      <c r="AH586" s="175" t="n"/>
      <c r="AI586" s="175" t="n"/>
      <c r="AJ586" s="175" t="n"/>
    </row>
    <row r="587">
      <c r="A587" s="167">
        <f>E587&amp;F587</f>
        <v/>
      </c>
      <c r="B587" s="56" t="n">
        <v>586</v>
      </c>
      <c r="C587" s="175">
        <f>C586</f>
        <v/>
      </c>
      <c r="D587" s="175">
        <f>C587&amp;"/"&amp;B587</f>
        <v/>
      </c>
      <c r="E587" s="187" t="n">
        <v>45334</v>
      </c>
      <c r="F587" s="187" t="inlineStr">
        <is>
          <t>возврат</t>
        </is>
      </c>
      <c r="G587" s="175" t="inlineStr">
        <is>
          <t>Тандер</t>
        </is>
      </c>
      <c r="H587" s="220" t="inlineStr">
        <is>
          <t>Челябинск</t>
        </is>
      </c>
      <c r="I587" s="175" t="n">
        <v>500</v>
      </c>
      <c r="J587" s="175" t="n">
        <v>500</v>
      </c>
      <c r="K587" s="175" t="inlineStr">
        <is>
          <t>Чел1311032</t>
        </is>
      </c>
      <c r="L587" s="175" t="inlineStr">
        <is>
          <t xml:space="preserve">Сопрыкин </t>
        </is>
      </c>
      <c r="M587" s="175" t="inlineStr">
        <is>
          <t>Р143ЕХ159</t>
        </is>
      </c>
      <c r="N587" s="175" t="n">
        <v>20</v>
      </c>
      <c r="O587" s="175" t="n"/>
      <c r="P587" s="175" t="inlineStr">
        <is>
          <t>Л7</t>
        </is>
      </c>
      <c r="Q587" s="175" t="n"/>
      <c r="R587" s="175" t="n">
        <v>810008223</v>
      </c>
      <c r="S587" s="257" t="inlineStr">
        <is>
          <t>R101220648</t>
        </is>
      </c>
      <c r="T587" s="175">
        <f>VLOOKUP(_xlfn.CONCAT(G587,H587),'SHIP-TO'!H:I,2,0)</f>
        <v/>
      </c>
      <c r="U587" s="296" t="n"/>
      <c r="V587" s="175" t="n"/>
      <c r="W587" s="175" t="n"/>
      <c r="X587" s="175" t="n"/>
      <c r="Y587" s="175" t="n"/>
      <c r="Z587" s="175" t="n"/>
      <c r="AA587" s="175" t="n"/>
      <c r="AB587" s="175" t="n"/>
      <c r="AC587" s="175" t="n"/>
      <c r="AD587" s="175" t="n"/>
      <c r="AE587" s="175" t="n"/>
      <c r="AF587" s="175" t="n"/>
      <c r="AG587" s="175" t="n"/>
      <c r="AH587" s="175" t="n"/>
      <c r="AI587" s="175" t="n"/>
      <c r="AJ587" s="175" t="n"/>
    </row>
    <row r="588">
      <c r="A588" s="167">
        <f>E588&amp;F588</f>
        <v/>
      </c>
      <c r="B588" s="56" t="n">
        <v>587</v>
      </c>
      <c r="C588" s="175">
        <f>C587</f>
        <v/>
      </c>
      <c r="D588" s="175">
        <f>C588&amp;"/"&amp;B588</f>
        <v/>
      </c>
      <c r="E588" s="187" t="n">
        <v>45334</v>
      </c>
      <c r="F588" s="187" t="inlineStr">
        <is>
          <t>возврат</t>
        </is>
      </c>
      <c r="G588" s="175" t="inlineStr">
        <is>
          <t>Континент</t>
        </is>
      </c>
      <c r="H588" s="220" t="inlineStr">
        <is>
          <t>Челябинск</t>
        </is>
      </c>
      <c r="I588" s="175" t="n">
        <v>600</v>
      </c>
      <c r="J588" s="175" t="n">
        <v>600</v>
      </c>
      <c r="K588" s="175" t="n">
        <v>7</v>
      </c>
      <c r="L588" s="175" t="inlineStr">
        <is>
          <t xml:space="preserve">Ромахин </t>
        </is>
      </c>
      <c r="M588" s="175" t="inlineStr">
        <is>
          <t>М348АК159</t>
        </is>
      </c>
      <c r="N588" s="175" t="n">
        <v>24</v>
      </c>
      <c r="O588" s="175" t="n"/>
      <c r="P588" s="175" t="inlineStr">
        <is>
          <t>Л7</t>
        </is>
      </c>
      <c r="Q588" s="175" t="n"/>
      <c r="R588" s="175" t="n">
        <v>810008224</v>
      </c>
      <c r="S588" s="257" t="inlineStr">
        <is>
          <t>R101220647</t>
        </is>
      </c>
      <c r="T588" s="175">
        <f>VLOOKUP(_xlfn.CONCAT(G588,H588),'SHIP-TO'!H:I,2,0)</f>
        <v/>
      </c>
      <c r="U588" s="296" t="n"/>
      <c r="V588" s="175" t="n"/>
      <c r="W588" s="175" t="n"/>
      <c r="X588" s="175" t="n"/>
      <c r="Y588" s="175" t="n"/>
      <c r="Z588" s="175" t="n"/>
      <c r="AA588" s="175" t="n"/>
      <c r="AB588" s="175" t="n"/>
      <c r="AC588" s="175" t="n"/>
      <c r="AD588" s="175" t="n"/>
      <c r="AE588" s="175" t="n"/>
      <c r="AF588" s="175" t="n"/>
      <c r="AG588" s="175" t="n"/>
      <c r="AH588" s="175" t="n"/>
      <c r="AI588" s="175" t="n"/>
      <c r="AJ588" s="175" t="n"/>
    </row>
    <row r="589">
      <c r="A589" s="167">
        <f>E589&amp;F589</f>
        <v/>
      </c>
      <c r="B589" s="56" t="n">
        <v>588</v>
      </c>
      <c r="C589" s="175">
        <f>C588</f>
        <v/>
      </c>
      <c r="D589" s="175">
        <f>C589&amp;"/"&amp;B589</f>
        <v/>
      </c>
      <c r="E589" s="187" t="n">
        <v>45335</v>
      </c>
      <c r="F589" s="187" t="inlineStr">
        <is>
          <t>возврат</t>
        </is>
      </c>
      <c r="G589" s="175" t="inlineStr">
        <is>
          <t>Тандер</t>
        </is>
      </c>
      <c r="H589" s="220" t="inlineStr">
        <is>
          <t>Сургут</t>
        </is>
      </c>
      <c r="I589" s="175" t="n">
        <v>504</v>
      </c>
      <c r="J589" s="175" t="n">
        <v>504</v>
      </c>
      <c r="K589" s="175" t="inlineStr">
        <is>
          <t>ВозСР05159</t>
        </is>
      </c>
      <c r="L589" s="175" t="inlineStr">
        <is>
          <t>Аботин</t>
        </is>
      </c>
      <c r="M589" s="175" t="inlineStr">
        <is>
          <t>Х864ВА186</t>
        </is>
      </c>
      <c r="N589" s="175" t="n">
        <v>20</v>
      </c>
      <c r="O589" s="175" t="n"/>
      <c r="P589" s="175" t="inlineStr">
        <is>
          <t>Л7</t>
        </is>
      </c>
      <c r="Q589" s="175" t="n"/>
      <c r="R589" s="175" t="n">
        <v>810008222</v>
      </c>
      <c r="S589" s="257" t="inlineStr">
        <is>
          <t>R101220650</t>
        </is>
      </c>
      <c r="T589" s="175">
        <f>VLOOKUP(_xlfn.CONCAT(G589,H589),'SHIP-TO'!H:I,2,0)</f>
        <v/>
      </c>
      <c r="U589" s="296" t="n"/>
      <c r="V589" s="175" t="n"/>
      <c r="W589" s="175" t="n"/>
      <c r="X589" s="175" t="n"/>
      <c r="Y589" s="175" t="n"/>
      <c r="Z589" s="175" t="n"/>
      <c r="AA589" s="175" t="n"/>
      <c r="AB589" s="175" t="n"/>
      <c r="AC589" s="175" t="n"/>
      <c r="AD589" s="175" t="n"/>
      <c r="AE589" s="175" t="n"/>
      <c r="AF589" s="175" t="n"/>
      <c r="AG589" s="175" t="n"/>
      <c r="AH589" s="175" t="n"/>
      <c r="AI589" s="175" t="n"/>
      <c r="AJ589" s="175" t="n"/>
    </row>
    <row r="590">
      <c r="A590" s="167">
        <f>E590&amp;F590</f>
        <v/>
      </c>
      <c r="B590" s="56" t="n">
        <v>589</v>
      </c>
      <c r="C590" s="175">
        <f>C589</f>
        <v/>
      </c>
      <c r="D590" s="175">
        <f>C590&amp;"/"&amp;B590</f>
        <v/>
      </c>
      <c r="E590" s="187" t="n">
        <v>45337</v>
      </c>
      <c r="F590" s="187" t="inlineStr">
        <is>
          <t>возврат</t>
        </is>
      </c>
      <c r="G590" s="175" t="inlineStr">
        <is>
          <t>Бэст Прайс</t>
        </is>
      </c>
      <c r="H590" s="220" t="inlineStr">
        <is>
          <t>Екатеринбург</t>
        </is>
      </c>
      <c r="I590" s="175" t="n">
        <v>43</v>
      </c>
      <c r="J590" s="175" t="n">
        <v>43</v>
      </c>
      <c r="K590" s="175" t="inlineStr">
        <is>
          <t>б/н</t>
        </is>
      </c>
      <c r="L590" s="175" t="inlineStr">
        <is>
          <t>Дмитриев</t>
        </is>
      </c>
      <c r="M590" s="175" t="inlineStr">
        <is>
          <t>С954КТ96</t>
        </is>
      </c>
      <c r="N590" s="175" t="n">
        <v>2</v>
      </c>
      <c r="O590" s="175" t="n"/>
      <c r="P590" s="175" t="inlineStr">
        <is>
          <t>-</t>
        </is>
      </c>
      <c r="Q590" s="175" t="n"/>
      <c r="R590" s="175" t="inlineStr">
        <is>
          <t>-</t>
        </is>
      </c>
      <c r="S590" s="257" t="inlineStr">
        <is>
          <t>-</t>
        </is>
      </c>
      <c r="T590" s="175">
        <f>VLOOKUP(_xlfn.CONCAT(G590,H590),'SHIP-TO'!H:I,2,0)</f>
        <v/>
      </c>
      <c r="U590" s="296" t="n"/>
      <c r="V590" s="175" t="n"/>
      <c r="W590" s="175" t="n"/>
      <c r="X590" s="175" t="n"/>
      <c r="Y590" s="175" t="n"/>
      <c r="Z590" s="175" t="n"/>
      <c r="AA590" s="175" t="n"/>
      <c r="AB590" s="175" t="n"/>
      <c r="AC590" s="175" t="n"/>
      <c r="AD590" s="175" t="n"/>
      <c r="AE590" s="175" t="n"/>
      <c r="AF590" s="175" t="n"/>
      <c r="AG590" s="175" t="n"/>
      <c r="AH590" s="175" t="n"/>
      <c r="AI590" s="175" t="n"/>
      <c r="AJ590" s="175" t="n"/>
    </row>
    <row r="591">
      <c r="A591" s="167">
        <f>E591&amp;F591</f>
        <v/>
      </c>
      <c r="B591" s="56" t="n">
        <v>590</v>
      </c>
      <c r="C591" s="175">
        <f>C590</f>
        <v/>
      </c>
      <c r="D591" s="175">
        <f>C591&amp;"/"&amp;B591</f>
        <v/>
      </c>
      <c r="E591" s="187" t="n">
        <v>45338</v>
      </c>
      <c r="F591" s="187" t="inlineStr">
        <is>
          <t>возврат</t>
        </is>
      </c>
      <c r="G591" s="175" t="inlineStr">
        <is>
          <t>Х5</t>
        </is>
      </c>
      <c r="H591" s="220" t="inlineStr">
        <is>
          <t>РЦ Форпост</t>
        </is>
      </c>
      <c r="I591" s="175" t="n">
        <v>400</v>
      </c>
      <c r="J591" s="175" t="n">
        <v>400</v>
      </c>
      <c r="K591" s="175" t="n">
        <v>5900251478</v>
      </c>
      <c r="L591" s="175" t="inlineStr">
        <is>
          <t>Михайлов</t>
        </is>
      </c>
      <c r="M591" s="175" t="inlineStr">
        <is>
          <t>Н126СХ159</t>
        </is>
      </c>
      <c r="N591" s="175" t="n">
        <v>16</v>
      </c>
      <c r="O591" s="175" t="n"/>
      <c r="P591" s="175" t="inlineStr">
        <is>
          <t>Л7</t>
        </is>
      </c>
      <c r="Q591" s="175" t="n"/>
      <c r="R591" s="175" t="n">
        <v>810006126</v>
      </c>
      <c r="S591" s="257" t="inlineStr">
        <is>
          <t>R101220643</t>
        </is>
      </c>
      <c r="T591" s="175">
        <f>VLOOKUP(_xlfn.CONCAT(G591,H591),'SHIP-TO'!H:I,2,0)</f>
        <v/>
      </c>
      <c r="U591" s="296" t="n"/>
      <c r="V591" s="175" t="n"/>
      <c r="W591" s="175" t="n"/>
      <c r="X591" s="175" t="n"/>
      <c r="Y591" s="175" t="n"/>
      <c r="Z591" s="175" t="n"/>
      <c r="AA591" s="175" t="n"/>
      <c r="AB591" s="175" t="n"/>
      <c r="AC591" s="175" t="n"/>
      <c r="AD591" s="175" t="n"/>
      <c r="AE591" s="175" t="n"/>
      <c r="AF591" s="175" t="n"/>
      <c r="AG591" s="175" t="n"/>
      <c r="AH591" s="175" t="n"/>
      <c r="AI591" s="175" t="n"/>
      <c r="AJ591" s="175" t="n"/>
    </row>
    <row r="592">
      <c r="A592" s="167">
        <f>E592&amp;F592</f>
        <v/>
      </c>
      <c r="B592" s="56" t="n">
        <v>591</v>
      </c>
      <c r="C592" s="175">
        <f>C591</f>
        <v/>
      </c>
      <c r="D592" s="175">
        <f>C592&amp;"/"&amp;B592</f>
        <v/>
      </c>
      <c r="E592" s="187" t="n">
        <v>45339</v>
      </c>
      <c r="F592" s="187" t="inlineStr">
        <is>
          <t>возврат</t>
        </is>
      </c>
      <c r="G592" s="175" t="inlineStr">
        <is>
          <t>Тандер</t>
        </is>
      </c>
      <c r="H592" s="220" t="inlineStr">
        <is>
          <t>Екатеринбург</t>
        </is>
      </c>
      <c r="I592" s="175" t="n">
        <v>500</v>
      </c>
      <c r="J592" s="175" t="n">
        <v>500</v>
      </c>
      <c r="K592" s="175" t="inlineStr">
        <is>
          <t>ВозПерв0010524</t>
        </is>
      </c>
      <c r="L592" s="175" t="inlineStr">
        <is>
          <t xml:space="preserve">Сопрыкин </t>
        </is>
      </c>
      <c r="M592" s="175" t="inlineStr">
        <is>
          <t>Р143ЕХ159</t>
        </is>
      </c>
      <c r="N592" s="175" t="n">
        <v>20</v>
      </c>
      <c r="O592" s="175" t="n"/>
      <c r="P592" s="175" t="inlineStr">
        <is>
          <t>Л7</t>
        </is>
      </c>
      <c r="Q592" s="175" t="n"/>
      <c r="R592" s="175" t="n">
        <v>810008221</v>
      </c>
      <c r="S592" s="257" t="inlineStr">
        <is>
          <t>R101220651</t>
        </is>
      </c>
      <c r="T592" s="175">
        <f>VLOOKUP(_xlfn.CONCAT(G592,H592),'SHIP-TO'!H:I,2,0)</f>
        <v/>
      </c>
      <c r="U592" s="296" t="n"/>
      <c r="V592" s="175" t="n"/>
      <c r="W592" s="175" t="n"/>
      <c r="X592" s="175" t="n"/>
      <c r="Y592" s="175" t="n"/>
      <c r="Z592" s="175" t="n"/>
      <c r="AA592" s="175" t="n"/>
      <c r="AB592" s="175" t="n"/>
      <c r="AC592" s="175" t="n"/>
      <c r="AD592" s="175" t="n"/>
      <c r="AE592" s="175" t="n"/>
      <c r="AF592" s="175" t="n"/>
      <c r="AG592" s="175" t="n"/>
      <c r="AH592" s="175" t="n"/>
      <c r="AI592" s="175" t="n"/>
      <c r="AJ592" s="175" t="n"/>
    </row>
    <row r="593">
      <c r="A593" s="167">
        <f>E593&amp;F593</f>
        <v/>
      </c>
      <c r="B593" s="56" t="n">
        <v>592</v>
      </c>
      <c r="C593" s="175">
        <f>C592</f>
        <v/>
      </c>
      <c r="D593" s="175">
        <f>C593&amp;"/"&amp;B593</f>
        <v/>
      </c>
      <c r="E593" s="187" t="n">
        <v>45341</v>
      </c>
      <c r="F593" s="187" t="inlineStr">
        <is>
          <t>возврат</t>
        </is>
      </c>
      <c r="G593" s="175" t="inlineStr">
        <is>
          <t>Х5</t>
        </is>
      </c>
      <c r="H593" s="220" t="inlineStr">
        <is>
          <t>РЦ Форпост</t>
        </is>
      </c>
      <c r="I593" s="175" t="n">
        <v>400</v>
      </c>
      <c r="J593" s="175" t="n">
        <v>400</v>
      </c>
      <c r="K593" s="175" t="n">
        <v>5900252341</v>
      </c>
      <c r="L593" s="175" t="inlineStr">
        <is>
          <t>Чебыкин</t>
        </is>
      </c>
      <c r="M593" s="175" t="inlineStr">
        <is>
          <t>Н125СХ159</t>
        </is>
      </c>
      <c r="N593" s="175" t="n">
        <v>16</v>
      </c>
      <c r="O593" s="175" t="n"/>
      <c r="P593" s="175" t="inlineStr">
        <is>
          <t>Л7</t>
        </is>
      </c>
      <c r="Q593" s="175" t="n"/>
      <c r="R593" s="175" t="n">
        <v>810007262</v>
      </c>
      <c r="S593" s="257" t="inlineStr">
        <is>
          <t>R101220644</t>
        </is>
      </c>
      <c r="T593" s="175">
        <f>VLOOKUP(_xlfn.CONCAT(G593,H593),'SHIP-TO'!H:I,2,0)</f>
        <v/>
      </c>
      <c r="U593" s="296" t="n"/>
      <c r="V593" s="175" t="n"/>
      <c r="W593" s="175" t="n"/>
      <c r="X593" s="175" t="n"/>
      <c r="Y593" s="175" t="n"/>
      <c r="Z593" s="175" t="n"/>
      <c r="AA593" s="175" t="n"/>
      <c r="AB593" s="175" t="n"/>
      <c r="AC593" s="175" t="n"/>
      <c r="AD593" s="175" t="n"/>
      <c r="AE593" s="175" t="n"/>
      <c r="AF593" s="175" t="n"/>
      <c r="AG593" s="175" t="n"/>
      <c r="AH593" s="175" t="n"/>
      <c r="AI593" s="175" t="n"/>
      <c r="AJ593" s="175" t="n"/>
    </row>
    <row r="594">
      <c r="A594" s="167">
        <f>E594&amp;F594</f>
        <v/>
      </c>
      <c r="B594" s="56" t="n">
        <v>593</v>
      </c>
      <c r="C594" s="175">
        <f>C593</f>
        <v/>
      </c>
      <c r="D594" s="175">
        <f>C594&amp;"/"&amp;B594</f>
        <v/>
      </c>
      <c r="E594" s="187" t="n">
        <v>45342</v>
      </c>
      <c r="F594" s="187" t="inlineStr">
        <is>
          <t>возврат</t>
        </is>
      </c>
      <c r="G594" s="175" t="inlineStr">
        <is>
          <t>Х5</t>
        </is>
      </c>
      <c r="H594" s="220" t="inlineStr">
        <is>
          <t>РЦ Косулино</t>
        </is>
      </c>
      <c r="I594" s="175" t="n">
        <v>552</v>
      </c>
      <c r="J594" s="175" t="n">
        <v>0</v>
      </c>
      <c r="K594" s="175" t="inlineStr">
        <is>
          <t>Везем в Пермь</t>
        </is>
      </c>
      <c r="L594" s="175" t="inlineStr">
        <is>
          <t>Хмелёв</t>
        </is>
      </c>
      <c r="M594" s="175" t="inlineStr">
        <is>
          <t>Р271КЕ159</t>
        </is>
      </c>
      <c r="N594" s="175" t="n">
        <v>0</v>
      </c>
      <c r="O594" s="175" t="n"/>
      <c r="P594" s="175" t="inlineStr">
        <is>
          <t>-</t>
        </is>
      </c>
      <c r="Q594" s="175" t="n"/>
      <c r="R594" s="175" t="inlineStr">
        <is>
          <t>-</t>
        </is>
      </c>
      <c r="S594" s="257" t="inlineStr">
        <is>
          <t>-</t>
        </is>
      </c>
      <c r="T594" s="175">
        <f>VLOOKUP(_xlfn.CONCAT(G594,H594),'SHIP-TO'!H:I,2,0)</f>
        <v/>
      </c>
      <c r="U594" s="296" t="n"/>
      <c r="V594" s="175" t="n"/>
      <c r="W594" s="175" t="n"/>
      <c r="X594" s="175" t="n"/>
      <c r="Y594" s="175" t="n"/>
      <c r="Z594" s="175" t="n"/>
      <c r="AA594" s="175" t="n"/>
      <c r="AB594" s="175" t="n"/>
      <c r="AC594" s="175" t="n"/>
      <c r="AD594" s="175" t="n"/>
      <c r="AE594" s="175" t="n"/>
      <c r="AF594" s="175" t="n"/>
      <c r="AG594" s="175" t="n"/>
      <c r="AH594" s="175" t="n"/>
      <c r="AI594" s="175" t="n"/>
      <c r="AJ594" s="175" t="n"/>
    </row>
    <row r="595">
      <c r="A595" s="167">
        <f>E595&amp;F595</f>
        <v/>
      </c>
      <c r="B595" s="56" t="n">
        <v>594</v>
      </c>
      <c r="C595" s="175">
        <f>C594</f>
        <v/>
      </c>
      <c r="D595" s="175">
        <f>C595&amp;"/"&amp;B595</f>
        <v/>
      </c>
      <c r="E595" s="187" t="n">
        <v>45344</v>
      </c>
      <c r="F595" s="187" t="inlineStr">
        <is>
          <t>возврат</t>
        </is>
      </c>
      <c r="G595" s="175" t="inlineStr">
        <is>
          <t>Бэст Прайс</t>
        </is>
      </c>
      <c r="H595" s="220" t="inlineStr">
        <is>
          <t>Екатеринбург</t>
        </is>
      </c>
      <c r="I595" s="175" t="n">
        <v>78</v>
      </c>
      <c r="J595" s="175" t="n">
        <v>78</v>
      </c>
      <c r="K595" s="175" t="inlineStr">
        <is>
          <t>б/н</t>
        </is>
      </c>
      <c r="L595" s="175" t="inlineStr">
        <is>
          <t>Папроцкий</t>
        </is>
      </c>
      <c r="M595" s="175" t="inlineStr">
        <is>
          <t>М996ХТ196</t>
        </is>
      </c>
      <c r="N595" s="175" t="n">
        <v>3</v>
      </c>
      <c r="O595" s="175" t="n"/>
      <c r="P595" s="175" t="inlineStr">
        <is>
          <t>-</t>
        </is>
      </c>
      <c r="Q595" s="175" t="n"/>
      <c r="R595" s="175" t="inlineStr">
        <is>
          <t>-</t>
        </is>
      </c>
      <c r="S595" s="257" t="inlineStr">
        <is>
          <t>-</t>
        </is>
      </c>
      <c r="T595" s="175">
        <f>VLOOKUP(_xlfn.CONCAT(G595,H595),'SHIP-TO'!H:I,2,0)</f>
        <v/>
      </c>
      <c r="U595" s="296" t="n"/>
      <c r="V595" s="175" t="n"/>
      <c r="W595" s="175" t="n"/>
      <c r="X595" s="175" t="n"/>
      <c r="Y595" s="175" t="n"/>
      <c r="Z595" s="175" t="n"/>
      <c r="AA595" s="175" t="n"/>
      <c r="AB595" s="175" t="n"/>
      <c r="AC595" s="175" t="n"/>
      <c r="AD595" s="175" t="n"/>
      <c r="AE595" s="175" t="n"/>
      <c r="AF595" s="175" t="n"/>
      <c r="AG595" s="175" t="n"/>
      <c r="AH595" s="175" t="n"/>
      <c r="AI595" s="175" t="n"/>
      <c r="AJ595" s="175" t="n"/>
    </row>
    <row r="596">
      <c r="A596" s="167">
        <f>E596&amp;F596</f>
        <v/>
      </c>
      <c r="B596" s="56" t="n">
        <v>595</v>
      </c>
      <c r="C596" s="175">
        <f>C595</f>
        <v/>
      </c>
      <c r="D596" s="175">
        <f>C596&amp;"/"&amp;B596</f>
        <v/>
      </c>
      <c r="E596" s="187" t="n">
        <v>45350</v>
      </c>
      <c r="F596" s="187" t="inlineStr">
        <is>
          <t>возврат</t>
        </is>
      </c>
      <c r="G596" s="175" t="inlineStr">
        <is>
          <t>Х5</t>
        </is>
      </c>
      <c r="H596" s="220" t="inlineStr">
        <is>
          <t>РЦ Тюмень</t>
        </is>
      </c>
      <c r="I596" s="175" t="n">
        <v>400</v>
      </c>
      <c r="J596" s="175" t="n">
        <v>417</v>
      </c>
      <c r="K596" s="175" t="n">
        <v>5900137009</v>
      </c>
      <c r="L596" s="175" t="inlineStr">
        <is>
          <t>Лычкин</t>
        </is>
      </c>
      <c r="M596" s="175" t="inlineStr">
        <is>
          <t>А470ОК159</t>
        </is>
      </c>
      <c r="N596" s="175" t="n">
        <v>17</v>
      </c>
      <c r="O596" s="175" t="n"/>
      <c r="P596" s="175" t="inlineStr">
        <is>
          <t>Л7</t>
        </is>
      </c>
      <c r="Q596" s="175" t="n"/>
      <c r="R596" s="175" t="n">
        <v>810004955</v>
      </c>
      <c r="S596" s="257" t="inlineStr">
        <is>
          <t>R101220631</t>
        </is>
      </c>
      <c r="T596" s="175">
        <f>VLOOKUP(_xlfn.CONCAT(G596,H596),'SHIP-TO'!H:I,2,0)</f>
        <v/>
      </c>
      <c r="U596" s="296" t="n"/>
      <c r="V596" s="175" t="n"/>
      <c r="W596" s="175" t="n"/>
      <c r="X596" s="175" t="n"/>
      <c r="Y596" s="175" t="n"/>
      <c r="Z596" s="175" t="n"/>
      <c r="AA596" s="175" t="n"/>
      <c r="AB596" s="175" t="n"/>
      <c r="AC596" s="175" t="n"/>
      <c r="AD596" s="175" t="n"/>
      <c r="AE596" s="175" t="n"/>
      <c r="AF596" s="175" t="n"/>
      <c r="AG596" s="175" t="n"/>
      <c r="AH596" s="175" t="n"/>
      <c r="AI596" s="175" t="n"/>
      <c r="AJ596" s="175" t="n"/>
    </row>
    <row r="597">
      <c r="A597" s="167">
        <f>E597&amp;F597</f>
        <v/>
      </c>
      <c r="B597" s="56" t="n">
        <v>596</v>
      </c>
      <c r="C597" s="175">
        <f>C596</f>
        <v/>
      </c>
      <c r="D597" s="175">
        <f>C597&amp;"/"&amp;B597</f>
        <v/>
      </c>
      <c r="E597" s="187" t="n">
        <v>45351</v>
      </c>
      <c r="F597" s="187" t="inlineStr">
        <is>
          <t>возврат</t>
        </is>
      </c>
      <c r="G597" s="175" t="inlineStr">
        <is>
          <t>Х5</t>
        </is>
      </c>
      <c r="H597" s="220" t="inlineStr">
        <is>
          <t>РЦ Тюмень</t>
        </is>
      </c>
      <c r="I597" s="175" t="n">
        <v>400</v>
      </c>
      <c r="J597" s="175" t="n">
        <v>400</v>
      </c>
      <c r="K597" s="175" t="n">
        <v>5900137216</v>
      </c>
      <c r="L597" s="175" t="inlineStr">
        <is>
          <t>Лесников</t>
        </is>
      </c>
      <c r="M597" s="175" t="inlineStr">
        <is>
          <t>Н695УН159</t>
        </is>
      </c>
      <c r="N597" s="175" t="n">
        <v>16</v>
      </c>
      <c r="O597" s="175" t="n"/>
      <c r="P597" s="175" t="inlineStr">
        <is>
          <t>Л7</t>
        </is>
      </c>
      <c r="Q597" s="175" t="n"/>
      <c r="R597" s="175" t="n">
        <v>810007236</v>
      </c>
      <c r="S597" s="257" t="inlineStr">
        <is>
          <t>R101220955</t>
        </is>
      </c>
      <c r="T597" s="175">
        <f>VLOOKUP(_xlfn.CONCAT(G597,H597),'SHIP-TO'!H:I,2,0)</f>
        <v/>
      </c>
      <c r="U597" s="296" t="n"/>
      <c r="V597" s="175" t="n"/>
      <c r="W597" s="175" t="n"/>
      <c r="X597" s="175" t="n"/>
      <c r="Y597" s="175" t="n"/>
      <c r="Z597" s="175" t="n"/>
      <c r="AA597" s="175" t="n"/>
      <c r="AB597" s="175" t="n"/>
      <c r="AC597" s="175" t="n"/>
      <c r="AD597" s="175" t="n"/>
      <c r="AE597" s="175" t="n"/>
      <c r="AF597" s="175" t="n"/>
      <c r="AG597" s="175" t="n"/>
      <c r="AH597" s="175" t="n"/>
      <c r="AI597" s="175" t="n"/>
      <c r="AJ597" s="175" t="n"/>
    </row>
    <row r="598">
      <c r="A598" s="167">
        <f>E598&amp;F598</f>
        <v/>
      </c>
      <c r="B598" s="56" t="n">
        <v>597</v>
      </c>
      <c r="C598" s="175">
        <f>C597</f>
        <v/>
      </c>
      <c r="D598" s="175">
        <f>C598&amp;"/"&amp;B598</f>
        <v/>
      </c>
      <c r="E598" s="187" t="n">
        <v>45351</v>
      </c>
      <c r="F598" s="187" t="inlineStr">
        <is>
          <t>возврат</t>
        </is>
      </c>
      <c r="G598" s="175" t="inlineStr">
        <is>
          <t>Х5</t>
        </is>
      </c>
      <c r="H598" s="220" t="inlineStr">
        <is>
          <t>РЦ Екатеринбург Юг</t>
        </is>
      </c>
      <c r="I598" s="175" t="n">
        <v>400</v>
      </c>
      <c r="J598" s="175" t="n">
        <v>400</v>
      </c>
      <c r="K598" s="175" t="n">
        <v>2819</v>
      </c>
      <c r="L598" s="175" t="inlineStr">
        <is>
          <t>Сорокин</t>
        </is>
      </c>
      <c r="M598" s="175" t="inlineStr">
        <is>
          <t>Х332КУ59</t>
        </is>
      </c>
      <c r="N598" s="175" t="n">
        <v>16</v>
      </c>
      <c r="O598" s="175" t="n"/>
      <c r="P598" s="175" t="inlineStr">
        <is>
          <t>Л7</t>
        </is>
      </c>
      <c r="Q598" s="251" t="n"/>
      <c r="R598" s="175" t="n">
        <v>810007471</v>
      </c>
      <c r="S598" s="257" t="inlineStr">
        <is>
          <t>R101220646</t>
        </is>
      </c>
      <c r="T598" s="175">
        <f>VLOOKUP(_xlfn.CONCAT(G598,H598),'SHIP-TO'!H:I,2,0)</f>
        <v/>
      </c>
      <c r="U598" s="296" t="n"/>
      <c r="V598" s="175" t="n"/>
      <c r="W598" s="175" t="n"/>
      <c r="X598" s="175" t="n"/>
      <c r="Y598" s="175" t="n"/>
      <c r="Z598" s="175" t="n"/>
      <c r="AA598" s="175" t="n"/>
      <c r="AB598" s="175" t="n"/>
      <c r="AC598" s="175" t="n"/>
      <c r="AD598" s="175" t="n"/>
      <c r="AE598" s="175" t="n"/>
      <c r="AF598" s="175" t="n"/>
      <c r="AG598" s="175" t="n"/>
      <c r="AH598" s="175" t="n"/>
      <c r="AI598" s="257" t="n"/>
      <c r="AJ598" s="175" t="n"/>
    </row>
    <row r="599" customFormat="1" s="172">
      <c r="A599" s="169">
        <f>E599&amp;F599</f>
        <v/>
      </c>
      <c r="B599" s="56" t="n">
        <v>598</v>
      </c>
      <c r="C599" s="185">
        <f>C598</f>
        <v/>
      </c>
      <c r="D599" s="185">
        <f>C599&amp;"/"&amp;B599</f>
        <v/>
      </c>
      <c r="E599" s="215" t="n">
        <v>45355</v>
      </c>
      <c r="F599" s="186" t="inlineStr">
        <is>
          <t>возврат</t>
        </is>
      </c>
      <c r="G599" s="185" t="inlineStr">
        <is>
          <t>Тандер</t>
        </is>
      </c>
      <c r="H599" s="216" t="inlineStr">
        <is>
          <t>Тюмень</t>
        </is>
      </c>
      <c r="I599" s="185" t="n">
        <v>246</v>
      </c>
      <c r="J599" s="185" t="n">
        <v>250</v>
      </c>
      <c r="K599" s="185" t="inlineStr">
        <is>
          <t>ТмнВозв7149</t>
        </is>
      </c>
      <c r="L599" s="185" t="inlineStr">
        <is>
          <t>Прохоров</t>
        </is>
      </c>
      <c r="M599" s="185" t="inlineStr">
        <is>
          <t>А309ОК159</t>
        </is>
      </c>
      <c r="N599" s="185" t="n">
        <v>10</v>
      </c>
      <c r="O599" s="185" t="n"/>
      <c r="P599" s="258" t="inlineStr">
        <is>
          <t>Л7</t>
        </is>
      </c>
      <c r="Q599" s="250" t="n"/>
      <c r="R599" s="185" t="n">
        <v>810007446</v>
      </c>
      <c r="S599" s="258" t="inlineStr">
        <is>
          <t>R101227840</t>
        </is>
      </c>
      <c r="T599" s="185">
        <f>VLOOKUP(_xlfn.CONCAT(G599,H599),'SHIP-TO'!H:I,2,0)</f>
        <v/>
      </c>
      <c r="U599" s="282" t="n"/>
      <c r="V599" s="185" t="n"/>
      <c r="W599" s="185" t="n"/>
      <c r="X599" s="185" t="n"/>
      <c r="Y599" s="185" t="n"/>
      <c r="Z599" s="185" t="n"/>
      <c r="AA599" s="185" t="n"/>
      <c r="AB599" s="185" t="n"/>
      <c r="AC599" s="185" t="n"/>
      <c r="AD599" s="185" t="n"/>
      <c r="AE599" s="185" t="n"/>
      <c r="AF599" s="185" t="n"/>
      <c r="AG599" s="185" t="n"/>
      <c r="AH599" s="185" t="n"/>
      <c r="AI599" s="258" t="n"/>
      <c r="AJ599" s="185" t="n"/>
    </row>
    <row r="600" customFormat="1" s="172">
      <c r="A600" s="169">
        <f>E600&amp;F600</f>
        <v/>
      </c>
      <c r="B600" s="56" t="n">
        <v>599</v>
      </c>
      <c r="C600" s="185">
        <f>C599</f>
        <v/>
      </c>
      <c r="D600" s="185">
        <f>C600&amp;"/"&amp;B600</f>
        <v/>
      </c>
      <c r="E600" s="215" t="n">
        <v>45355</v>
      </c>
      <c r="F600" s="186" t="inlineStr">
        <is>
          <t>возврат</t>
        </is>
      </c>
      <c r="G600" s="185" t="inlineStr">
        <is>
          <t>Тандер</t>
        </is>
      </c>
      <c r="H600" s="216" t="inlineStr">
        <is>
          <t>Екатеринбург</t>
        </is>
      </c>
      <c r="I600" s="185" t="n">
        <v>500</v>
      </c>
      <c r="J600" s="185" t="n">
        <v>0</v>
      </c>
      <c r="K600" s="185" t="inlineStr">
        <is>
          <t>Везем в Пермь</t>
        </is>
      </c>
      <c r="L600" s="185" t="inlineStr">
        <is>
          <t>-</t>
        </is>
      </c>
      <c r="M600" s="185" t="inlineStr">
        <is>
          <t>-</t>
        </is>
      </c>
      <c r="N600" s="185" t="n">
        <v>0</v>
      </c>
      <c r="O600" s="185" t="n"/>
      <c r="P600" s="258" t="inlineStr">
        <is>
          <t>-</t>
        </is>
      </c>
      <c r="Q600" s="250" t="n"/>
      <c r="R600" s="185" t="inlineStr">
        <is>
          <t>-</t>
        </is>
      </c>
      <c r="S600" s="258" t="inlineStr">
        <is>
          <t>-</t>
        </is>
      </c>
      <c r="T600" s="185">
        <f>VLOOKUP(_xlfn.CONCAT(G600,H600),'SHIP-TO'!H:I,2,0)</f>
        <v/>
      </c>
      <c r="U600" s="282" t="n"/>
      <c r="V600" s="185" t="n"/>
      <c r="W600" s="185" t="n"/>
      <c r="X600" s="185" t="n"/>
      <c r="Y600" s="185" t="n"/>
      <c r="Z600" s="185" t="n"/>
      <c r="AA600" s="185" t="n"/>
      <c r="AB600" s="185" t="n"/>
      <c r="AC600" s="185" t="n"/>
      <c r="AD600" s="185" t="n"/>
      <c r="AE600" s="185" t="n"/>
      <c r="AF600" s="185" t="n"/>
      <c r="AG600" s="185" t="n"/>
      <c r="AH600" s="185" t="n"/>
      <c r="AI600" s="258" t="n"/>
      <c r="AJ600" s="185" t="n"/>
    </row>
    <row r="601" customFormat="1" s="172">
      <c r="A601" s="169">
        <f>E601&amp;F601</f>
        <v/>
      </c>
      <c r="B601" s="56" t="n">
        <v>600</v>
      </c>
      <c r="C601" s="185">
        <f>C600</f>
        <v/>
      </c>
      <c r="D601" s="185">
        <f>C601&amp;"/"&amp;B601</f>
        <v/>
      </c>
      <c r="E601" s="215" t="n">
        <v>45355</v>
      </c>
      <c r="F601" s="186" t="inlineStr">
        <is>
          <t>возврат</t>
        </is>
      </c>
      <c r="G601" s="185" t="inlineStr">
        <is>
          <t>Континент</t>
        </is>
      </c>
      <c r="H601" s="216" t="inlineStr">
        <is>
          <t>Челябинск</t>
        </is>
      </c>
      <c r="I601" s="185" t="n">
        <v>600</v>
      </c>
      <c r="J601" s="185" t="n">
        <v>600</v>
      </c>
      <c r="K601" s="185" t="n">
        <v>8</v>
      </c>
      <c r="L601" s="185" t="inlineStr">
        <is>
          <t>Лесников</t>
        </is>
      </c>
      <c r="M601" s="185" t="inlineStr">
        <is>
          <t>Н695УН159</t>
        </is>
      </c>
      <c r="N601" s="185" t="n">
        <v>24</v>
      </c>
      <c r="O601" s="185" t="n"/>
      <c r="P601" s="258" t="inlineStr">
        <is>
          <t>Л7</t>
        </is>
      </c>
      <c r="Q601" s="250" t="n"/>
      <c r="R601" s="185" t="n">
        <v>810011430</v>
      </c>
      <c r="S601" s="258" t="inlineStr">
        <is>
          <t>R101227835</t>
        </is>
      </c>
      <c r="T601" s="185">
        <f>VLOOKUP(_xlfn.CONCAT(G601,H601),'SHIP-TO'!H:I,2,0)</f>
        <v/>
      </c>
      <c r="U601" s="282" t="n"/>
      <c r="V601" s="185" t="n"/>
      <c r="W601" s="185" t="n"/>
      <c r="X601" s="185" t="n"/>
      <c r="Y601" s="185" t="n"/>
      <c r="Z601" s="185" t="n"/>
      <c r="AA601" s="185" t="n"/>
      <c r="AB601" s="185" t="n"/>
      <c r="AC601" s="185" t="n"/>
      <c r="AD601" s="185" t="n"/>
      <c r="AE601" s="185" t="n"/>
      <c r="AF601" s="185" t="n"/>
      <c r="AG601" s="185" t="n"/>
      <c r="AH601" s="185" t="n"/>
      <c r="AI601" s="258" t="n"/>
      <c r="AJ601" s="185" t="n"/>
    </row>
    <row r="602" customFormat="1" s="172">
      <c r="A602" s="169">
        <f>E602&amp;F602</f>
        <v/>
      </c>
      <c r="B602" s="56" t="n">
        <v>601</v>
      </c>
      <c r="C602" s="185">
        <f>C601</f>
        <v/>
      </c>
      <c r="D602" s="185">
        <f>C602&amp;"/"&amp;B602</f>
        <v/>
      </c>
      <c r="E602" s="215" t="n">
        <v>45357</v>
      </c>
      <c r="F602" s="186" t="inlineStr">
        <is>
          <t>возврат</t>
        </is>
      </c>
      <c r="G602" s="185" t="inlineStr">
        <is>
          <t>Тандер</t>
        </is>
      </c>
      <c r="H602" s="216" t="inlineStr">
        <is>
          <t>Челябинск</t>
        </is>
      </c>
      <c r="I602" s="185" t="n">
        <v>280</v>
      </c>
      <c r="J602" s="185" t="n">
        <v>275</v>
      </c>
      <c r="K602" s="185" t="inlineStr">
        <is>
          <t>Чел1320176</t>
        </is>
      </c>
      <c r="L602" s="185" t="inlineStr">
        <is>
          <t xml:space="preserve">Лесников </t>
        </is>
      </c>
      <c r="M602" s="185" t="inlineStr">
        <is>
          <t>Н695УН159</t>
        </is>
      </c>
      <c r="N602" s="185" t="n">
        <v>11</v>
      </c>
      <c r="O602" s="185" t="n"/>
      <c r="P602" s="258" t="inlineStr">
        <is>
          <t>Л7</t>
        </is>
      </c>
      <c r="Q602" s="250" t="n"/>
      <c r="R602" s="185" t="n">
        <v>810011490</v>
      </c>
      <c r="S602" s="258" t="inlineStr">
        <is>
          <t>R101227837</t>
        </is>
      </c>
      <c r="T602" s="185">
        <f>VLOOKUP(_xlfn.CONCAT(G602,H602),'SHIP-TO'!H:I,2,0)</f>
        <v/>
      </c>
      <c r="U602" s="282" t="n"/>
      <c r="V602" s="185" t="n"/>
      <c r="W602" s="185" t="n"/>
      <c r="X602" s="185" t="n"/>
      <c r="Y602" s="185" t="n"/>
      <c r="Z602" s="185" t="n"/>
      <c r="AA602" s="185" t="n"/>
      <c r="AB602" s="185" t="n"/>
      <c r="AC602" s="185" t="n"/>
      <c r="AD602" s="185" t="n"/>
      <c r="AE602" s="185" t="n"/>
      <c r="AF602" s="185" t="n"/>
      <c r="AG602" s="185" t="n"/>
      <c r="AH602" s="185" t="n"/>
      <c r="AI602" s="258" t="n"/>
      <c r="AJ602" s="185" t="n"/>
    </row>
    <row r="603" customFormat="1" s="172">
      <c r="A603" s="169">
        <f>E603&amp;F603</f>
        <v/>
      </c>
      <c r="B603" s="56" t="n">
        <v>602</v>
      </c>
      <c r="C603" s="185">
        <f>C602</f>
        <v/>
      </c>
      <c r="D603" s="185">
        <f>C603&amp;"/"&amp;B603</f>
        <v/>
      </c>
      <c r="E603" s="215" t="n">
        <v>45358</v>
      </c>
      <c r="F603" s="186" t="inlineStr">
        <is>
          <t>возврат</t>
        </is>
      </c>
      <c r="G603" s="185" t="inlineStr">
        <is>
          <t>Бэст Прайс</t>
        </is>
      </c>
      <c r="H603" s="216" t="inlineStr">
        <is>
          <t>Екатеринбург</t>
        </is>
      </c>
      <c r="I603" s="185" t="n">
        <v>5</v>
      </c>
      <c r="J603" s="185" t="n">
        <v>5</v>
      </c>
      <c r="K603" s="185" t="inlineStr">
        <is>
          <t>б/н</t>
        </is>
      </c>
      <c r="L603" s="185" t="inlineStr">
        <is>
          <t xml:space="preserve">Гладких </t>
        </is>
      </c>
      <c r="M603" s="185" t="inlineStr">
        <is>
          <t>Р271КЕ159</t>
        </is>
      </c>
      <c r="N603" s="185" t="n">
        <v>1</v>
      </c>
      <c r="O603" s="185" t="n"/>
      <c r="P603" s="258" t="inlineStr">
        <is>
          <t>Л7</t>
        </is>
      </c>
      <c r="Q603" s="250" t="n"/>
      <c r="R603" s="185" t="inlineStr">
        <is>
          <t>-</t>
        </is>
      </c>
      <c r="S603" s="258" t="inlineStr">
        <is>
          <t>-</t>
        </is>
      </c>
      <c r="T603" s="185">
        <f>VLOOKUP(_xlfn.CONCAT(G603,H603),'SHIP-TO'!H:I,2,0)</f>
        <v/>
      </c>
      <c r="U603" s="282" t="n"/>
      <c r="V603" s="185" t="n"/>
      <c r="W603" s="185" t="n"/>
      <c r="X603" s="185" t="n"/>
      <c r="Y603" s="185" t="n"/>
      <c r="Z603" s="185" t="n"/>
      <c r="AA603" s="185" t="n"/>
      <c r="AB603" s="185" t="n"/>
      <c r="AC603" s="185" t="n"/>
      <c r="AD603" s="185" t="n"/>
      <c r="AE603" s="185" t="n"/>
      <c r="AF603" s="185" t="n"/>
      <c r="AG603" s="185" t="n"/>
      <c r="AH603" s="185" t="n"/>
      <c r="AI603" s="258" t="n"/>
      <c r="AJ603" s="185" t="n"/>
    </row>
    <row r="604" customFormat="1" s="172">
      <c r="A604" s="169">
        <f>E604&amp;F604</f>
        <v/>
      </c>
      <c r="B604" s="56" t="n">
        <v>603</v>
      </c>
      <c r="C604" s="185">
        <f>C603</f>
        <v/>
      </c>
      <c r="D604" s="185">
        <f>C604&amp;"/"&amp;B604</f>
        <v/>
      </c>
      <c r="E604" s="215" t="n">
        <v>45359</v>
      </c>
      <c r="F604" s="186" t="inlineStr">
        <is>
          <t>возврат</t>
        </is>
      </c>
      <c r="G604" s="185" t="inlineStr">
        <is>
          <t>Х5</t>
        </is>
      </c>
      <c r="H604" s="216" t="inlineStr">
        <is>
          <t>РЦ Тюмень</t>
        </is>
      </c>
      <c r="I604" s="185" t="n">
        <v>400</v>
      </c>
      <c r="J604" s="185" t="n">
        <v>400</v>
      </c>
      <c r="K604" s="185" t="n">
        <v>5900138349</v>
      </c>
      <c r="L604" s="185" t="inlineStr">
        <is>
          <t>Гамаюнов</t>
        </is>
      </c>
      <c r="M604" s="185" t="inlineStr">
        <is>
          <t>Н094СХ159</t>
        </is>
      </c>
      <c r="N604" s="185" t="n">
        <v>16</v>
      </c>
      <c r="O604" s="185" t="n"/>
      <c r="P604" s="258" t="inlineStr">
        <is>
          <t>Л7</t>
        </is>
      </c>
      <c r="Q604" s="250" t="n"/>
      <c r="R604" s="185" t="n">
        <v>810006129</v>
      </c>
      <c r="S604" s="258" t="inlineStr">
        <is>
          <t>R101227827</t>
        </is>
      </c>
      <c r="T604" s="185">
        <f>VLOOKUP(_xlfn.CONCAT(G604,H604),'SHIP-TO'!H:I,2,0)</f>
        <v/>
      </c>
      <c r="U604" s="282" t="n"/>
      <c r="V604" s="185" t="n"/>
      <c r="W604" s="185" t="n"/>
      <c r="X604" s="185" t="n"/>
      <c r="Y604" s="185" t="n"/>
      <c r="Z604" s="185" t="n"/>
      <c r="AA604" s="185" t="n"/>
      <c r="AB604" s="185" t="n"/>
      <c r="AC604" s="185" t="n"/>
      <c r="AD604" s="185" t="n"/>
      <c r="AE604" s="185" t="n"/>
      <c r="AF604" s="185" t="n"/>
      <c r="AG604" s="185" t="n"/>
      <c r="AH604" s="185" t="n"/>
      <c r="AI604" s="258" t="n"/>
      <c r="AJ604" s="185" t="n"/>
    </row>
    <row r="605" customFormat="1" s="172">
      <c r="A605" s="169">
        <f>E605&amp;F605</f>
        <v/>
      </c>
      <c r="B605" s="56" t="n">
        <v>604</v>
      </c>
      <c r="C605" s="185">
        <f>C604</f>
        <v/>
      </c>
      <c r="D605" s="185">
        <f>C605&amp;"/"&amp;B605</f>
        <v/>
      </c>
      <c r="E605" s="215" t="n">
        <v>45359</v>
      </c>
      <c r="F605" s="186" t="inlineStr">
        <is>
          <t>возврат</t>
        </is>
      </c>
      <c r="G605" s="185" t="inlineStr">
        <is>
          <t>Х5</t>
        </is>
      </c>
      <c r="H605" s="216" t="inlineStr">
        <is>
          <t>РЦ Форпост</t>
        </is>
      </c>
      <c r="I605" s="185" t="n">
        <v>400</v>
      </c>
      <c r="J605" s="185" t="n">
        <v>400</v>
      </c>
      <c r="K605" s="185" t="n">
        <v>5900257420</v>
      </c>
      <c r="L605" s="185" t="inlineStr">
        <is>
          <t>Кононов</t>
        </is>
      </c>
      <c r="M605" s="185" t="inlineStr">
        <is>
          <t>Н126СХ159</t>
        </is>
      </c>
      <c r="N605" s="185" t="n">
        <v>16</v>
      </c>
      <c r="O605" s="185" t="n"/>
      <c r="P605" s="258" t="inlineStr">
        <is>
          <t>Л7</t>
        </is>
      </c>
      <c r="Q605" s="250" t="n"/>
      <c r="R605" s="185" t="n">
        <v>810001685</v>
      </c>
      <c r="S605" s="258" t="inlineStr">
        <is>
          <t>R101227832</t>
        </is>
      </c>
      <c r="T605" s="185">
        <f>VLOOKUP(_xlfn.CONCAT(G605,H605),'SHIP-TO'!H:I,2,0)</f>
        <v/>
      </c>
      <c r="U605" s="282" t="n"/>
      <c r="V605" s="185" t="n"/>
      <c r="W605" s="185" t="n"/>
      <c r="X605" s="185" t="n"/>
      <c r="Y605" s="185" t="n"/>
      <c r="Z605" s="185" t="n"/>
      <c r="AA605" s="185" t="n"/>
      <c r="AB605" s="185" t="n"/>
      <c r="AC605" s="185" t="n"/>
      <c r="AD605" s="185" t="n"/>
      <c r="AE605" s="185" t="n"/>
      <c r="AF605" s="185" t="n"/>
      <c r="AG605" s="185" t="n"/>
      <c r="AH605" s="185" t="n"/>
      <c r="AI605" s="258" t="n"/>
      <c r="AJ605" s="185" t="n"/>
    </row>
    <row r="606" customFormat="1" s="172">
      <c r="A606" s="169">
        <f>E606&amp;F606</f>
        <v/>
      </c>
      <c r="B606" s="56" t="n">
        <v>605</v>
      </c>
      <c r="C606" s="185">
        <f>C605</f>
        <v/>
      </c>
      <c r="D606" s="185">
        <f>C606&amp;"/"&amp;B606</f>
        <v/>
      </c>
      <c r="E606" s="215" t="n">
        <v>45361</v>
      </c>
      <c r="F606" s="186" t="inlineStr">
        <is>
          <t>возврат</t>
        </is>
      </c>
      <c r="G606" s="185" t="inlineStr">
        <is>
          <t>Х5</t>
        </is>
      </c>
      <c r="H606" s="216" t="inlineStr">
        <is>
          <t>РЦ Форпост</t>
        </is>
      </c>
      <c r="I606" s="185" t="n">
        <v>400</v>
      </c>
      <c r="J606" s="185" t="n">
        <v>400</v>
      </c>
      <c r="K606" s="185" t="n">
        <v>5900258079</v>
      </c>
      <c r="L606" s="185" t="inlineStr">
        <is>
          <t>Коренник</t>
        </is>
      </c>
      <c r="M606" s="185" t="inlineStr">
        <is>
          <t>Н086СХ159</t>
        </is>
      </c>
      <c r="N606" s="185" t="n">
        <v>16</v>
      </c>
      <c r="O606" s="185" t="n"/>
      <c r="P606" s="258" t="inlineStr">
        <is>
          <t>Л7</t>
        </is>
      </c>
      <c r="Q606" s="250" t="n"/>
      <c r="R606" s="185" t="n">
        <v>810010323</v>
      </c>
      <c r="S606" s="258" t="inlineStr">
        <is>
          <t>R101227830</t>
        </is>
      </c>
      <c r="T606" s="185">
        <f>VLOOKUP(_xlfn.CONCAT(G606,H606),'SHIP-TO'!H:I,2,0)</f>
        <v/>
      </c>
      <c r="U606" s="282" t="n"/>
      <c r="V606" s="185" t="n"/>
      <c r="W606" s="185" t="n"/>
      <c r="X606" s="185" t="n"/>
      <c r="Y606" s="185" t="n"/>
      <c r="Z606" s="185" t="n"/>
      <c r="AA606" s="185" t="n"/>
      <c r="AB606" s="185" t="n"/>
      <c r="AC606" s="185" t="n"/>
      <c r="AD606" s="185" t="n"/>
      <c r="AE606" s="185" t="n"/>
      <c r="AF606" s="185" t="n"/>
      <c r="AG606" s="185" t="n"/>
      <c r="AH606" s="185" t="n"/>
      <c r="AI606" s="258" t="n"/>
      <c r="AJ606" s="185" t="n"/>
    </row>
    <row r="607" customFormat="1" s="172">
      <c r="A607" s="169">
        <f>E607&amp;F607</f>
        <v/>
      </c>
      <c r="B607" s="56" t="n">
        <v>606</v>
      </c>
      <c r="C607" s="185">
        <f>C606</f>
        <v/>
      </c>
      <c r="D607" s="185">
        <f>C607&amp;"/"&amp;B607</f>
        <v/>
      </c>
      <c r="E607" s="215" t="n">
        <v>45362</v>
      </c>
      <c r="F607" s="186" t="inlineStr">
        <is>
          <t>возврат</t>
        </is>
      </c>
      <c r="G607" s="185" t="inlineStr">
        <is>
          <t>Тандер</t>
        </is>
      </c>
      <c r="H607" s="216" t="inlineStr">
        <is>
          <t>Екатеринбург</t>
        </is>
      </c>
      <c r="I607" s="185" t="n">
        <v>500</v>
      </c>
      <c r="J607" s="185" t="n">
        <v>0</v>
      </c>
      <c r="K607" s="185" t="inlineStr">
        <is>
          <t>Везем в Пермь</t>
        </is>
      </c>
      <c r="L607" s="185" t="inlineStr">
        <is>
          <t>-</t>
        </is>
      </c>
      <c r="M607" s="185" t="inlineStr">
        <is>
          <t>-</t>
        </is>
      </c>
      <c r="N607" s="185" t="n">
        <v>0</v>
      </c>
      <c r="O607" s="185" t="n"/>
      <c r="P607" s="258" t="inlineStr">
        <is>
          <t>-</t>
        </is>
      </c>
      <c r="Q607" s="250" t="n"/>
      <c r="R607" s="185" t="inlineStr">
        <is>
          <t>-</t>
        </is>
      </c>
      <c r="S607" s="258" t="inlineStr">
        <is>
          <t>-</t>
        </is>
      </c>
      <c r="T607" s="185">
        <f>VLOOKUP(_xlfn.CONCAT(G607,H607),'SHIP-TO'!H:I,2,0)</f>
        <v/>
      </c>
      <c r="U607" s="282" t="n"/>
      <c r="V607" s="185" t="n"/>
      <c r="W607" s="185" t="n"/>
      <c r="X607" s="185" t="n"/>
      <c r="Y607" s="185" t="n"/>
      <c r="Z607" s="185" t="n"/>
      <c r="AA607" s="185" t="n"/>
      <c r="AB607" s="185" t="n"/>
      <c r="AC607" s="185" t="n"/>
      <c r="AD607" s="185" t="n"/>
      <c r="AE607" s="185" t="n"/>
      <c r="AF607" s="185" t="n"/>
      <c r="AG607" s="185" t="n"/>
      <c r="AH607" s="185" t="n"/>
      <c r="AI607" s="258" t="n"/>
      <c r="AJ607" s="185" t="n"/>
    </row>
    <row r="608" customFormat="1" s="172">
      <c r="A608" s="169">
        <f>E608&amp;F608</f>
        <v/>
      </c>
      <c r="B608" s="56" t="n">
        <v>607</v>
      </c>
      <c r="C608" s="185">
        <f>C607</f>
        <v/>
      </c>
      <c r="D608" s="185">
        <f>C608&amp;"/"&amp;B608</f>
        <v/>
      </c>
      <c r="E608" s="215" t="n">
        <v>45369</v>
      </c>
      <c r="F608" s="186" t="inlineStr">
        <is>
          <t>возврат</t>
        </is>
      </c>
      <c r="G608" s="185" t="inlineStr">
        <is>
          <t>Тандер</t>
        </is>
      </c>
      <c r="H608" s="216" t="inlineStr">
        <is>
          <t>Екатеринбург</t>
        </is>
      </c>
      <c r="I608" s="185" t="n">
        <v>500</v>
      </c>
      <c r="J608" s="185" t="n">
        <v>0</v>
      </c>
      <c r="K608" s="185" t="inlineStr">
        <is>
          <t>Везём в Пермь</t>
        </is>
      </c>
      <c r="L608" s="185" t="inlineStr">
        <is>
          <t>-</t>
        </is>
      </c>
      <c r="M608" s="185" t="inlineStr">
        <is>
          <t>-</t>
        </is>
      </c>
      <c r="N608" s="185" t="n">
        <v>0</v>
      </c>
      <c r="O608" s="185" t="n"/>
      <c r="P608" s="258" t="inlineStr">
        <is>
          <t>-</t>
        </is>
      </c>
      <c r="Q608" s="250" t="n"/>
      <c r="R608" s="185" t="inlineStr">
        <is>
          <t>-</t>
        </is>
      </c>
      <c r="S608" s="258" t="inlineStr">
        <is>
          <t>-</t>
        </is>
      </c>
      <c r="T608" s="185">
        <f>VLOOKUP(_xlfn.CONCAT(G608,H608),'SHIP-TO'!H:I,2,0)</f>
        <v/>
      </c>
      <c r="U608" s="282" t="n"/>
      <c r="V608" s="185" t="n"/>
      <c r="W608" s="185" t="n"/>
      <c r="X608" s="185" t="n"/>
      <c r="Y608" s="185" t="n"/>
      <c r="Z608" s="185" t="n"/>
      <c r="AA608" s="185" t="n"/>
      <c r="AB608" s="185" t="n"/>
      <c r="AC608" s="185" t="n"/>
      <c r="AD608" s="185" t="n"/>
      <c r="AE608" s="185" t="n"/>
      <c r="AF608" s="185" t="n"/>
      <c r="AG608" s="185" t="n"/>
      <c r="AH608" s="185" t="n"/>
      <c r="AI608" s="258" t="n"/>
      <c r="AJ608" s="185" t="n"/>
    </row>
    <row r="609" customFormat="1" s="172">
      <c r="A609" s="169">
        <f>E609&amp;F609</f>
        <v/>
      </c>
      <c r="B609" s="56" t="n">
        <v>608</v>
      </c>
      <c r="C609" s="185">
        <f>C608</f>
        <v/>
      </c>
      <c r="D609" s="185">
        <f>C609&amp;"/"&amp;B609</f>
        <v/>
      </c>
      <c r="E609" s="215" t="n">
        <v>45369</v>
      </c>
      <c r="F609" s="186" t="inlineStr">
        <is>
          <t>возврат</t>
        </is>
      </c>
      <c r="G609" s="185" t="inlineStr">
        <is>
          <t>Тандер</t>
        </is>
      </c>
      <c r="H609" s="216" t="inlineStr">
        <is>
          <t>Тюмень</t>
        </is>
      </c>
      <c r="I609" s="185" t="n">
        <v>340</v>
      </c>
      <c r="J609" s="185" t="n">
        <v>340</v>
      </c>
      <c r="K609" s="185" t="inlineStr">
        <is>
          <t>ТмнВозв7181</t>
        </is>
      </c>
      <c r="L609" s="185" t="inlineStr">
        <is>
          <t xml:space="preserve">Сопрыкин </t>
        </is>
      </c>
      <c r="M609" s="185" t="inlineStr">
        <is>
          <t>Р143ЕХ159</t>
        </is>
      </c>
      <c r="N609" s="185" t="n">
        <v>14</v>
      </c>
      <c r="O609" s="185" t="n"/>
      <c r="P609" s="258" t="inlineStr">
        <is>
          <t>Л7</t>
        </is>
      </c>
      <c r="Q609" s="250" t="n"/>
      <c r="R609" s="185" t="n">
        <v>810002076</v>
      </c>
      <c r="S609" s="258" t="inlineStr">
        <is>
          <t>R101227839</t>
        </is>
      </c>
      <c r="T609" s="185">
        <f>VLOOKUP(_xlfn.CONCAT(G609,H609),'SHIP-TO'!H:I,2,0)</f>
        <v/>
      </c>
      <c r="U609" s="282" t="n"/>
      <c r="V609" s="185" t="n"/>
      <c r="W609" s="185" t="n"/>
      <c r="X609" s="185" t="n"/>
      <c r="Y609" s="185" t="n"/>
      <c r="Z609" s="185" t="n"/>
      <c r="AA609" s="185" t="n"/>
      <c r="AB609" s="185" t="n"/>
      <c r="AC609" s="185" t="n"/>
      <c r="AD609" s="185" t="n"/>
      <c r="AE609" s="185" t="n"/>
      <c r="AF609" s="185" t="n"/>
      <c r="AG609" s="185" t="n"/>
      <c r="AH609" s="185" t="n"/>
      <c r="AI609" s="258" t="n"/>
      <c r="AJ609" s="185" t="n"/>
    </row>
    <row r="610" customFormat="1" s="172">
      <c r="A610" s="169">
        <f>E610&amp;F610</f>
        <v/>
      </c>
      <c r="B610" s="56" t="n">
        <v>609</v>
      </c>
      <c r="C610" s="185">
        <f>C609</f>
        <v/>
      </c>
      <c r="D610" s="185">
        <f>C610&amp;"/"&amp;B610</f>
        <v/>
      </c>
      <c r="E610" s="215" t="n">
        <v>45370</v>
      </c>
      <c r="F610" s="186" t="inlineStr">
        <is>
          <t>возврат</t>
        </is>
      </c>
      <c r="G610" s="185" t="inlineStr">
        <is>
          <t>Тандер</t>
        </is>
      </c>
      <c r="H610" s="216" t="inlineStr">
        <is>
          <t>Челябинск</t>
        </is>
      </c>
      <c r="I610" s="185" t="n">
        <v>400</v>
      </c>
      <c r="J610" s="185" t="n">
        <v>400</v>
      </c>
      <c r="K610" s="185" t="inlineStr">
        <is>
          <t>Чел1324941</t>
        </is>
      </c>
      <c r="L610" s="185" t="inlineStr">
        <is>
          <t>Дузенко</t>
        </is>
      </c>
      <c r="M610" s="185" t="inlineStr">
        <is>
          <t>А308ОК159</t>
        </is>
      </c>
      <c r="N610" s="185" t="n">
        <v>16</v>
      </c>
      <c r="O610" s="185" t="n"/>
      <c r="P610" s="258" t="inlineStr">
        <is>
          <t>Л7</t>
        </is>
      </c>
      <c r="Q610" s="250" t="n"/>
      <c r="R610" s="185" t="n">
        <v>810007831</v>
      </c>
      <c r="S610" s="258" t="inlineStr">
        <is>
          <t>R101227838</t>
        </is>
      </c>
      <c r="T610" s="185">
        <f>VLOOKUP(_xlfn.CONCAT(G610,H610),'SHIP-TO'!H:I,2,0)</f>
        <v/>
      </c>
      <c r="U610" s="282" t="n"/>
      <c r="V610" s="185" t="n"/>
      <c r="W610" s="185" t="n"/>
      <c r="X610" s="185" t="n"/>
      <c r="Y610" s="185" t="n"/>
      <c r="Z610" s="185" t="n"/>
      <c r="AA610" s="185" t="n"/>
      <c r="AB610" s="185" t="n"/>
      <c r="AC610" s="185" t="n"/>
      <c r="AD610" s="185" t="n"/>
      <c r="AE610" s="185" t="n"/>
      <c r="AF610" s="185" t="n"/>
      <c r="AG610" s="185" t="n"/>
      <c r="AH610" s="185" t="n"/>
      <c r="AI610" s="258" t="n"/>
      <c r="AJ610" s="185" t="n"/>
    </row>
    <row r="611" customFormat="1" s="172">
      <c r="A611" s="169">
        <f>E611&amp;F611</f>
        <v/>
      </c>
      <c r="B611" s="56" t="n">
        <v>610</v>
      </c>
      <c r="C611" s="185">
        <f>C610</f>
        <v/>
      </c>
      <c r="D611" s="185">
        <f>C611&amp;"/"&amp;B611</f>
        <v/>
      </c>
      <c r="E611" s="215" t="n">
        <v>45372</v>
      </c>
      <c r="F611" s="186" t="inlineStr">
        <is>
          <t>возврат</t>
        </is>
      </c>
      <c r="G611" s="185" t="inlineStr">
        <is>
          <t>Х5</t>
        </is>
      </c>
      <c r="H611" s="216" t="inlineStr">
        <is>
          <t>РЦ Форпост</t>
        </is>
      </c>
      <c r="I611" s="185" t="n">
        <v>400</v>
      </c>
      <c r="J611" s="185" t="n">
        <v>394</v>
      </c>
      <c r="K611" s="185" t="n">
        <v>5900261464</v>
      </c>
      <c r="L611" s="185" t="inlineStr">
        <is>
          <t>Яковлев</t>
        </is>
      </c>
      <c r="M611" s="185" t="inlineStr">
        <is>
          <t>Х332КУ59</t>
        </is>
      </c>
      <c r="N611" s="185" t="n">
        <v>16</v>
      </c>
      <c r="O611" s="185" t="n"/>
      <c r="P611" s="258" t="inlineStr">
        <is>
          <t>Л7</t>
        </is>
      </c>
      <c r="Q611" s="250" t="n"/>
      <c r="R611" s="185" t="n">
        <v>810006130</v>
      </c>
      <c r="S611" s="258" t="inlineStr">
        <is>
          <t>R101227831</t>
        </is>
      </c>
      <c r="T611" s="185">
        <f>VLOOKUP(_xlfn.CONCAT(G611,H611),'SHIP-TO'!H:I,2,0)</f>
        <v/>
      </c>
      <c r="U611" s="282" t="n"/>
      <c r="V611" s="185" t="n"/>
      <c r="W611" s="185" t="n"/>
      <c r="X611" s="185" t="n"/>
      <c r="Y611" s="185" t="n"/>
      <c r="Z611" s="185" t="n"/>
      <c r="AA611" s="185" t="n"/>
      <c r="AB611" s="185" t="n"/>
      <c r="AC611" s="185" t="n"/>
      <c r="AD611" s="185" t="n"/>
      <c r="AE611" s="185" t="n"/>
      <c r="AF611" s="185" t="n"/>
      <c r="AG611" s="185" t="n"/>
      <c r="AH611" s="185" t="n"/>
      <c r="AI611" s="258" t="n"/>
      <c r="AJ611" s="185" t="n"/>
    </row>
    <row r="612" customFormat="1" s="172">
      <c r="A612" s="169">
        <f>E612&amp;F612</f>
        <v/>
      </c>
      <c r="B612" s="56" t="n">
        <v>611</v>
      </c>
      <c r="C612" s="185">
        <f>C611</f>
        <v/>
      </c>
      <c r="D612" s="185">
        <f>C612&amp;"/"&amp;B612</f>
        <v/>
      </c>
      <c r="E612" s="215" t="n">
        <v>45373</v>
      </c>
      <c r="F612" s="186" t="inlineStr">
        <is>
          <t>возврат</t>
        </is>
      </c>
      <c r="G612" s="185" t="inlineStr">
        <is>
          <t>Х5</t>
        </is>
      </c>
      <c r="H612" s="216" t="inlineStr">
        <is>
          <t>РЦ Екатеринбург</t>
        </is>
      </c>
      <c r="I612" s="185" t="n">
        <v>400</v>
      </c>
      <c r="J612" s="185" t="n">
        <v>400</v>
      </c>
      <c r="K612" s="185" t="n">
        <v>10796</v>
      </c>
      <c r="L612" s="185" t="inlineStr">
        <is>
          <t>Сиухин</t>
        </is>
      </c>
      <c r="M612" s="185" t="inlineStr">
        <is>
          <t>А309ОК159</t>
        </is>
      </c>
      <c r="N612" s="185" t="n">
        <v>16</v>
      </c>
      <c r="O612" s="185" t="n"/>
      <c r="P612" s="258" t="inlineStr">
        <is>
          <t>Л7</t>
        </is>
      </c>
      <c r="Q612" s="250" t="n"/>
      <c r="R612" s="185" t="n">
        <v>810010322</v>
      </c>
      <c r="S612" s="258" t="inlineStr">
        <is>
          <t>R101227829</t>
        </is>
      </c>
      <c r="T612" s="185">
        <f>VLOOKUP(_xlfn.CONCAT(G612,H612),'SHIP-TO'!H:I,2,0)</f>
        <v/>
      </c>
      <c r="U612" s="282" t="n"/>
      <c r="V612" s="185" t="n"/>
      <c r="W612" s="185" t="n"/>
      <c r="X612" s="185" t="n"/>
      <c r="Y612" s="185" t="n"/>
      <c r="Z612" s="185" t="n"/>
      <c r="AA612" s="185" t="n"/>
      <c r="AB612" s="185" t="n"/>
      <c r="AC612" s="185" t="n"/>
      <c r="AD612" s="185" t="n"/>
      <c r="AE612" s="185" t="n"/>
      <c r="AF612" s="185" t="n"/>
      <c r="AG612" s="185" t="n"/>
      <c r="AH612" s="185" t="n"/>
      <c r="AI612" s="258" t="n"/>
      <c r="AJ612" s="185" t="n"/>
    </row>
    <row r="613" customFormat="1" s="172">
      <c r="A613" s="169">
        <f>E613&amp;F613</f>
        <v/>
      </c>
      <c r="B613" s="56" t="n">
        <v>612</v>
      </c>
      <c r="C613" s="185">
        <f>C612</f>
        <v/>
      </c>
      <c r="D613" s="185">
        <f>C613&amp;"/"&amp;B613</f>
        <v/>
      </c>
      <c r="E613" s="215" t="n">
        <v>45373</v>
      </c>
      <c r="F613" s="186" t="inlineStr">
        <is>
          <t>возврат</t>
        </is>
      </c>
      <c r="G613" s="185" t="inlineStr">
        <is>
          <t>Континент</t>
        </is>
      </c>
      <c r="H613" s="216" t="inlineStr">
        <is>
          <t>Челябинск</t>
        </is>
      </c>
      <c r="I613" s="185" t="n">
        <v>600</v>
      </c>
      <c r="J613" s="185" t="n">
        <v>600</v>
      </c>
      <c r="K613" s="185" t="inlineStr">
        <is>
          <t>RDAA8010032249</t>
        </is>
      </c>
      <c r="L613" s="185" t="inlineStr">
        <is>
          <t>Шишмарёв</t>
        </is>
      </c>
      <c r="M613" s="185" t="inlineStr">
        <is>
          <t>Н421ТУ159</t>
        </is>
      </c>
      <c r="N613" s="185" t="n">
        <v>24</v>
      </c>
      <c r="O613" s="185" t="n"/>
      <c r="P613" s="258" t="inlineStr">
        <is>
          <t>Л7</t>
        </is>
      </c>
      <c r="Q613" s="250" t="n"/>
      <c r="R613" s="185" t="n">
        <v>810000815</v>
      </c>
      <c r="S613" s="258" t="inlineStr">
        <is>
          <t>R101227836</t>
        </is>
      </c>
      <c r="T613" s="185">
        <f>VLOOKUP(_xlfn.CONCAT(G613,H613),'SHIP-TO'!H:I,2,0)</f>
        <v/>
      </c>
      <c r="U613" s="282" t="n"/>
      <c r="V613" s="185" t="n"/>
      <c r="W613" s="185" t="n"/>
      <c r="X613" s="185" t="n"/>
      <c r="Y613" s="185" t="n"/>
      <c r="Z613" s="185" t="n"/>
      <c r="AA613" s="185" t="n"/>
      <c r="AB613" s="185" t="n"/>
      <c r="AC613" s="185" t="n"/>
      <c r="AD613" s="185" t="n"/>
      <c r="AE613" s="185" t="n"/>
      <c r="AF613" s="185" t="n"/>
      <c r="AG613" s="185" t="n"/>
      <c r="AH613" s="185" t="n"/>
      <c r="AI613" s="258" t="n"/>
      <c r="AJ613" s="185" t="n"/>
    </row>
    <row r="614" customFormat="1" s="172">
      <c r="A614" s="169">
        <f>E614&amp;F614</f>
        <v/>
      </c>
      <c r="B614" s="56" t="n">
        <v>613</v>
      </c>
      <c r="C614" s="185">
        <f>C613</f>
        <v/>
      </c>
      <c r="D614" s="185">
        <f>C614&amp;"/"&amp;B614</f>
        <v/>
      </c>
      <c r="E614" s="215" t="n">
        <v>45374</v>
      </c>
      <c r="F614" s="186" t="inlineStr">
        <is>
          <t>возврат</t>
        </is>
      </c>
      <c r="G614" s="185" t="inlineStr">
        <is>
          <t>Х5</t>
        </is>
      </c>
      <c r="H614" s="216" t="inlineStr">
        <is>
          <t>РЦ Екатеринбург</t>
        </is>
      </c>
      <c r="I614" s="185" t="n">
        <v>300</v>
      </c>
      <c r="J614" s="185" t="n">
        <v>300</v>
      </c>
      <c r="K614" s="185" t="n">
        <v>10806</v>
      </c>
      <c r="L614" s="185" t="inlineStr">
        <is>
          <t>Шишмарёв</t>
        </is>
      </c>
      <c r="M614" s="185" t="inlineStr">
        <is>
          <t>Н421ТУ159</t>
        </is>
      </c>
      <c r="N614" s="185" t="n">
        <v>12</v>
      </c>
      <c r="O614" s="185" t="n"/>
      <c r="P614" s="258" t="inlineStr">
        <is>
          <t>Л7</t>
        </is>
      </c>
      <c r="Q614" s="250" t="n"/>
      <c r="R614" s="185" t="n">
        <v>810007832</v>
      </c>
      <c r="S614" s="258" t="inlineStr">
        <is>
          <t>R101227828</t>
        </is>
      </c>
      <c r="T614" s="185">
        <f>VLOOKUP(_xlfn.CONCAT(G614,H614),'SHIP-TO'!H:I,2,0)</f>
        <v/>
      </c>
      <c r="U614" s="282" t="n"/>
      <c r="V614" s="185" t="n"/>
      <c r="W614" s="185" t="n"/>
      <c r="X614" s="185" t="n"/>
      <c r="Y614" s="185" t="n"/>
      <c r="Z614" s="185" t="n"/>
      <c r="AA614" s="185" t="n"/>
      <c r="AB614" s="185" t="n"/>
      <c r="AC614" s="185" t="n"/>
      <c r="AD614" s="185" t="n"/>
      <c r="AE614" s="185" t="n"/>
      <c r="AF614" s="185" t="n"/>
      <c r="AG614" s="185" t="n"/>
      <c r="AH614" s="185" t="n"/>
      <c r="AI614" s="258" t="n"/>
      <c r="AJ614" s="185" t="n"/>
    </row>
    <row r="615" customFormat="1" s="172">
      <c r="A615" s="169">
        <f>E615&amp;F615</f>
        <v/>
      </c>
      <c r="B615" s="56" t="n">
        <v>614</v>
      </c>
      <c r="C615" s="185">
        <f>C614</f>
        <v/>
      </c>
      <c r="D615" s="185">
        <f>C615&amp;"/"&amp;B615</f>
        <v/>
      </c>
      <c r="E615" s="215" t="n">
        <v>45375</v>
      </c>
      <c r="F615" s="186" t="inlineStr">
        <is>
          <t>возврат</t>
        </is>
      </c>
      <c r="G615" s="185" t="inlineStr">
        <is>
          <t>Х5</t>
        </is>
      </c>
      <c r="H615" s="216" t="inlineStr">
        <is>
          <t>РЦ Екатеринбург Юг</t>
        </is>
      </c>
      <c r="I615" s="185" t="n">
        <v>400</v>
      </c>
      <c r="J615" s="185" t="n">
        <v>400</v>
      </c>
      <c r="K615" s="185" t="n">
        <v>2863</v>
      </c>
      <c r="L615" s="185" t="inlineStr">
        <is>
          <t>Сиухин</t>
        </is>
      </c>
      <c r="M615" s="185" t="inlineStr">
        <is>
          <t>А309ОК159</t>
        </is>
      </c>
      <c r="N615" s="185" t="n">
        <v>16</v>
      </c>
      <c r="O615" s="185" t="n"/>
      <c r="P615" s="258" t="inlineStr">
        <is>
          <t>Л7</t>
        </is>
      </c>
      <c r="Q615" s="250" t="n"/>
      <c r="R615" s="185" t="n">
        <v>810007833</v>
      </c>
      <c r="S615" s="258" t="inlineStr">
        <is>
          <t>R101227834</t>
        </is>
      </c>
      <c r="T615" s="185">
        <f>VLOOKUP(_xlfn.CONCAT(G615,H615),'SHIP-TO'!H:I,2,0)</f>
        <v/>
      </c>
      <c r="U615" s="282" t="n"/>
      <c r="V615" s="185" t="n"/>
      <c r="W615" s="185" t="n"/>
      <c r="X615" s="185" t="n"/>
      <c r="Y615" s="185" t="n"/>
      <c r="Z615" s="185" t="n"/>
      <c r="AA615" s="185" t="n"/>
      <c r="AB615" s="185" t="n"/>
      <c r="AC615" s="185" t="n"/>
      <c r="AD615" s="185" t="n"/>
      <c r="AE615" s="185" t="n"/>
      <c r="AF615" s="185" t="n"/>
      <c r="AG615" s="185" t="n"/>
      <c r="AH615" s="185" t="n"/>
      <c r="AI615" s="258" t="n"/>
      <c r="AJ615" s="185" t="n"/>
    </row>
    <row r="616" customFormat="1" s="172">
      <c r="A616" s="169">
        <f>E616&amp;F616</f>
        <v/>
      </c>
      <c r="B616" s="56" t="n">
        <v>615</v>
      </c>
      <c r="C616" s="185">
        <f>C615</f>
        <v/>
      </c>
      <c r="D616" s="185">
        <f>C616&amp;"/"&amp;B616</f>
        <v/>
      </c>
      <c r="E616" s="215" t="n">
        <v>45375</v>
      </c>
      <c r="F616" s="186" t="inlineStr">
        <is>
          <t>возврат</t>
        </is>
      </c>
      <c r="G616" s="185" t="inlineStr">
        <is>
          <t>Х5</t>
        </is>
      </c>
      <c r="H616" s="216" t="inlineStr">
        <is>
          <t>РЦ Тюмень</t>
        </is>
      </c>
      <c r="I616" s="185" t="n">
        <v>250</v>
      </c>
      <c r="J616" s="185" t="n">
        <v>244</v>
      </c>
      <c r="K616" s="185" t="n">
        <v>5900140766</v>
      </c>
      <c r="L616" s="185" t="inlineStr">
        <is>
          <t>Краснопёров</t>
        </is>
      </c>
      <c r="M616" s="185" t="inlineStr">
        <is>
          <t>Н763ЕТ159</t>
        </is>
      </c>
      <c r="N616" s="185" t="n">
        <v>10</v>
      </c>
      <c r="O616" s="185" t="n"/>
      <c r="P616" s="185" t="inlineStr">
        <is>
          <t>Л7</t>
        </is>
      </c>
      <c r="Q616" s="185" t="n"/>
      <c r="R616" s="185" t="n">
        <v>810007147</v>
      </c>
      <c r="S616" s="258" t="inlineStr">
        <is>
          <t>R101227826</t>
        </is>
      </c>
      <c r="T616" s="185">
        <f>VLOOKUP(_xlfn.CONCAT(G616,H616),'SHIP-TO'!H:I,2,0)</f>
        <v/>
      </c>
      <c r="U616" s="282" t="n"/>
      <c r="V616" s="185" t="n"/>
      <c r="W616" s="185" t="n"/>
      <c r="X616" s="185" t="n"/>
      <c r="Y616" s="185" t="n"/>
      <c r="Z616" s="185" t="n"/>
      <c r="AA616" s="185" t="n"/>
      <c r="AB616" s="185" t="n"/>
      <c r="AC616" s="185" t="n"/>
      <c r="AD616" s="185" t="n"/>
      <c r="AE616" s="185" t="n"/>
      <c r="AF616" s="185" t="n"/>
      <c r="AG616" s="185" t="n"/>
      <c r="AH616" s="185" t="n"/>
      <c r="AI616" s="185" t="n"/>
      <c r="AJ616" s="185" t="n"/>
    </row>
    <row r="617" customFormat="1" s="172">
      <c r="A617" s="169">
        <f>E617&amp;F617</f>
        <v/>
      </c>
      <c r="B617" s="56" t="n">
        <v>616</v>
      </c>
      <c r="C617" s="185">
        <f>C616</f>
        <v/>
      </c>
      <c r="D617" s="185">
        <f>C617&amp;"/"&amp;B617</f>
        <v/>
      </c>
      <c r="E617" s="215" t="n">
        <v>45376</v>
      </c>
      <c r="F617" s="186" t="inlineStr">
        <is>
          <t>возврат</t>
        </is>
      </c>
      <c r="G617" s="185" t="inlineStr">
        <is>
          <t>Х5</t>
        </is>
      </c>
      <c r="H617" s="216" t="inlineStr">
        <is>
          <t>РЦ Тюмень</t>
        </is>
      </c>
      <c r="I617" s="185" t="n">
        <v>250</v>
      </c>
      <c r="J617" s="185" t="n">
        <v>238</v>
      </c>
      <c r="K617" s="185" t="n">
        <v>5900140983</v>
      </c>
      <c r="L617" s="185" t="inlineStr">
        <is>
          <t>Лесников</t>
        </is>
      </c>
      <c r="M617" s="185" t="inlineStr">
        <is>
          <t>Н695УН159</t>
        </is>
      </c>
      <c r="N617" s="185" t="n">
        <v>10</v>
      </c>
      <c r="O617" s="185" t="n"/>
      <c r="P617" s="185" t="inlineStr">
        <is>
          <t>Л7</t>
        </is>
      </c>
      <c r="Q617" s="185" t="n"/>
      <c r="R617" s="185" t="n">
        <v>810007148</v>
      </c>
      <c r="S617" s="258" t="inlineStr">
        <is>
          <t>R101227825</t>
        </is>
      </c>
      <c r="T617" s="185">
        <f>VLOOKUP(_xlfn.CONCAT(G617,H617),'SHIP-TO'!H:I,2,0)</f>
        <v/>
      </c>
      <c r="U617" s="282" t="n"/>
      <c r="V617" s="185" t="n"/>
      <c r="W617" s="185" t="n"/>
      <c r="X617" s="185" t="n"/>
      <c r="Y617" s="185" t="n"/>
      <c r="Z617" s="185" t="n"/>
      <c r="AA617" s="185" t="n"/>
      <c r="AB617" s="185" t="n"/>
      <c r="AC617" s="185" t="n"/>
      <c r="AD617" s="185" t="n"/>
      <c r="AE617" s="185" t="n"/>
      <c r="AF617" s="185" t="n"/>
      <c r="AG617" s="185" t="n"/>
      <c r="AH617" s="185" t="n"/>
      <c r="AI617" s="185" t="n"/>
      <c r="AJ617" s="185" t="n"/>
    </row>
    <row r="618" customFormat="1" s="172">
      <c r="A618" s="169">
        <f>E618&amp;F618</f>
        <v/>
      </c>
      <c r="B618" s="56" t="n">
        <v>617</v>
      </c>
      <c r="C618" s="185">
        <f>C617</f>
        <v/>
      </c>
      <c r="D618" s="185">
        <f>C618&amp;"/"&amp;B618</f>
        <v/>
      </c>
      <c r="E618" s="215" t="n">
        <v>45376</v>
      </c>
      <c r="F618" s="186" t="inlineStr">
        <is>
          <t>возврат</t>
        </is>
      </c>
      <c r="G618" s="185" t="inlineStr">
        <is>
          <t>Тандер</t>
        </is>
      </c>
      <c r="H618" s="216" t="inlineStr">
        <is>
          <t>Екатеринбург</t>
        </is>
      </c>
      <c r="I618" s="185" t="n">
        <v>500</v>
      </c>
      <c r="J618" s="185" t="n">
        <v>500</v>
      </c>
      <c r="K618" s="185" t="inlineStr">
        <is>
          <t>ВозПерв0010662</t>
        </is>
      </c>
      <c r="L618" s="185" t="inlineStr">
        <is>
          <t>Калугин</t>
        </is>
      </c>
      <c r="M618" s="185" t="inlineStr">
        <is>
          <t>Н750ЕТ159</t>
        </is>
      </c>
      <c r="N618" s="185" t="n">
        <v>20</v>
      </c>
      <c r="O618" s="185" t="n"/>
      <c r="P618" s="185" t="inlineStr">
        <is>
          <t>Л7</t>
        </is>
      </c>
      <c r="Q618" s="185" t="n"/>
      <c r="R618" s="185" t="n">
        <v>810011460</v>
      </c>
      <c r="S618" s="258" t="inlineStr">
        <is>
          <t>R101227843</t>
        </is>
      </c>
      <c r="T618" s="185">
        <f>VLOOKUP(_xlfn.CONCAT(G618,H618),'SHIP-TO'!H:I,2,0)</f>
        <v/>
      </c>
      <c r="U618" s="282" t="n"/>
      <c r="V618" s="185" t="n"/>
      <c r="W618" s="185" t="n"/>
      <c r="X618" s="185" t="n"/>
      <c r="Y618" s="185" t="n"/>
      <c r="Z618" s="185" t="n"/>
      <c r="AA618" s="185" t="n"/>
      <c r="AB618" s="185" t="n"/>
      <c r="AC618" s="185" t="n"/>
      <c r="AD618" s="185" t="n"/>
      <c r="AE618" s="185" t="n"/>
      <c r="AF618" s="185" t="n"/>
      <c r="AG618" s="185" t="n"/>
      <c r="AH618" s="185" t="n"/>
      <c r="AI618" s="185" t="n"/>
      <c r="AJ618" s="185" t="n"/>
    </row>
    <row r="619" customFormat="1" s="172">
      <c r="A619" s="169">
        <f>E619&amp;F619</f>
        <v/>
      </c>
      <c r="B619" s="56" t="n">
        <v>618</v>
      </c>
      <c r="C619" s="185">
        <f>C618</f>
        <v/>
      </c>
      <c r="D619" s="185">
        <f>C619&amp;"/"&amp;B619</f>
        <v/>
      </c>
      <c r="E619" s="215" t="n">
        <v>45379</v>
      </c>
      <c r="F619" s="186" t="inlineStr">
        <is>
          <t>возврат</t>
        </is>
      </c>
      <c r="G619" s="185" t="inlineStr">
        <is>
          <t>Тандер</t>
        </is>
      </c>
      <c r="H619" s="216" t="inlineStr">
        <is>
          <t>Екатеринбург</t>
        </is>
      </c>
      <c r="I619" s="185" t="n">
        <v>500</v>
      </c>
      <c r="J619" s="185" t="n">
        <v>496</v>
      </c>
      <c r="K619" s="185" t="inlineStr">
        <is>
          <t>ВозПерв0010667</t>
        </is>
      </c>
      <c r="L619" s="185" t="inlineStr">
        <is>
          <t>Калугин</t>
        </is>
      </c>
      <c r="M619" s="185" t="inlineStr">
        <is>
          <t>Н750ЕТ159</t>
        </is>
      </c>
      <c r="N619" s="185" t="n">
        <v>20</v>
      </c>
      <c r="O619" s="185" t="n"/>
      <c r="P619" s="185" t="inlineStr">
        <is>
          <t>Л7</t>
        </is>
      </c>
      <c r="Q619" s="185" t="n"/>
      <c r="R619" s="185" t="n">
        <v>810007445</v>
      </c>
      <c r="S619" s="258" t="inlineStr">
        <is>
          <t>R101227844</t>
        </is>
      </c>
      <c r="T619" s="185">
        <f>VLOOKUP(_xlfn.CONCAT(G619,H619),'SHIP-TO'!H:I,2,0)</f>
        <v/>
      </c>
      <c r="U619" s="282" t="n"/>
      <c r="V619" s="185" t="n"/>
      <c r="W619" s="185" t="n"/>
      <c r="X619" s="185" t="n"/>
      <c r="Y619" s="185" t="n"/>
      <c r="Z619" s="185" t="n"/>
      <c r="AA619" s="185" t="n"/>
      <c r="AB619" s="185" t="n"/>
      <c r="AC619" s="185" t="n"/>
      <c r="AD619" s="185" t="n"/>
      <c r="AE619" s="185" t="n"/>
      <c r="AF619" s="185" t="n"/>
      <c r="AG619" s="185" t="n"/>
      <c r="AH619" s="185" t="n"/>
      <c r="AI619" s="185" t="n"/>
      <c r="AJ619" s="185" t="n"/>
    </row>
    <row r="620" customFormat="1" s="172">
      <c r="A620" s="169">
        <f>E620&amp;F620</f>
        <v/>
      </c>
      <c r="B620" s="56" t="n">
        <v>619</v>
      </c>
      <c r="C620" s="185">
        <f>C619</f>
        <v/>
      </c>
      <c r="D620" s="185">
        <f>C620&amp;"/"&amp;B620</f>
        <v/>
      </c>
      <c r="E620" s="215" t="n">
        <v>45380</v>
      </c>
      <c r="F620" s="186" t="inlineStr">
        <is>
          <t>возврат</t>
        </is>
      </c>
      <c r="G620" s="185" t="inlineStr">
        <is>
          <t>Тандер</t>
        </is>
      </c>
      <c r="H620" s="216" t="inlineStr">
        <is>
          <t>Тюмень</t>
        </is>
      </c>
      <c r="I620" s="185" t="n">
        <v>440</v>
      </c>
      <c r="J620" s="185" t="n">
        <v>450</v>
      </c>
      <c r="K620" s="185" t="inlineStr">
        <is>
          <t>ТмнВозв7198</t>
        </is>
      </c>
      <c r="L620" s="185" t="inlineStr">
        <is>
          <t>Чебыкин</t>
        </is>
      </c>
      <c r="M620" s="185" t="inlineStr">
        <is>
          <t>Н437ТУ159</t>
        </is>
      </c>
      <c r="N620" s="185" t="n">
        <v>20</v>
      </c>
      <c r="O620" s="185" t="n"/>
      <c r="P620" s="185" t="inlineStr">
        <is>
          <t>Л7</t>
        </is>
      </c>
      <c r="Q620" s="185" t="n"/>
      <c r="R620" s="185" t="n">
        <v>810010321</v>
      </c>
      <c r="S620" s="258" t="inlineStr">
        <is>
          <t>R101227841</t>
        </is>
      </c>
      <c r="T620" s="185">
        <f>VLOOKUP(_xlfn.CONCAT(G620,H620),'SHIP-TO'!H:I,2,0)</f>
        <v/>
      </c>
      <c r="U620" s="282" t="n"/>
      <c r="V620" s="185" t="n"/>
      <c r="W620" s="185" t="n"/>
      <c r="X620" s="185" t="n"/>
      <c r="Y620" s="185" t="n"/>
      <c r="Z620" s="185" t="n"/>
      <c r="AA620" s="185" t="n"/>
      <c r="AB620" s="185" t="n"/>
      <c r="AC620" s="185" t="n"/>
      <c r="AD620" s="185" t="n"/>
      <c r="AE620" s="185" t="n"/>
      <c r="AF620" s="185" t="n"/>
      <c r="AG620" s="185" t="n"/>
      <c r="AH620" s="185" t="n"/>
      <c r="AI620" s="185" t="n"/>
      <c r="AJ620" s="185" t="n"/>
    </row>
    <row r="621" customFormat="1" s="172">
      <c r="A621" s="169">
        <f>E621&amp;F621</f>
        <v/>
      </c>
      <c r="B621" s="56" t="n">
        <v>620</v>
      </c>
      <c r="C621" s="185">
        <f>C620</f>
        <v/>
      </c>
      <c r="D621" s="185">
        <f>C621&amp;"/"&amp;B621</f>
        <v/>
      </c>
      <c r="E621" s="215" t="n">
        <v>45382</v>
      </c>
      <c r="F621" s="186" t="inlineStr">
        <is>
          <t>возврат</t>
        </is>
      </c>
      <c r="G621" s="185" t="inlineStr">
        <is>
          <t>Х5</t>
        </is>
      </c>
      <c r="H621" s="216" t="inlineStr">
        <is>
          <t>РЦ Екатеринбург Юг</t>
        </is>
      </c>
      <c r="I621" s="185" t="n">
        <v>240</v>
      </c>
      <c r="J621" s="185" t="n">
        <v>250</v>
      </c>
      <c r="K621" s="185" t="n">
        <v>2892</v>
      </c>
      <c r="L621" s="185" t="inlineStr">
        <is>
          <t>Калугин</t>
        </is>
      </c>
      <c r="M621" s="185" t="inlineStr">
        <is>
          <t>Н750ЕТ159</t>
        </is>
      </c>
      <c r="N621" s="185" t="n">
        <v>10</v>
      </c>
      <c r="O621" s="185" t="n"/>
      <c r="P621" s="185" t="inlineStr">
        <is>
          <t>Л7</t>
        </is>
      </c>
      <c r="Q621" s="185" t="n"/>
      <c r="R621" s="185" t="n">
        <v>810011491</v>
      </c>
      <c r="S621" s="258" t="inlineStr">
        <is>
          <t>R101227833</t>
        </is>
      </c>
      <c r="T621" s="185">
        <f>VLOOKUP(_xlfn.CONCAT(G621,H621),'SHIP-TO'!H:I,2,0)</f>
        <v/>
      </c>
      <c r="U621" s="282" t="n"/>
      <c r="V621" s="185" t="n"/>
      <c r="W621" s="185" t="n"/>
      <c r="X621" s="185" t="n"/>
      <c r="Y621" s="185" t="n"/>
      <c r="Z621" s="185" t="n"/>
      <c r="AA621" s="185" t="n"/>
      <c r="AB621" s="185" t="n"/>
      <c r="AC621" s="185" t="n"/>
      <c r="AD621" s="185" t="n"/>
      <c r="AE621" s="185" t="n"/>
      <c r="AF621" s="185" t="n"/>
      <c r="AG621" s="185" t="n"/>
      <c r="AH621" s="185" t="n"/>
      <c r="AI621" s="185" t="n"/>
      <c r="AJ621" s="185" t="n"/>
    </row>
    <row r="622">
      <c r="A622" s="167">
        <f>E622&amp;F622</f>
        <v/>
      </c>
      <c r="B622" s="56" t="n">
        <v>621</v>
      </c>
      <c r="C622" s="175">
        <f>C621</f>
        <v/>
      </c>
      <c r="D622" s="175">
        <f>C622&amp;"/"&amp;B622</f>
        <v/>
      </c>
      <c r="E622" s="187" t="n">
        <v>45383</v>
      </c>
      <c r="F622" s="187" t="inlineStr">
        <is>
          <t>возврат</t>
        </is>
      </c>
      <c r="G622" s="175" t="inlineStr">
        <is>
          <t>Тандер</t>
        </is>
      </c>
      <c r="H622" s="220" t="inlineStr">
        <is>
          <t>Екатеринбург</t>
        </is>
      </c>
      <c r="I622" s="175" t="n">
        <v>500</v>
      </c>
      <c r="J622" s="175" t="n">
        <v>500</v>
      </c>
      <c r="K622" s="175" t="inlineStr">
        <is>
          <t>ВозПерв0010681</t>
        </is>
      </c>
      <c r="L622" s="175" t="inlineStr">
        <is>
          <t xml:space="preserve">Сорокин </t>
        </is>
      </c>
      <c r="M622" s="175" t="inlineStr">
        <is>
          <t>Х332КУ59</t>
        </is>
      </c>
      <c r="N622" s="175" t="n">
        <v>20</v>
      </c>
      <c r="O622" s="175" t="n"/>
      <c r="P622" s="175" t="inlineStr">
        <is>
          <t>Л7</t>
        </is>
      </c>
      <c r="Q622" s="251" t="n"/>
      <c r="R622" s="175" t="n">
        <v>810011464</v>
      </c>
      <c r="S622" s="257" t="inlineStr">
        <is>
          <t>R101239203</t>
        </is>
      </c>
      <c r="T622" s="175">
        <f>VLOOKUP(_xlfn.CONCAT(G622,H622),'SHIP-TO'!H:I,2,0)</f>
        <v/>
      </c>
      <c r="U622" s="296" t="n"/>
      <c r="V622" s="175" t="n"/>
      <c r="W622" s="175" t="n"/>
      <c r="X622" s="175" t="n"/>
      <c r="Y622" s="175" t="n"/>
      <c r="Z622" s="175" t="n"/>
      <c r="AA622" s="175" t="n"/>
      <c r="AB622" s="175" t="n"/>
      <c r="AC622" s="175" t="n"/>
      <c r="AD622" s="175" t="n"/>
      <c r="AE622" s="175" t="n"/>
      <c r="AF622" s="175" t="n"/>
      <c r="AG622" s="175" t="n"/>
      <c r="AH622" s="175" t="n"/>
      <c r="AI622" s="257" t="n"/>
      <c r="AJ622" s="175" t="n"/>
    </row>
    <row r="623">
      <c r="A623" s="167">
        <f>E623&amp;F623</f>
        <v/>
      </c>
      <c r="B623" s="56" t="n">
        <v>622</v>
      </c>
      <c r="C623" s="175">
        <f>C622</f>
        <v/>
      </c>
      <c r="D623" s="175">
        <f>C623&amp;"/"&amp;B623</f>
        <v/>
      </c>
      <c r="E623" s="187" t="n">
        <v>45383</v>
      </c>
      <c r="F623" s="187" t="inlineStr">
        <is>
          <t>возврат</t>
        </is>
      </c>
      <c r="G623" s="175" t="inlineStr">
        <is>
          <t>Тандер</t>
        </is>
      </c>
      <c r="H623" s="220" t="inlineStr">
        <is>
          <t>Челябинск</t>
        </is>
      </c>
      <c r="I623" s="175" t="n">
        <v>200</v>
      </c>
      <c r="J623" s="175" t="n">
        <v>200</v>
      </c>
      <c r="K623" s="175" t="inlineStr">
        <is>
          <t>Чел1329794</t>
        </is>
      </c>
      <c r="L623" s="175" t="inlineStr">
        <is>
          <t xml:space="preserve">Шишмарёв </t>
        </is>
      </c>
      <c r="M623" s="175" t="inlineStr">
        <is>
          <t>Н437ТУ159</t>
        </is>
      </c>
      <c r="N623" s="175" t="n">
        <v>8</v>
      </c>
      <c r="O623" s="175" t="n"/>
      <c r="P623" s="175" t="inlineStr">
        <is>
          <t>Л7</t>
        </is>
      </c>
      <c r="Q623" s="251" t="n"/>
      <c r="R623" s="175" t="n">
        <v>810005972</v>
      </c>
      <c r="S623" s="257" t="inlineStr">
        <is>
          <t>R101239210</t>
        </is>
      </c>
      <c r="T623" s="175">
        <f>VLOOKUP(_xlfn.CONCAT(G623,H623),'SHIP-TO'!H:I,2,0)</f>
        <v/>
      </c>
      <c r="U623" s="296" t="n"/>
      <c r="V623" s="175" t="n"/>
      <c r="W623" s="175" t="n"/>
      <c r="X623" s="175" t="n"/>
      <c r="Y623" s="175" t="n"/>
      <c r="Z623" s="175" t="n"/>
      <c r="AA623" s="175" t="n"/>
      <c r="AB623" s="175" t="n"/>
      <c r="AC623" s="175" t="n"/>
      <c r="AD623" s="175" t="n"/>
      <c r="AE623" s="175" t="n"/>
      <c r="AF623" s="175" t="n"/>
      <c r="AG623" s="175" t="n"/>
      <c r="AH623" s="175" t="n"/>
      <c r="AI623" s="257" t="n"/>
      <c r="AJ623" s="175" t="n"/>
    </row>
    <row r="624">
      <c r="A624" s="167">
        <f>E624&amp;F624</f>
        <v/>
      </c>
      <c r="B624" s="56" t="n">
        <v>623</v>
      </c>
      <c r="C624" s="175">
        <f>C623</f>
        <v/>
      </c>
      <c r="D624" s="175">
        <f>C624&amp;"/"&amp;B624</f>
        <v/>
      </c>
      <c r="E624" s="187" t="n">
        <v>45385</v>
      </c>
      <c r="F624" s="187" t="inlineStr">
        <is>
          <t>возврат</t>
        </is>
      </c>
      <c r="G624" s="175" t="inlineStr">
        <is>
          <t>Х5</t>
        </is>
      </c>
      <c r="H624" s="220" t="inlineStr">
        <is>
          <t>РЦ Тюмень</t>
        </is>
      </c>
      <c r="I624" s="175" t="n">
        <v>400</v>
      </c>
      <c r="J624" s="175" t="n">
        <v>400</v>
      </c>
      <c r="K624" s="175" t="n">
        <v>5900142713</v>
      </c>
      <c r="L624" s="175" t="inlineStr">
        <is>
          <t xml:space="preserve">Луцик </t>
        </is>
      </c>
      <c r="M624" s="175" t="inlineStr">
        <is>
          <t>Н094СХ159</t>
        </is>
      </c>
      <c r="N624" s="175" t="n">
        <v>16</v>
      </c>
      <c r="O624" s="175" t="n"/>
      <c r="P624" s="175" t="inlineStr">
        <is>
          <t>Л7</t>
        </is>
      </c>
      <c r="Q624" s="251" t="n"/>
      <c r="R624" s="175" t="n">
        <v>810002079</v>
      </c>
      <c r="S624" s="257" t="inlineStr">
        <is>
          <t>R101239223</t>
        </is>
      </c>
      <c r="T624" s="175">
        <f>VLOOKUP(_xlfn.CONCAT(G624,H624),'SHIP-TO'!H:I,2,0)</f>
        <v/>
      </c>
      <c r="U624" s="296" t="n"/>
      <c r="V624" s="175" t="n"/>
      <c r="W624" s="175" t="n"/>
      <c r="X624" s="175" t="n"/>
      <c r="Y624" s="175" t="n"/>
      <c r="Z624" s="175" t="n"/>
      <c r="AA624" s="175" t="n"/>
      <c r="AB624" s="175" t="n"/>
      <c r="AC624" s="175" t="n"/>
      <c r="AD624" s="175" t="n"/>
      <c r="AE624" s="175" t="n"/>
      <c r="AF624" s="175" t="n"/>
      <c r="AG624" s="175" t="n"/>
      <c r="AH624" s="175" t="n"/>
      <c r="AI624" s="257" t="n"/>
      <c r="AJ624" s="175" t="n"/>
    </row>
    <row r="625">
      <c r="A625" s="167">
        <f>E625&amp;F625</f>
        <v/>
      </c>
      <c r="B625" s="56" t="n">
        <v>624</v>
      </c>
      <c r="C625" s="175">
        <f>C624</f>
        <v/>
      </c>
      <c r="D625" s="175">
        <f>C625&amp;"/"&amp;B625</f>
        <v/>
      </c>
      <c r="E625" s="187" t="n">
        <v>45386</v>
      </c>
      <c r="F625" s="187" t="inlineStr">
        <is>
          <t>возврат</t>
        </is>
      </c>
      <c r="G625" s="175" t="inlineStr">
        <is>
          <t>Бэст Прайс</t>
        </is>
      </c>
      <c r="H625" s="220" t="inlineStr">
        <is>
          <t>Екатеринбург</t>
        </is>
      </c>
      <c r="I625" s="175" t="n">
        <v>31</v>
      </c>
      <c r="J625" s="175" t="n">
        <v>31</v>
      </c>
      <c r="K625" s="175" t="inlineStr">
        <is>
          <t>б/н</t>
        </is>
      </c>
      <c r="L625" s="175" t="inlineStr">
        <is>
          <t>Гарипов</t>
        </is>
      </c>
      <c r="M625" s="175" t="inlineStr">
        <is>
          <t>Н764УН159</t>
        </is>
      </c>
      <c r="N625" s="175" t="n">
        <v>2</v>
      </c>
      <c r="O625" s="175" t="n"/>
      <c r="P625" s="175" t="inlineStr">
        <is>
          <t>Л7</t>
        </is>
      </c>
      <c r="Q625" s="251" t="n"/>
      <c r="R625" s="175" t="inlineStr">
        <is>
          <t>-</t>
        </is>
      </c>
      <c r="S625" s="257" t="inlineStr">
        <is>
          <t>-</t>
        </is>
      </c>
      <c r="T625" s="175">
        <f>VLOOKUP(_xlfn.CONCAT(G625,H625),'SHIP-TO'!H:I,2,0)</f>
        <v/>
      </c>
      <c r="U625" s="296" t="n"/>
      <c r="V625" s="175" t="n"/>
      <c r="W625" s="175" t="n"/>
      <c r="X625" s="175" t="n"/>
      <c r="Y625" s="175" t="n"/>
      <c r="Z625" s="175" t="n"/>
      <c r="AA625" s="175" t="n"/>
      <c r="AB625" s="175" t="n"/>
      <c r="AC625" s="175" t="n"/>
      <c r="AD625" s="175" t="n"/>
      <c r="AE625" s="175" t="n"/>
      <c r="AF625" s="175" t="n"/>
      <c r="AG625" s="175" t="n"/>
      <c r="AH625" s="175" t="n"/>
      <c r="AI625" s="257" t="n"/>
      <c r="AJ625" s="175" t="n"/>
    </row>
    <row r="626">
      <c r="A626" s="167">
        <f>E626&amp;F626</f>
        <v/>
      </c>
      <c r="B626" s="56" t="n">
        <v>625</v>
      </c>
      <c r="C626" s="175">
        <f>C625</f>
        <v/>
      </c>
      <c r="D626" s="175">
        <f>C626&amp;"/"&amp;B626</f>
        <v/>
      </c>
      <c r="E626" s="187" t="n">
        <v>45387</v>
      </c>
      <c r="F626" s="187" t="inlineStr">
        <is>
          <t>возврат</t>
        </is>
      </c>
      <c r="G626" s="175" t="inlineStr">
        <is>
          <t>Х5</t>
        </is>
      </c>
      <c r="H626" s="220" t="inlineStr">
        <is>
          <t>РЦ Тюмень</t>
        </is>
      </c>
      <c r="I626" s="175" t="n">
        <v>385</v>
      </c>
      <c r="J626" s="175" t="n">
        <v>374</v>
      </c>
      <c r="K626" s="175" t="n">
        <v>5900143623</v>
      </c>
      <c r="L626" s="175" t="inlineStr">
        <is>
          <t xml:space="preserve">Лесников </t>
        </is>
      </c>
      <c r="M626" s="175" t="inlineStr">
        <is>
          <t>Н695УН159</t>
        </is>
      </c>
      <c r="N626" s="175" t="n">
        <v>15</v>
      </c>
      <c r="O626" s="175" t="n"/>
      <c r="P626" s="175" t="inlineStr">
        <is>
          <t>Л7</t>
        </is>
      </c>
      <c r="Q626" s="251" t="n"/>
      <c r="R626" s="175" t="n">
        <v>810001146</v>
      </c>
      <c r="S626" s="257" t="inlineStr">
        <is>
          <t>R101239224</t>
        </is>
      </c>
      <c r="T626" s="175">
        <f>VLOOKUP(_xlfn.CONCAT(G626,H626),'SHIP-TO'!H:I,2,0)</f>
        <v/>
      </c>
      <c r="U626" s="296" t="n"/>
      <c r="V626" s="175" t="n"/>
      <c r="W626" s="175" t="n"/>
      <c r="X626" s="175" t="n"/>
      <c r="Y626" s="175" t="n"/>
      <c r="Z626" s="175" t="n"/>
      <c r="AA626" s="175" t="n"/>
      <c r="AB626" s="175" t="n"/>
      <c r="AC626" s="175" t="n"/>
      <c r="AD626" s="175" t="n"/>
      <c r="AE626" s="175" t="n"/>
      <c r="AF626" s="175" t="n"/>
      <c r="AG626" s="175" t="n"/>
      <c r="AH626" s="175" t="n"/>
      <c r="AI626" s="257" t="n"/>
      <c r="AJ626" s="175" t="n"/>
    </row>
    <row r="627">
      <c r="A627" s="167">
        <f>E627&amp;F627</f>
        <v/>
      </c>
      <c r="B627" s="56" t="n">
        <v>626</v>
      </c>
      <c r="C627" s="175">
        <f>C626</f>
        <v/>
      </c>
      <c r="D627" s="175">
        <f>C627&amp;"/"&amp;B627</f>
        <v/>
      </c>
      <c r="E627" s="187" t="n">
        <v>45389</v>
      </c>
      <c r="F627" s="187" t="inlineStr">
        <is>
          <t>возврат</t>
        </is>
      </c>
      <c r="G627" s="175" t="inlineStr">
        <is>
          <t>Х5</t>
        </is>
      </c>
      <c r="H627" s="220" t="inlineStr">
        <is>
          <t>РЦ Екатеринбург</t>
        </is>
      </c>
      <c r="I627" s="175" t="n">
        <v>400</v>
      </c>
      <c r="J627" s="175" t="n">
        <v>400</v>
      </c>
      <c r="K627" s="175" t="n">
        <v>10931</v>
      </c>
      <c r="L627" s="175" t="inlineStr">
        <is>
          <t xml:space="preserve">Сорокин </t>
        </is>
      </c>
      <c r="M627" s="175" t="inlineStr">
        <is>
          <t>Х332КУ59</t>
        </is>
      </c>
      <c r="N627" s="175" t="n">
        <v>16</v>
      </c>
      <c r="O627" s="175" t="n"/>
      <c r="P627" s="175" t="inlineStr">
        <is>
          <t>Л7</t>
        </is>
      </c>
      <c r="Q627" s="251" t="n"/>
      <c r="R627" s="175" t="n">
        <v>810002078</v>
      </c>
      <c r="S627" s="257" t="inlineStr">
        <is>
          <t>R101239222</t>
        </is>
      </c>
      <c r="T627" s="175">
        <f>VLOOKUP(_xlfn.CONCAT(G627,H627),'SHIP-TO'!H:I,2,0)</f>
        <v/>
      </c>
      <c r="U627" s="296" t="n"/>
      <c r="V627" s="175" t="n"/>
      <c r="W627" s="175" t="n"/>
      <c r="X627" s="175" t="n"/>
      <c r="Y627" s="175" t="n"/>
      <c r="Z627" s="175" t="n"/>
      <c r="AA627" s="175" t="n"/>
      <c r="AB627" s="175" t="n"/>
      <c r="AC627" s="175" t="n"/>
      <c r="AD627" s="175" t="n"/>
      <c r="AE627" s="175" t="n"/>
      <c r="AF627" s="175" t="n"/>
      <c r="AG627" s="175" t="n"/>
      <c r="AH627" s="175" t="n"/>
      <c r="AI627" s="257" t="n"/>
      <c r="AJ627" s="175" t="n"/>
    </row>
    <row r="628">
      <c r="A628" s="167">
        <f>E628&amp;F628</f>
        <v/>
      </c>
      <c r="B628" s="56" t="n">
        <v>627</v>
      </c>
      <c r="C628" s="175">
        <f>C627</f>
        <v/>
      </c>
      <c r="D628" s="175">
        <f>C628&amp;"/"&amp;B628</f>
        <v/>
      </c>
      <c r="E628" s="187" t="n">
        <v>45390</v>
      </c>
      <c r="F628" s="187" t="inlineStr">
        <is>
          <t>возврат</t>
        </is>
      </c>
      <c r="G628" s="175" t="inlineStr">
        <is>
          <t>Тандер</t>
        </is>
      </c>
      <c r="H628" s="220" t="inlineStr">
        <is>
          <t>Екатеринбург</t>
        </is>
      </c>
      <c r="I628" s="175" t="n">
        <v>500</v>
      </c>
      <c r="J628" s="175" t="n">
        <v>525</v>
      </c>
      <c r="K628" s="175" t="inlineStr">
        <is>
          <t>Пру1586752</t>
        </is>
      </c>
      <c r="L628" s="175" t="inlineStr">
        <is>
          <t xml:space="preserve">Гарипов </t>
        </is>
      </c>
      <c r="M628" s="175" t="inlineStr">
        <is>
          <t>Н764УН159</t>
        </is>
      </c>
      <c r="N628" s="175" t="n">
        <v>21</v>
      </c>
      <c r="O628" s="175" t="n"/>
      <c r="P628" s="175" t="inlineStr">
        <is>
          <t>Л7</t>
        </is>
      </c>
      <c r="Q628" s="251" t="n"/>
      <c r="R628" s="175" t="n">
        <v>810008644</v>
      </c>
      <c r="S628" s="257" t="inlineStr">
        <is>
          <t>R101239207</t>
        </is>
      </c>
      <c r="T628" s="175">
        <f>VLOOKUP(_xlfn.CONCAT(G628,H628),'SHIP-TO'!H:I,2,0)</f>
        <v/>
      </c>
      <c r="U628" s="296" t="n"/>
      <c r="V628" s="175" t="n"/>
      <c r="W628" s="175" t="n"/>
      <c r="X628" s="175" t="n"/>
      <c r="Y628" s="175" t="n"/>
      <c r="Z628" s="175" t="n"/>
      <c r="AA628" s="175" t="n"/>
      <c r="AB628" s="175" t="n"/>
      <c r="AC628" s="175" t="n"/>
      <c r="AD628" s="175" t="n"/>
      <c r="AE628" s="175" t="n"/>
      <c r="AF628" s="175" t="n"/>
      <c r="AG628" s="175" t="n"/>
      <c r="AH628" s="175" t="n"/>
      <c r="AI628" s="257" t="n"/>
      <c r="AJ628" s="175" t="n"/>
    </row>
    <row r="629">
      <c r="A629" s="167">
        <f>E629&amp;F629</f>
        <v/>
      </c>
      <c r="B629" s="56" t="n">
        <v>628</v>
      </c>
      <c r="C629" s="175">
        <f>C628</f>
        <v/>
      </c>
      <c r="D629" s="175">
        <f>C629&amp;"/"&amp;B629</f>
        <v/>
      </c>
      <c r="E629" s="187" t="n">
        <v>45391</v>
      </c>
      <c r="F629" s="187" t="inlineStr">
        <is>
          <t>возврат</t>
        </is>
      </c>
      <c r="G629" s="175" t="inlineStr">
        <is>
          <t>Х5</t>
        </is>
      </c>
      <c r="H629" s="220" t="inlineStr">
        <is>
          <t>РЦ Екатеринбург</t>
        </is>
      </c>
      <c r="I629" s="175" t="n">
        <v>400</v>
      </c>
      <c r="J629" s="175" t="n">
        <v>400</v>
      </c>
      <c r="K629" s="175" t="n">
        <v>10948</v>
      </c>
      <c r="L629" s="175" t="inlineStr">
        <is>
          <t xml:space="preserve">Дьяков </t>
        </is>
      </c>
      <c r="M629" s="175" t="inlineStr">
        <is>
          <t>Р197КН159</t>
        </is>
      </c>
      <c r="N629" s="175" t="n">
        <v>16</v>
      </c>
      <c r="O629" s="175" t="n"/>
      <c r="P629" s="175" t="inlineStr">
        <is>
          <t>Л7</t>
        </is>
      </c>
      <c r="Q629" s="251" t="n"/>
      <c r="R629" s="175" t="n">
        <v>810001145</v>
      </c>
      <c r="S629" s="257" t="inlineStr">
        <is>
          <t>R101239221</t>
        </is>
      </c>
      <c r="T629" s="175">
        <f>VLOOKUP(_xlfn.CONCAT(G629,H629),'SHIP-TO'!H:I,2,0)</f>
        <v/>
      </c>
      <c r="U629" s="296" t="n"/>
      <c r="V629" s="175" t="n"/>
      <c r="W629" s="175" t="n"/>
      <c r="X629" s="175" t="n"/>
      <c r="Y629" s="175" t="n"/>
      <c r="Z629" s="175" t="n"/>
      <c r="AA629" s="175" t="n"/>
      <c r="AB629" s="175" t="n"/>
      <c r="AC629" s="175" t="n"/>
      <c r="AD629" s="175" t="n"/>
      <c r="AE629" s="175" t="n"/>
      <c r="AF629" s="175" t="n"/>
      <c r="AG629" s="175" t="n"/>
      <c r="AH629" s="175" t="n"/>
      <c r="AI629" s="257" t="n"/>
      <c r="AJ629" s="175" t="n"/>
    </row>
    <row r="630">
      <c r="A630" s="167">
        <f>E630&amp;F630</f>
        <v/>
      </c>
      <c r="B630" s="56" t="n">
        <v>629</v>
      </c>
      <c r="C630" s="175">
        <f>C629</f>
        <v/>
      </c>
      <c r="D630" s="175">
        <f>C630&amp;"/"&amp;B630</f>
        <v/>
      </c>
      <c r="E630" s="187" t="n">
        <v>45393</v>
      </c>
      <c r="F630" s="187" t="inlineStr">
        <is>
          <t>возврат</t>
        </is>
      </c>
      <c r="G630" s="175" t="inlineStr">
        <is>
          <t>Тандер</t>
        </is>
      </c>
      <c r="H630" s="220" t="inlineStr">
        <is>
          <t>Тюмень</t>
        </is>
      </c>
      <c r="I630" s="175" t="n">
        <v>180</v>
      </c>
      <c r="J630" s="175" t="n">
        <v>180</v>
      </c>
      <c r="K630" s="175" t="inlineStr">
        <is>
          <t>Тмн991902</t>
        </is>
      </c>
      <c r="L630" s="175" t="inlineStr">
        <is>
          <t xml:space="preserve">Николаев </t>
        </is>
      </c>
      <c r="M630" s="175" t="inlineStr">
        <is>
          <t>Н083СХ159</t>
        </is>
      </c>
      <c r="N630" s="175" t="n">
        <v>8</v>
      </c>
      <c r="O630" s="175" t="n"/>
      <c r="P630" s="175" t="inlineStr">
        <is>
          <t>Л7</t>
        </is>
      </c>
      <c r="Q630" s="251" t="n"/>
      <c r="R630" s="175" t="n">
        <v>810005590</v>
      </c>
      <c r="S630" s="257" t="inlineStr">
        <is>
          <t>R101239209</t>
        </is>
      </c>
      <c r="T630" s="175">
        <f>VLOOKUP(_xlfn.CONCAT(G630,H630),'SHIP-TO'!H:I,2,0)</f>
        <v/>
      </c>
      <c r="U630" s="296" t="n"/>
      <c r="V630" s="175" t="n"/>
      <c r="W630" s="175" t="n"/>
      <c r="X630" s="175" t="n"/>
      <c r="Y630" s="175" t="n"/>
      <c r="Z630" s="175" t="n"/>
      <c r="AA630" s="175" t="n"/>
      <c r="AB630" s="175" t="n"/>
      <c r="AC630" s="175" t="n"/>
      <c r="AD630" s="175" t="n"/>
      <c r="AE630" s="175" t="n"/>
      <c r="AF630" s="175" t="n"/>
      <c r="AG630" s="175" t="n"/>
      <c r="AH630" s="175" t="n"/>
      <c r="AI630" s="257" t="n"/>
      <c r="AJ630" s="175" t="n"/>
    </row>
    <row r="631">
      <c r="A631" s="167">
        <f>E631&amp;F631</f>
        <v/>
      </c>
      <c r="B631" s="56" t="n">
        <v>630</v>
      </c>
      <c r="C631" s="175">
        <f>C630</f>
        <v/>
      </c>
      <c r="D631" s="175">
        <f>C631&amp;"/"&amp;B631</f>
        <v/>
      </c>
      <c r="E631" s="187" t="n">
        <v>45393</v>
      </c>
      <c r="F631" s="187" t="inlineStr">
        <is>
          <t>возврат</t>
        </is>
      </c>
      <c r="G631" s="175" t="inlineStr">
        <is>
          <t>Юнилэнд-Екатеринбург</t>
        </is>
      </c>
      <c r="H631" s="220" t="inlineStr">
        <is>
          <t>Екатеринбург</t>
        </is>
      </c>
      <c r="I631" s="175" t="n">
        <v>300</v>
      </c>
      <c r="J631" s="175" t="n">
        <v>300</v>
      </c>
      <c r="K631" s="175" t="inlineStr">
        <is>
          <t>б/н</t>
        </is>
      </c>
      <c r="L631" s="175" t="inlineStr">
        <is>
          <t xml:space="preserve">Лычкин </t>
        </is>
      </c>
      <c r="M631" s="175" t="inlineStr">
        <is>
          <t>А470ОК159</t>
        </is>
      </c>
      <c r="N631" s="175" t="n">
        <v>12</v>
      </c>
      <c r="O631" s="175" t="n"/>
      <c r="P631" s="175" t="inlineStr">
        <is>
          <t>Л7</t>
        </is>
      </c>
      <c r="Q631" s="251" t="n"/>
      <c r="R631" s="175" t="n">
        <v>810011940</v>
      </c>
      <c r="S631" s="257" t="inlineStr">
        <is>
          <t>R101239214</t>
        </is>
      </c>
      <c r="T631" s="175">
        <f>VLOOKUP(_xlfn.CONCAT(G631,H631),'SHIP-TO'!H:I,2,0)</f>
        <v/>
      </c>
      <c r="U631" s="296" t="n"/>
      <c r="V631" s="175" t="n"/>
      <c r="W631" s="175" t="n"/>
      <c r="X631" s="175" t="n"/>
      <c r="Y631" s="175" t="n"/>
      <c r="Z631" s="175" t="n"/>
      <c r="AA631" s="175" t="n"/>
      <c r="AB631" s="175" t="n"/>
      <c r="AC631" s="175" t="n"/>
      <c r="AD631" s="175" t="n"/>
      <c r="AE631" s="175" t="n"/>
      <c r="AF631" s="175" t="n"/>
      <c r="AG631" s="175" t="n"/>
      <c r="AH631" s="175" t="n"/>
      <c r="AI631" s="257" t="n"/>
      <c r="AJ631" s="175" t="n"/>
    </row>
    <row r="632">
      <c r="A632" s="167">
        <f>E632&amp;F632</f>
        <v/>
      </c>
      <c r="B632" s="56" t="n">
        <v>631</v>
      </c>
      <c r="C632" s="175">
        <f>C631</f>
        <v/>
      </c>
      <c r="D632" s="175">
        <f>C632&amp;"/"&amp;B632</f>
        <v/>
      </c>
      <c r="E632" s="187" t="n">
        <v>45397</v>
      </c>
      <c r="F632" s="187" t="inlineStr">
        <is>
          <t>возврат</t>
        </is>
      </c>
      <c r="G632" s="175" t="inlineStr">
        <is>
          <t>Х5</t>
        </is>
      </c>
      <c r="H632" s="220" t="inlineStr">
        <is>
          <t>РЦ Екатеринбург Юг</t>
        </is>
      </c>
      <c r="I632" s="175" t="n">
        <v>250</v>
      </c>
      <c r="J632" s="175" t="n">
        <v>250</v>
      </c>
      <c r="K632" s="175" t="n">
        <v>2962</v>
      </c>
      <c r="L632" s="175" t="inlineStr">
        <is>
          <t xml:space="preserve">Коковин </t>
        </is>
      </c>
      <c r="M632" s="175" t="inlineStr">
        <is>
          <t>А332КУ159</t>
        </is>
      </c>
      <c r="N632" s="175" t="n">
        <v>10</v>
      </c>
      <c r="O632" s="175" t="n"/>
      <c r="P632" s="175" t="inlineStr">
        <is>
          <t>Л7</t>
        </is>
      </c>
      <c r="Q632" s="251" t="n"/>
      <c r="R632" s="175" t="n">
        <v>810005591</v>
      </c>
      <c r="S632" s="257" t="inlineStr">
        <is>
          <t>R101239216</t>
        </is>
      </c>
      <c r="T632" s="175">
        <f>VLOOKUP(_xlfn.CONCAT(G632,H632),'SHIP-TO'!H:I,2,0)</f>
        <v/>
      </c>
      <c r="U632" s="296" t="n"/>
      <c r="V632" s="175" t="n"/>
      <c r="W632" s="175" t="n"/>
      <c r="X632" s="175" t="n"/>
      <c r="Y632" s="175" t="n"/>
      <c r="Z632" s="175" t="n"/>
      <c r="AA632" s="175" t="n"/>
      <c r="AB632" s="175" t="n"/>
      <c r="AC632" s="175" t="n"/>
      <c r="AD632" s="175" t="n"/>
      <c r="AE632" s="175" t="n"/>
      <c r="AF632" s="175" t="n"/>
      <c r="AG632" s="175" t="n"/>
      <c r="AH632" s="175" t="n"/>
      <c r="AI632" s="257" t="n"/>
      <c r="AJ632" s="175" t="n"/>
    </row>
    <row r="633">
      <c r="A633" s="167">
        <f>E633&amp;F633</f>
        <v/>
      </c>
      <c r="B633" s="56" t="n">
        <v>632</v>
      </c>
      <c r="C633" s="175">
        <f>C632</f>
        <v/>
      </c>
      <c r="D633" s="175">
        <f>C633&amp;"/"&amp;B633</f>
        <v/>
      </c>
      <c r="E633" s="187" t="n">
        <v>45397</v>
      </c>
      <c r="F633" s="187" t="inlineStr">
        <is>
          <t>возврат</t>
        </is>
      </c>
      <c r="G633" s="175" t="inlineStr">
        <is>
          <t>Тандер</t>
        </is>
      </c>
      <c r="H633" s="220" t="inlineStr">
        <is>
          <t>Екатеринбург</t>
        </is>
      </c>
      <c r="I633" s="175" t="n">
        <v>500</v>
      </c>
      <c r="J633" s="175" t="n">
        <v>500</v>
      </c>
      <c r="K633" s="175" t="inlineStr">
        <is>
          <t>ВозПерв0010740</t>
        </is>
      </c>
      <c r="L633" s="175" t="inlineStr">
        <is>
          <t>Лычкин</t>
        </is>
      </c>
      <c r="M633" s="175" t="inlineStr">
        <is>
          <t>А470ОК159</t>
        </is>
      </c>
      <c r="N633" s="175" t="n">
        <v>20</v>
      </c>
      <c r="O633" s="175" t="n"/>
      <c r="P633" s="175" t="inlineStr">
        <is>
          <t>Л7</t>
        </is>
      </c>
      <c r="Q633" s="251" t="n"/>
      <c r="R633" s="175" t="n">
        <v>810006131</v>
      </c>
      <c r="S633" s="257" t="inlineStr">
        <is>
          <t>R101239206</t>
        </is>
      </c>
      <c r="T633" s="175">
        <f>VLOOKUP(_xlfn.CONCAT(G633,H633),'SHIP-TO'!H:I,2,0)</f>
        <v/>
      </c>
      <c r="U633" s="296" t="n"/>
      <c r="V633" s="175" t="n"/>
      <c r="W633" s="175" t="n"/>
      <c r="X633" s="175" t="n"/>
      <c r="Y633" s="175" t="n"/>
      <c r="Z633" s="175" t="n"/>
      <c r="AA633" s="175" t="n"/>
      <c r="AB633" s="175" t="n"/>
      <c r="AC633" s="175" t="n"/>
      <c r="AD633" s="175" t="n"/>
      <c r="AE633" s="175" t="n"/>
      <c r="AF633" s="175" t="n"/>
      <c r="AG633" s="175" t="n"/>
      <c r="AH633" s="175" t="n"/>
      <c r="AI633" s="257" t="n"/>
      <c r="AJ633" s="175" t="n"/>
    </row>
    <row r="634">
      <c r="A634" s="167">
        <f>E634&amp;F634</f>
        <v/>
      </c>
      <c r="B634" s="56" t="n">
        <v>633</v>
      </c>
      <c r="C634" s="175">
        <f>C633</f>
        <v/>
      </c>
      <c r="D634" s="175">
        <f>C634&amp;"/"&amp;B634</f>
        <v/>
      </c>
      <c r="E634" s="187" t="n">
        <v>45397</v>
      </c>
      <c r="F634" s="187" t="inlineStr">
        <is>
          <t>возврат</t>
        </is>
      </c>
      <c r="G634" s="175" t="inlineStr">
        <is>
          <t>Тандер</t>
        </is>
      </c>
      <c r="H634" s="220" t="inlineStr">
        <is>
          <t>Челябинск</t>
        </is>
      </c>
      <c r="I634" s="175" t="n">
        <v>300</v>
      </c>
      <c r="J634" s="175" t="n">
        <v>255</v>
      </c>
      <c r="K634" s="175" t="inlineStr">
        <is>
          <t>Чел1334978</t>
        </is>
      </c>
      <c r="L634" s="175" t="inlineStr">
        <is>
          <t>Гамаюнов</t>
        </is>
      </c>
      <c r="M634" s="175" t="inlineStr">
        <is>
          <t>Н094СХ159</t>
        </is>
      </c>
      <c r="N634" s="175" t="n">
        <v>10</v>
      </c>
      <c r="O634" s="175" t="n"/>
      <c r="P634" s="175" t="inlineStr">
        <is>
          <t>Л7</t>
        </is>
      </c>
      <c r="Q634" s="251" t="n"/>
      <c r="R634" s="175" t="n">
        <v>810005973</v>
      </c>
      <c r="S634" s="257" t="inlineStr">
        <is>
          <t>R101239211</t>
        </is>
      </c>
      <c r="T634" s="175">
        <f>VLOOKUP(_xlfn.CONCAT(G634,H634),'SHIP-TO'!H:I,2,0)</f>
        <v/>
      </c>
      <c r="U634" s="296" t="n"/>
      <c r="V634" s="175" t="n"/>
      <c r="W634" s="175" t="n"/>
      <c r="X634" s="175" t="n"/>
      <c r="Y634" s="175" t="n"/>
      <c r="Z634" s="175" t="n"/>
      <c r="AA634" s="175" t="n"/>
      <c r="AB634" s="175" t="n"/>
      <c r="AC634" s="175" t="n"/>
      <c r="AD634" s="175" t="n"/>
      <c r="AE634" s="175" t="n"/>
      <c r="AF634" s="175" t="n"/>
      <c r="AG634" s="175" t="n"/>
      <c r="AH634" s="175" t="n"/>
      <c r="AI634" s="257" t="n"/>
      <c r="AJ634" s="175" t="n"/>
    </row>
    <row r="635">
      <c r="A635" s="167">
        <f>E635&amp;F635</f>
        <v/>
      </c>
      <c r="B635" s="56" t="n">
        <v>634</v>
      </c>
      <c r="C635" s="175">
        <f>C634</f>
        <v/>
      </c>
      <c r="D635" s="175">
        <f>C635&amp;"/"&amp;B635</f>
        <v/>
      </c>
      <c r="E635" s="187" t="n">
        <v>45398</v>
      </c>
      <c r="F635" s="187" t="inlineStr">
        <is>
          <t>возврат</t>
        </is>
      </c>
      <c r="G635" s="175" t="inlineStr">
        <is>
          <t>Верный</t>
        </is>
      </c>
      <c r="H635" s="220" t="inlineStr">
        <is>
          <t>Екатеринбург</t>
        </is>
      </c>
      <c r="I635" s="175" t="n">
        <v>278</v>
      </c>
      <c r="J635" s="175" t="n">
        <v>278</v>
      </c>
      <c r="K635" s="175" t="inlineStr">
        <is>
          <t>3862016/s99</t>
        </is>
      </c>
      <c r="L635" s="175" t="inlineStr">
        <is>
          <t>Салимгораев</t>
        </is>
      </c>
      <c r="M635" s="175" t="inlineStr">
        <is>
          <t>А308ОК159</t>
        </is>
      </c>
      <c r="N635" s="175" t="n">
        <v>11</v>
      </c>
      <c r="O635" s="175" t="n"/>
      <c r="P635" s="175" t="inlineStr">
        <is>
          <t>Л7</t>
        </is>
      </c>
      <c r="Q635" s="251" t="n"/>
      <c r="R635" s="175" t="n">
        <v>810006184</v>
      </c>
      <c r="S635" s="257" t="inlineStr">
        <is>
          <t>R101233671</t>
        </is>
      </c>
      <c r="T635" s="175">
        <f>VLOOKUP(_xlfn.CONCAT(G635,H635),'SHIP-TO'!H:I,2,0)</f>
        <v/>
      </c>
      <c r="U635" s="296" t="n"/>
      <c r="V635" s="175" t="n"/>
      <c r="W635" s="175" t="n"/>
      <c r="X635" s="175" t="n"/>
      <c r="Y635" s="175" t="n"/>
      <c r="Z635" s="175" t="n"/>
      <c r="AA635" s="175" t="n"/>
      <c r="AB635" s="175" t="n"/>
      <c r="AC635" s="175" t="n"/>
      <c r="AD635" s="175" t="n"/>
      <c r="AE635" s="175" t="n"/>
      <c r="AF635" s="175" t="n"/>
      <c r="AG635" s="175" t="n"/>
      <c r="AH635" s="175" t="n"/>
      <c r="AI635" s="257" t="n"/>
      <c r="AJ635" s="175" t="n"/>
    </row>
    <row r="636">
      <c r="A636" s="167">
        <f>E636&amp;F636</f>
        <v/>
      </c>
      <c r="B636" s="56" t="n">
        <v>635</v>
      </c>
      <c r="C636" s="175">
        <f>C635</f>
        <v/>
      </c>
      <c r="D636" s="175">
        <f>C636&amp;"/"&amp;B636</f>
        <v/>
      </c>
      <c r="E636" s="187" t="n">
        <v>45399</v>
      </c>
      <c r="F636" s="187" t="inlineStr">
        <is>
          <t>возврат</t>
        </is>
      </c>
      <c r="G636" s="175" t="inlineStr">
        <is>
          <t>Континент</t>
        </is>
      </c>
      <c r="H636" s="220" t="inlineStr">
        <is>
          <t>Челябинск</t>
        </is>
      </c>
      <c r="I636" s="175" t="n">
        <v>600</v>
      </c>
      <c r="J636" s="175" t="n">
        <v>600</v>
      </c>
      <c r="K636" s="175" t="n">
        <v>10</v>
      </c>
      <c r="L636" s="175" t="inlineStr">
        <is>
          <t>Чебыкин</t>
        </is>
      </c>
      <c r="M636" s="175" t="inlineStr">
        <is>
          <t>Н125СХ159</t>
        </is>
      </c>
      <c r="N636" s="175" t="n">
        <v>24</v>
      </c>
      <c r="O636" s="175" t="n"/>
      <c r="P636" s="175" t="inlineStr">
        <is>
          <t>Л7</t>
        </is>
      </c>
      <c r="Q636" s="251" t="n"/>
      <c r="R636" s="175" t="n">
        <v>810000996</v>
      </c>
      <c r="S636" s="257" t="inlineStr">
        <is>
          <t>R101239212</t>
        </is>
      </c>
      <c r="T636" s="175">
        <f>VLOOKUP(_xlfn.CONCAT(G636,H636),'SHIP-TO'!H:I,2,0)</f>
        <v/>
      </c>
      <c r="U636" s="296" t="n"/>
      <c r="V636" s="175" t="n"/>
      <c r="W636" s="175" t="n"/>
      <c r="X636" s="175" t="n"/>
      <c r="Y636" s="175" t="n"/>
      <c r="Z636" s="175" t="n"/>
      <c r="AA636" s="175" t="n"/>
      <c r="AB636" s="175" t="n"/>
      <c r="AC636" s="175" t="n"/>
      <c r="AD636" s="175" t="n"/>
      <c r="AE636" s="175" t="n"/>
      <c r="AF636" s="175" t="n"/>
      <c r="AG636" s="175" t="n"/>
      <c r="AH636" s="175" t="n"/>
      <c r="AI636" s="257" t="n"/>
      <c r="AJ636" s="175" t="n"/>
    </row>
    <row r="637">
      <c r="A637" s="167">
        <f>E637&amp;F637</f>
        <v/>
      </c>
      <c r="B637" s="56" t="n">
        <v>636</v>
      </c>
      <c r="C637" s="175">
        <f>C636</f>
        <v/>
      </c>
      <c r="D637" s="175">
        <f>C637&amp;"/"&amp;B637</f>
        <v/>
      </c>
      <c r="E637" s="187" t="n">
        <v>45401</v>
      </c>
      <c r="F637" s="187" t="inlineStr">
        <is>
          <t>возврат</t>
        </is>
      </c>
      <c r="G637" s="175" t="inlineStr">
        <is>
          <t>Линия 7</t>
        </is>
      </c>
      <c r="H637" s="220" t="inlineStr">
        <is>
          <t>Екатеринбург</t>
        </is>
      </c>
      <c r="I637" s="175" t="n">
        <v>472</v>
      </c>
      <c r="J637" s="175" t="n">
        <v>472</v>
      </c>
      <c r="K637" s="262" t="inlineStr">
        <is>
          <t>1/5</t>
        </is>
      </c>
      <c r="L637" s="175" t="inlineStr">
        <is>
          <t>Хмелев</t>
        </is>
      </c>
      <c r="M637" s="175" t="inlineStr">
        <is>
          <t>Р271КЕ159</t>
        </is>
      </c>
      <c r="N637" s="175" t="n">
        <v>19</v>
      </c>
      <c r="O637" s="175" t="n"/>
      <c r="P637" s="175" t="inlineStr">
        <is>
          <t>Л7</t>
        </is>
      </c>
      <c r="Q637" s="251" t="n"/>
      <c r="R637" s="175" t="n">
        <v>810008643</v>
      </c>
      <c r="S637" s="257" t="inlineStr">
        <is>
          <t>R101239213</t>
        </is>
      </c>
      <c r="T637" s="175">
        <f>VLOOKUP(_xlfn.CONCAT(G637,H637),'SHIP-TO'!H:I,2,0)</f>
        <v/>
      </c>
      <c r="U637" s="296" t="n"/>
      <c r="V637" s="175" t="n"/>
      <c r="W637" s="175" t="n"/>
      <c r="X637" s="175" t="n"/>
      <c r="Y637" s="175" t="n"/>
      <c r="Z637" s="175" t="n"/>
      <c r="AA637" s="175" t="n"/>
      <c r="AB637" s="175" t="n"/>
      <c r="AC637" s="175" t="n"/>
      <c r="AD637" s="175" t="n"/>
      <c r="AE637" s="175" t="n"/>
      <c r="AF637" s="175" t="n"/>
      <c r="AG637" s="175" t="n"/>
      <c r="AH637" s="175" t="n"/>
      <c r="AI637" s="257" t="n"/>
      <c r="AJ637" s="175" t="n"/>
    </row>
    <row r="638">
      <c r="A638" s="167">
        <f>E638&amp;F638</f>
        <v/>
      </c>
      <c r="B638" s="56" t="n">
        <v>637</v>
      </c>
      <c r="C638" s="175">
        <f>C637</f>
        <v/>
      </c>
      <c r="D638" s="175">
        <f>C638&amp;"/"&amp;B638</f>
        <v/>
      </c>
      <c r="E638" s="187" t="n">
        <v>45403</v>
      </c>
      <c r="F638" s="187" t="inlineStr">
        <is>
          <t>возврат</t>
        </is>
      </c>
      <c r="G638" s="175" t="inlineStr">
        <is>
          <t>Х5</t>
        </is>
      </c>
      <c r="H638" s="220" t="inlineStr">
        <is>
          <t>РЦ Екатеринбург Юг</t>
        </is>
      </c>
      <c r="I638" s="175" t="n">
        <v>400</v>
      </c>
      <c r="J638" s="175" t="n">
        <v>400</v>
      </c>
      <c r="K638" s="175" t="n">
        <v>2980</v>
      </c>
      <c r="L638" s="175" t="inlineStr">
        <is>
          <t>Салимгораев</t>
        </is>
      </c>
      <c r="M638" s="175" t="inlineStr">
        <is>
          <t>А308ОК159</t>
        </is>
      </c>
      <c r="N638" s="175" t="n">
        <v>16</v>
      </c>
      <c r="O638" s="175" t="n"/>
      <c r="P638" s="175" t="inlineStr">
        <is>
          <t>Л7</t>
        </is>
      </c>
      <c r="Q638" s="251" t="n"/>
      <c r="R638" s="175" t="n">
        <v>810005592</v>
      </c>
      <c r="S638" s="257" t="inlineStr">
        <is>
          <t>R101239217</t>
        </is>
      </c>
      <c r="T638" s="175">
        <f>VLOOKUP(_xlfn.CONCAT(G638,H638),'SHIP-TO'!H:I,2,0)</f>
        <v/>
      </c>
      <c r="U638" s="296" t="n"/>
      <c r="V638" s="175" t="n"/>
      <c r="W638" s="175" t="n"/>
      <c r="X638" s="175" t="n"/>
      <c r="Y638" s="175" t="n"/>
      <c r="Z638" s="175" t="n"/>
      <c r="AA638" s="175" t="n"/>
      <c r="AB638" s="175" t="n"/>
      <c r="AC638" s="175" t="n"/>
      <c r="AD638" s="175" t="n"/>
      <c r="AE638" s="175" t="n"/>
      <c r="AF638" s="175" t="n"/>
      <c r="AG638" s="175" t="n"/>
      <c r="AH638" s="175" t="n"/>
      <c r="AI638" s="257" t="n"/>
      <c r="AJ638" s="175" t="n"/>
    </row>
    <row r="639">
      <c r="A639" s="167">
        <f>E639&amp;F639</f>
        <v/>
      </c>
      <c r="B639" s="56" t="n">
        <v>638</v>
      </c>
      <c r="C639" s="175">
        <f>C638</f>
        <v/>
      </c>
      <c r="D639" s="175">
        <f>C639&amp;"/"&amp;B639</f>
        <v/>
      </c>
      <c r="E639" s="187" t="n">
        <v>45403</v>
      </c>
      <c r="F639" s="187" t="inlineStr">
        <is>
          <t>возврат</t>
        </is>
      </c>
      <c r="G639" s="175" t="inlineStr">
        <is>
          <t>Тандер</t>
        </is>
      </c>
      <c r="H639" s="220" t="inlineStr">
        <is>
          <t>Екатеринбург</t>
        </is>
      </c>
      <c r="I639" s="175" t="n">
        <v>500</v>
      </c>
      <c r="J639" s="175" t="n">
        <v>0</v>
      </c>
      <c r="K639" s="175" t="inlineStr">
        <is>
          <t>отказ Тандера, нет данных перенос на 25.04.</t>
        </is>
      </c>
      <c r="L639" s="175" t="inlineStr">
        <is>
          <t>Пискун</t>
        </is>
      </c>
      <c r="M639" s="175" t="inlineStr">
        <is>
          <t>Н421ТУ159</t>
        </is>
      </c>
      <c r="N639" s="175" t="n">
        <v>0</v>
      </c>
      <c r="O639" s="175" t="n"/>
      <c r="P639" s="175" t="inlineStr">
        <is>
          <t>Л7</t>
        </is>
      </c>
      <c r="Q639" s="251" t="n"/>
      <c r="R639" s="175" t="inlineStr">
        <is>
          <t>-</t>
        </is>
      </c>
      <c r="S639" s="257" t="inlineStr">
        <is>
          <t>-</t>
        </is>
      </c>
      <c r="T639" s="175">
        <f>VLOOKUP(_xlfn.CONCAT(G639,H639),'SHIP-TO'!H:I,2,0)</f>
        <v/>
      </c>
      <c r="U639" s="296" t="n"/>
      <c r="V639" s="175" t="n"/>
      <c r="W639" s="175" t="n"/>
      <c r="X639" s="175" t="n"/>
      <c r="Y639" s="175" t="n"/>
      <c r="Z639" s="175" t="n"/>
      <c r="AA639" s="175" t="n"/>
      <c r="AB639" s="175" t="n"/>
      <c r="AC639" s="175" t="n"/>
      <c r="AD639" s="175" t="n"/>
      <c r="AE639" s="175" t="n"/>
      <c r="AF639" s="175" t="n"/>
      <c r="AG639" s="175" t="n"/>
      <c r="AH639" s="175" t="n"/>
      <c r="AI639" s="257" t="n"/>
      <c r="AJ639" s="175" t="n"/>
    </row>
    <row r="640">
      <c r="A640" s="167">
        <f>E640&amp;F640</f>
        <v/>
      </c>
      <c r="B640" s="56" t="n">
        <v>639</v>
      </c>
      <c r="C640" s="175">
        <f>C639</f>
        <v/>
      </c>
      <c r="D640" s="175">
        <f>C640&amp;"/"&amp;B640</f>
        <v/>
      </c>
      <c r="E640" s="187" t="n">
        <v>45404</v>
      </c>
      <c r="F640" s="187" t="inlineStr">
        <is>
          <t>возврат</t>
        </is>
      </c>
      <c r="G640" s="175" t="inlineStr">
        <is>
          <t>Х5</t>
        </is>
      </c>
      <c r="H640" s="220" t="inlineStr">
        <is>
          <t>РЦ Екатеринбург Юг</t>
        </is>
      </c>
      <c r="I640" s="175" t="n">
        <v>250</v>
      </c>
      <c r="J640" s="175" t="n">
        <v>250</v>
      </c>
      <c r="K640" s="175" t="n">
        <v>2985</v>
      </c>
      <c r="L640" s="175" t="inlineStr">
        <is>
          <t xml:space="preserve">Коковин </t>
        </is>
      </c>
      <c r="M640" s="175" t="inlineStr">
        <is>
          <t>А332КУ159</t>
        </is>
      </c>
      <c r="N640" s="175" t="n">
        <v>12</v>
      </c>
      <c r="O640" s="175" t="n"/>
      <c r="P640" s="175" t="inlineStr">
        <is>
          <t>Л7</t>
        </is>
      </c>
      <c r="Q640" s="251" t="n"/>
      <c r="R640" s="175" t="n">
        <v>810001412</v>
      </c>
      <c r="S640" s="257" t="inlineStr">
        <is>
          <t>R101239215</t>
        </is>
      </c>
      <c r="T640" s="175">
        <f>VLOOKUP(_xlfn.CONCAT(G640,H640),'SHIP-TO'!H:I,2,0)</f>
        <v/>
      </c>
      <c r="U640" s="296" t="n"/>
      <c r="V640" s="175" t="n"/>
      <c r="W640" s="175" t="n"/>
      <c r="X640" s="175" t="n"/>
      <c r="Y640" s="175" t="n"/>
      <c r="Z640" s="175" t="n"/>
      <c r="AA640" s="175" t="n"/>
      <c r="AB640" s="175" t="n"/>
      <c r="AC640" s="175" t="n"/>
      <c r="AD640" s="175" t="n"/>
      <c r="AE640" s="175" t="n"/>
      <c r="AF640" s="175" t="n"/>
      <c r="AG640" s="175" t="n"/>
      <c r="AH640" s="175" t="n"/>
      <c r="AI640" s="257" t="n"/>
      <c r="AJ640" s="175" t="n"/>
    </row>
    <row r="641">
      <c r="A641" s="167">
        <f>E641&amp;F641</f>
        <v/>
      </c>
      <c r="B641" s="56" t="n">
        <v>640</v>
      </c>
      <c r="C641" s="175">
        <f>C640</f>
        <v/>
      </c>
      <c r="D641" s="175">
        <f>C641&amp;"/"&amp;B641</f>
        <v/>
      </c>
      <c r="E641" s="187" t="n">
        <v>45404</v>
      </c>
      <c r="F641" s="187" t="inlineStr">
        <is>
          <t>возврат</t>
        </is>
      </c>
      <c r="G641" s="175" t="inlineStr">
        <is>
          <t>Х5</t>
        </is>
      </c>
      <c r="H641" s="220" t="inlineStr">
        <is>
          <t>РЦ Форпост</t>
        </is>
      </c>
      <c r="I641" s="175" t="n">
        <v>330</v>
      </c>
      <c r="J641" s="175" t="n">
        <v>329</v>
      </c>
      <c r="K641" s="175" t="n">
        <v>5900272686</v>
      </c>
      <c r="L641" s="175" t="inlineStr">
        <is>
          <t>Михайлов</t>
        </is>
      </c>
      <c r="M641" s="175" t="inlineStr">
        <is>
          <t>Н126СХ159</t>
        </is>
      </c>
      <c r="N641" s="175" t="n">
        <v>13</v>
      </c>
      <c r="O641" s="175" t="n"/>
      <c r="P641" s="175" t="inlineStr">
        <is>
          <t>Л7</t>
        </is>
      </c>
      <c r="Q641" s="251" t="n"/>
      <c r="R641" s="175" t="n">
        <v>810002080</v>
      </c>
      <c r="S641" s="257" t="inlineStr">
        <is>
          <t>R101239220</t>
        </is>
      </c>
      <c r="T641" s="175">
        <f>VLOOKUP(_xlfn.CONCAT(G641,H641),'SHIP-TO'!H:I,2,0)</f>
        <v/>
      </c>
      <c r="U641" s="296" t="n"/>
      <c r="V641" s="175" t="n"/>
      <c r="W641" s="175" t="n"/>
      <c r="X641" s="175" t="n"/>
      <c r="Y641" s="175" t="n"/>
      <c r="Z641" s="175" t="n"/>
      <c r="AA641" s="175" t="n"/>
      <c r="AB641" s="175" t="n"/>
      <c r="AC641" s="175" t="n"/>
      <c r="AD641" s="175" t="n"/>
      <c r="AE641" s="175" t="n"/>
      <c r="AF641" s="175" t="n"/>
      <c r="AG641" s="175" t="n"/>
      <c r="AH641" s="175" t="n"/>
      <c r="AI641" s="257" t="n"/>
      <c r="AJ641" s="175" t="n"/>
    </row>
    <row r="642">
      <c r="A642" s="167">
        <f>E642&amp;F642</f>
        <v/>
      </c>
      <c r="B642" s="56" t="n">
        <v>641</v>
      </c>
      <c r="C642" s="175">
        <f>C641</f>
        <v/>
      </c>
      <c r="D642" s="175">
        <f>C642&amp;"/"&amp;B642</f>
        <v/>
      </c>
      <c r="E642" s="187" t="n">
        <v>45404</v>
      </c>
      <c r="F642" s="187" t="inlineStr">
        <is>
          <t>возврат</t>
        </is>
      </c>
      <c r="G642" s="175" t="inlineStr">
        <is>
          <t>Тандер</t>
        </is>
      </c>
      <c r="H642" s="220" t="inlineStr">
        <is>
          <t>Екатеринбург</t>
        </is>
      </c>
      <c r="I642" s="175" t="n">
        <v>500</v>
      </c>
      <c r="J642" s="175" t="n">
        <v>525</v>
      </c>
      <c r="K642" s="175" t="inlineStr">
        <is>
          <t>ВозПерв0010786</t>
        </is>
      </c>
      <c r="L642" s="175" t="inlineStr">
        <is>
          <t>Пискун</t>
        </is>
      </c>
      <c r="M642" s="175" t="inlineStr">
        <is>
          <t>Н421ТУ159</t>
        </is>
      </c>
      <c r="N642" s="175" t="n">
        <v>21</v>
      </c>
      <c r="O642" s="175" t="n"/>
      <c r="P642" s="175" t="inlineStr">
        <is>
          <t>Л7</t>
        </is>
      </c>
      <c r="Q642" s="251" t="n"/>
      <c r="R642" s="175" t="n">
        <v>810005588</v>
      </c>
      <c r="S642" s="257" t="inlineStr">
        <is>
          <t>R101239204</t>
        </is>
      </c>
      <c r="T642" s="175">
        <f>VLOOKUP(_xlfn.CONCAT(G642,H642),'SHIP-TO'!H:I,2,0)</f>
        <v/>
      </c>
      <c r="U642" s="296" t="n"/>
      <c r="V642" s="175" t="n"/>
      <c r="W642" s="175" t="n"/>
      <c r="X642" s="175" t="n"/>
      <c r="Y642" s="175" t="n"/>
      <c r="Z642" s="175" t="n"/>
      <c r="AA642" s="175" t="n"/>
      <c r="AB642" s="175" t="n"/>
      <c r="AC642" s="175" t="n"/>
      <c r="AD642" s="175" t="n"/>
      <c r="AE642" s="175" t="n"/>
      <c r="AF642" s="175" t="n"/>
      <c r="AG642" s="175" t="n"/>
      <c r="AH642" s="175" t="n"/>
      <c r="AI642" s="257" t="n"/>
      <c r="AJ642" s="175" t="n"/>
    </row>
    <row r="643">
      <c r="A643" s="167">
        <f>E643&amp;F643</f>
        <v/>
      </c>
      <c r="B643" s="56" t="n">
        <v>642</v>
      </c>
      <c r="C643" s="175">
        <f>C642</f>
        <v/>
      </c>
      <c r="D643" s="175">
        <f>C643&amp;"/"&amp;B643</f>
        <v/>
      </c>
      <c r="E643" s="187" t="n">
        <v>45406</v>
      </c>
      <c r="F643" s="187" t="inlineStr">
        <is>
          <t>возврат</t>
        </is>
      </c>
      <c r="G643" s="175" t="inlineStr">
        <is>
          <t>Тандер</t>
        </is>
      </c>
      <c r="H643" s="220" t="inlineStr">
        <is>
          <t>Тюмень</t>
        </is>
      </c>
      <c r="I643" s="175" t="n">
        <v>370</v>
      </c>
      <c r="J643" s="175" t="n">
        <v>363</v>
      </c>
      <c r="K643" s="175" t="inlineStr">
        <is>
          <t>Тмн996190</t>
        </is>
      </c>
      <c r="L643" s="175" t="inlineStr">
        <is>
          <t>Прохоров</t>
        </is>
      </c>
      <c r="M643" s="175" t="inlineStr">
        <is>
          <t>А309ОК159</t>
        </is>
      </c>
      <c r="N643" s="175" t="n">
        <v>15</v>
      </c>
      <c r="O643" s="175" t="n"/>
      <c r="P643" s="175" t="inlineStr">
        <is>
          <t>Л7</t>
        </is>
      </c>
      <c r="Q643" s="251" t="n"/>
      <c r="R643" s="175" t="n">
        <v>810000997</v>
      </c>
      <c r="S643" s="257" t="inlineStr">
        <is>
          <t>R101239208</t>
        </is>
      </c>
      <c r="T643" s="175">
        <f>VLOOKUP(_xlfn.CONCAT(G643,H643),'SHIP-TO'!H:I,2,0)</f>
        <v/>
      </c>
      <c r="U643" s="296" t="n"/>
      <c r="V643" s="175" t="n"/>
      <c r="W643" s="175" t="n"/>
      <c r="X643" s="175" t="n"/>
      <c r="Y643" s="175" t="n"/>
      <c r="Z643" s="175" t="n"/>
      <c r="AA643" s="175" t="n"/>
      <c r="AB643" s="175" t="n"/>
      <c r="AC643" s="175" t="n"/>
      <c r="AD643" s="175" t="n"/>
      <c r="AE643" s="175" t="n"/>
      <c r="AF643" s="175" t="n"/>
      <c r="AG643" s="175" t="n"/>
      <c r="AH643" s="175" t="n"/>
      <c r="AI643" s="257" t="n"/>
      <c r="AJ643" s="175" t="n"/>
    </row>
    <row r="644">
      <c r="A644" s="167">
        <f>E644&amp;F644</f>
        <v/>
      </c>
      <c r="B644" s="56" t="n">
        <v>643</v>
      </c>
      <c r="C644" s="175">
        <f>C643</f>
        <v/>
      </c>
      <c r="D644" s="175">
        <f>C644&amp;"/"&amp;B644</f>
        <v/>
      </c>
      <c r="E644" s="187" t="n">
        <v>45407</v>
      </c>
      <c r="F644" s="187" t="inlineStr">
        <is>
          <t>возврат</t>
        </is>
      </c>
      <c r="G644" s="175" t="inlineStr">
        <is>
          <t>Тандер</t>
        </is>
      </c>
      <c r="H644" s="220" t="inlineStr">
        <is>
          <t>Екатеринбург</t>
        </is>
      </c>
      <c r="I644" s="175" t="n">
        <v>500</v>
      </c>
      <c r="J644" s="175" t="n">
        <v>500</v>
      </c>
      <c r="K644" s="175" t="inlineStr">
        <is>
          <t>ВозПерв0010804</t>
        </is>
      </c>
      <c r="L644" s="175" t="inlineStr">
        <is>
          <t>Петухов</t>
        </is>
      </c>
      <c r="M644" s="175" t="inlineStr">
        <is>
          <t>Р143ЕХ159</t>
        </is>
      </c>
      <c r="N644" s="175" t="n">
        <v>20</v>
      </c>
      <c r="O644" s="175" t="n"/>
      <c r="P644" s="175" t="inlineStr">
        <is>
          <t>Л7</t>
        </is>
      </c>
      <c r="Q644" s="251" t="n"/>
      <c r="R644" s="175" t="n">
        <v>810005589</v>
      </c>
      <c r="S644" s="257" t="inlineStr">
        <is>
          <t>R101239205</t>
        </is>
      </c>
      <c r="T644" s="175">
        <f>VLOOKUP(_xlfn.CONCAT(G644,H644),'SHIP-TO'!H:I,2,0)</f>
        <v/>
      </c>
      <c r="U644" s="296" t="n"/>
      <c r="V644" s="175" t="n"/>
      <c r="W644" s="175" t="n"/>
      <c r="X644" s="175" t="n"/>
      <c r="Y644" s="175" t="n"/>
      <c r="Z644" s="175" t="n"/>
      <c r="AA644" s="175" t="n"/>
      <c r="AB644" s="175" t="n"/>
      <c r="AC644" s="175" t="n"/>
      <c r="AD644" s="175" t="n"/>
      <c r="AE644" s="175" t="n"/>
      <c r="AF644" s="175" t="n"/>
      <c r="AG644" s="175" t="n"/>
      <c r="AH644" s="175" t="n"/>
      <c r="AI644" s="257" t="n"/>
      <c r="AJ644" s="175" t="n"/>
    </row>
    <row r="645">
      <c r="A645" s="167">
        <f>E645&amp;F645</f>
        <v/>
      </c>
      <c r="B645" s="56" t="n">
        <v>644</v>
      </c>
      <c r="C645" s="175">
        <f>C644</f>
        <v/>
      </c>
      <c r="D645" s="175">
        <f>C645&amp;"/"&amp;B645</f>
        <v/>
      </c>
      <c r="E645" s="187" t="n">
        <v>45409</v>
      </c>
      <c r="F645" s="187" t="inlineStr">
        <is>
          <t>возврат</t>
        </is>
      </c>
      <c r="G645" s="175" t="inlineStr">
        <is>
          <t>Х5</t>
        </is>
      </c>
      <c r="H645" s="220" t="inlineStr">
        <is>
          <t>РЦ Форпост</t>
        </is>
      </c>
      <c r="I645" s="175" t="n">
        <v>400</v>
      </c>
      <c r="J645" s="175" t="n">
        <v>398</v>
      </c>
      <c r="K645" s="175" t="n">
        <v>5900273912</v>
      </c>
      <c r="L645" s="175" t="inlineStr">
        <is>
          <t>Краснопёров</t>
        </is>
      </c>
      <c r="M645" s="175" t="inlineStr">
        <is>
          <t>Н763ЕТ159</t>
        </is>
      </c>
      <c r="N645" s="175" t="n">
        <v>16</v>
      </c>
      <c r="O645" s="175" t="n"/>
      <c r="P645" s="175" t="inlineStr">
        <is>
          <t>Л7</t>
        </is>
      </c>
      <c r="Q645" s="251" t="n"/>
      <c r="R645" s="175" t="n">
        <v>810000998</v>
      </c>
      <c r="S645" s="257" t="inlineStr">
        <is>
          <t>R101239218</t>
        </is>
      </c>
      <c r="T645" s="175">
        <f>VLOOKUP(_xlfn.CONCAT(G645,H645),'SHIP-TO'!H:I,2,0)</f>
        <v/>
      </c>
      <c r="U645" s="296" t="n"/>
      <c r="V645" s="175" t="n"/>
      <c r="W645" s="175" t="n"/>
      <c r="X645" s="175" t="n"/>
      <c r="Y645" s="175" t="n"/>
      <c r="Z645" s="175" t="n"/>
      <c r="AA645" s="175" t="n"/>
      <c r="AB645" s="175" t="n"/>
      <c r="AC645" s="175" t="n"/>
      <c r="AD645" s="175" t="n"/>
      <c r="AE645" s="175" t="n"/>
      <c r="AF645" s="175" t="n"/>
      <c r="AG645" s="175" t="n"/>
      <c r="AH645" s="175" t="n"/>
      <c r="AI645" s="257" t="n"/>
      <c r="AJ645" s="175" t="n"/>
    </row>
    <row r="646">
      <c r="A646" s="167">
        <f>E646&amp;F646</f>
        <v/>
      </c>
      <c r="B646" s="56" t="n">
        <v>645</v>
      </c>
      <c r="C646" s="175">
        <f>C645</f>
        <v/>
      </c>
      <c r="D646" s="175">
        <f>C646&amp;"/"&amp;B646</f>
        <v/>
      </c>
      <c r="E646" s="187" t="n">
        <v>45409</v>
      </c>
      <c r="F646" s="187" t="inlineStr">
        <is>
          <t>возврат</t>
        </is>
      </c>
      <c r="G646" s="175" t="inlineStr">
        <is>
          <t>Х5</t>
        </is>
      </c>
      <c r="H646" s="220" t="inlineStr">
        <is>
          <t>РЦ Косулино</t>
        </is>
      </c>
      <c r="I646" s="175" t="n">
        <v>552</v>
      </c>
      <c r="J646" s="175" t="n">
        <v>520</v>
      </c>
      <c r="K646" s="175" t="n">
        <v>8862</v>
      </c>
      <c r="L646" s="175" t="inlineStr">
        <is>
          <t xml:space="preserve">Коковин </t>
        </is>
      </c>
      <c r="M646" s="175" t="inlineStr">
        <is>
          <t>Х332КУ59</t>
        </is>
      </c>
      <c r="N646" s="175" t="n">
        <v>22</v>
      </c>
      <c r="O646" s="175" t="n"/>
      <c r="P646" s="175" t="inlineStr">
        <is>
          <t>Л7</t>
        </is>
      </c>
      <c r="Q646" s="251" t="n"/>
      <c r="R646" s="175" t="n">
        <v>810001413</v>
      </c>
      <c r="S646" s="257" t="inlineStr">
        <is>
          <t>R101239225</t>
        </is>
      </c>
      <c r="T646" s="175">
        <f>VLOOKUP(_xlfn.CONCAT(G646,H646),'SHIP-TO'!H:I,2,0)</f>
        <v/>
      </c>
      <c r="U646" s="296" t="n"/>
      <c r="V646" s="175" t="n"/>
      <c r="W646" s="175" t="n"/>
      <c r="X646" s="175" t="n"/>
      <c r="Y646" s="175" t="n"/>
      <c r="Z646" s="175" t="n"/>
      <c r="AA646" s="175" t="n"/>
      <c r="AB646" s="175" t="n"/>
      <c r="AC646" s="175" t="n"/>
      <c r="AD646" s="175" t="n"/>
      <c r="AE646" s="175" t="n"/>
      <c r="AF646" s="175" t="n"/>
      <c r="AG646" s="175" t="n"/>
      <c r="AH646" s="175" t="n"/>
      <c r="AI646" s="257" t="n"/>
      <c r="AJ646" s="175" t="n"/>
    </row>
    <row r="647">
      <c r="A647" s="167">
        <f>E647&amp;F647</f>
        <v/>
      </c>
      <c r="B647" s="56" t="n">
        <v>646</v>
      </c>
      <c r="C647" s="175">
        <f>C646</f>
        <v/>
      </c>
      <c r="D647" s="175">
        <f>C647&amp;"/"&amp;B647</f>
        <v/>
      </c>
      <c r="E647" s="187" t="n">
        <v>45410</v>
      </c>
      <c r="F647" s="187" t="inlineStr">
        <is>
          <t>возврат</t>
        </is>
      </c>
      <c r="G647" s="175" t="inlineStr">
        <is>
          <t>Х5</t>
        </is>
      </c>
      <c r="H647" s="220" t="inlineStr">
        <is>
          <t>РЦ Форпост</t>
        </is>
      </c>
      <c r="I647" s="175" t="n">
        <v>400</v>
      </c>
      <c r="J647" s="175" t="n">
        <v>400</v>
      </c>
      <c r="K647" s="175" t="n">
        <v>5900274274</v>
      </c>
      <c r="L647" s="175" t="inlineStr">
        <is>
          <t>Деменев</t>
        </is>
      </c>
      <c r="M647" s="175" t="inlineStr">
        <is>
          <t>Р197КН159</t>
        </is>
      </c>
      <c r="N647" s="175" t="n">
        <v>16</v>
      </c>
      <c r="O647" s="175" t="n"/>
      <c r="P647" s="175" t="inlineStr">
        <is>
          <t>Л7</t>
        </is>
      </c>
      <c r="Q647" s="251" t="n"/>
      <c r="R647" s="175" t="n">
        <v>810000999</v>
      </c>
      <c r="S647" s="257" t="inlineStr">
        <is>
          <t>R101239219</t>
        </is>
      </c>
      <c r="T647" s="175">
        <f>VLOOKUP(_xlfn.CONCAT(G647,H647),'SHIP-TO'!H:I,2,0)</f>
        <v/>
      </c>
      <c r="U647" s="296" t="n"/>
      <c r="V647" s="175" t="n"/>
      <c r="W647" s="175" t="n"/>
      <c r="X647" s="175" t="n"/>
      <c r="Y647" s="175" t="n"/>
      <c r="Z647" s="175" t="n"/>
      <c r="AA647" s="175" t="n"/>
      <c r="AB647" s="175" t="n"/>
      <c r="AC647" s="175" t="n"/>
      <c r="AD647" s="175" t="n"/>
      <c r="AE647" s="175" t="n"/>
      <c r="AF647" s="175" t="n"/>
      <c r="AG647" s="175" t="n"/>
      <c r="AH647" s="175" t="n"/>
      <c r="AI647" s="257" t="n"/>
      <c r="AJ647" s="175" t="n"/>
    </row>
    <row r="648">
      <c r="A648" s="167">
        <f>E648&amp;F648</f>
        <v/>
      </c>
      <c r="B648" s="56" t="n">
        <v>647</v>
      </c>
      <c r="C648" s="175">
        <f>C647</f>
        <v/>
      </c>
      <c r="D648" s="175">
        <f>C648&amp;"/"&amp;B648</f>
        <v/>
      </c>
      <c r="E648" s="187" t="n">
        <v>45411</v>
      </c>
      <c r="F648" s="187" t="inlineStr">
        <is>
          <t>возврат</t>
        </is>
      </c>
      <c r="G648" s="175" t="inlineStr">
        <is>
          <t>Х5</t>
        </is>
      </c>
      <c r="H648" s="220" t="inlineStr">
        <is>
          <t>РЦ Косулино</t>
        </is>
      </c>
      <c r="I648" s="175" t="n">
        <v>552</v>
      </c>
      <c r="J648" s="175" t="n">
        <v>552</v>
      </c>
      <c r="K648" s="175" t="n">
        <v>8865</v>
      </c>
      <c r="L648" s="175" t="inlineStr">
        <is>
          <t>Салимгараев</t>
        </is>
      </c>
      <c r="M648" s="175" t="inlineStr">
        <is>
          <t>А308ОК159</t>
        </is>
      </c>
      <c r="N648" s="175" t="n">
        <v>22</v>
      </c>
      <c r="O648" s="175" t="n"/>
      <c r="P648" s="175" t="inlineStr">
        <is>
          <t>Л7</t>
        </is>
      </c>
      <c r="Q648" s="251" t="n"/>
      <c r="R648" s="175" t="n">
        <v>810001414</v>
      </c>
      <c r="S648" s="257" t="inlineStr">
        <is>
          <t>R101239226</t>
        </is>
      </c>
      <c r="T648" s="175">
        <f>VLOOKUP(_xlfn.CONCAT(G648,H648),'SHIP-TO'!H:I,2,0)</f>
        <v/>
      </c>
      <c r="U648" s="296" t="n"/>
      <c r="V648" s="175" t="n"/>
      <c r="W648" s="175" t="n"/>
      <c r="X648" s="175" t="n"/>
      <c r="Y648" s="175" t="n"/>
      <c r="Z648" s="175" t="n"/>
      <c r="AA648" s="175" t="n"/>
      <c r="AB648" s="175" t="n"/>
      <c r="AC648" s="175" t="n"/>
      <c r="AD648" s="175" t="n"/>
      <c r="AE648" s="175" t="n"/>
      <c r="AF648" s="175" t="n"/>
      <c r="AG648" s="175" t="n"/>
      <c r="AH648" s="175" t="n"/>
      <c r="AI648" s="257" t="n"/>
      <c r="AJ648" s="175" t="n"/>
    </row>
    <row r="649" customFormat="1" s="172">
      <c r="A649" s="169">
        <f>E649&amp;F649</f>
        <v/>
      </c>
      <c r="B649" s="56" t="n">
        <v>648</v>
      </c>
      <c r="C649" s="185">
        <f>C648</f>
        <v/>
      </c>
      <c r="D649" s="185">
        <f>C649&amp;"/"&amp;B649</f>
        <v/>
      </c>
      <c r="E649" s="186" t="n">
        <v>45413</v>
      </c>
      <c r="F649" s="186" t="inlineStr">
        <is>
          <t>возврат</t>
        </is>
      </c>
      <c r="G649" s="185" t="inlineStr">
        <is>
          <t>Х5</t>
        </is>
      </c>
      <c r="H649" s="216" t="inlineStr">
        <is>
          <t>РЦ Екатеринбург</t>
        </is>
      </c>
      <c r="I649" s="185" t="n">
        <v>400</v>
      </c>
      <c r="J649" s="185" t="n">
        <v>338</v>
      </c>
      <c r="K649" s="185" t="n">
        <v>11130</v>
      </c>
      <c r="L649" s="185" t="inlineStr">
        <is>
          <t>Калугин</t>
        </is>
      </c>
      <c r="M649" s="185" t="inlineStr">
        <is>
          <t>Н750ЕТ159</t>
        </is>
      </c>
      <c r="N649" s="185" t="n">
        <v>14</v>
      </c>
      <c r="O649" s="185" t="n"/>
      <c r="P649" s="185" t="inlineStr">
        <is>
          <t>Л7</t>
        </is>
      </c>
      <c r="Q649" s="250" t="n"/>
      <c r="R649" s="185" t="n">
        <v>810004091</v>
      </c>
      <c r="S649" s="258" t="inlineStr">
        <is>
          <t>R101243946</t>
        </is>
      </c>
      <c r="T649" s="185">
        <f>VLOOKUP(_xlfn.CONCAT(G649,H649),'SHIP-TO'!H:I,2,0)</f>
        <v/>
      </c>
      <c r="U649" s="282" t="n"/>
      <c r="V649" s="185" t="n"/>
      <c r="W649" s="185" t="n"/>
      <c r="X649" s="185" t="n"/>
      <c r="Y649" s="185" t="n"/>
      <c r="Z649" s="185" t="n"/>
      <c r="AA649" s="185" t="n"/>
      <c r="AB649" s="185" t="n"/>
      <c r="AC649" s="185" t="n"/>
      <c r="AD649" s="185" t="n"/>
      <c r="AE649" s="185" t="n"/>
      <c r="AF649" s="185" t="n"/>
      <c r="AG649" s="185" t="n"/>
      <c r="AH649" s="185" t="n"/>
      <c r="AI649" s="258" t="n"/>
      <c r="AJ649" s="185" t="n"/>
    </row>
    <row r="650" customFormat="1" s="172">
      <c r="A650" s="169">
        <f>E650&amp;F650</f>
        <v/>
      </c>
      <c r="B650" s="56" t="n">
        <v>649</v>
      </c>
      <c r="C650" s="185">
        <f>C649</f>
        <v/>
      </c>
      <c r="D650" s="185">
        <f>C650&amp;"/"&amp;B650</f>
        <v/>
      </c>
      <c r="E650" s="186" t="n">
        <v>45413</v>
      </c>
      <c r="F650" s="186" t="inlineStr">
        <is>
          <t>возврат</t>
        </is>
      </c>
      <c r="G650" s="185" t="inlineStr">
        <is>
          <t>Х5</t>
        </is>
      </c>
      <c r="H650" s="216" t="inlineStr">
        <is>
          <t>РЦ Форпост</t>
        </is>
      </c>
      <c r="I650" s="185" t="n">
        <v>400</v>
      </c>
      <c r="J650" s="185" t="n">
        <v>400</v>
      </c>
      <c r="K650" s="185" t="n">
        <v>5900275083</v>
      </c>
      <c r="L650" s="185" t="inlineStr">
        <is>
          <t>Пермяков</t>
        </is>
      </c>
      <c r="M650" s="185" t="inlineStr">
        <is>
          <t>Н773ЕТ159</t>
        </is>
      </c>
      <c r="N650" s="185" t="n">
        <v>16</v>
      </c>
      <c r="O650" s="185" t="n"/>
      <c r="P650" s="185" t="inlineStr">
        <is>
          <t>Л7</t>
        </is>
      </c>
      <c r="Q650" s="250" t="n"/>
      <c r="R650" s="185" t="n">
        <v>810007272</v>
      </c>
      <c r="S650" s="258" t="inlineStr">
        <is>
          <t>R101243942</t>
        </is>
      </c>
      <c r="T650" s="185">
        <f>VLOOKUP(_xlfn.CONCAT(G650,H650),'SHIP-TO'!H:I,2,0)</f>
        <v/>
      </c>
      <c r="U650" s="282" t="n"/>
      <c r="V650" s="185" t="n"/>
      <c r="W650" s="185" t="n"/>
      <c r="X650" s="185" t="n"/>
      <c r="Y650" s="185" t="n"/>
      <c r="Z650" s="185" t="n"/>
      <c r="AA650" s="185" t="n"/>
      <c r="AB650" s="185" t="n"/>
      <c r="AC650" s="185" t="n"/>
      <c r="AD650" s="185" t="n"/>
      <c r="AE650" s="185" t="n"/>
      <c r="AF650" s="185" t="n"/>
      <c r="AG650" s="185" t="n"/>
      <c r="AH650" s="185" t="n"/>
      <c r="AI650" s="258" t="n"/>
      <c r="AJ650" s="185" t="n"/>
    </row>
    <row r="651" customFormat="1" s="172">
      <c r="A651" s="169">
        <f>E651&amp;F651</f>
        <v/>
      </c>
      <c r="B651" s="56" t="n">
        <v>650</v>
      </c>
      <c r="C651" s="185">
        <f>C650</f>
        <v/>
      </c>
      <c r="D651" s="185">
        <f>C651&amp;"/"&amp;B651</f>
        <v/>
      </c>
      <c r="E651" s="186" t="n">
        <v>45414</v>
      </c>
      <c r="F651" s="186" t="inlineStr">
        <is>
          <t>возврат</t>
        </is>
      </c>
      <c r="G651" s="185" t="inlineStr">
        <is>
          <t>Тандер</t>
        </is>
      </c>
      <c r="H651" s="216" t="inlineStr">
        <is>
          <t>Екатеринбург</t>
        </is>
      </c>
      <c r="I651" s="185" t="n">
        <v>500</v>
      </c>
      <c r="J651" s="185" t="n">
        <v>500</v>
      </c>
      <c r="K651" s="185" t="inlineStr">
        <is>
          <t>ВозПерв0010832</t>
        </is>
      </c>
      <c r="L651" s="185" t="inlineStr">
        <is>
          <t>Калугин</t>
        </is>
      </c>
      <c r="M651" s="185" t="inlineStr">
        <is>
          <t>Н750ЕТ159</t>
        </is>
      </c>
      <c r="N651" s="185" t="n">
        <v>20</v>
      </c>
      <c r="O651" s="185" t="n"/>
      <c r="P651" s="185" t="inlineStr">
        <is>
          <t>Л7</t>
        </is>
      </c>
      <c r="Q651" s="250" t="n"/>
      <c r="R651" s="185" t="n">
        <v>810010773</v>
      </c>
      <c r="S651" s="258" t="inlineStr">
        <is>
          <t>R101243891</t>
        </is>
      </c>
      <c r="T651" s="185">
        <f>VLOOKUP(_xlfn.CONCAT(G651,H651),'SHIP-TO'!H:I,2,0)</f>
        <v/>
      </c>
      <c r="U651" s="282" t="n"/>
      <c r="V651" s="185" t="n"/>
      <c r="W651" s="185" t="n"/>
      <c r="X651" s="185" t="n"/>
      <c r="Y651" s="185" t="n"/>
      <c r="Z651" s="185" t="n"/>
      <c r="AA651" s="185" t="n"/>
      <c r="AB651" s="185" t="n"/>
      <c r="AC651" s="185" t="n"/>
      <c r="AD651" s="185" t="n"/>
      <c r="AE651" s="185" t="n"/>
      <c r="AF651" s="185" t="n"/>
      <c r="AG651" s="185" t="n"/>
      <c r="AH651" s="185" t="n"/>
      <c r="AI651" s="258" t="n"/>
      <c r="AJ651" s="185" t="n"/>
    </row>
    <row r="652" customFormat="1" s="172">
      <c r="A652" s="169">
        <f>E652&amp;F652</f>
        <v/>
      </c>
      <c r="B652" s="56" t="n">
        <v>651</v>
      </c>
      <c r="C652" s="185">
        <f>C651</f>
        <v/>
      </c>
      <c r="D652" s="185">
        <f>C652&amp;"/"&amp;B652</f>
        <v/>
      </c>
      <c r="E652" s="186" t="n">
        <v>45415</v>
      </c>
      <c r="F652" s="186" t="inlineStr">
        <is>
          <t>возврат</t>
        </is>
      </c>
      <c r="G652" s="185" t="inlineStr">
        <is>
          <t>Континент</t>
        </is>
      </c>
      <c r="H652" s="216" t="inlineStr">
        <is>
          <t>Челябинск</t>
        </is>
      </c>
      <c r="I652" s="185" t="n">
        <v>600</v>
      </c>
      <c r="J652" s="185" t="n">
        <v>600</v>
      </c>
      <c r="K652" s="185" t="n">
        <v>11</v>
      </c>
      <c r="L652" s="185" t="inlineStr">
        <is>
          <t xml:space="preserve">Дузенко </t>
        </is>
      </c>
      <c r="M652" s="185" t="inlineStr">
        <is>
          <t>Н083СХ159</t>
        </is>
      </c>
      <c r="N652" s="185" t="n">
        <v>24</v>
      </c>
      <c r="O652" s="185" t="n"/>
      <c r="P652" s="185" t="inlineStr">
        <is>
          <t>Л7</t>
        </is>
      </c>
      <c r="Q652" s="250" t="n"/>
      <c r="R652" s="185" t="n">
        <v>810006132</v>
      </c>
      <c r="S652" s="258" t="inlineStr">
        <is>
          <t>R101243939</t>
        </is>
      </c>
      <c r="T652" s="185">
        <f>VLOOKUP(_xlfn.CONCAT(G652,H652),'SHIP-TO'!H:I,2,0)</f>
        <v/>
      </c>
      <c r="U652" s="282" t="n"/>
      <c r="V652" s="185" t="n"/>
      <c r="W652" s="185" t="n"/>
      <c r="X652" s="185" t="n"/>
      <c r="Y652" s="185" t="n"/>
      <c r="Z652" s="185" t="n"/>
      <c r="AA652" s="185" t="n"/>
      <c r="AB652" s="185" t="n"/>
      <c r="AC652" s="185" t="n"/>
      <c r="AD652" s="185" t="n"/>
      <c r="AE652" s="185" t="n"/>
      <c r="AF652" s="185" t="n"/>
      <c r="AG652" s="185" t="n"/>
      <c r="AH652" s="185" t="n"/>
      <c r="AI652" s="258" t="n"/>
      <c r="AJ652" s="185" t="n"/>
    </row>
    <row r="653" customFormat="1" s="172">
      <c r="A653" s="169">
        <f>E653&amp;F653</f>
        <v/>
      </c>
      <c r="B653" s="56" t="n">
        <v>652</v>
      </c>
      <c r="C653" s="185">
        <f>C652</f>
        <v/>
      </c>
      <c r="D653" s="185">
        <f>C653&amp;"/"&amp;B653</f>
        <v/>
      </c>
      <c r="E653" s="186" t="n">
        <v>45416</v>
      </c>
      <c r="F653" s="186" t="inlineStr">
        <is>
          <t>возврат</t>
        </is>
      </c>
      <c r="G653" s="185" t="inlineStr">
        <is>
          <t>Х5</t>
        </is>
      </c>
      <c r="H653" s="216" t="inlineStr">
        <is>
          <t>РЦ Екатеринбург Юг</t>
        </is>
      </c>
      <c r="I653" s="185" t="n">
        <v>400</v>
      </c>
      <c r="J653" s="185" t="n">
        <v>400</v>
      </c>
      <c r="K653" s="185" t="n">
        <v>3037</v>
      </c>
      <c r="L653" s="185" t="inlineStr">
        <is>
          <t xml:space="preserve">Зуев </t>
        </is>
      </c>
      <c r="M653" s="185" t="inlineStr">
        <is>
          <t>Н125СХ159</t>
        </is>
      </c>
      <c r="N653" s="185" t="n">
        <v>16</v>
      </c>
      <c r="O653" s="185" t="n"/>
      <c r="P653" s="185" t="inlineStr">
        <is>
          <t>Л7</t>
        </is>
      </c>
      <c r="Q653" s="250" t="n"/>
      <c r="R653" s="185" t="n">
        <v>810007270</v>
      </c>
      <c r="S653" s="258" t="inlineStr">
        <is>
          <t>R101243940</t>
        </is>
      </c>
      <c r="T653" s="185">
        <f>VLOOKUP(_xlfn.CONCAT(G653,H653),'SHIP-TO'!H:I,2,0)</f>
        <v/>
      </c>
      <c r="U653" s="282" t="n"/>
      <c r="V653" s="185" t="n"/>
      <c r="W653" s="185" t="n"/>
      <c r="X653" s="185" t="n"/>
      <c r="Y653" s="185" t="n"/>
      <c r="Z653" s="185" t="n"/>
      <c r="AA653" s="185" t="n"/>
      <c r="AB653" s="185" t="n"/>
      <c r="AC653" s="185" t="n"/>
      <c r="AD653" s="185" t="n"/>
      <c r="AE653" s="185" t="n"/>
      <c r="AF653" s="185" t="n"/>
      <c r="AG653" s="185" t="n"/>
      <c r="AH653" s="185" t="n"/>
      <c r="AI653" s="258" t="n"/>
      <c r="AJ653" s="185" t="n"/>
    </row>
    <row r="654" customFormat="1" s="172">
      <c r="A654" s="169">
        <f>E654&amp;F654</f>
        <v/>
      </c>
      <c r="B654" s="56" t="n">
        <v>653</v>
      </c>
      <c r="C654" s="185">
        <f>C653</f>
        <v/>
      </c>
      <c r="D654" s="185">
        <f>C654&amp;"/"&amp;B654</f>
        <v/>
      </c>
      <c r="E654" s="186" t="n">
        <v>45416</v>
      </c>
      <c r="F654" s="186" t="inlineStr">
        <is>
          <t>возврат</t>
        </is>
      </c>
      <c r="G654" s="185" t="inlineStr">
        <is>
          <t>Тандер</t>
        </is>
      </c>
      <c r="H654" s="216" t="inlineStr">
        <is>
          <t>Екатеринбург</t>
        </is>
      </c>
      <c r="I654" s="185" t="n">
        <v>500</v>
      </c>
      <c r="J654" s="185" t="n">
        <v>0</v>
      </c>
      <c r="K654" s="216" t="inlineStr">
        <is>
          <t>Срыв ТК (погода) - перенос 08.05.2024</t>
        </is>
      </c>
      <c r="L654" s="185" t="inlineStr">
        <is>
          <t xml:space="preserve">Конин </t>
        </is>
      </c>
      <c r="M654" s="185" t="inlineStr">
        <is>
          <t>М337ТЕ159</t>
        </is>
      </c>
      <c r="N654" s="185" t="n">
        <v>0</v>
      </c>
      <c r="O654" s="185" t="n"/>
      <c r="P654" s="185" t="inlineStr">
        <is>
          <t>Л7</t>
        </is>
      </c>
      <c r="Q654" s="250" t="n"/>
      <c r="R654" s="185" t="inlineStr">
        <is>
          <t>-</t>
        </is>
      </c>
      <c r="S654" s="258" t="inlineStr">
        <is>
          <t>-</t>
        </is>
      </c>
      <c r="T654" s="185">
        <f>VLOOKUP(_xlfn.CONCAT(G654,H654),'SHIP-TO'!H:I,2,0)</f>
        <v/>
      </c>
      <c r="U654" s="282" t="n"/>
      <c r="V654" s="185" t="n"/>
      <c r="W654" s="185" t="n"/>
      <c r="X654" s="185" t="n"/>
      <c r="Y654" s="185" t="n"/>
      <c r="Z654" s="185" t="n"/>
      <c r="AA654" s="185" t="n"/>
      <c r="AB654" s="185" t="n"/>
      <c r="AC654" s="185" t="n"/>
      <c r="AD654" s="185" t="n"/>
      <c r="AE654" s="185" t="n"/>
      <c r="AF654" s="185" t="n"/>
      <c r="AG654" s="185" t="n"/>
      <c r="AH654" s="185" t="n"/>
      <c r="AI654" s="258" t="n"/>
      <c r="AJ654" s="185" t="n"/>
    </row>
    <row r="655" customFormat="1" s="172">
      <c r="A655" s="169">
        <f>E655&amp;F655</f>
        <v/>
      </c>
      <c r="B655" s="56" t="n">
        <v>654</v>
      </c>
      <c r="C655" s="185">
        <f>C654</f>
        <v/>
      </c>
      <c r="D655" s="185">
        <f>C655&amp;"/"&amp;B655</f>
        <v/>
      </c>
      <c r="E655" s="186" t="n">
        <v>45417</v>
      </c>
      <c r="F655" s="186" t="inlineStr">
        <is>
          <t>возврат</t>
        </is>
      </c>
      <c r="G655" s="185" t="inlineStr">
        <is>
          <t>Х5</t>
        </is>
      </c>
      <c r="H655" s="216" t="inlineStr">
        <is>
          <t>РЦ Тюмень</t>
        </is>
      </c>
      <c r="I655" s="185" t="n">
        <v>290</v>
      </c>
      <c r="J655" s="185" t="n">
        <v>291</v>
      </c>
      <c r="K655" s="267" t="n">
        <v>5900148365</v>
      </c>
      <c r="L655" s="185" t="inlineStr">
        <is>
          <t xml:space="preserve">Калугин </t>
        </is>
      </c>
      <c r="M655" s="185" t="inlineStr">
        <is>
          <t>Н750ЕТ159</t>
        </is>
      </c>
      <c r="N655" s="185" t="n">
        <v>12</v>
      </c>
      <c r="O655" s="185" t="n"/>
      <c r="P655" s="185" t="inlineStr">
        <is>
          <t>Л7</t>
        </is>
      </c>
      <c r="Q655" s="250" t="n"/>
      <c r="R655" s="185" t="n">
        <v>810007271</v>
      </c>
      <c r="S655" s="258" t="inlineStr">
        <is>
          <t>R101243948</t>
        </is>
      </c>
      <c r="T655" s="185">
        <f>VLOOKUP(_xlfn.CONCAT(G655,H655),'SHIP-TO'!H:I,2,0)</f>
        <v/>
      </c>
      <c r="U655" s="282" t="n"/>
      <c r="V655" s="185" t="n"/>
      <c r="W655" s="185" t="n"/>
      <c r="X655" s="185" t="n"/>
      <c r="Y655" s="185" t="n"/>
      <c r="Z655" s="185" t="n"/>
      <c r="AA655" s="185" t="n"/>
      <c r="AB655" s="185" t="n"/>
      <c r="AC655" s="185" t="n"/>
      <c r="AD655" s="185" t="n"/>
      <c r="AE655" s="185" t="n"/>
      <c r="AF655" s="185" t="n"/>
      <c r="AG655" s="185" t="n"/>
      <c r="AH655" s="185" t="n"/>
      <c r="AI655" s="258" t="n"/>
      <c r="AJ655" s="185" t="n"/>
    </row>
    <row r="656" customFormat="1" s="172">
      <c r="A656" s="169">
        <f>E656&amp;F656</f>
        <v/>
      </c>
      <c r="B656" s="56" t="n">
        <v>655</v>
      </c>
      <c r="C656" s="185">
        <f>C655</f>
        <v/>
      </c>
      <c r="D656" s="185">
        <f>C656&amp;"/"&amp;B656</f>
        <v/>
      </c>
      <c r="E656" s="186" t="n">
        <v>45417</v>
      </c>
      <c r="F656" s="186" t="inlineStr">
        <is>
          <t>возврат</t>
        </is>
      </c>
      <c r="G656" s="185" t="inlineStr">
        <is>
          <t>Х5</t>
        </is>
      </c>
      <c r="H656" s="216" t="inlineStr">
        <is>
          <t>РЦ Форпост</t>
        </is>
      </c>
      <c r="I656" s="185" t="n">
        <v>400</v>
      </c>
      <c r="J656" s="185" t="n">
        <v>400</v>
      </c>
      <c r="K656" s="185" t="n">
        <v>5900276264</v>
      </c>
      <c r="L656" s="185" t="inlineStr">
        <is>
          <t xml:space="preserve">Луцик </t>
        </is>
      </c>
      <c r="M656" s="185" t="inlineStr">
        <is>
          <t>Н094СХ159</t>
        </is>
      </c>
      <c r="N656" s="185" t="n">
        <v>16</v>
      </c>
      <c r="O656" s="185" t="n"/>
      <c r="P656" s="185" t="inlineStr">
        <is>
          <t>Л7</t>
        </is>
      </c>
      <c r="Q656" s="250" t="n"/>
      <c r="R656" s="185" t="n">
        <v>810007449</v>
      </c>
      <c r="S656" s="258" t="inlineStr">
        <is>
          <t>R101243944</t>
        </is>
      </c>
      <c r="T656" s="185">
        <f>VLOOKUP(_xlfn.CONCAT(G656,H656),'SHIP-TO'!H:I,2,0)</f>
        <v/>
      </c>
      <c r="U656" s="282" t="n"/>
      <c r="V656" s="185" t="n"/>
      <c r="W656" s="185" t="n"/>
      <c r="X656" s="185" t="n"/>
      <c r="Y656" s="185" t="n"/>
      <c r="Z656" s="185" t="n"/>
      <c r="AA656" s="185" t="n"/>
      <c r="AB656" s="185" t="n"/>
      <c r="AC656" s="185" t="n"/>
      <c r="AD656" s="185" t="n"/>
      <c r="AE656" s="185" t="n"/>
      <c r="AF656" s="185" t="n"/>
      <c r="AG656" s="185" t="n"/>
      <c r="AH656" s="185" t="n"/>
      <c r="AI656" s="258" t="n"/>
      <c r="AJ656" s="185" t="n"/>
    </row>
    <row r="657" customFormat="1" s="172">
      <c r="A657" s="169">
        <f>E657&amp;F657</f>
        <v/>
      </c>
      <c r="B657" s="56" t="n">
        <v>656</v>
      </c>
      <c r="C657" s="185">
        <f>C656</f>
        <v/>
      </c>
      <c r="D657" s="185">
        <f>C657&amp;"/"&amp;B657</f>
        <v/>
      </c>
      <c r="E657" s="186" t="n">
        <v>45418</v>
      </c>
      <c r="F657" s="186" t="inlineStr">
        <is>
          <t>возврат</t>
        </is>
      </c>
      <c r="G657" s="185" t="inlineStr">
        <is>
          <t>Тандер</t>
        </is>
      </c>
      <c r="H657" s="216" t="inlineStr">
        <is>
          <t>Екатеринбург</t>
        </is>
      </c>
      <c r="I657" s="185" t="n">
        <v>500</v>
      </c>
      <c r="J657" s="185" t="n">
        <v>500</v>
      </c>
      <c r="K657" s="185" t="inlineStr">
        <is>
          <t>ВозПерв0010856</t>
        </is>
      </c>
      <c r="L657" s="185" t="inlineStr">
        <is>
          <t xml:space="preserve">Кононов </t>
        </is>
      </c>
      <c r="M657" s="185" t="inlineStr">
        <is>
          <t>Н126СХ159</t>
        </is>
      </c>
      <c r="N657" s="185" t="n">
        <v>20</v>
      </c>
      <c r="O657" s="185" t="n"/>
      <c r="P657" s="185" t="inlineStr">
        <is>
          <t>Л7</t>
        </is>
      </c>
      <c r="Q657" s="250" t="n"/>
      <c r="R657" s="185" t="n">
        <v>810004087</v>
      </c>
      <c r="S657" s="258" t="inlineStr">
        <is>
          <t>R101243933</t>
        </is>
      </c>
      <c r="T657" s="185">
        <f>VLOOKUP(_xlfn.CONCAT(G657,H657),'SHIP-TO'!H:I,2,0)</f>
        <v/>
      </c>
      <c r="U657" s="282" t="n"/>
      <c r="V657" s="185" t="n"/>
      <c r="W657" s="185" t="n"/>
      <c r="X657" s="185" t="n"/>
      <c r="Y657" s="185" t="n"/>
      <c r="Z657" s="185" t="n"/>
      <c r="AA657" s="185" t="n"/>
      <c r="AB657" s="185" t="n"/>
      <c r="AC657" s="185" t="n"/>
      <c r="AD657" s="185" t="n"/>
      <c r="AE657" s="185" t="n"/>
      <c r="AF657" s="185" t="n"/>
      <c r="AG657" s="185" t="n"/>
      <c r="AH657" s="185" t="n"/>
      <c r="AI657" s="258" t="n"/>
      <c r="AJ657" s="185" t="n"/>
    </row>
    <row r="658" customFormat="1" s="172">
      <c r="A658" s="169">
        <f>E658&amp;F658</f>
        <v/>
      </c>
      <c r="B658" s="56" t="n">
        <v>657</v>
      </c>
      <c r="C658" s="185">
        <f>C657</f>
        <v/>
      </c>
      <c r="D658" s="185">
        <f>C658&amp;"/"&amp;B658</f>
        <v/>
      </c>
      <c r="E658" s="186" t="n">
        <v>45419</v>
      </c>
      <c r="F658" s="186" t="inlineStr">
        <is>
          <t>возврат</t>
        </is>
      </c>
      <c r="G658" s="185" t="inlineStr">
        <is>
          <t>Тандер</t>
        </is>
      </c>
      <c r="H658" s="216" t="inlineStr">
        <is>
          <t>Тюмень</t>
        </is>
      </c>
      <c r="I658" s="185" t="n">
        <v>140</v>
      </c>
      <c r="J658" s="185" t="n">
        <v>140</v>
      </c>
      <c r="K658" s="185" t="inlineStr">
        <is>
          <t>Тмн999840</t>
        </is>
      </c>
      <c r="L658" s="185" t="inlineStr">
        <is>
          <t xml:space="preserve">Кононов </t>
        </is>
      </c>
      <c r="M658" s="185" t="inlineStr">
        <is>
          <t>Н126СХ159</t>
        </is>
      </c>
      <c r="N658" s="185" t="n">
        <v>6</v>
      </c>
      <c r="O658" s="185" t="n"/>
      <c r="P658" s="185" t="inlineStr">
        <is>
          <t>Л7</t>
        </is>
      </c>
      <c r="Q658" s="250" t="n"/>
      <c r="R658" s="185" t="n">
        <v>810004089</v>
      </c>
      <c r="S658" s="258" t="inlineStr">
        <is>
          <t>R101243934</t>
        </is>
      </c>
      <c r="T658" s="185">
        <f>VLOOKUP(_xlfn.CONCAT(G658,H658),'SHIP-TO'!H:I,2,0)</f>
        <v/>
      </c>
      <c r="U658" s="282" t="n"/>
      <c r="V658" s="185" t="n"/>
      <c r="W658" s="185" t="n"/>
      <c r="X658" s="185" t="n"/>
      <c r="Y658" s="185" t="n"/>
      <c r="Z658" s="185" t="n"/>
      <c r="AA658" s="185" t="n"/>
      <c r="AB658" s="185" t="n"/>
      <c r="AC658" s="185" t="n"/>
      <c r="AD658" s="185" t="n"/>
      <c r="AE658" s="185" t="n"/>
      <c r="AF658" s="185" t="n"/>
      <c r="AG658" s="185" t="n"/>
      <c r="AH658" s="185" t="n"/>
      <c r="AI658" s="258" t="n"/>
      <c r="AJ658" s="185" t="n"/>
    </row>
    <row r="659" customFormat="1" s="172">
      <c r="A659" s="169">
        <f>E659&amp;F659</f>
        <v/>
      </c>
      <c r="B659" s="56" t="n">
        <v>658</v>
      </c>
      <c r="C659" s="185">
        <f>C658</f>
        <v/>
      </c>
      <c r="D659" s="185">
        <f>C659&amp;"/"&amp;B659</f>
        <v/>
      </c>
      <c r="E659" s="186" t="n">
        <v>45419</v>
      </c>
      <c r="F659" s="186" t="inlineStr">
        <is>
          <t>возврат</t>
        </is>
      </c>
      <c r="G659" s="185" t="inlineStr">
        <is>
          <t>Верный</t>
        </is>
      </c>
      <c r="H659" s="216" t="inlineStr">
        <is>
          <t>Екатеринбург</t>
        </is>
      </c>
      <c r="I659" s="185" t="n">
        <v>161</v>
      </c>
      <c r="J659" s="185" t="n">
        <v>161</v>
      </c>
      <c r="K659" s="185" t="inlineStr">
        <is>
          <t>3881780/s99</t>
        </is>
      </c>
      <c r="L659" s="185" t="inlineStr">
        <is>
          <t xml:space="preserve">Николаев </t>
        </is>
      </c>
      <c r="M659" s="185" t="inlineStr">
        <is>
          <t>А308ОК159</t>
        </is>
      </c>
      <c r="N659" s="185" t="n">
        <v>7</v>
      </c>
      <c r="O659" s="185" t="n"/>
      <c r="P659" s="185" t="inlineStr">
        <is>
          <t>Л7</t>
        </is>
      </c>
      <c r="Q659" s="250" t="n"/>
      <c r="R659" s="185" t="n"/>
      <c r="S659" s="258" t="inlineStr">
        <is>
          <t>R101243638</t>
        </is>
      </c>
      <c r="T659" s="185">
        <f>VLOOKUP(_xlfn.CONCAT(G659,H659),'SHIP-TO'!H:I,2,0)</f>
        <v/>
      </c>
      <c r="U659" s="282" t="n"/>
      <c r="V659" s="185" t="n"/>
      <c r="W659" s="185" t="n"/>
      <c r="X659" s="185" t="n"/>
      <c r="Y659" s="185" t="n"/>
      <c r="Z659" s="185" t="n"/>
      <c r="AA659" s="185" t="n"/>
      <c r="AB659" s="185" t="n"/>
      <c r="AC659" s="185" t="n"/>
      <c r="AD659" s="185" t="n"/>
      <c r="AE659" s="185" t="n"/>
      <c r="AF659" s="185" t="n"/>
      <c r="AG659" s="185" t="n"/>
      <c r="AH659" s="185" t="n"/>
      <c r="AI659" s="258" t="n"/>
      <c r="AJ659" s="185" t="n"/>
    </row>
    <row r="660" customFormat="1" s="172">
      <c r="A660" s="169">
        <f>E660&amp;F660</f>
        <v/>
      </c>
      <c r="B660" s="56" t="n">
        <v>659</v>
      </c>
      <c r="C660" s="185">
        <f>C659</f>
        <v/>
      </c>
      <c r="D660" s="185">
        <f>C660&amp;"/"&amp;B660</f>
        <v/>
      </c>
      <c r="E660" s="186" t="n">
        <v>45420</v>
      </c>
      <c r="F660" s="186" t="inlineStr">
        <is>
          <t>возврат</t>
        </is>
      </c>
      <c r="G660" s="185" t="inlineStr">
        <is>
          <t>Тандер</t>
        </is>
      </c>
      <c r="H660" s="216" t="inlineStr">
        <is>
          <t>Челябинск</t>
        </is>
      </c>
      <c r="I660" s="185" t="n">
        <v>360</v>
      </c>
      <c r="J660" s="185" t="n">
        <v>360</v>
      </c>
      <c r="K660" s="185" t="inlineStr">
        <is>
          <t>Чел1343590</t>
        </is>
      </c>
      <c r="L660" s="185" t="inlineStr">
        <is>
          <t xml:space="preserve">Красноперов </t>
        </is>
      </c>
      <c r="M660" s="185" t="inlineStr">
        <is>
          <t>Н763ЕТ159</t>
        </is>
      </c>
      <c r="N660" s="185" t="n">
        <v>14</v>
      </c>
      <c r="O660" s="185" t="n"/>
      <c r="P660" s="185" t="inlineStr">
        <is>
          <t>Л7</t>
        </is>
      </c>
      <c r="Q660" s="250" t="n"/>
      <c r="R660" s="185" t="n">
        <v>810011102</v>
      </c>
      <c r="S660" s="258" t="inlineStr">
        <is>
          <t>R101243936</t>
        </is>
      </c>
      <c r="T660" s="185">
        <f>VLOOKUP(_xlfn.CONCAT(G660,H660),'SHIP-TO'!H:I,2,0)</f>
        <v/>
      </c>
      <c r="U660" s="282" t="n"/>
      <c r="V660" s="185" t="n"/>
      <c r="W660" s="185" t="n"/>
      <c r="X660" s="185" t="n"/>
      <c r="Y660" s="185" t="n"/>
      <c r="Z660" s="185" t="n"/>
      <c r="AA660" s="185" t="n"/>
      <c r="AB660" s="185" t="n"/>
      <c r="AC660" s="185" t="n"/>
      <c r="AD660" s="185" t="n"/>
      <c r="AE660" s="185" t="n"/>
      <c r="AF660" s="185" t="n"/>
      <c r="AG660" s="185" t="n"/>
      <c r="AH660" s="185" t="n"/>
      <c r="AI660" s="258" t="n"/>
      <c r="AJ660" s="185" t="n"/>
    </row>
    <row r="661" customFormat="1" s="172">
      <c r="A661" s="169">
        <f>E661&amp;F661</f>
        <v/>
      </c>
      <c r="B661" s="56" t="n">
        <v>660</v>
      </c>
      <c r="C661" s="185">
        <f>C660</f>
        <v/>
      </c>
      <c r="D661" s="185">
        <f>C661&amp;"/"&amp;B661</f>
        <v/>
      </c>
      <c r="E661" s="186" t="n">
        <v>45420</v>
      </c>
      <c r="F661" s="186" t="inlineStr">
        <is>
          <t>возврат</t>
        </is>
      </c>
      <c r="G661" s="185" t="inlineStr">
        <is>
          <t>Х5</t>
        </is>
      </c>
      <c r="H661" s="216" t="inlineStr">
        <is>
          <t>РЦ Екатеринбург</t>
        </is>
      </c>
      <c r="I661" s="185" t="n">
        <v>400</v>
      </c>
      <c r="J661" s="185" t="n">
        <v>400</v>
      </c>
      <c r="K661" s="185" t="n">
        <v>11170</v>
      </c>
      <c r="L661" s="185" t="inlineStr">
        <is>
          <t xml:space="preserve">Яковлев </t>
        </is>
      </c>
      <c r="M661" s="185" t="inlineStr">
        <is>
          <t>Х332КУ59</t>
        </is>
      </c>
      <c r="N661" s="185" t="n">
        <v>16</v>
      </c>
      <c r="O661" s="185" t="n"/>
      <c r="P661" s="185" t="inlineStr">
        <is>
          <t>Л7</t>
        </is>
      </c>
      <c r="Q661" s="250" t="n"/>
      <c r="R661" s="185" t="n">
        <v>810000816</v>
      </c>
      <c r="S661" s="258" t="inlineStr">
        <is>
          <t>R101243947</t>
        </is>
      </c>
      <c r="T661" s="185">
        <f>VLOOKUP(_xlfn.CONCAT(G661,H661),'SHIP-TO'!H:I,2,0)</f>
        <v/>
      </c>
      <c r="U661" s="282" t="n"/>
      <c r="V661" s="185" t="n"/>
      <c r="W661" s="185" t="n"/>
      <c r="X661" s="185" t="n"/>
      <c r="Y661" s="185" t="n"/>
      <c r="Z661" s="185" t="n"/>
      <c r="AA661" s="185" t="n"/>
      <c r="AB661" s="185" t="n"/>
      <c r="AC661" s="185" t="n"/>
      <c r="AD661" s="185" t="n"/>
      <c r="AE661" s="185" t="n"/>
      <c r="AF661" s="185" t="n"/>
      <c r="AG661" s="185" t="n"/>
      <c r="AH661" s="185" t="n"/>
      <c r="AI661" s="258" t="n"/>
      <c r="AJ661" s="185" t="n"/>
    </row>
    <row r="662" customFormat="1" s="172">
      <c r="A662" s="169">
        <f>E662&amp;F662</f>
        <v/>
      </c>
      <c r="B662" s="56" t="n">
        <v>661</v>
      </c>
      <c r="C662" s="185">
        <f>C661</f>
        <v/>
      </c>
      <c r="D662" s="185">
        <f>C662&amp;"/"&amp;B662</f>
        <v/>
      </c>
      <c r="E662" s="186" t="n">
        <v>45420</v>
      </c>
      <c r="F662" s="186" t="inlineStr">
        <is>
          <t>возврат</t>
        </is>
      </c>
      <c r="G662" s="185" t="inlineStr">
        <is>
          <t>Тандер</t>
        </is>
      </c>
      <c r="H662" s="216" t="inlineStr">
        <is>
          <t>Екатеринбург</t>
        </is>
      </c>
      <c r="I662" s="185" t="n">
        <v>500</v>
      </c>
      <c r="J662" s="185" t="n">
        <v>500</v>
      </c>
      <c r="K662" s="185" t="inlineStr">
        <is>
          <t>ВозПерв0010872</t>
        </is>
      </c>
      <c r="L662" s="185" t="inlineStr">
        <is>
          <t xml:space="preserve">Кононов </t>
        </is>
      </c>
      <c r="M662" s="185" t="inlineStr">
        <is>
          <t>Н126СХ159</t>
        </is>
      </c>
      <c r="N662" s="185" t="n">
        <v>20</v>
      </c>
      <c r="O662" s="185" t="n"/>
      <c r="P662" s="185" t="inlineStr">
        <is>
          <t>Л7</t>
        </is>
      </c>
      <c r="Q662" s="250" t="n"/>
      <c r="R662" s="185" t="n">
        <v>810006133</v>
      </c>
      <c r="S662" s="258" t="inlineStr">
        <is>
          <t>R101243888</t>
        </is>
      </c>
      <c r="T662" s="185">
        <f>VLOOKUP(_xlfn.CONCAT(G662,H662),'SHIP-TO'!H:I,2,0)</f>
        <v/>
      </c>
      <c r="U662" s="282" t="n"/>
      <c r="V662" s="185" t="n"/>
      <c r="W662" s="185" t="n"/>
      <c r="X662" s="185" t="n"/>
      <c r="Y662" s="185" t="n"/>
      <c r="Z662" s="185" t="n"/>
      <c r="AA662" s="185" t="n"/>
      <c r="AB662" s="185" t="n"/>
      <c r="AC662" s="185" t="n"/>
      <c r="AD662" s="185" t="n"/>
      <c r="AE662" s="185" t="n"/>
      <c r="AF662" s="185" t="n"/>
      <c r="AG662" s="185" t="n"/>
      <c r="AH662" s="185" t="n"/>
      <c r="AI662" s="258" t="n"/>
      <c r="AJ662" s="185" t="n"/>
    </row>
    <row r="663" customFormat="1" s="172">
      <c r="A663" s="169">
        <f>E663&amp;F663</f>
        <v/>
      </c>
      <c r="B663" s="56" t="n">
        <v>662</v>
      </c>
      <c r="C663" s="185">
        <f>C662</f>
        <v/>
      </c>
      <c r="D663" s="185">
        <f>C663&amp;"/"&amp;B663</f>
        <v/>
      </c>
      <c r="E663" s="186" t="n">
        <v>45421</v>
      </c>
      <c r="F663" s="186" t="inlineStr">
        <is>
          <t>возврат</t>
        </is>
      </c>
      <c r="G663" s="185" t="inlineStr">
        <is>
          <t>Х5</t>
        </is>
      </c>
      <c r="H663" s="216" t="inlineStr">
        <is>
          <t>РЦ Тюмень</t>
        </is>
      </c>
      <c r="I663" s="185" t="n">
        <v>337</v>
      </c>
      <c r="J663" s="185" t="n">
        <v>330</v>
      </c>
      <c r="K663" s="185" t="n">
        <v>5900148910</v>
      </c>
      <c r="L663" s="185" t="inlineStr">
        <is>
          <t>Новосёлов</t>
        </is>
      </c>
      <c r="M663" s="185" t="inlineStr">
        <is>
          <t>Н421ТУ159</t>
        </is>
      </c>
      <c r="N663" s="185" t="n">
        <v>14</v>
      </c>
      <c r="O663" s="185" t="n"/>
      <c r="P663" s="185" t="inlineStr">
        <is>
          <t>Л7</t>
        </is>
      </c>
      <c r="Q663" s="250" t="n"/>
      <c r="R663" s="185" t="n">
        <v>810007448</v>
      </c>
      <c r="S663" s="258" t="inlineStr">
        <is>
          <t>R101243949</t>
        </is>
      </c>
      <c r="T663" s="185">
        <f>VLOOKUP(_xlfn.CONCAT(G663,H663),'SHIP-TO'!H:I,2,0)</f>
        <v/>
      </c>
      <c r="U663" s="282" t="n"/>
      <c r="V663" s="185" t="n"/>
      <c r="W663" s="185" t="n"/>
      <c r="X663" s="185" t="n"/>
      <c r="Y663" s="185" t="n"/>
      <c r="Z663" s="185" t="n"/>
      <c r="AA663" s="185" t="n"/>
      <c r="AB663" s="185" t="n"/>
      <c r="AC663" s="185" t="n"/>
      <c r="AD663" s="185" t="n"/>
      <c r="AE663" s="185" t="n"/>
      <c r="AF663" s="185" t="n"/>
      <c r="AG663" s="185" t="n"/>
      <c r="AH663" s="185" t="n"/>
      <c r="AI663" s="258" t="n"/>
      <c r="AJ663" s="185" t="n"/>
    </row>
    <row r="664" customFormat="1" s="172">
      <c r="A664" s="169">
        <f>E664&amp;F664</f>
        <v/>
      </c>
      <c r="B664" s="56" t="n">
        <v>663</v>
      </c>
      <c r="C664" s="185">
        <f>C663</f>
        <v/>
      </c>
      <c r="D664" s="185">
        <f>C664&amp;"/"&amp;B664</f>
        <v/>
      </c>
      <c r="E664" s="186" t="n">
        <v>45421</v>
      </c>
      <c r="F664" s="186" t="inlineStr">
        <is>
          <t>возврат</t>
        </is>
      </c>
      <c r="G664" s="185" t="inlineStr">
        <is>
          <t>Бэст Прайс</t>
        </is>
      </c>
      <c r="H664" s="216" t="inlineStr">
        <is>
          <t>Екатеринбург</t>
        </is>
      </c>
      <c r="I664" s="185" t="n">
        <v>49</v>
      </c>
      <c r="J664" s="185" t="n">
        <v>49</v>
      </c>
      <c r="K664" s="185" t="n">
        <v>8010107860</v>
      </c>
      <c r="L664" s="185" t="inlineStr">
        <is>
          <t>Николаев</t>
        </is>
      </c>
      <c r="M664" s="185" t="inlineStr">
        <is>
          <t>А308ОК159</t>
        </is>
      </c>
      <c r="N664" s="185" t="n">
        <v>2</v>
      </c>
      <c r="O664" s="185" t="n"/>
      <c r="P664" s="185" t="inlineStr">
        <is>
          <t>Л7</t>
        </is>
      </c>
      <c r="Q664" s="250" t="n"/>
      <c r="R664" s="185" t="inlineStr">
        <is>
          <t>-</t>
        </is>
      </c>
      <c r="S664" s="258" t="inlineStr">
        <is>
          <t>-</t>
        </is>
      </c>
      <c r="T664" s="185">
        <f>VLOOKUP(_xlfn.CONCAT(G664,H664),'SHIP-TO'!H:I,2,0)</f>
        <v/>
      </c>
      <c r="U664" s="282" t="n"/>
      <c r="V664" s="185" t="n"/>
      <c r="W664" s="185" t="n"/>
      <c r="X664" s="185" t="n"/>
      <c r="Y664" s="185" t="n"/>
      <c r="Z664" s="185" t="n"/>
      <c r="AA664" s="185" t="n"/>
      <c r="AB664" s="185" t="n"/>
      <c r="AC664" s="185" t="n"/>
      <c r="AD664" s="185" t="n"/>
      <c r="AE664" s="185" t="n"/>
      <c r="AF664" s="185" t="n"/>
      <c r="AG664" s="185" t="n"/>
      <c r="AH664" s="185" t="n"/>
      <c r="AI664" s="258" t="n"/>
      <c r="AJ664" s="185" t="n"/>
    </row>
    <row r="665" customFormat="1" s="172">
      <c r="A665" s="169">
        <f>E665&amp;F665</f>
        <v/>
      </c>
      <c r="B665" s="56" t="n">
        <v>664</v>
      </c>
      <c r="C665" s="185">
        <f>C664</f>
        <v/>
      </c>
      <c r="D665" s="185">
        <f>C665&amp;"/"&amp;B665</f>
        <v/>
      </c>
      <c r="E665" s="186" t="n">
        <v>45423</v>
      </c>
      <c r="F665" s="186" t="inlineStr">
        <is>
          <t>возврат</t>
        </is>
      </c>
      <c r="G665" s="185" t="inlineStr">
        <is>
          <t>Тандер</t>
        </is>
      </c>
      <c r="H665" s="216" t="inlineStr">
        <is>
          <t>Екатеринбург</t>
        </is>
      </c>
      <c r="I665" s="185" t="n">
        <v>500</v>
      </c>
      <c r="J665" s="185" t="n">
        <v>500</v>
      </c>
      <c r="K665" s="185" t="inlineStr">
        <is>
          <t>ВозПерв0010909</t>
        </is>
      </c>
      <c r="L665" s="185" t="inlineStr">
        <is>
          <t>Петухов</t>
        </is>
      </c>
      <c r="M665" s="185" t="inlineStr">
        <is>
          <t>Р143ЕХ159</t>
        </is>
      </c>
      <c r="N665" s="185" t="n">
        <v>20</v>
      </c>
      <c r="O665" s="185" t="n"/>
      <c r="P665" s="185" t="inlineStr">
        <is>
          <t>Л7</t>
        </is>
      </c>
      <c r="Q665" s="250" t="n"/>
      <c r="R665" s="185" t="n">
        <v>810010774</v>
      </c>
      <c r="S665" s="258" t="inlineStr">
        <is>
          <t>R101243932</t>
        </is>
      </c>
      <c r="T665" s="185">
        <f>VLOOKUP(_xlfn.CONCAT(G665,H665),'SHIP-TO'!H:I,2,0)</f>
        <v/>
      </c>
      <c r="U665" s="282" t="n"/>
      <c r="V665" s="185" t="n"/>
      <c r="W665" s="185" t="n"/>
      <c r="X665" s="185" t="n"/>
      <c r="Y665" s="185" t="n"/>
      <c r="Z665" s="185" t="n"/>
      <c r="AA665" s="185" t="n"/>
      <c r="AB665" s="185" t="n"/>
      <c r="AC665" s="185" t="n"/>
      <c r="AD665" s="185" t="n"/>
      <c r="AE665" s="185" t="n"/>
      <c r="AF665" s="185" t="n"/>
      <c r="AG665" s="185" t="n"/>
      <c r="AH665" s="185" t="n"/>
      <c r="AI665" s="258" t="n"/>
      <c r="AJ665" s="185" t="n"/>
    </row>
    <row r="666" customFormat="1" s="172">
      <c r="A666" s="169">
        <f>E666&amp;F666</f>
        <v/>
      </c>
      <c r="B666" s="56" t="n">
        <v>665</v>
      </c>
      <c r="C666" s="185">
        <f>C665</f>
        <v/>
      </c>
      <c r="D666" s="185">
        <f>C666&amp;"/"&amp;B666</f>
        <v/>
      </c>
      <c r="E666" s="186" t="n">
        <v>45430</v>
      </c>
      <c r="F666" s="186" t="inlineStr">
        <is>
          <t>возврат</t>
        </is>
      </c>
      <c r="G666" s="185" t="inlineStr">
        <is>
          <t>Тандер</t>
        </is>
      </c>
      <c r="H666" s="216" t="inlineStr">
        <is>
          <t>Екатеринбург</t>
        </is>
      </c>
      <c r="I666" s="185" t="n">
        <v>500</v>
      </c>
      <c r="J666" s="185" t="n">
        <v>500</v>
      </c>
      <c r="K666" s="185" t="inlineStr">
        <is>
          <t>ВозПерв0010961</t>
        </is>
      </c>
      <c r="L666" s="185" t="inlineStr">
        <is>
          <t>Петухов</t>
        </is>
      </c>
      <c r="M666" s="185" t="inlineStr">
        <is>
          <t>Р143ЕХ159</t>
        </is>
      </c>
      <c r="N666" s="185" t="n">
        <v>20</v>
      </c>
      <c r="O666" s="185" t="n"/>
      <c r="P666" s="185" t="inlineStr">
        <is>
          <t>Л7</t>
        </is>
      </c>
      <c r="Q666" s="250" t="n"/>
      <c r="R666" s="185" t="n">
        <v>810004088</v>
      </c>
      <c r="S666" s="258" t="inlineStr">
        <is>
          <t>R101243890</t>
        </is>
      </c>
      <c r="T666" s="185">
        <f>VLOOKUP(_xlfn.CONCAT(G666,H666),'SHIP-TO'!H:I,2,0)</f>
        <v/>
      </c>
      <c r="U666" s="282" t="n"/>
      <c r="V666" s="185" t="n"/>
      <c r="W666" s="185" t="n"/>
      <c r="X666" s="185" t="n"/>
      <c r="Y666" s="185" t="n"/>
      <c r="Z666" s="185" t="n"/>
      <c r="AA666" s="185" t="n"/>
      <c r="AB666" s="185" t="n"/>
      <c r="AC666" s="185" t="n"/>
      <c r="AD666" s="185" t="n"/>
      <c r="AE666" s="185" t="n"/>
      <c r="AF666" s="185" t="n"/>
      <c r="AG666" s="185" t="n"/>
      <c r="AH666" s="185" t="n"/>
      <c r="AI666" s="258" t="n"/>
      <c r="AJ666" s="185" t="n"/>
    </row>
    <row r="667" customFormat="1" s="172">
      <c r="A667" s="169">
        <f>E667&amp;F667</f>
        <v/>
      </c>
      <c r="B667" s="56" t="n">
        <v>666</v>
      </c>
      <c r="C667" s="185">
        <f>C666</f>
        <v/>
      </c>
      <c r="D667" s="185">
        <f>C667&amp;"/"&amp;B667</f>
        <v/>
      </c>
      <c r="E667" s="186" t="n">
        <v>45432</v>
      </c>
      <c r="F667" s="186" t="inlineStr">
        <is>
          <t>возврат</t>
        </is>
      </c>
      <c r="G667" s="185" t="inlineStr">
        <is>
          <t>Х5</t>
        </is>
      </c>
      <c r="H667" s="216" t="inlineStr">
        <is>
          <t>РЦ Екатеринбург Юг</t>
        </is>
      </c>
      <c r="I667" s="185" t="n">
        <v>400</v>
      </c>
      <c r="J667" s="185" t="n">
        <v>400</v>
      </c>
      <c r="K667" s="185" t="n">
        <v>3120</v>
      </c>
      <c r="L667" s="185" t="inlineStr">
        <is>
          <t>Лычкин</t>
        </is>
      </c>
      <c r="M667" s="185" t="inlineStr">
        <is>
          <t>А470ОК159</t>
        </is>
      </c>
      <c r="N667" s="185" t="n">
        <v>16</v>
      </c>
      <c r="O667" s="185" t="n"/>
      <c r="P667" s="185" t="inlineStr">
        <is>
          <t>Л7</t>
        </is>
      </c>
      <c r="Q667" s="250" t="n"/>
      <c r="R667" s="185" t="n">
        <v>810004092</v>
      </c>
      <c r="S667" s="258" t="inlineStr">
        <is>
          <t>R101243941</t>
        </is>
      </c>
      <c r="T667" s="185">
        <f>VLOOKUP(_xlfn.CONCAT(G667,H667),'SHIP-TO'!H:I,2,0)</f>
        <v/>
      </c>
      <c r="U667" s="282" t="n"/>
      <c r="V667" s="185" t="n"/>
      <c r="W667" s="185" t="n"/>
      <c r="X667" s="185" t="n"/>
      <c r="Y667" s="185" t="n"/>
      <c r="Z667" s="185" t="n"/>
      <c r="AA667" s="185" t="n"/>
      <c r="AB667" s="185" t="n"/>
      <c r="AC667" s="185" t="n"/>
      <c r="AD667" s="185" t="n"/>
      <c r="AE667" s="185" t="n"/>
      <c r="AF667" s="185" t="n"/>
      <c r="AG667" s="185" t="n"/>
      <c r="AH667" s="185" t="n"/>
      <c r="AI667" s="258" t="n"/>
      <c r="AJ667" s="185" t="n"/>
    </row>
    <row r="668" customFormat="1" s="172">
      <c r="A668" s="169">
        <f>E668&amp;F668</f>
        <v/>
      </c>
      <c r="B668" s="56" t="n">
        <v>667</v>
      </c>
      <c r="C668" s="185">
        <f>C667</f>
        <v/>
      </c>
      <c r="D668" s="185">
        <f>C668&amp;"/"&amp;B668</f>
        <v/>
      </c>
      <c r="E668" s="186" t="n">
        <v>45432</v>
      </c>
      <c r="F668" s="186" t="inlineStr">
        <is>
          <t>возврат</t>
        </is>
      </c>
      <c r="G668" s="185" t="inlineStr">
        <is>
          <t>Тандер</t>
        </is>
      </c>
      <c r="H668" s="216" t="inlineStr">
        <is>
          <t>Тюмень</t>
        </is>
      </c>
      <c r="I668" s="185" t="n">
        <v>300</v>
      </c>
      <c r="J668" s="185" t="n">
        <v>0</v>
      </c>
      <c r="K668" s="216" t="inlineStr">
        <is>
          <t>Срыв ТК, задержали на предыдущей выгрузке - перенос на 23.05</t>
        </is>
      </c>
      <c r="L668" s="185" t="inlineStr">
        <is>
          <t>-</t>
        </is>
      </c>
      <c r="M668" s="185" t="n"/>
      <c r="N668" s="185" t="n">
        <v>0</v>
      </c>
      <c r="O668" s="185" t="n"/>
      <c r="P668" s="185" t="inlineStr">
        <is>
          <t>Л7</t>
        </is>
      </c>
      <c r="Q668" s="250" t="n"/>
      <c r="R668" s="185" t="inlineStr">
        <is>
          <t>-</t>
        </is>
      </c>
      <c r="S668" s="258" t="inlineStr">
        <is>
          <t>-</t>
        </is>
      </c>
      <c r="T668" s="185">
        <f>VLOOKUP(_xlfn.CONCAT(G668,H668),'SHIP-TO'!H:I,2,0)</f>
        <v/>
      </c>
      <c r="U668" s="282" t="n"/>
      <c r="V668" s="185" t="n"/>
      <c r="W668" s="185" t="n"/>
      <c r="X668" s="185" t="n"/>
      <c r="Y668" s="185" t="n"/>
      <c r="Z668" s="185" t="n"/>
      <c r="AA668" s="185" t="n"/>
      <c r="AB668" s="185" t="n"/>
      <c r="AC668" s="185" t="n"/>
      <c r="AD668" s="185" t="n"/>
      <c r="AE668" s="185" t="n"/>
      <c r="AF668" s="185" t="n"/>
      <c r="AG668" s="185" t="n"/>
      <c r="AH668" s="185" t="n"/>
      <c r="AI668" s="258" t="n"/>
      <c r="AJ668" s="185" t="n"/>
    </row>
    <row r="669" customFormat="1" s="172">
      <c r="A669" s="169">
        <f>E669&amp;F669</f>
        <v/>
      </c>
      <c r="B669" s="56" t="n">
        <v>668</v>
      </c>
      <c r="C669" s="185">
        <f>C668</f>
        <v/>
      </c>
      <c r="D669" s="185">
        <f>C669&amp;"/"&amp;B669</f>
        <v/>
      </c>
      <c r="E669" s="186" t="n">
        <v>45433</v>
      </c>
      <c r="F669" s="186" t="inlineStr">
        <is>
          <t>возврат</t>
        </is>
      </c>
      <c r="G669" s="185" t="inlineStr">
        <is>
          <t>Тандер</t>
        </is>
      </c>
      <c r="H669" s="216" t="inlineStr">
        <is>
          <t>Челябинск</t>
        </is>
      </c>
      <c r="I669" s="185" t="n">
        <v>180</v>
      </c>
      <c r="J669" s="185" t="n">
        <v>180</v>
      </c>
      <c r="K669" s="185" t="inlineStr">
        <is>
          <t>Чел1348358</t>
        </is>
      </c>
      <c r="L669" s="185" t="inlineStr">
        <is>
          <t>Лычкин</t>
        </is>
      </c>
      <c r="M669" s="185" t="inlineStr">
        <is>
          <t>А470ОК159</t>
        </is>
      </c>
      <c r="N669" s="185" t="n">
        <v>7</v>
      </c>
      <c r="O669" s="185" t="n"/>
      <c r="P669" s="185" t="inlineStr">
        <is>
          <t>Л7</t>
        </is>
      </c>
      <c r="Q669" s="250" t="n"/>
      <c r="R669" s="185" t="n">
        <v>810005593</v>
      </c>
      <c r="S669" s="258" t="inlineStr">
        <is>
          <t>R101243937</t>
        </is>
      </c>
      <c r="T669" s="185">
        <f>VLOOKUP(_xlfn.CONCAT(G669,H669),'SHIP-TO'!H:I,2,0)</f>
        <v/>
      </c>
      <c r="U669" s="282" t="n"/>
      <c r="V669" s="185" t="n"/>
      <c r="W669" s="185" t="n"/>
      <c r="X669" s="185" t="n"/>
      <c r="Y669" s="185" t="n"/>
      <c r="Z669" s="185" t="n"/>
      <c r="AA669" s="185" t="n"/>
      <c r="AB669" s="185" t="n"/>
      <c r="AC669" s="185" t="n"/>
      <c r="AD669" s="185" t="n"/>
      <c r="AE669" s="185" t="n"/>
      <c r="AF669" s="185" t="n"/>
      <c r="AG669" s="185" t="n"/>
      <c r="AH669" s="185" t="n"/>
      <c r="AI669" s="258" t="n"/>
      <c r="AJ669" s="185" t="n"/>
    </row>
    <row r="670" customFormat="1" s="172">
      <c r="A670" s="169">
        <f>E670&amp;F670</f>
        <v/>
      </c>
      <c r="B670" s="56" t="n">
        <v>669</v>
      </c>
      <c r="C670" s="185">
        <f>C669</f>
        <v/>
      </c>
      <c r="D670" s="185">
        <f>C670&amp;"/"&amp;B670</f>
        <v/>
      </c>
      <c r="E670" s="186" t="n">
        <v>45433</v>
      </c>
      <c r="F670" s="186" t="inlineStr">
        <is>
          <t>возврат</t>
        </is>
      </c>
      <c r="G670" s="185" t="inlineStr">
        <is>
          <t>Х5</t>
        </is>
      </c>
      <c r="H670" s="216" t="inlineStr">
        <is>
          <t>РЦ Форпост</t>
        </is>
      </c>
      <c r="I670" s="185" t="n">
        <v>320</v>
      </c>
      <c r="J670" s="185" t="n">
        <v>0</v>
      </c>
      <c r="K670" s="216" t="inlineStr">
        <is>
          <t>Перенос на 23.05 в связи с обновлением ПО на РЦ клиента</t>
        </is>
      </c>
      <c r="L670" s="185" t="inlineStr">
        <is>
          <t>-</t>
        </is>
      </c>
      <c r="M670" s="185" t="n"/>
      <c r="N670" s="185" t="n">
        <v>0</v>
      </c>
      <c r="O670" s="185" t="n"/>
      <c r="P670" s="185" t="inlineStr">
        <is>
          <t>Л7</t>
        </is>
      </c>
      <c r="Q670" s="250" t="n"/>
      <c r="R670" s="185" t="inlineStr">
        <is>
          <t>-</t>
        </is>
      </c>
      <c r="S670" s="258" t="inlineStr">
        <is>
          <t>-</t>
        </is>
      </c>
      <c r="T670" s="185">
        <f>VLOOKUP(_xlfn.CONCAT(G670,H670),'SHIP-TO'!H:I,2,0)</f>
        <v/>
      </c>
      <c r="U670" s="282" t="n"/>
      <c r="V670" s="185" t="n"/>
      <c r="W670" s="185" t="n"/>
      <c r="X670" s="185" t="n"/>
      <c r="Y670" s="185" t="n"/>
      <c r="Z670" s="185" t="n"/>
      <c r="AA670" s="185" t="n"/>
      <c r="AB670" s="185" t="n"/>
      <c r="AC670" s="185" t="n"/>
      <c r="AD670" s="185" t="n"/>
      <c r="AE670" s="185" t="n"/>
      <c r="AF670" s="185" t="n"/>
      <c r="AG670" s="185" t="n"/>
      <c r="AH670" s="185" t="n"/>
      <c r="AI670" s="258" t="n"/>
      <c r="AJ670" s="185" t="n"/>
    </row>
    <row r="671" customFormat="1" s="172">
      <c r="A671" s="169">
        <f>E671&amp;F671</f>
        <v/>
      </c>
      <c r="B671" s="56" t="n">
        <v>670</v>
      </c>
      <c r="C671" s="185">
        <f>C670</f>
        <v/>
      </c>
      <c r="D671" s="185">
        <f>C671&amp;"/"&amp;B671</f>
        <v/>
      </c>
      <c r="E671" s="186" t="n">
        <v>45434</v>
      </c>
      <c r="F671" s="186" t="inlineStr">
        <is>
          <t>возврат</t>
        </is>
      </c>
      <c r="G671" s="185" t="inlineStr">
        <is>
          <t>Тандер</t>
        </is>
      </c>
      <c r="H671" s="216" t="inlineStr">
        <is>
          <t>Тюмень</t>
        </is>
      </c>
      <c r="I671" s="185" t="n">
        <v>300</v>
      </c>
      <c r="J671" s="185" t="n">
        <v>275</v>
      </c>
      <c r="K671" s="185" t="inlineStr">
        <is>
          <t>Тмн1004351</t>
        </is>
      </c>
      <c r="L671" s="185" t="inlineStr">
        <is>
          <t>Ляхин</t>
        </is>
      </c>
      <c r="M671" s="185" t="inlineStr">
        <is>
          <t>Н736ЕТ159</t>
        </is>
      </c>
      <c r="N671" s="185" t="n">
        <v>12</v>
      </c>
      <c r="O671" s="185" t="n"/>
      <c r="P671" s="185" t="inlineStr">
        <is>
          <t>Л7</t>
        </is>
      </c>
      <c r="Q671" s="250" t="n"/>
      <c r="R671" s="185" t="n">
        <v>810004090</v>
      </c>
      <c r="S671" s="258" t="inlineStr">
        <is>
          <t>R101243935</t>
        </is>
      </c>
      <c r="T671" s="185">
        <f>VLOOKUP(_xlfn.CONCAT(G671,H671),'SHIP-TO'!H:I,2,0)</f>
        <v/>
      </c>
      <c r="U671" s="282" t="n"/>
      <c r="V671" s="185" t="n"/>
      <c r="W671" s="185" t="n"/>
      <c r="X671" s="185" t="n"/>
      <c r="Y671" s="185" t="n"/>
      <c r="Z671" s="185" t="n"/>
      <c r="AA671" s="185" t="n"/>
      <c r="AB671" s="185" t="n"/>
      <c r="AC671" s="185" t="n"/>
      <c r="AD671" s="185" t="n"/>
      <c r="AE671" s="185" t="n"/>
      <c r="AF671" s="185" t="n"/>
      <c r="AG671" s="185" t="n"/>
      <c r="AH671" s="185" t="n"/>
      <c r="AI671" s="258" t="n"/>
      <c r="AJ671" s="185" t="n"/>
    </row>
    <row r="672" customFormat="1" s="172">
      <c r="A672" s="169">
        <f>E672&amp;F672</f>
        <v/>
      </c>
      <c r="B672" s="56" t="n">
        <v>671</v>
      </c>
      <c r="C672" s="185">
        <f>C671</f>
        <v/>
      </c>
      <c r="D672" s="185">
        <f>C672&amp;"/"&amp;B672</f>
        <v/>
      </c>
      <c r="E672" s="186" t="n">
        <v>45434</v>
      </c>
      <c r="F672" s="186" t="inlineStr">
        <is>
          <t>возврат</t>
        </is>
      </c>
      <c r="G672" s="185" t="inlineStr">
        <is>
          <t>Континент</t>
        </is>
      </c>
      <c r="H672" s="216" t="inlineStr">
        <is>
          <t>Челябинск</t>
        </is>
      </c>
      <c r="I672" s="185" t="n">
        <v>600</v>
      </c>
      <c r="J672" s="185" t="n">
        <v>600</v>
      </c>
      <c r="K672" s="185" t="n">
        <v>12</v>
      </c>
      <c r="L672" s="185" t="inlineStr">
        <is>
          <t>Новоселов</t>
        </is>
      </c>
      <c r="M672" s="185" t="inlineStr">
        <is>
          <t>А308ОК159</t>
        </is>
      </c>
      <c r="N672" s="185" t="n">
        <v>24</v>
      </c>
      <c r="O672" s="185" t="n"/>
      <c r="P672" s="185" t="inlineStr">
        <is>
          <t>Л7</t>
        </is>
      </c>
      <c r="Q672" s="250" t="n"/>
      <c r="R672" s="185" t="n">
        <v>810008232</v>
      </c>
      <c r="S672" s="258" t="inlineStr">
        <is>
          <t>R101243938</t>
        </is>
      </c>
      <c r="T672" s="185">
        <f>VLOOKUP(_xlfn.CONCAT(G672,H672),'SHIP-TO'!H:I,2,0)</f>
        <v/>
      </c>
      <c r="U672" s="282" t="n"/>
      <c r="V672" s="185" t="n"/>
      <c r="W672" s="185" t="n"/>
      <c r="X672" s="185" t="n"/>
      <c r="Y672" s="185" t="n"/>
      <c r="Z672" s="185" t="n"/>
      <c r="AA672" s="185" t="n"/>
      <c r="AB672" s="185" t="n"/>
      <c r="AC672" s="185" t="n"/>
      <c r="AD672" s="185" t="n"/>
      <c r="AE672" s="185" t="n"/>
      <c r="AF672" s="185" t="n"/>
      <c r="AG672" s="185" t="n"/>
      <c r="AH672" s="185" t="n"/>
      <c r="AI672" s="258" t="n"/>
      <c r="AJ672" s="185" t="n"/>
    </row>
    <row r="673" customFormat="1" s="172">
      <c r="A673" s="169">
        <f>E673&amp;F673</f>
        <v/>
      </c>
      <c r="B673" s="56" t="n">
        <v>672</v>
      </c>
      <c r="C673" s="185">
        <f>C672</f>
        <v/>
      </c>
      <c r="D673" s="185">
        <f>C673&amp;"/"&amp;B673</f>
        <v/>
      </c>
      <c r="E673" s="186" t="n">
        <v>45435</v>
      </c>
      <c r="F673" s="186" t="inlineStr">
        <is>
          <t>возврат</t>
        </is>
      </c>
      <c r="G673" s="185" t="inlineStr">
        <is>
          <t>Х5</t>
        </is>
      </c>
      <c r="H673" s="216" t="inlineStr">
        <is>
          <t>РЦ Форпост</t>
        </is>
      </c>
      <c r="I673" s="185" t="n">
        <v>320</v>
      </c>
      <c r="J673" s="185" t="n">
        <v>320</v>
      </c>
      <c r="K673" s="185" t="n">
        <v>3392</v>
      </c>
      <c r="L673" s="185" t="inlineStr">
        <is>
          <t>Краснопёров</t>
        </is>
      </c>
      <c r="M673" s="185" t="inlineStr">
        <is>
          <t>Н763ЕТ159</t>
        </is>
      </c>
      <c r="N673" s="185" t="n">
        <v>13</v>
      </c>
      <c r="O673" s="185" t="n"/>
      <c r="P673" s="185" t="inlineStr">
        <is>
          <t>Л7</t>
        </is>
      </c>
      <c r="Q673" s="250" t="n"/>
      <c r="R673" s="185" t="n">
        <v>810007450</v>
      </c>
      <c r="S673" s="258" t="inlineStr">
        <is>
          <t>R101243945</t>
        </is>
      </c>
      <c r="T673" s="185">
        <f>VLOOKUP(_xlfn.CONCAT(G673,H673),'SHIP-TO'!H:I,2,0)</f>
        <v/>
      </c>
      <c r="U673" s="282" t="n"/>
      <c r="V673" s="185" t="n"/>
      <c r="W673" s="185" t="n"/>
      <c r="X673" s="185" t="n"/>
      <c r="Y673" s="185" t="n"/>
      <c r="Z673" s="185" t="n"/>
      <c r="AA673" s="185" t="n"/>
      <c r="AB673" s="185" t="n"/>
      <c r="AC673" s="185" t="n"/>
      <c r="AD673" s="185" t="n"/>
      <c r="AE673" s="185" t="n"/>
      <c r="AF673" s="185" t="n"/>
      <c r="AG673" s="185" t="n"/>
      <c r="AH673" s="185" t="n"/>
      <c r="AI673" s="258" t="n"/>
      <c r="AJ673" s="185" t="n"/>
    </row>
    <row r="674" customFormat="1" s="172">
      <c r="A674" s="169">
        <f>E674&amp;F674</f>
        <v/>
      </c>
      <c r="B674" s="56" t="n">
        <v>673</v>
      </c>
      <c r="C674" s="185">
        <f>C673</f>
        <v/>
      </c>
      <c r="D674" s="185">
        <f>C674&amp;"/"&amp;B674</f>
        <v/>
      </c>
      <c r="E674" s="186" t="n">
        <v>45437</v>
      </c>
      <c r="F674" s="186" t="inlineStr">
        <is>
          <t>возврат</t>
        </is>
      </c>
      <c r="G674" s="185" t="inlineStr">
        <is>
          <t>Тандер</t>
        </is>
      </c>
      <c r="H674" s="216" t="inlineStr">
        <is>
          <t>Екатеринбург</t>
        </is>
      </c>
      <c r="I674" s="185" t="n">
        <v>500</v>
      </c>
      <c r="J674" s="185" t="n">
        <v>496</v>
      </c>
      <c r="K674" s="185" t="inlineStr">
        <is>
          <t>ВозПерв0011033</t>
        </is>
      </c>
      <c r="L674" s="185" t="inlineStr">
        <is>
          <t>Краснопёров</t>
        </is>
      </c>
      <c r="M674" s="185" t="inlineStr">
        <is>
          <t>Н736ЕТ159</t>
        </is>
      </c>
      <c r="N674" s="185" t="n">
        <v>12</v>
      </c>
      <c r="O674" s="185" t="n"/>
      <c r="P674" s="185" t="inlineStr">
        <is>
          <t>Л7</t>
        </is>
      </c>
      <c r="Q674" s="250" t="n"/>
      <c r="R674" s="185" t="n">
        <v>810001082</v>
      </c>
      <c r="S674" s="258" t="inlineStr">
        <is>
          <t>R101243889</t>
        </is>
      </c>
      <c r="T674" s="185">
        <f>VLOOKUP(_xlfn.CONCAT(G674,H674),'SHIP-TO'!H:I,2,0)</f>
        <v/>
      </c>
      <c r="U674" s="282" t="n"/>
      <c r="V674" s="185" t="n"/>
      <c r="W674" s="185" t="n"/>
      <c r="X674" s="185" t="n"/>
      <c r="Y674" s="185" t="n"/>
      <c r="Z674" s="185" t="n"/>
      <c r="AA674" s="185" t="n"/>
      <c r="AB674" s="185" t="n"/>
      <c r="AC674" s="185" t="n"/>
      <c r="AD674" s="185" t="n"/>
      <c r="AE674" s="185" t="n"/>
      <c r="AF674" s="185" t="n"/>
      <c r="AG674" s="185" t="n"/>
      <c r="AH674" s="185" t="n"/>
      <c r="AI674" s="258" t="n"/>
      <c r="AJ674" s="185" t="n"/>
    </row>
    <row r="675" customFormat="1" s="172">
      <c r="A675" s="169">
        <f>E675&amp;F675</f>
        <v/>
      </c>
      <c r="B675" s="56" t="n">
        <v>674</v>
      </c>
      <c r="C675" s="185">
        <f>C674</f>
        <v/>
      </c>
      <c r="D675" s="185">
        <f>C675&amp;"/"&amp;B675</f>
        <v/>
      </c>
      <c r="E675" s="186" t="n">
        <v>45439</v>
      </c>
      <c r="F675" s="186" t="inlineStr">
        <is>
          <t>возврат</t>
        </is>
      </c>
      <c r="G675" s="185" t="inlineStr">
        <is>
          <t>Х5</t>
        </is>
      </c>
      <c r="H675" s="216" t="inlineStr">
        <is>
          <t>РЦ Форпост</t>
        </is>
      </c>
      <c r="I675" s="185" t="n">
        <v>320</v>
      </c>
      <c r="J675" s="185" t="n">
        <v>320</v>
      </c>
      <c r="K675" s="185" t="n">
        <v>3406</v>
      </c>
      <c r="L675" s="185" t="inlineStr">
        <is>
          <t>Луцик</t>
        </is>
      </c>
      <c r="M675" s="185" t="inlineStr">
        <is>
          <t>Н094СХ159</t>
        </is>
      </c>
      <c r="N675" s="185" t="n">
        <v>13</v>
      </c>
      <c r="O675" s="185" t="n"/>
      <c r="P675" s="185" t="inlineStr">
        <is>
          <t>Л7</t>
        </is>
      </c>
      <c r="Q675" s="250" t="n"/>
      <c r="R675" s="185" t="n">
        <v>810010202</v>
      </c>
      <c r="S675" s="258" t="inlineStr">
        <is>
          <t>R101243943</t>
        </is>
      </c>
      <c r="T675" s="185">
        <f>VLOOKUP(_xlfn.CONCAT(G675,H675),'SHIP-TO'!H:I,2,0)</f>
        <v/>
      </c>
      <c r="U675" s="282" t="n"/>
      <c r="V675" s="185" t="n"/>
      <c r="W675" s="185" t="n"/>
      <c r="X675" s="185" t="n"/>
      <c r="Y675" s="185" t="n"/>
      <c r="Z675" s="185" t="n"/>
      <c r="AA675" s="185" t="n"/>
      <c r="AB675" s="185" t="n"/>
      <c r="AC675" s="185" t="n"/>
      <c r="AD675" s="185" t="n"/>
      <c r="AE675" s="185" t="n"/>
      <c r="AF675" s="185" t="n"/>
      <c r="AG675" s="185" t="n"/>
      <c r="AH675" s="185" t="n"/>
      <c r="AI675" s="258" t="n"/>
      <c r="AJ675" s="185" t="n"/>
    </row>
    <row r="676" customFormat="1" s="172">
      <c r="A676" s="169">
        <f>E676&amp;F676</f>
        <v/>
      </c>
      <c r="B676" s="56" t="n">
        <v>675</v>
      </c>
      <c r="C676" s="185">
        <f>C675</f>
        <v/>
      </c>
      <c r="D676" s="185">
        <f>C676&amp;"/"&amp;B676</f>
        <v/>
      </c>
      <c r="E676" s="186" t="n">
        <v>45440</v>
      </c>
      <c r="F676" s="186" t="inlineStr">
        <is>
          <t>возврат</t>
        </is>
      </c>
      <c r="G676" s="185" t="inlineStr">
        <is>
          <t>Верный</t>
        </is>
      </c>
      <c r="H676" s="216" t="inlineStr">
        <is>
          <t>Екатеринбург</t>
        </is>
      </c>
      <c r="I676" s="185" t="n">
        <v>188</v>
      </c>
      <c r="J676" s="185" t="n">
        <v>188</v>
      </c>
      <c r="K676" s="185" t="inlineStr">
        <is>
          <t>3900714/s99</t>
        </is>
      </c>
      <c r="L676" s="185" t="inlineStr">
        <is>
          <t>Пермяков</t>
        </is>
      </c>
      <c r="M676" s="185" t="inlineStr">
        <is>
          <t>Н773ЕТ159</t>
        </is>
      </c>
      <c r="N676" s="185" t="n">
        <v>8</v>
      </c>
      <c r="O676" s="185" t="n"/>
      <c r="P676" s="185" t="inlineStr">
        <is>
          <t>Л7</t>
        </is>
      </c>
      <c r="Q676" s="250" t="n"/>
      <c r="R676" s="185" t="n">
        <v>810007684</v>
      </c>
      <c r="S676" s="258" t="inlineStr">
        <is>
          <t>R101246642</t>
        </is>
      </c>
      <c r="T676" s="185">
        <f>VLOOKUP(_xlfn.CONCAT(G676,H676),'SHIP-TO'!H:I,2,0)</f>
        <v/>
      </c>
      <c r="U676" s="282" t="n"/>
      <c r="V676" s="185" t="n"/>
      <c r="W676" s="185" t="n"/>
      <c r="X676" s="185" t="n"/>
      <c r="Y676" s="185" t="n"/>
      <c r="Z676" s="185" t="n"/>
      <c r="AA676" s="185" t="n"/>
      <c r="AB676" s="185" t="n"/>
      <c r="AC676" s="185" t="n"/>
      <c r="AD676" s="185" t="n"/>
      <c r="AE676" s="185" t="n"/>
      <c r="AF676" s="185" t="n"/>
      <c r="AG676" s="185" t="n"/>
      <c r="AH676" s="185" t="n"/>
      <c r="AI676" s="258" t="n"/>
      <c r="AJ676" s="185" t="n"/>
    </row>
    <row r="677">
      <c r="A677" s="167">
        <f>E677&amp;F677</f>
        <v/>
      </c>
      <c r="B677" s="56" t="n">
        <v>676</v>
      </c>
      <c r="C677" s="175">
        <f>C676</f>
        <v/>
      </c>
      <c r="D677" s="175">
        <f>C677&amp;"/"&amp;B677</f>
        <v/>
      </c>
      <c r="E677" s="187" t="n">
        <v>45444</v>
      </c>
      <c r="F677" s="187" t="inlineStr">
        <is>
          <t>возврат</t>
        </is>
      </c>
      <c r="G677" s="175" t="inlineStr">
        <is>
          <t>Х5</t>
        </is>
      </c>
      <c r="H677" s="220" t="inlineStr">
        <is>
          <t>РЦ Косулино</t>
        </is>
      </c>
      <c r="I677" s="175" t="n">
        <v>552</v>
      </c>
      <c r="J677" s="175" t="n">
        <v>0</v>
      </c>
      <c r="K677" s="220" t="inlineStr">
        <is>
          <t>Срыв на стороне клиента - перенос</t>
        </is>
      </c>
      <c r="L677" s="175" t="inlineStr">
        <is>
          <t>-</t>
        </is>
      </c>
      <c r="M677" s="175" t="n"/>
      <c r="N677" s="175" t="n">
        <v>0</v>
      </c>
      <c r="O677" s="175" t="n"/>
      <c r="P677" s="175" t="n"/>
      <c r="Q677" s="251" t="n"/>
      <c r="R677" s="175" t="inlineStr">
        <is>
          <t>-</t>
        </is>
      </c>
      <c r="S677" s="257" t="inlineStr">
        <is>
          <t>-</t>
        </is>
      </c>
      <c r="T677" s="175">
        <f>VLOOKUP(_xlfn.CONCAT(G677,H677),'SHIP-TO'!H:I,2,0)</f>
        <v/>
      </c>
      <c r="U677" s="296" t="n"/>
      <c r="V677" s="175" t="n"/>
      <c r="W677" s="175" t="n"/>
      <c r="X677" s="175" t="n"/>
      <c r="Y677" s="175" t="n"/>
      <c r="Z677" s="175" t="n"/>
      <c r="AA677" s="175" t="n"/>
      <c r="AB677" s="175" t="n"/>
      <c r="AC677" s="175" t="n"/>
      <c r="AD677" s="175" t="n"/>
      <c r="AE677" s="175" t="n"/>
      <c r="AF677" s="175" t="n"/>
      <c r="AG677" s="175" t="n"/>
      <c r="AH677" s="175" t="n"/>
      <c r="AI677" s="257" t="n"/>
      <c r="AJ677" s="175" t="n"/>
    </row>
    <row r="678">
      <c r="A678" s="167">
        <f>E678&amp;F678</f>
        <v/>
      </c>
      <c r="B678" s="56" t="n">
        <v>677</v>
      </c>
      <c r="C678" s="175">
        <f>C677</f>
        <v/>
      </c>
      <c r="D678" s="175">
        <f>C678&amp;"/"&amp;B678</f>
        <v/>
      </c>
      <c r="E678" s="187" t="n">
        <v>44349</v>
      </c>
      <c r="F678" s="187" t="inlineStr">
        <is>
          <t>возврат</t>
        </is>
      </c>
      <c r="G678" s="175" t="inlineStr">
        <is>
          <t>Х5</t>
        </is>
      </c>
      <c r="H678" s="220" t="inlineStr">
        <is>
          <t>РЦ Косулино</t>
        </is>
      </c>
      <c r="I678" s="175" t="n">
        <v>552</v>
      </c>
      <c r="J678" s="175" t="n">
        <v>0</v>
      </c>
      <c r="K678" s="220" t="inlineStr">
        <is>
          <t>Срыв на стороне клиента - перенос</t>
        </is>
      </c>
      <c r="L678" s="175" t="inlineStr">
        <is>
          <t>-</t>
        </is>
      </c>
      <c r="M678" s="175" t="n"/>
      <c r="N678" s="175" t="n">
        <v>0</v>
      </c>
      <c r="O678" s="175" t="n"/>
      <c r="P678" s="175" t="n"/>
      <c r="Q678" s="251" t="n"/>
      <c r="R678" s="175" t="inlineStr">
        <is>
          <t>-</t>
        </is>
      </c>
      <c r="S678" s="257" t="inlineStr">
        <is>
          <t>-</t>
        </is>
      </c>
      <c r="T678" s="175">
        <f>VLOOKUP(_xlfn.CONCAT(G678,H678),'SHIP-TO'!H:I,2,0)</f>
        <v/>
      </c>
      <c r="U678" s="296" t="n"/>
      <c r="V678" s="175" t="n"/>
      <c r="W678" s="175" t="n"/>
      <c r="X678" s="175" t="n"/>
      <c r="Y678" s="175" t="n"/>
      <c r="Z678" s="175" t="n"/>
      <c r="AA678" s="175" t="n"/>
      <c r="AB678" s="175" t="n"/>
      <c r="AC678" s="175" t="n"/>
      <c r="AD678" s="175" t="n"/>
      <c r="AE678" s="175" t="n"/>
      <c r="AF678" s="175" t="n"/>
      <c r="AG678" s="175" t="n"/>
      <c r="AH678" s="175" t="n"/>
      <c r="AI678" s="257" t="n"/>
      <c r="AJ678" s="175" t="n"/>
    </row>
    <row r="679">
      <c r="A679" s="167">
        <f>E679&amp;F679</f>
        <v/>
      </c>
      <c r="B679" s="56" t="n">
        <v>678</v>
      </c>
      <c r="C679" s="175">
        <f>C678</f>
        <v/>
      </c>
      <c r="D679" s="175">
        <f>C679&amp;"/"&amp;B679</f>
        <v/>
      </c>
      <c r="E679" s="187" t="n">
        <v>45447</v>
      </c>
      <c r="F679" s="187" t="inlineStr">
        <is>
          <t>возврат</t>
        </is>
      </c>
      <c r="G679" s="175" t="inlineStr">
        <is>
          <t>Тандер</t>
        </is>
      </c>
      <c r="H679" s="220" t="inlineStr">
        <is>
          <t>Екатеринбург</t>
        </is>
      </c>
      <c r="I679" s="175" t="n">
        <v>500</v>
      </c>
      <c r="J679" s="175" t="n">
        <v>500</v>
      </c>
      <c r="K679" s="175" t="inlineStr">
        <is>
          <t>ВозПерв0011109</t>
        </is>
      </c>
      <c r="L679" s="175" t="inlineStr">
        <is>
          <t>Гарипов</t>
        </is>
      </c>
      <c r="M679" s="175" t="inlineStr">
        <is>
          <t>Н764УН159</t>
        </is>
      </c>
      <c r="N679" s="175" t="n">
        <v>20</v>
      </c>
      <c r="O679" s="175" t="n"/>
      <c r="P679" s="175" t="n"/>
      <c r="Q679" s="251" t="n">
        <v>16000</v>
      </c>
      <c r="R679" s="175" t="n">
        <v>810001687</v>
      </c>
      <c r="S679" s="257" t="inlineStr">
        <is>
          <t>R101254566</t>
        </is>
      </c>
      <c r="T679" s="175">
        <f>VLOOKUP(_xlfn.CONCAT(G679,H679),'SHIP-TO'!H:I,2,0)</f>
        <v/>
      </c>
      <c r="U679" s="296" t="n"/>
      <c r="V679" s="175" t="n"/>
      <c r="W679" s="175" t="n"/>
      <c r="X679" s="175" t="n"/>
      <c r="Y679" s="175" t="n"/>
      <c r="Z679" s="175" t="n"/>
      <c r="AA679" s="175" t="n"/>
      <c r="AB679" s="175" t="n"/>
      <c r="AC679" s="175" t="n"/>
      <c r="AD679" s="175" t="n"/>
      <c r="AE679" s="175" t="n"/>
      <c r="AF679" s="175" t="n"/>
      <c r="AG679" s="175" t="n"/>
      <c r="AH679" s="175" t="n"/>
      <c r="AI679" s="257" t="n"/>
      <c r="AJ679" s="175" t="n"/>
    </row>
    <row r="680">
      <c r="A680" s="167">
        <f>E680&amp;F680</f>
        <v/>
      </c>
      <c r="B680" s="56" t="n">
        <v>679</v>
      </c>
      <c r="C680" s="175">
        <f>C679</f>
        <v/>
      </c>
      <c r="D680" s="175">
        <f>C680&amp;"/"&amp;B680</f>
        <v/>
      </c>
      <c r="E680" s="187" t="n">
        <v>45448</v>
      </c>
      <c r="F680" s="187" t="inlineStr">
        <is>
          <t>возврат</t>
        </is>
      </c>
      <c r="G680" s="175" t="inlineStr">
        <is>
          <t>Х5</t>
        </is>
      </c>
      <c r="H680" s="220" t="inlineStr">
        <is>
          <t>РЦ Косулино</t>
        </is>
      </c>
      <c r="I680" s="175" t="n">
        <v>552</v>
      </c>
      <c r="J680" s="175" t="n">
        <v>529</v>
      </c>
      <c r="K680" s="175" t="n">
        <v>8927</v>
      </c>
      <c r="L680" s="175" t="inlineStr">
        <is>
          <t>Гладких</t>
        </is>
      </c>
      <c r="M680" s="175" t="inlineStr">
        <is>
          <t>Р271КЕ159</t>
        </is>
      </c>
      <c r="N680" s="175" t="n">
        <v>22</v>
      </c>
      <c r="O680" s="175" t="n"/>
      <c r="P680" s="175" t="n"/>
      <c r="Q680" s="251" t="n">
        <v>16000</v>
      </c>
      <c r="R680" s="175" t="n">
        <v>810005767</v>
      </c>
      <c r="S680" s="257" t="inlineStr">
        <is>
          <t>R101254552</t>
        </is>
      </c>
      <c r="T680" s="175">
        <f>VLOOKUP(_xlfn.CONCAT(G680,H680),'SHIP-TO'!H:I,2,0)</f>
        <v/>
      </c>
      <c r="U680" s="296" t="n"/>
      <c r="V680" s="175" t="n"/>
      <c r="W680" s="175" t="n"/>
      <c r="X680" s="175" t="n"/>
      <c r="Y680" s="175" t="n"/>
      <c r="Z680" s="175" t="n"/>
      <c r="AA680" s="175" t="n"/>
      <c r="AB680" s="175" t="n"/>
      <c r="AC680" s="175" t="n"/>
      <c r="AD680" s="175" t="n"/>
      <c r="AE680" s="175" t="n"/>
      <c r="AF680" s="175" t="n"/>
      <c r="AG680" s="175" t="n"/>
      <c r="AH680" s="175" t="n"/>
      <c r="AI680" s="257" t="n"/>
      <c r="AJ680" s="175" t="n"/>
    </row>
    <row r="681">
      <c r="A681" s="167">
        <f>E681&amp;F681</f>
        <v/>
      </c>
      <c r="B681" s="56" t="n">
        <v>680</v>
      </c>
      <c r="C681" s="175">
        <f>C680</f>
        <v/>
      </c>
      <c r="D681" s="175">
        <f>C681&amp;"/"&amp;B681</f>
        <v/>
      </c>
      <c r="E681" s="187" t="n">
        <v>45449</v>
      </c>
      <c r="F681" s="187" t="inlineStr">
        <is>
          <t>возврат</t>
        </is>
      </c>
      <c r="G681" s="175" t="inlineStr">
        <is>
          <t>Х5</t>
        </is>
      </c>
      <c r="H681" s="220" t="inlineStr">
        <is>
          <t>РЦ Косулино</t>
        </is>
      </c>
      <c r="I681" s="175" t="n">
        <v>552</v>
      </c>
      <c r="J681" s="175" t="n">
        <v>552</v>
      </c>
      <c r="K681" s="175" t="n">
        <v>8931</v>
      </c>
      <c r="L681" s="175" t="inlineStr">
        <is>
          <t xml:space="preserve">Гарипов </t>
        </is>
      </c>
      <c r="M681" s="175" t="inlineStr">
        <is>
          <t>Н764УН159</t>
        </is>
      </c>
      <c r="N681" s="175" t="n">
        <v>22</v>
      </c>
      <c r="O681" s="175" t="n"/>
      <c r="P681" s="175" t="n"/>
      <c r="Q681" s="251" t="n">
        <v>16000</v>
      </c>
      <c r="R681" s="175" t="n">
        <v>810007698</v>
      </c>
      <c r="S681" s="257" t="inlineStr">
        <is>
          <t>R101254511</t>
        </is>
      </c>
      <c r="T681" s="175">
        <f>VLOOKUP(_xlfn.CONCAT(G681,H681),'SHIP-TO'!H:I,2,0)</f>
        <v/>
      </c>
      <c r="U681" s="296" t="n"/>
      <c r="V681" s="175" t="n"/>
      <c r="W681" s="175" t="n"/>
      <c r="X681" s="175" t="n"/>
      <c r="Y681" s="175" t="n"/>
      <c r="Z681" s="175" t="n"/>
      <c r="AA681" s="175" t="n"/>
      <c r="AB681" s="175" t="n"/>
      <c r="AC681" s="175" t="n"/>
      <c r="AD681" s="175" t="n"/>
      <c r="AE681" s="175" t="n"/>
      <c r="AF681" s="175" t="n"/>
      <c r="AG681" s="175" t="n"/>
      <c r="AH681" s="175" t="n"/>
      <c r="AI681" s="257" t="n"/>
      <c r="AJ681" s="175" t="n"/>
    </row>
    <row r="682">
      <c r="A682" s="167">
        <f>E682&amp;F682</f>
        <v/>
      </c>
      <c r="B682" s="56" t="n">
        <v>681</v>
      </c>
      <c r="C682" s="175">
        <f>C681</f>
        <v/>
      </c>
      <c r="D682" s="175">
        <f>C682&amp;"/"&amp;B682</f>
        <v/>
      </c>
      <c r="E682" s="187" t="n">
        <v>45450</v>
      </c>
      <c r="F682" s="187" t="inlineStr">
        <is>
          <t>возврат</t>
        </is>
      </c>
      <c r="G682" s="175" t="inlineStr">
        <is>
          <t>Тандер</t>
        </is>
      </c>
      <c r="H682" s="220" t="inlineStr">
        <is>
          <t>Челябинск</t>
        </is>
      </c>
      <c r="I682" s="175" t="n">
        <v>400</v>
      </c>
      <c r="J682" s="175" t="n">
        <v>0</v>
      </c>
      <c r="K682" s="220" t="inlineStr">
        <is>
          <t>Срыв ТК</t>
        </is>
      </c>
      <c r="L682" s="175" t="inlineStr">
        <is>
          <t>-</t>
        </is>
      </c>
      <c r="M682" s="175" t="n"/>
      <c r="N682" s="175" t="n">
        <v>0</v>
      </c>
      <c r="O682" s="175" t="n"/>
      <c r="P682" s="175" t="n"/>
      <c r="Q682" s="251" t="n"/>
      <c r="R682" s="175" t="inlineStr">
        <is>
          <t>-</t>
        </is>
      </c>
      <c r="S682" s="257" t="inlineStr">
        <is>
          <t>-</t>
        </is>
      </c>
      <c r="T682" s="175">
        <f>VLOOKUP(_xlfn.CONCAT(G682,H682),'SHIP-TO'!H:I,2,0)</f>
        <v/>
      </c>
      <c r="U682" s="296" t="n"/>
      <c r="V682" s="175" t="n"/>
      <c r="W682" s="175" t="n"/>
      <c r="X682" s="175" t="n"/>
      <c r="Y682" s="175" t="n"/>
      <c r="Z682" s="175" t="n"/>
      <c r="AA682" s="175" t="n"/>
      <c r="AB682" s="175" t="n"/>
      <c r="AC682" s="175" t="n"/>
      <c r="AD682" s="175" t="n"/>
      <c r="AE682" s="175" t="n"/>
      <c r="AF682" s="175" t="n"/>
      <c r="AG682" s="175" t="n"/>
      <c r="AH682" s="175" t="n"/>
      <c r="AI682" s="257" t="n"/>
      <c r="AJ682" s="175" t="n"/>
    </row>
    <row r="683">
      <c r="A683" s="167">
        <f>E683&amp;F683</f>
        <v/>
      </c>
      <c r="B683" s="56" t="n">
        <v>682</v>
      </c>
      <c r="C683" s="175">
        <f>C682</f>
        <v/>
      </c>
      <c r="D683" s="175">
        <f>C683&amp;"/"&amp;B683</f>
        <v/>
      </c>
      <c r="E683" s="187" t="n">
        <v>45450</v>
      </c>
      <c r="F683" s="187" t="inlineStr">
        <is>
          <t>возврат</t>
        </is>
      </c>
      <c r="G683" s="175" t="inlineStr">
        <is>
          <t>Х5</t>
        </is>
      </c>
      <c r="H683" s="220" t="inlineStr">
        <is>
          <t>РЦ Екатеринбург</t>
        </is>
      </c>
      <c r="I683" s="175" t="n">
        <v>300</v>
      </c>
      <c r="J683" s="175" t="n">
        <v>300</v>
      </c>
      <c r="K683" s="175" t="n">
        <v>11393</v>
      </c>
      <c r="L683" s="175" t="inlineStr">
        <is>
          <t xml:space="preserve">Сорокин </t>
        </is>
      </c>
      <c r="M683" s="175" t="inlineStr">
        <is>
          <t>А468ОК159</t>
        </is>
      </c>
      <c r="N683" s="175" t="n">
        <v>12</v>
      </c>
      <c r="O683" s="175" t="n"/>
      <c r="P683" s="175" t="n"/>
      <c r="Q683" s="251" t="n">
        <v>16000</v>
      </c>
      <c r="R683" s="175" t="n">
        <v>810008248</v>
      </c>
      <c r="S683" s="257" t="inlineStr">
        <is>
          <t>R101254557</t>
        </is>
      </c>
      <c r="T683" s="175">
        <f>VLOOKUP(_xlfn.CONCAT(G683,H683),'SHIP-TO'!H:I,2,0)</f>
        <v/>
      </c>
      <c r="U683" s="296" t="n"/>
      <c r="V683" s="175" t="n"/>
      <c r="W683" s="175" t="n"/>
      <c r="X683" s="175" t="n"/>
      <c r="Y683" s="175" t="n"/>
      <c r="Z683" s="175" t="n"/>
      <c r="AA683" s="175" t="n"/>
      <c r="AB683" s="175" t="n"/>
      <c r="AC683" s="175" t="n"/>
      <c r="AD683" s="175" t="n"/>
      <c r="AE683" s="175" t="n"/>
      <c r="AF683" s="175" t="n"/>
      <c r="AG683" s="175" t="n"/>
      <c r="AH683" s="175" t="n"/>
      <c r="AI683" s="257" t="n"/>
      <c r="AJ683" s="175" t="n"/>
    </row>
    <row r="684">
      <c r="A684" s="167">
        <f>E684&amp;F684</f>
        <v/>
      </c>
      <c r="B684" s="56" t="n">
        <v>683</v>
      </c>
      <c r="C684" s="175">
        <f>C683</f>
        <v/>
      </c>
      <c r="D684" s="175">
        <f>C684&amp;"/"&amp;B684</f>
        <v/>
      </c>
      <c r="E684" s="187" t="n">
        <v>45450</v>
      </c>
      <c r="F684" s="187" t="inlineStr">
        <is>
          <t>возврат</t>
        </is>
      </c>
      <c r="G684" s="175" t="inlineStr">
        <is>
          <t>Х5</t>
        </is>
      </c>
      <c r="H684" s="220" t="inlineStr">
        <is>
          <t>РЦ Екатеринбург Юг</t>
        </is>
      </c>
      <c r="I684" s="175" t="n">
        <v>200</v>
      </c>
      <c r="J684" s="175" t="n">
        <v>192</v>
      </c>
      <c r="K684" s="175" t="n">
        <v>3206</v>
      </c>
      <c r="L684" s="175" t="inlineStr">
        <is>
          <t xml:space="preserve">Гарипов </t>
        </is>
      </c>
      <c r="M684" s="175" t="inlineStr">
        <is>
          <t>Н764УН159</t>
        </is>
      </c>
      <c r="N684" s="175" t="n">
        <v>8</v>
      </c>
      <c r="O684" s="175" t="n"/>
      <c r="P684" s="175" t="n"/>
      <c r="Q684" s="251" t="n">
        <v>16000</v>
      </c>
      <c r="R684" s="175" t="n">
        <v>810007835</v>
      </c>
      <c r="S684" s="257" t="inlineStr">
        <is>
          <t>R101254559</t>
        </is>
      </c>
      <c r="T684" s="175">
        <f>VLOOKUP(_xlfn.CONCAT(G684,H684),'SHIP-TO'!H:I,2,0)</f>
        <v/>
      </c>
      <c r="U684" s="296" t="n"/>
      <c r="V684" s="175" t="n"/>
      <c r="W684" s="175" t="n"/>
      <c r="X684" s="175" t="n"/>
      <c r="Y684" s="175" t="n"/>
      <c r="Z684" s="175" t="n"/>
      <c r="AA684" s="175" t="n"/>
      <c r="AB684" s="175" t="n"/>
      <c r="AC684" s="175" t="n"/>
      <c r="AD684" s="175" t="n"/>
      <c r="AE684" s="175" t="n"/>
      <c r="AF684" s="175" t="n"/>
      <c r="AG684" s="175" t="n"/>
      <c r="AH684" s="175" t="n"/>
      <c r="AI684" s="257" t="n"/>
      <c r="AJ684" s="175" t="n"/>
    </row>
    <row r="685">
      <c r="A685" s="167">
        <f>E685&amp;F685</f>
        <v/>
      </c>
      <c r="B685" s="56" t="n">
        <v>684</v>
      </c>
      <c r="C685" s="175">
        <f>C684</f>
        <v/>
      </c>
      <c r="D685" s="175">
        <f>C685&amp;"/"&amp;B685</f>
        <v/>
      </c>
      <c r="E685" s="187" t="n">
        <v>45452</v>
      </c>
      <c r="F685" s="187" t="inlineStr">
        <is>
          <t>возврат</t>
        </is>
      </c>
      <c r="G685" s="175" t="inlineStr">
        <is>
          <t>Тандер</t>
        </is>
      </c>
      <c r="H685" s="220" t="inlineStr">
        <is>
          <t>Екатеринбург</t>
        </is>
      </c>
      <c r="I685" s="175" t="n">
        <v>500</v>
      </c>
      <c r="J685" s="175" t="n">
        <v>525</v>
      </c>
      <c r="K685" s="175" t="inlineStr">
        <is>
          <t>ВозПерв0011135</t>
        </is>
      </c>
      <c r="L685" s="175" t="inlineStr">
        <is>
          <t xml:space="preserve">Яковлев </t>
        </is>
      </c>
      <c r="M685" s="175" t="inlineStr">
        <is>
          <t>Х332КУ59</t>
        </is>
      </c>
      <c r="N685" s="175" t="n">
        <v>21</v>
      </c>
      <c r="O685" s="175" t="n"/>
      <c r="P685" s="175" t="n"/>
      <c r="Q685" s="251" t="n">
        <v>16000</v>
      </c>
      <c r="R685" s="175" t="n">
        <v>810006194</v>
      </c>
      <c r="S685" s="257" t="inlineStr">
        <is>
          <t>R101254565</t>
        </is>
      </c>
      <c r="T685" s="175">
        <f>VLOOKUP(_xlfn.CONCAT(G685,H685),'SHIP-TO'!H:I,2,0)</f>
        <v/>
      </c>
      <c r="U685" s="296" t="n"/>
      <c r="V685" s="175" t="n"/>
      <c r="W685" s="175" t="n"/>
      <c r="X685" s="175" t="n"/>
      <c r="Y685" s="175" t="n"/>
      <c r="Z685" s="175" t="n"/>
      <c r="AA685" s="175" t="n"/>
      <c r="AB685" s="175" t="n"/>
      <c r="AC685" s="175" t="n"/>
      <c r="AD685" s="175" t="n"/>
      <c r="AE685" s="175" t="n"/>
      <c r="AF685" s="175" t="n"/>
      <c r="AG685" s="175" t="n"/>
      <c r="AH685" s="175" t="n"/>
      <c r="AI685" s="257" t="n"/>
      <c r="AJ685" s="175" t="n"/>
    </row>
    <row r="686">
      <c r="A686" s="167">
        <f>E686&amp;F686</f>
        <v/>
      </c>
      <c r="B686" s="56" t="n">
        <v>685</v>
      </c>
      <c r="C686" s="175">
        <f>C685</f>
        <v/>
      </c>
      <c r="D686" s="175">
        <f>C686&amp;"/"&amp;B686</f>
        <v/>
      </c>
      <c r="E686" s="187" t="n">
        <v>45453</v>
      </c>
      <c r="F686" s="187" t="inlineStr">
        <is>
          <t>возврат</t>
        </is>
      </c>
      <c r="G686" s="175" t="inlineStr">
        <is>
          <t>Тандер</t>
        </is>
      </c>
      <c r="H686" s="220" t="inlineStr">
        <is>
          <t>Тюмень</t>
        </is>
      </c>
      <c r="I686" s="175" t="n">
        <v>400</v>
      </c>
      <c r="J686" s="175" t="n">
        <v>380</v>
      </c>
      <c r="K686" s="175" t="inlineStr">
        <is>
          <t>Тмн1009827</t>
        </is>
      </c>
      <c r="L686" s="175" t="inlineStr">
        <is>
          <t>Новоселов</t>
        </is>
      </c>
      <c r="M686" s="175" t="inlineStr">
        <is>
          <t>А309ОК159</t>
        </is>
      </c>
      <c r="N686" s="175" t="n">
        <v>16</v>
      </c>
      <c r="O686" s="175" t="n"/>
      <c r="P686" s="175" t="n"/>
      <c r="Q686" s="251" t="n">
        <v>40000</v>
      </c>
      <c r="R686" s="175" t="n">
        <v>810008247</v>
      </c>
      <c r="S686" s="257" t="inlineStr">
        <is>
          <t>R101254563</t>
        </is>
      </c>
      <c r="T686" s="175">
        <f>VLOOKUP(_xlfn.CONCAT(G686,H686),'SHIP-TO'!H:I,2,0)</f>
        <v/>
      </c>
      <c r="U686" s="296" t="n"/>
      <c r="V686" s="175" t="n"/>
      <c r="W686" s="175" t="n"/>
      <c r="X686" s="175" t="n"/>
      <c r="Y686" s="175" t="n"/>
      <c r="Z686" s="175" t="n"/>
      <c r="AA686" s="175" t="n"/>
      <c r="AB686" s="175" t="n"/>
      <c r="AC686" s="175" t="n"/>
      <c r="AD686" s="175" t="n"/>
      <c r="AE686" s="175" t="n"/>
      <c r="AF686" s="175" t="n"/>
      <c r="AG686" s="175" t="n"/>
      <c r="AH686" s="175" t="n"/>
      <c r="AI686" s="257" t="n"/>
      <c r="AJ686" s="175" t="n"/>
    </row>
    <row r="687">
      <c r="A687" s="167">
        <f>E687&amp;F687</f>
        <v/>
      </c>
      <c r="B687" s="56" t="n">
        <v>686</v>
      </c>
      <c r="C687" s="175">
        <f>C686</f>
        <v/>
      </c>
      <c r="D687" s="175">
        <f>C687&amp;"/"&amp;B687</f>
        <v/>
      </c>
      <c r="E687" s="187" t="n">
        <v>45454</v>
      </c>
      <c r="F687" s="187" t="inlineStr">
        <is>
          <t>возврат</t>
        </is>
      </c>
      <c r="G687" s="175" t="inlineStr">
        <is>
          <t>Тандер</t>
        </is>
      </c>
      <c r="H687" s="220" t="inlineStr">
        <is>
          <t>Екатеринбург</t>
        </is>
      </c>
      <c r="I687" s="175" t="n">
        <v>500</v>
      </c>
      <c r="J687" s="175" t="n">
        <v>500</v>
      </c>
      <c r="K687" s="175" t="inlineStr">
        <is>
          <t>ВозПерв0011149</t>
        </is>
      </c>
      <c r="L687" s="175" t="inlineStr">
        <is>
          <t xml:space="preserve">Сорокин </t>
        </is>
      </c>
      <c r="M687" s="175" t="inlineStr">
        <is>
          <t>А468ОК159</t>
        </is>
      </c>
      <c r="N687" s="175" t="n">
        <v>20</v>
      </c>
      <c r="O687" s="175" t="n"/>
      <c r="P687" s="175" t="n"/>
      <c r="Q687" s="251" t="n">
        <v>16000</v>
      </c>
      <c r="R687" s="175" t="n">
        <v>810007277</v>
      </c>
      <c r="S687" s="257" t="inlineStr">
        <is>
          <t>R101254569</t>
        </is>
      </c>
      <c r="T687" s="175">
        <f>VLOOKUP(_xlfn.CONCAT(G687,H687),'SHIP-TO'!H:I,2,0)</f>
        <v/>
      </c>
      <c r="U687" s="296" t="n"/>
      <c r="V687" s="175" t="n"/>
      <c r="W687" s="175" t="n"/>
      <c r="X687" s="175" t="n"/>
      <c r="Y687" s="175" t="n"/>
      <c r="Z687" s="175" t="n"/>
      <c r="AA687" s="175" t="n"/>
      <c r="AB687" s="175" t="n"/>
      <c r="AC687" s="175" t="n"/>
      <c r="AD687" s="175" t="n"/>
      <c r="AE687" s="175" t="n"/>
      <c r="AF687" s="175" t="n"/>
      <c r="AG687" s="175" t="n"/>
      <c r="AH687" s="175" t="n"/>
      <c r="AI687" s="257" t="n"/>
      <c r="AJ687" s="175" t="n"/>
    </row>
    <row r="688">
      <c r="A688" s="167">
        <f>E688&amp;F688</f>
        <v/>
      </c>
      <c r="B688" s="56" t="n">
        <v>687</v>
      </c>
      <c r="C688" s="175">
        <f>C687</f>
        <v/>
      </c>
      <c r="D688" s="175">
        <f>C688&amp;"/"&amp;B688</f>
        <v/>
      </c>
      <c r="E688" s="187" t="n">
        <v>45454</v>
      </c>
      <c r="F688" s="187" t="inlineStr">
        <is>
          <t>возврат</t>
        </is>
      </c>
      <c r="G688" s="175" t="inlineStr">
        <is>
          <t>Х5</t>
        </is>
      </c>
      <c r="H688" s="220" t="inlineStr">
        <is>
          <t>РЦ Екатеринбург Юг</t>
        </is>
      </c>
      <c r="I688" s="175" t="n">
        <v>200</v>
      </c>
      <c r="J688" s="175" t="n">
        <v>200</v>
      </c>
      <c r="K688" s="175" t="n">
        <v>3221</v>
      </c>
      <c r="L688" s="175" t="inlineStr">
        <is>
          <t xml:space="preserve">Яковлев </t>
        </is>
      </c>
      <c r="M688" s="175" t="inlineStr">
        <is>
          <t>Х332КУ59</t>
        </is>
      </c>
      <c r="N688" s="175" t="n">
        <v>8</v>
      </c>
      <c r="O688" s="175" t="n"/>
      <c r="P688" s="175" t="n"/>
      <c r="Q688" s="251" t="n">
        <v>16000</v>
      </c>
      <c r="R688" s="175" t="n">
        <v>810010340</v>
      </c>
      <c r="S688" s="257" t="inlineStr">
        <is>
          <t>R101254560</t>
        </is>
      </c>
      <c r="T688" s="175">
        <f>VLOOKUP(_xlfn.CONCAT(G688,H688),'SHIP-TO'!H:I,2,0)</f>
        <v/>
      </c>
      <c r="U688" s="296" t="n"/>
      <c r="V688" s="175" t="n"/>
      <c r="W688" s="175" t="n"/>
      <c r="X688" s="175" t="n"/>
      <c r="Y688" s="175" t="n"/>
      <c r="Z688" s="175" t="n"/>
      <c r="AA688" s="175" t="n"/>
      <c r="AB688" s="175" t="n"/>
      <c r="AC688" s="175" t="n"/>
      <c r="AD688" s="175" t="n"/>
      <c r="AE688" s="175" t="n"/>
      <c r="AF688" s="175" t="n"/>
      <c r="AG688" s="175" t="n"/>
      <c r="AH688" s="175" t="n"/>
      <c r="AI688" s="257" t="n"/>
      <c r="AJ688" s="175" t="n"/>
    </row>
    <row r="689">
      <c r="A689" s="167">
        <f>E689&amp;F689</f>
        <v/>
      </c>
      <c r="B689" s="56" t="n">
        <v>688</v>
      </c>
      <c r="C689" s="175">
        <f>C688</f>
        <v/>
      </c>
      <c r="D689" s="175">
        <f>C689&amp;"/"&amp;B689</f>
        <v/>
      </c>
      <c r="E689" s="187" t="n">
        <v>45454</v>
      </c>
      <c r="F689" s="187" t="inlineStr">
        <is>
          <t>возврат</t>
        </is>
      </c>
      <c r="G689" s="175" t="inlineStr">
        <is>
          <t>Бэст Прайс</t>
        </is>
      </c>
      <c r="H689" s="220" t="inlineStr">
        <is>
          <t>Екатеринбург</t>
        </is>
      </c>
      <c r="I689" s="175" t="n">
        <v>51</v>
      </c>
      <c r="J689" s="175" t="n">
        <v>50</v>
      </c>
      <c r="K689" s="175" t="inlineStr">
        <is>
          <t>R101247449</t>
        </is>
      </c>
      <c r="L689" s="175" t="inlineStr">
        <is>
          <t xml:space="preserve">Чебыкин </t>
        </is>
      </c>
      <c r="M689" s="175" t="inlineStr">
        <is>
          <t>Н125СХ159</t>
        </is>
      </c>
      <c r="N689" s="175" t="n">
        <v>2</v>
      </c>
      <c r="O689" s="175" t="n"/>
      <c r="P689" s="175" t="n"/>
      <c r="Q689" s="251" t="n"/>
      <c r="R689" s="175" t="inlineStr">
        <is>
          <t>-</t>
        </is>
      </c>
      <c r="S689" s="257" t="inlineStr">
        <is>
          <t>-</t>
        </is>
      </c>
      <c r="T689" s="175">
        <f>VLOOKUP(_xlfn.CONCAT(G689,H689),'SHIP-TO'!H:I,2,0)</f>
        <v/>
      </c>
      <c r="U689" s="296" t="n"/>
      <c r="V689" s="175" t="n"/>
      <c r="W689" s="175" t="n"/>
      <c r="X689" s="175" t="n"/>
      <c r="Y689" s="175" t="n"/>
      <c r="Z689" s="175" t="n"/>
      <c r="AA689" s="175" t="n"/>
      <c r="AB689" s="175" t="n"/>
      <c r="AC689" s="175" t="n"/>
      <c r="AD689" s="175" t="n"/>
      <c r="AE689" s="175" t="n"/>
      <c r="AF689" s="175" t="n"/>
      <c r="AG689" s="175" t="n"/>
      <c r="AH689" s="175" t="n"/>
      <c r="AI689" s="257" t="n"/>
      <c r="AJ689" s="175" t="n"/>
    </row>
    <row r="690">
      <c r="A690" s="167">
        <f>E690&amp;F690</f>
        <v/>
      </c>
      <c r="B690" s="56" t="n">
        <v>689</v>
      </c>
      <c r="C690" s="175">
        <f>C689</f>
        <v/>
      </c>
      <c r="D690" s="175">
        <f>C690&amp;"/"&amp;B690</f>
        <v/>
      </c>
      <c r="E690" s="187" t="n">
        <v>45454</v>
      </c>
      <c r="F690" s="187" t="inlineStr">
        <is>
          <t>возврат</t>
        </is>
      </c>
      <c r="G690" s="175" t="inlineStr">
        <is>
          <t>Бэст Прайс</t>
        </is>
      </c>
      <c r="H690" s="220" t="inlineStr">
        <is>
          <t>Екатеринбург</t>
        </is>
      </c>
      <c r="I690" s="175" t="n">
        <v>51</v>
      </c>
      <c r="J690" s="175" t="n">
        <v>51</v>
      </c>
      <c r="K690" s="175" t="inlineStr">
        <is>
          <t>R101247982</t>
        </is>
      </c>
      <c r="L690" s="175" t="inlineStr">
        <is>
          <t xml:space="preserve">Яковлев </t>
        </is>
      </c>
      <c r="M690" s="175" t="inlineStr">
        <is>
          <t>Х332КУ59</t>
        </is>
      </c>
      <c r="N690" s="175" t="n">
        <v>2</v>
      </c>
      <c r="O690" s="175" t="n"/>
      <c r="P690" s="175" t="n"/>
      <c r="Q690" s="251" t="n"/>
      <c r="R690" s="175" t="inlineStr">
        <is>
          <t>-</t>
        </is>
      </c>
      <c r="S690" s="257" t="inlineStr">
        <is>
          <t>-</t>
        </is>
      </c>
      <c r="T690" s="175">
        <f>VLOOKUP(_xlfn.CONCAT(G690,H690),'SHIP-TO'!H:I,2,0)</f>
        <v/>
      </c>
      <c r="U690" s="296" t="n"/>
      <c r="V690" s="175" t="n"/>
      <c r="W690" s="175" t="n"/>
      <c r="X690" s="175" t="n"/>
      <c r="Y690" s="175" t="n"/>
      <c r="Z690" s="175" t="n"/>
      <c r="AA690" s="175" t="n"/>
      <c r="AB690" s="175" t="n"/>
      <c r="AC690" s="175" t="n"/>
      <c r="AD690" s="175" t="n"/>
      <c r="AE690" s="175" t="n"/>
      <c r="AF690" s="175" t="n"/>
      <c r="AG690" s="175" t="n"/>
      <c r="AH690" s="175" t="n"/>
      <c r="AI690" s="257" t="n"/>
      <c r="AJ690" s="175" t="n"/>
    </row>
    <row r="691">
      <c r="A691" s="167">
        <f>E691&amp;F691</f>
        <v/>
      </c>
      <c r="B691" s="56" t="n">
        <v>690</v>
      </c>
      <c r="C691" s="175">
        <f>C690</f>
        <v/>
      </c>
      <c r="D691" s="175">
        <f>C691&amp;"/"&amp;B691</f>
        <v/>
      </c>
      <c r="E691" s="187" t="n">
        <v>45458</v>
      </c>
      <c r="F691" s="187" t="inlineStr">
        <is>
          <t>возврат</t>
        </is>
      </c>
      <c r="G691" s="175" t="inlineStr">
        <is>
          <t>Х5</t>
        </is>
      </c>
      <c r="H691" s="220" t="inlineStr">
        <is>
          <t>РЦ Екатеринбург</t>
        </is>
      </c>
      <c r="I691" s="175" t="n">
        <v>300</v>
      </c>
      <c r="J691" s="175" t="n">
        <v>300</v>
      </c>
      <c r="K691" s="175" t="n">
        <v>11446</v>
      </c>
      <c r="L691" s="175" t="inlineStr">
        <is>
          <t xml:space="preserve">Яковлев </t>
        </is>
      </c>
      <c r="M691" s="175" t="inlineStr">
        <is>
          <t>Х332КУ59</t>
        </is>
      </c>
      <c r="N691" s="175" t="n">
        <v>12</v>
      </c>
      <c r="O691" s="175" t="n"/>
      <c r="P691" s="175" t="n"/>
      <c r="Q691" s="251" t="n">
        <v>16000</v>
      </c>
      <c r="R691" s="175" t="n">
        <v>810000850</v>
      </c>
      <c r="S691" s="257" t="inlineStr">
        <is>
          <t>R101254558</t>
        </is>
      </c>
      <c r="T691" s="175">
        <f>VLOOKUP(_xlfn.CONCAT(G691,H691),'SHIP-TO'!H:I,2,0)</f>
        <v/>
      </c>
      <c r="U691" s="296" t="n"/>
      <c r="V691" s="175" t="n"/>
      <c r="W691" s="175" t="n"/>
      <c r="X691" s="175" t="n"/>
      <c r="Y691" s="175" t="n"/>
      <c r="Z691" s="175" t="n"/>
      <c r="AA691" s="175" t="n"/>
      <c r="AB691" s="175" t="n"/>
      <c r="AC691" s="175" t="n"/>
      <c r="AD691" s="175" t="n"/>
      <c r="AE691" s="175" t="n"/>
      <c r="AF691" s="175" t="n"/>
      <c r="AG691" s="175" t="n"/>
      <c r="AH691" s="175" t="n"/>
      <c r="AI691" s="257" t="n"/>
      <c r="AJ691" s="175" t="n"/>
    </row>
    <row r="692">
      <c r="A692" s="167">
        <f>E692&amp;F692</f>
        <v/>
      </c>
      <c r="B692" s="56" t="n">
        <v>691</v>
      </c>
      <c r="C692" s="175">
        <f>C691</f>
        <v/>
      </c>
      <c r="D692" s="175">
        <f>C692&amp;"/"&amp;B692</f>
        <v/>
      </c>
      <c r="E692" s="187" t="n">
        <v>45460</v>
      </c>
      <c r="F692" s="187" t="inlineStr">
        <is>
          <t>возврат</t>
        </is>
      </c>
      <c r="G692" s="175" t="inlineStr">
        <is>
          <t>Тандер</t>
        </is>
      </c>
      <c r="H692" s="220" t="inlineStr">
        <is>
          <t>Челябинск</t>
        </is>
      </c>
      <c r="I692" s="175" t="n">
        <v>440</v>
      </c>
      <c r="J692" s="175" t="n">
        <v>420</v>
      </c>
      <c r="K692" s="175" t="inlineStr">
        <is>
          <t>Чел1358886</t>
        </is>
      </c>
      <c r="L692" s="175" t="inlineStr">
        <is>
          <t xml:space="preserve">Пискун </t>
        </is>
      </c>
      <c r="M692" s="175" t="inlineStr">
        <is>
          <t>Н421ТУ159</t>
        </is>
      </c>
      <c r="N692" s="175" t="n">
        <v>17</v>
      </c>
      <c r="O692" s="175" t="n"/>
      <c r="P692" s="175" t="n"/>
      <c r="Q692" s="251" t="n">
        <v>40000</v>
      </c>
      <c r="R692" s="175" t="n">
        <v>810000849</v>
      </c>
      <c r="S692" s="257" t="inlineStr">
        <is>
          <t>R101254561</t>
        </is>
      </c>
      <c r="T692" s="175">
        <f>VLOOKUP(_xlfn.CONCAT(G692,H692),'SHIP-TO'!H:I,2,0)</f>
        <v/>
      </c>
      <c r="U692" s="296" t="n"/>
      <c r="V692" s="175" t="n"/>
      <c r="W692" s="175" t="n"/>
      <c r="X692" s="175" t="n"/>
      <c r="Y692" s="175" t="n"/>
      <c r="Z692" s="175" t="n"/>
      <c r="AA692" s="175" t="n"/>
      <c r="AB692" s="175" t="n"/>
      <c r="AC692" s="175" t="n"/>
      <c r="AD692" s="175" t="n"/>
      <c r="AE692" s="175" t="n"/>
      <c r="AF692" s="175" t="n"/>
      <c r="AG692" s="175" t="n"/>
      <c r="AH692" s="175" t="n"/>
      <c r="AI692" s="257" t="n"/>
      <c r="AJ692" s="175" t="n"/>
    </row>
    <row r="693">
      <c r="A693" s="167">
        <f>E693&amp;F693</f>
        <v/>
      </c>
      <c r="B693" s="56" t="n">
        <v>692</v>
      </c>
      <c r="C693" s="175">
        <f>C692</f>
        <v/>
      </c>
      <c r="D693" s="175">
        <f>C693&amp;"/"&amp;B693</f>
        <v/>
      </c>
      <c r="E693" s="187" t="n">
        <v>45461</v>
      </c>
      <c r="F693" s="187" t="inlineStr">
        <is>
          <t>возврат</t>
        </is>
      </c>
      <c r="G693" s="175" t="inlineStr">
        <is>
          <t>Х5</t>
        </is>
      </c>
      <c r="H693" s="220" t="inlineStr">
        <is>
          <t>РЦ Екатеринбург</t>
        </is>
      </c>
      <c r="I693" s="175" t="n">
        <v>300</v>
      </c>
      <c r="J693" s="175" t="n">
        <v>300</v>
      </c>
      <c r="K693" s="175" t="n">
        <v>11465</v>
      </c>
      <c r="L693" s="175" t="inlineStr">
        <is>
          <t xml:space="preserve">Яковлев </t>
        </is>
      </c>
      <c r="M693" s="175" t="inlineStr">
        <is>
          <t>Х332КУ59</t>
        </is>
      </c>
      <c r="N693" s="175" t="n">
        <v>12</v>
      </c>
      <c r="O693" s="175" t="n"/>
      <c r="P693" s="175" t="n"/>
      <c r="Q693" s="251" t="n">
        <v>16000</v>
      </c>
      <c r="R693" s="175" t="n">
        <v>810010339</v>
      </c>
      <c r="S693" s="257" t="inlineStr">
        <is>
          <t>R101254555</t>
        </is>
      </c>
      <c r="T693" s="175">
        <f>VLOOKUP(_xlfn.CONCAT(G693,H693),'SHIP-TO'!H:I,2,0)</f>
        <v/>
      </c>
      <c r="U693" s="296" t="n"/>
      <c r="V693" s="175" t="n"/>
      <c r="W693" s="175" t="n"/>
      <c r="X693" s="175" t="n"/>
      <c r="Y693" s="175" t="n"/>
      <c r="Z693" s="175" t="n"/>
      <c r="AA693" s="175" t="n"/>
      <c r="AB693" s="175" t="n"/>
      <c r="AC693" s="175" t="n"/>
      <c r="AD693" s="175" t="n"/>
      <c r="AE693" s="175" t="n"/>
      <c r="AF693" s="175" t="n"/>
      <c r="AG693" s="175" t="n"/>
      <c r="AH693" s="175" t="n"/>
      <c r="AI693" s="257" t="n"/>
      <c r="AJ693" s="175" t="n"/>
    </row>
    <row r="694">
      <c r="A694" s="167">
        <f>E694&amp;F694</f>
        <v/>
      </c>
      <c r="B694" s="56" t="n">
        <v>693</v>
      </c>
      <c r="C694" s="175">
        <f>C693</f>
        <v/>
      </c>
      <c r="D694" s="175">
        <f>C694&amp;"/"&amp;B694</f>
        <v/>
      </c>
      <c r="E694" s="187" t="n">
        <v>45463</v>
      </c>
      <c r="F694" s="187" t="inlineStr">
        <is>
          <t>возврат</t>
        </is>
      </c>
      <c r="G694" s="175" t="inlineStr">
        <is>
          <t>Тандер</t>
        </is>
      </c>
      <c r="H694" s="220" t="inlineStr">
        <is>
          <t>Тюмень</t>
        </is>
      </c>
      <c r="I694" s="175" t="n">
        <v>180</v>
      </c>
      <c r="J694" s="175" t="n">
        <v>180</v>
      </c>
      <c r="K694" s="175" t="inlineStr">
        <is>
          <t>Тмн1013049</t>
        </is>
      </c>
      <c r="L694" s="175" t="inlineStr">
        <is>
          <t xml:space="preserve">Коренник </t>
        </is>
      </c>
      <c r="M694" s="175" t="inlineStr">
        <is>
          <t>Н086СХ159</t>
        </is>
      </c>
      <c r="N694" s="175" t="n">
        <v>16</v>
      </c>
      <c r="O694" s="175" t="n"/>
      <c r="P694" s="175" t="n"/>
      <c r="Q694" s="251" t="n">
        <v>40000</v>
      </c>
      <c r="R694" s="175" t="n">
        <v>810007697</v>
      </c>
      <c r="S694" s="257" t="inlineStr">
        <is>
          <t>R101254562</t>
        </is>
      </c>
      <c r="T694" s="175">
        <f>VLOOKUP(_xlfn.CONCAT(G694,H694),'SHIP-TO'!H:I,2,0)</f>
        <v/>
      </c>
      <c r="U694" s="296" t="n"/>
      <c r="V694" s="175" t="n"/>
      <c r="W694" s="175" t="n"/>
      <c r="X694" s="175" t="n"/>
      <c r="Y694" s="175" t="n"/>
      <c r="Z694" s="175" t="n"/>
      <c r="AA694" s="175" t="n"/>
      <c r="AB694" s="175" t="n"/>
      <c r="AC694" s="175" t="n"/>
      <c r="AD694" s="175" t="n"/>
      <c r="AE694" s="175" t="n"/>
      <c r="AF694" s="175" t="n"/>
      <c r="AG694" s="175" t="n"/>
      <c r="AH694" s="175" t="n"/>
      <c r="AI694" s="257" t="n"/>
      <c r="AJ694" s="175" t="n"/>
    </row>
    <row r="695">
      <c r="A695" s="167">
        <f>E695&amp;F695</f>
        <v/>
      </c>
      <c r="B695" s="56" t="n">
        <v>694</v>
      </c>
      <c r="C695" s="175">
        <f>C694</f>
        <v/>
      </c>
      <c r="D695" s="175">
        <f>C695&amp;"/"&amp;B695</f>
        <v/>
      </c>
      <c r="E695" s="187" t="n">
        <v>45464</v>
      </c>
      <c r="F695" s="187" t="inlineStr">
        <is>
          <t>возврат</t>
        </is>
      </c>
      <c r="G695" s="175" t="inlineStr">
        <is>
          <t>Х5</t>
        </is>
      </c>
      <c r="H695" s="220" t="inlineStr">
        <is>
          <t>РЦ Екатеринбург</t>
        </is>
      </c>
      <c r="I695" s="175" t="n">
        <v>300</v>
      </c>
      <c r="J695" s="175" t="n">
        <v>300</v>
      </c>
      <c r="K695" s="175" t="n">
        <v>11487</v>
      </c>
      <c r="L695" s="175" t="inlineStr">
        <is>
          <t xml:space="preserve">Муфазалов </t>
        </is>
      </c>
      <c r="M695" s="175" t="inlineStr">
        <is>
          <t>Р689КР159</t>
        </is>
      </c>
      <c r="N695" s="175" t="n">
        <v>12</v>
      </c>
      <c r="O695" s="175" t="n"/>
      <c r="P695" s="175" t="n"/>
      <c r="Q695" s="251" t="n">
        <v>16000</v>
      </c>
      <c r="R695" s="175" t="n">
        <v>810007455</v>
      </c>
      <c r="S695" s="257" t="inlineStr">
        <is>
          <t>R101254556</t>
        </is>
      </c>
      <c r="T695" s="175">
        <f>VLOOKUP(_xlfn.CONCAT(G695,H695),'SHIP-TO'!H:I,2,0)</f>
        <v/>
      </c>
      <c r="U695" s="296" t="n"/>
      <c r="V695" s="175" t="n"/>
      <c r="W695" s="175" t="n"/>
      <c r="X695" s="175" t="n"/>
      <c r="Y695" s="175" t="n"/>
      <c r="Z695" s="175" t="n"/>
      <c r="AA695" s="175" t="n"/>
      <c r="AB695" s="175" t="n"/>
      <c r="AC695" s="175" t="n"/>
      <c r="AD695" s="175" t="n"/>
      <c r="AE695" s="175" t="n"/>
      <c r="AF695" s="175" t="n"/>
      <c r="AG695" s="175" t="n"/>
      <c r="AH695" s="175" t="n"/>
      <c r="AI695" s="257" t="n"/>
      <c r="AJ695" s="175" t="n"/>
    </row>
    <row r="696">
      <c r="A696" s="167">
        <f>E696&amp;F696</f>
        <v/>
      </c>
      <c r="B696" s="56" t="n">
        <v>695</v>
      </c>
      <c r="C696" s="175">
        <f>C695</f>
        <v/>
      </c>
      <c r="D696" s="175">
        <f>C696&amp;"/"&amp;B696</f>
        <v/>
      </c>
      <c r="E696" s="187" t="n">
        <v>45465</v>
      </c>
      <c r="F696" s="187" t="inlineStr">
        <is>
          <t>возврат</t>
        </is>
      </c>
      <c r="G696" s="175" t="inlineStr">
        <is>
          <t>Тандер</t>
        </is>
      </c>
      <c r="H696" s="220" t="inlineStr">
        <is>
          <t>Екатеринбург</t>
        </is>
      </c>
      <c r="I696" s="175" t="n">
        <v>500</v>
      </c>
      <c r="J696" s="175" t="n">
        <v>475</v>
      </c>
      <c r="K696" s="175" t="inlineStr">
        <is>
          <t>ВозПерв0011221</t>
        </is>
      </c>
      <c r="L696" s="175" t="inlineStr">
        <is>
          <t xml:space="preserve">Коренник </t>
        </is>
      </c>
      <c r="M696" s="175" t="inlineStr">
        <is>
          <t>Н086СХ159</t>
        </is>
      </c>
      <c r="N696" s="175" t="n">
        <v>19</v>
      </c>
      <c r="O696" s="175" t="n"/>
      <c r="P696" s="175" t="n"/>
      <c r="Q696" s="251" t="n">
        <v>16000</v>
      </c>
      <c r="R696" s="175" t="n">
        <v>810008246</v>
      </c>
      <c r="S696" s="257" t="inlineStr">
        <is>
          <t>R101254567</t>
        </is>
      </c>
      <c r="T696" s="175">
        <f>VLOOKUP(_xlfn.CONCAT(G696,H696),'SHIP-TO'!H:I,2,0)</f>
        <v/>
      </c>
      <c r="U696" s="296" t="n"/>
      <c r="V696" s="175" t="n"/>
      <c r="W696" s="175" t="n"/>
      <c r="X696" s="175" t="n"/>
      <c r="Y696" s="175" t="n"/>
      <c r="Z696" s="175" t="n"/>
      <c r="AA696" s="175" t="n"/>
      <c r="AB696" s="175" t="n"/>
      <c r="AC696" s="175" t="n"/>
      <c r="AD696" s="175" t="n"/>
      <c r="AE696" s="175" t="n"/>
      <c r="AF696" s="175" t="n"/>
      <c r="AG696" s="175" t="n"/>
      <c r="AH696" s="175" t="n"/>
      <c r="AI696" s="257" t="n"/>
      <c r="AJ696" s="175" t="n"/>
    </row>
    <row r="697">
      <c r="A697" s="167">
        <f>E697&amp;F697</f>
        <v/>
      </c>
      <c r="B697" s="56" t="n">
        <v>696</v>
      </c>
      <c r="C697" s="175">
        <f>C696</f>
        <v/>
      </c>
      <c r="D697" s="175">
        <f>C697&amp;"/"&amp;B697</f>
        <v/>
      </c>
      <c r="E697" s="187" t="n">
        <v>45468</v>
      </c>
      <c r="F697" s="187" t="inlineStr">
        <is>
          <t>возврат</t>
        </is>
      </c>
      <c r="G697" s="175" t="inlineStr">
        <is>
          <t>Х5</t>
        </is>
      </c>
      <c r="H697" s="220" t="inlineStr">
        <is>
          <t>РЦ Тюмень</t>
        </is>
      </c>
      <c r="I697" s="175" t="n">
        <v>300</v>
      </c>
      <c r="J697" s="175" t="n">
        <v>285</v>
      </c>
      <c r="K697" s="175" t="n">
        <v>5900156461</v>
      </c>
      <c r="L697" s="175" t="inlineStr">
        <is>
          <t xml:space="preserve">Новоселов </t>
        </is>
      </c>
      <c r="M697" s="175" t="inlineStr">
        <is>
          <t>Н086СХ159</t>
        </is>
      </c>
      <c r="N697" s="175" t="n">
        <v>12</v>
      </c>
      <c r="O697" s="175" t="n"/>
      <c r="P697" s="175" t="n"/>
      <c r="Q697" s="251" t="n">
        <v>40000</v>
      </c>
      <c r="R697" s="175" t="n">
        <v>810010341</v>
      </c>
      <c r="S697" s="257" t="inlineStr">
        <is>
          <t>R101254553</t>
        </is>
      </c>
      <c r="T697" s="175">
        <f>VLOOKUP(_xlfn.CONCAT(G697,H697),'SHIP-TO'!H:I,2,0)</f>
        <v/>
      </c>
      <c r="U697" s="296" t="n"/>
      <c r="V697" s="175" t="n"/>
      <c r="W697" s="175" t="n"/>
      <c r="X697" s="175" t="n"/>
      <c r="Y697" s="175" t="n"/>
      <c r="Z697" s="175" t="n"/>
      <c r="AA697" s="175" t="n"/>
      <c r="AB697" s="175" t="n"/>
      <c r="AC697" s="175" t="n"/>
      <c r="AD697" s="175" t="n"/>
      <c r="AE697" s="175" t="n"/>
      <c r="AF697" s="175" t="n"/>
      <c r="AG697" s="175" t="n"/>
      <c r="AH697" s="175" t="n"/>
      <c r="AI697" s="257" t="n"/>
      <c r="AJ697" s="175" t="n"/>
    </row>
    <row r="698">
      <c r="A698" s="167">
        <f>E698&amp;F698</f>
        <v/>
      </c>
      <c r="B698" s="56" t="n">
        <v>697</v>
      </c>
      <c r="C698" s="175">
        <f>C697</f>
        <v/>
      </c>
      <c r="D698" s="175">
        <f>C698&amp;"/"&amp;B698</f>
        <v/>
      </c>
      <c r="E698" s="187" t="n">
        <v>45469</v>
      </c>
      <c r="F698" s="187" t="inlineStr">
        <is>
          <t>возврат</t>
        </is>
      </c>
      <c r="G698" s="175" t="inlineStr">
        <is>
          <t>Верный</t>
        </is>
      </c>
      <c r="H698" s="220" t="inlineStr">
        <is>
          <t>Екатеринбург</t>
        </is>
      </c>
      <c r="I698" s="175" t="n">
        <v>231</v>
      </c>
      <c r="J698" s="175" t="n">
        <v>231</v>
      </c>
      <c r="K698" s="175" t="inlineStr">
        <is>
          <t>3921859/s99</t>
        </is>
      </c>
      <c r="L698" s="175" t="inlineStr">
        <is>
          <t>Салимгораев</t>
        </is>
      </c>
      <c r="M698" s="175" t="inlineStr">
        <is>
          <t>А308ОК159</t>
        </is>
      </c>
      <c r="N698" s="175" t="n">
        <v>10</v>
      </c>
      <c r="O698" s="175" t="n"/>
      <c r="P698" s="175" t="n"/>
      <c r="Q698" s="251" t="n">
        <v>16000</v>
      </c>
      <c r="R698" s="175" t="n">
        <v>810005979</v>
      </c>
      <c r="S698" s="257" t="inlineStr">
        <is>
          <t>R101254564</t>
        </is>
      </c>
      <c r="T698" s="175">
        <f>VLOOKUP(_xlfn.CONCAT(G698,H698),'SHIP-TO'!H:I,2,0)</f>
        <v/>
      </c>
      <c r="U698" s="296" t="n"/>
      <c r="V698" s="175" t="n"/>
      <c r="W698" s="175" t="n"/>
      <c r="X698" s="175" t="n"/>
      <c r="Y698" s="175" t="n"/>
      <c r="Z698" s="175" t="n"/>
      <c r="AA698" s="175" t="n"/>
      <c r="AB698" s="175" t="n"/>
      <c r="AC698" s="175" t="n"/>
      <c r="AD698" s="175" t="n"/>
      <c r="AE698" s="175" t="n"/>
      <c r="AF698" s="175" t="n"/>
      <c r="AG698" s="175" t="n"/>
      <c r="AH698" s="175" t="n"/>
      <c r="AI698" s="257" t="n"/>
      <c r="AJ698" s="175" t="n"/>
    </row>
    <row r="699">
      <c r="A699" s="167">
        <f>E699&amp;F699</f>
        <v/>
      </c>
      <c r="B699" s="56" t="n">
        <v>698</v>
      </c>
      <c r="C699" s="175">
        <f>C698</f>
        <v/>
      </c>
      <c r="D699" s="175">
        <f>C699&amp;"/"&amp;B699</f>
        <v/>
      </c>
      <c r="E699" s="187" t="n">
        <v>45471</v>
      </c>
      <c r="F699" s="187" t="inlineStr">
        <is>
          <t>возврат</t>
        </is>
      </c>
      <c r="G699" s="175" t="inlineStr">
        <is>
          <t>Х5</t>
        </is>
      </c>
      <c r="H699" s="220" t="inlineStr">
        <is>
          <t>РЦ Екатеринбург</t>
        </is>
      </c>
      <c r="I699" s="175" t="n">
        <v>200</v>
      </c>
      <c r="J699" s="175" t="n">
        <v>200</v>
      </c>
      <c r="K699" s="175" t="n">
        <v>11521</v>
      </c>
      <c r="L699" s="175" t="inlineStr">
        <is>
          <t>Новосёлов</t>
        </is>
      </c>
      <c r="M699" s="175" t="inlineStr">
        <is>
          <t>Н086СХ159</t>
        </is>
      </c>
      <c r="N699" s="175" t="n">
        <v>8</v>
      </c>
      <c r="O699" s="175" t="n"/>
      <c r="P699" s="175" t="n"/>
      <c r="Q699" s="251" t="n">
        <v>16000</v>
      </c>
      <c r="R699" s="175" t="n">
        <v>810011104</v>
      </c>
      <c r="S699" s="257" t="inlineStr">
        <is>
          <t>R101254554</t>
        </is>
      </c>
      <c r="T699" s="175">
        <f>VLOOKUP(_xlfn.CONCAT(G699,H699),'SHIP-TO'!H:I,2,0)</f>
        <v/>
      </c>
      <c r="U699" s="296" t="n"/>
      <c r="V699" s="175" t="n"/>
      <c r="W699" s="175" t="n"/>
      <c r="X699" s="175" t="n"/>
      <c r="Y699" s="175" t="n"/>
      <c r="Z699" s="175" t="n"/>
      <c r="AA699" s="175" t="n"/>
      <c r="AB699" s="175" t="n"/>
      <c r="AC699" s="175" t="n"/>
      <c r="AD699" s="175" t="n"/>
      <c r="AE699" s="175" t="n"/>
      <c r="AF699" s="175" t="n"/>
      <c r="AG699" s="175" t="n"/>
      <c r="AH699" s="175" t="n"/>
      <c r="AI699" s="257" t="n"/>
      <c r="AJ699" s="175" t="n"/>
    </row>
    <row r="700">
      <c r="A700" s="167">
        <f>E700&amp;F700</f>
        <v/>
      </c>
      <c r="B700" s="56" t="n">
        <v>699</v>
      </c>
      <c r="C700" s="175">
        <f>C699</f>
        <v/>
      </c>
      <c r="D700" s="175">
        <f>C700&amp;"/"&amp;B700</f>
        <v/>
      </c>
      <c r="E700" s="187" t="n">
        <v>45472</v>
      </c>
      <c r="F700" s="187" t="inlineStr">
        <is>
          <t>возврат</t>
        </is>
      </c>
      <c r="G700" s="175" t="inlineStr">
        <is>
          <t>Тандер</t>
        </is>
      </c>
      <c r="H700" s="220" t="inlineStr">
        <is>
          <t>Екатеринбург</t>
        </is>
      </c>
      <c r="I700" s="175" t="n">
        <v>500</v>
      </c>
      <c r="J700" s="175" t="n">
        <v>492</v>
      </c>
      <c r="K700" s="175" t="inlineStr">
        <is>
          <t>Пру1638025</t>
        </is>
      </c>
      <c r="L700" s="175" t="inlineStr">
        <is>
          <t xml:space="preserve">Коковин </t>
        </is>
      </c>
      <c r="M700" s="175" t="inlineStr">
        <is>
          <t>Н468ОК159</t>
        </is>
      </c>
      <c r="N700" s="175" t="n">
        <v>20</v>
      </c>
      <c r="O700" s="175" t="n"/>
      <c r="P700" s="175" t="n"/>
      <c r="Q700" s="251" t="n">
        <v>16000</v>
      </c>
      <c r="R700" s="175" t="n">
        <v>810011373</v>
      </c>
      <c r="S700" s="257" t="inlineStr">
        <is>
          <t>R101254568</t>
        </is>
      </c>
      <c r="T700" s="175">
        <f>VLOOKUP(_xlfn.CONCAT(G700,H700),'SHIP-TO'!H:I,2,0)</f>
        <v/>
      </c>
      <c r="U700" s="296" t="n"/>
      <c r="V700" s="175" t="n"/>
      <c r="W700" s="175" t="n"/>
      <c r="X700" s="175" t="n"/>
      <c r="Y700" s="175" t="n"/>
      <c r="Z700" s="175" t="n"/>
      <c r="AA700" s="175" t="n"/>
      <c r="AB700" s="175" t="n"/>
      <c r="AC700" s="175" t="n"/>
      <c r="AD700" s="175" t="n"/>
      <c r="AE700" s="175" t="n"/>
      <c r="AF700" s="175" t="n"/>
      <c r="AG700" s="175" t="n"/>
      <c r="AH700" s="175" t="n"/>
      <c r="AI700" s="257" t="n"/>
      <c r="AJ700" s="175" t="n"/>
    </row>
    <row r="701" customFormat="1" s="172">
      <c r="A701" s="169">
        <f>E701&amp;F701</f>
        <v/>
      </c>
      <c r="B701" s="56" t="n">
        <v>700</v>
      </c>
      <c r="C701" s="185">
        <f>C700</f>
        <v/>
      </c>
      <c r="D701" s="185">
        <f>C701&amp;"/"&amp;B701</f>
        <v/>
      </c>
      <c r="E701" s="186" t="n">
        <v>45474</v>
      </c>
      <c r="F701" s="186" t="inlineStr">
        <is>
          <t>возврат</t>
        </is>
      </c>
      <c r="G701" s="185" t="inlineStr">
        <is>
          <t>Х5</t>
        </is>
      </c>
      <c r="H701" s="216" t="inlineStr">
        <is>
          <t>РЦ Екатеринбург</t>
        </is>
      </c>
      <c r="I701" s="185" t="n">
        <v>400</v>
      </c>
      <c r="J701" s="185" t="n">
        <v>400</v>
      </c>
      <c r="K701" s="185" t="n">
        <v>11539</v>
      </c>
      <c r="L701" s="185" t="inlineStr">
        <is>
          <t>Старенков</t>
        </is>
      </c>
      <c r="M701" s="185" t="inlineStr">
        <is>
          <t>Р271КЕ159</t>
        </is>
      </c>
      <c r="N701" s="185" t="n">
        <v>16</v>
      </c>
      <c r="O701" s="185" t="n"/>
      <c r="P701" s="185" t="n"/>
      <c r="Q701" s="250" t="n">
        <v>16000</v>
      </c>
      <c r="R701" s="185" t="n">
        <v>810001084</v>
      </c>
      <c r="S701" s="258" t="inlineStr">
        <is>
          <t>R101264254</t>
        </is>
      </c>
      <c r="T701" s="185">
        <f>VLOOKUP(_xlfn.CONCAT(G701,H701),'SHIP-TO'!H:I,2,0)</f>
        <v/>
      </c>
      <c r="U701" s="282" t="n"/>
      <c r="V701" s="185" t="n"/>
      <c r="W701" s="185" t="n"/>
      <c r="X701" s="185" t="n"/>
      <c r="Y701" s="185" t="n"/>
      <c r="Z701" s="185" t="n"/>
      <c r="AA701" s="185" t="n"/>
      <c r="AB701" s="185" t="n"/>
      <c r="AC701" s="185" t="n"/>
      <c r="AD701" s="185" t="n"/>
      <c r="AE701" s="185" t="n"/>
      <c r="AF701" s="185" t="n"/>
      <c r="AG701" s="185" t="n"/>
      <c r="AH701" s="185" t="n"/>
      <c r="AI701" s="258" t="n"/>
      <c r="AJ701" s="185" t="n"/>
    </row>
    <row r="702" customFormat="1" s="172">
      <c r="A702" s="169">
        <f>E702&amp;F702</f>
        <v/>
      </c>
      <c r="B702" s="56" t="n">
        <v>701</v>
      </c>
      <c r="C702" s="185">
        <f>C701</f>
        <v/>
      </c>
      <c r="D702" s="185">
        <f>C702&amp;"/"&amp;B702</f>
        <v/>
      </c>
      <c r="E702" s="186" t="n">
        <v>45475</v>
      </c>
      <c r="F702" s="186" t="inlineStr">
        <is>
          <t>возврат</t>
        </is>
      </c>
      <c r="G702" s="185" t="inlineStr">
        <is>
          <t>Континент</t>
        </is>
      </c>
      <c r="H702" s="216" t="inlineStr">
        <is>
          <t>Челябинск</t>
        </is>
      </c>
      <c r="I702" s="185" t="n">
        <v>600</v>
      </c>
      <c r="J702" s="185" t="n">
        <v>600</v>
      </c>
      <c r="K702" s="185" t="n">
        <v>13</v>
      </c>
      <c r="L702" s="185" t="inlineStr">
        <is>
          <t>Михайлов</t>
        </is>
      </c>
      <c r="M702" s="185" t="inlineStr">
        <is>
          <t>Н126СХ159</t>
        </is>
      </c>
      <c r="N702" s="185" t="n">
        <v>24</v>
      </c>
      <c r="O702" s="185" t="n"/>
      <c r="P702" s="185" t="inlineStr">
        <is>
          <t>Л7</t>
        </is>
      </c>
      <c r="Q702" s="250" t="n">
        <v>40000</v>
      </c>
      <c r="R702" s="185" t="n">
        <v>810001419</v>
      </c>
      <c r="S702" s="258" t="inlineStr">
        <is>
          <t>R101264246</t>
        </is>
      </c>
      <c r="T702" s="185">
        <f>VLOOKUP(_xlfn.CONCAT(G702,H702),'SHIP-TO'!H:I,2,0)</f>
        <v/>
      </c>
      <c r="U702" s="282" t="n"/>
      <c r="V702" s="185" t="n"/>
      <c r="W702" s="185" t="n"/>
      <c r="X702" s="185" t="n"/>
      <c r="Y702" s="185" t="n"/>
      <c r="Z702" s="185" t="n"/>
      <c r="AA702" s="185" t="n"/>
      <c r="AB702" s="185" t="n"/>
      <c r="AC702" s="185" t="n"/>
      <c r="AD702" s="185" t="n"/>
      <c r="AE702" s="185" t="n"/>
      <c r="AF702" s="185" t="n"/>
      <c r="AG702" s="185" t="n"/>
      <c r="AH702" s="185" t="n"/>
      <c r="AI702" s="258" t="n"/>
      <c r="AJ702" s="185" t="n"/>
    </row>
    <row r="703" customFormat="1" s="172">
      <c r="A703" s="169">
        <f>E703&amp;F703</f>
        <v/>
      </c>
      <c r="B703" s="56" t="n">
        <v>702</v>
      </c>
      <c r="C703" s="185">
        <f>C702</f>
        <v/>
      </c>
      <c r="D703" s="185">
        <f>C703&amp;"/"&amp;B703</f>
        <v/>
      </c>
      <c r="E703" s="186" t="n">
        <v>45476</v>
      </c>
      <c r="F703" s="186" t="inlineStr">
        <is>
          <t>возврат</t>
        </is>
      </c>
      <c r="G703" s="185" t="inlineStr">
        <is>
          <t>Тандер</t>
        </is>
      </c>
      <c r="H703" s="216" t="inlineStr">
        <is>
          <t>Тюмень</t>
        </is>
      </c>
      <c r="I703" s="185" t="n">
        <v>500</v>
      </c>
      <c r="J703" s="185" t="n">
        <v>492</v>
      </c>
      <c r="K703" s="185" t="inlineStr">
        <is>
          <t>ТмнВозв7406</t>
        </is>
      </c>
      <c r="L703" s="185" t="inlineStr">
        <is>
          <t>Ханнанов</t>
        </is>
      </c>
      <c r="M703" s="185" t="inlineStr">
        <is>
          <t>Н437ТУ159</t>
        </is>
      </c>
      <c r="N703" s="185" t="n">
        <v>20</v>
      </c>
      <c r="O703" s="185" t="n"/>
      <c r="P703" s="185" t="n"/>
      <c r="Q703" s="250" t="n">
        <v>40000</v>
      </c>
      <c r="R703" s="185" t="n">
        <v>810004964</v>
      </c>
      <c r="S703" s="258" t="inlineStr">
        <is>
          <t>R101264241</t>
        </is>
      </c>
      <c r="T703" s="185">
        <f>VLOOKUP(_xlfn.CONCAT(G703,H703),'SHIP-TO'!H:I,2,0)</f>
        <v/>
      </c>
      <c r="U703" s="282" t="n"/>
      <c r="V703" s="185" t="n"/>
      <c r="W703" s="185" t="n"/>
      <c r="X703" s="185" t="n"/>
      <c r="Y703" s="185" t="n"/>
      <c r="Z703" s="185" t="n"/>
      <c r="AA703" s="185" t="n"/>
      <c r="AB703" s="185" t="n"/>
      <c r="AC703" s="185" t="n"/>
      <c r="AD703" s="185" t="n"/>
      <c r="AE703" s="185" t="n"/>
      <c r="AF703" s="185" t="n"/>
      <c r="AG703" s="185" t="n"/>
      <c r="AH703" s="185" t="n"/>
      <c r="AI703" s="258" t="n"/>
      <c r="AJ703" s="185" t="n"/>
    </row>
    <row r="704" customFormat="1" s="172">
      <c r="A704" s="169">
        <f>E704&amp;F704</f>
        <v/>
      </c>
      <c r="B704" s="56" t="n">
        <v>703</v>
      </c>
      <c r="C704" s="185">
        <f>C703</f>
        <v/>
      </c>
      <c r="D704" s="185">
        <f>C704&amp;"/"&amp;B704</f>
        <v/>
      </c>
      <c r="E704" s="186" t="n">
        <v>45476</v>
      </c>
      <c r="F704" s="186" t="inlineStr">
        <is>
          <t>возврат</t>
        </is>
      </c>
      <c r="G704" s="185" t="inlineStr">
        <is>
          <t>Тандер</t>
        </is>
      </c>
      <c r="H704" s="216" t="inlineStr">
        <is>
          <t>Челябинск</t>
        </is>
      </c>
      <c r="I704" s="185" t="n">
        <v>400</v>
      </c>
      <c r="J704" s="185" t="n">
        <v>381</v>
      </c>
      <c r="K704" s="185" t="inlineStr">
        <is>
          <t>Чел1364476</t>
        </is>
      </c>
      <c r="L704" s="185" t="inlineStr">
        <is>
          <t>Зуев</t>
        </is>
      </c>
      <c r="M704" s="185" t="inlineStr">
        <is>
          <t>Н125СХ159</t>
        </is>
      </c>
      <c r="N704" s="185" t="n">
        <v>16</v>
      </c>
      <c r="O704" s="185" t="n"/>
      <c r="P704" s="185" t="n"/>
      <c r="Q704" s="250" t="n">
        <v>40000</v>
      </c>
      <c r="R704" s="185" t="n">
        <v>810010777</v>
      </c>
      <c r="S704" s="258" t="inlineStr">
        <is>
          <t>R101264245</t>
        </is>
      </c>
      <c r="T704" s="185">
        <f>VLOOKUP(_xlfn.CONCAT(G704,H704),'SHIP-TO'!H:I,2,0)</f>
        <v/>
      </c>
      <c r="U704" s="282" t="n"/>
      <c r="V704" s="185" t="n"/>
      <c r="W704" s="185" t="n"/>
      <c r="X704" s="185" t="n"/>
      <c r="Y704" s="185" t="n"/>
      <c r="Z704" s="185" t="n"/>
      <c r="AA704" s="185" t="n"/>
      <c r="AB704" s="185" t="n"/>
      <c r="AC704" s="185" t="n"/>
      <c r="AD704" s="185" t="n"/>
      <c r="AE704" s="185" t="n"/>
      <c r="AF704" s="185" t="n"/>
      <c r="AG704" s="185" t="n"/>
      <c r="AH704" s="185" t="n"/>
      <c r="AI704" s="258" t="n"/>
      <c r="AJ704" s="185" t="n"/>
    </row>
    <row r="705" customFormat="1" s="172">
      <c r="A705" s="169">
        <f>E705&amp;F705</f>
        <v/>
      </c>
      <c r="B705" s="56" t="n">
        <v>704</v>
      </c>
      <c r="C705" s="185">
        <f>C704</f>
        <v/>
      </c>
      <c r="D705" s="185">
        <f>C705&amp;"/"&amp;B705</f>
        <v/>
      </c>
      <c r="E705" s="186" t="n">
        <v>45478</v>
      </c>
      <c r="F705" s="186" t="inlineStr">
        <is>
          <t>возврат</t>
        </is>
      </c>
      <c r="G705" s="185" t="inlineStr">
        <is>
          <t>Х5</t>
        </is>
      </c>
      <c r="H705" s="216" t="inlineStr">
        <is>
          <t>РЦ Тюмень</t>
        </is>
      </c>
      <c r="I705" s="185" t="n">
        <v>400</v>
      </c>
      <c r="J705" s="185" t="n">
        <v>398</v>
      </c>
      <c r="K705" s="185" t="n">
        <v>5900158191</v>
      </c>
      <c r="L705" s="185" t="inlineStr">
        <is>
          <t xml:space="preserve">Лесников </t>
        </is>
      </c>
      <c r="M705" s="185" t="inlineStr">
        <is>
          <t>Н695УН159</t>
        </is>
      </c>
      <c r="N705" s="185" t="n">
        <v>16</v>
      </c>
      <c r="O705" s="185" t="n"/>
      <c r="P705" s="185" t="n"/>
      <c r="Q705" s="250" t="n">
        <v>40000</v>
      </c>
      <c r="R705" s="185" t="n">
        <v>810012761</v>
      </c>
      <c r="S705" s="258" t="inlineStr">
        <is>
          <t>R101264255</t>
        </is>
      </c>
      <c r="T705" s="185">
        <f>VLOOKUP(_xlfn.CONCAT(G705,H705),'SHIP-TO'!H:I,2,0)</f>
        <v/>
      </c>
      <c r="U705" s="282" t="n"/>
      <c r="V705" s="185" t="n"/>
      <c r="W705" s="185" t="n"/>
      <c r="X705" s="185" t="n"/>
      <c r="Y705" s="185" t="n"/>
      <c r="Z705" s="185" t="n"/>
      <c r="AA705" s="185" t="n"/>
      <c r="AB705" s="185" t="n"/>
      <c r="AC705" s="185" t="n"/>
      <c r="AD705" s="185" t="n"/>
      <c r="AE705" s="185" t="n"/>
      <c r="AF705" s="185" t="n"/>
      <c r="AG705" s="185" t="n"/>
      <c r="AH705" s="185" t="n"/>
      <c r="AI705" s="258" t="n"/>
      <c r="AJ705" s="185" t="n"/>
    </row>
    <row r="706" customFormat="1" s="172">
      <c r="A706" s="169">
        <f>E706&amp;F706</f>
        <v/>
      </c>
      <c r="B706" s="56" t="n">
        <v>705</v>
      </c>
      <c r="C706" s="185">
        <f>C705</f>
        <v/>
      </c>
      <c r="D706" s="185">
        <f>C706&amp;"/"&amp;B706</f>
        <v/>
      </c>
      <c r="E706" s="186" t="n">
        <v>45479</v>
      </c>
      <c r="F706" s="186" t="inlineStr">
        <is>
          <t>возврат</t>
        </is>
      </c>
      <c r="G706" s="185" t="inlineStr">
        <is>
          <t>Тандер</t>
        </is>
      </c>
      <c r="H706" s="216" t="inlineStr">
        <is>
          <t>Екатеринбург</t>
        </is>
      </c>
      <c r="I706" s="185" t="n">
        <v>500</v>
      </c>
      <c r="J706" s="185" t="n">
        <v>491</v>
      </c>
      <c r="K706" s="185" t="inlineStr">
        <is>
          <t>ВозПерв0011326</t>
        </is>
      </c>
      <c r="L706" s="185" t="inlineStr">
        <is>
          <t xml:space="preserve">Липин </t>
        </is>
      </c>
      <c r="M706" s="185" t="inlineStr">
        <is>
          <t>Х332КУ59</t>
        </is>
      </c>
      <c r="N706" s="185" t="n">
        <v>20</v>
      </c>
      <c r="O706" s="185" t="n"/>
      <c r="P706" s="185" t="n"/>
      <c r="Q706" s="250" t="n">
        <v>16000</v>
      </c>
      <c r="R706" s="185" t="n">
        <v>810004962</v>
      </c>
      <c r="S706" s="258" t="inlineStr">
        <is>
          <t>R101264234</t>
        </is>
      </c>
      <c r="T706" s="185">
        <f>VLOOKUP(_xlfn.CONCAT(G706,H706),'SHIP-TO'!H:I,2,0)</f>
        <v/>
      </c>
      <c r="U706" s="282" t="n"/>
      <c r="V706" s="185" t="n"/>
      <c r="W706" s="185" t="n"/>
      <c r="X706" s="185" t="n"/>
      <c r="Y706" s="185" t="n"/>
      <c r="Z706" s="185" t="n"/>
      <c r="AA706" s="185" t="n"/>
      <c r="AB706" s="185" t="n"/>
      <c r="AC706" s="185" t="n"/>
      <c r="AD706" s="185" t="n"/>
      <c r="AE706" s="185" t="n"/>
      <c r="AF706" s="185" t="n"/>
      <c r="AG706" s="185" t="n"/>
      <c r="AH706" s="185" t="n"/>
      <c r="AI706" s="258" t="n"/>
      <c r="AJ706" s="185" t="n"/>
    </row>
    <row r="707" customFormat="1" s="172">
      <c r="A707" s="169">
        <f>E707&amp;F707</f>
        <v/>
      </c>
      <c r="B707" s="56" t="n">
        <v>706</v>
      </c>
      <c r="C707" s="185">
        <f>C706</f>
        <v/>
      </c>
      <c r="D707" s="185">
        <f>C707&amp;"/"&amp;B707</f>
        <v/>
      </c>
      <c r="E707" s="186" t="n">
        <v>45481</v>
      </c>
      <c r="F707" s="186" t="inlineStr">
        <is>
          <t>возврат</t>
        </is>
      </c>
      <c r="G707" s="185" t="inlineStr">
        <is>
          <t>Х5</t>
        </is>
      </c>
      <c r="H707" s="216" t="inlineStr">
        <is>
          <t>РЦ Екатеринбург Юг</t>
        </is>
      </c>
      <c r="I707" s="185" t="n">
        <v>400</v>
      </c>
      <c r="J707" s="185" t="n">
        <v>396</v>
      </c>
      <c r="K707" s="185" t="n">
        <v>3350</v>
      </c>
      <c r="L707" s="185" t="inlineStr">
        <is>
          <t xml:space="preserve">Сорокин </t>
        </is>
      </c>
      <c r="M707" s="185" t="inlineStr">
        <is>
          <t>Н764УН159</t>
        </is>
      </c>
      <c r="N707" s="185" t="n">
        <v>16</v>
      </c>
      <c r="O707" s="185" t="n"/>
      <c r="P707" s="185" t="n"/>
      <c r="Q707" s="250" t="n">
        <v>16000</v>
      </c>
      <c r="R707" s="185" t="n">
        <v>810001085</v>
      </c>
      <c r="S707" s="258" t="inlineStr">
        <is>
          <t>R101264248</t>
        </is>
      </c>
      <c r="T707" s="185">
        <f>VLOOKUP(_xlfn.CONCAT(G707,H707),'SHIP-TO'!H:I,2,0)</f>
        <v/>
      </c>
      <c r="U707" s="282" t="n"/>
      <c r="V707" s="185" t="n"/>
      <c r="W707" s="185" t="n"/>
      <c r="X707" s="185" t="n"/>
      <c r="Y707" s="185" t="n"/>
      <c r="Z707" s="185" t="n"/>
      <c r="AA707" s="185" t="n"/>
      <c r="AB707" s="185" t="n"/>
      <c r="AC707" s="185" t="n"/>
      <c r="AD707" s="185" t="n"/>
      <c r="AE707" s="185" t="n"/>
      <c r="AF707" s="185" t="n"/>
      <c r="AG707" s="185" t="n"/>
      <c r="AH707" s="185" t="n"/>
      <c r="AI707" s="258" t="n"/>
      <c r="AJ707" s="185" t="n"/>
    </row>
    <row r="708" customFormat="1" s="172">
      <c r="A708" s="169">
        <f>E708&amp;F708</f>
        <v/>
      </c>
      <c r="B708" s="56" t="n">
        <v>707</v>
      </c>
      <c r="C708" s="185">
        <f>C707</f>
        <v/>
      </c>
      <c r="D708" s="185">
        <f>C708&amp;"/"&amp;B708</f>
        <v/>
      </c>
      <c r="E708" s="186" t="n">
        <v>45482</v>
      </c>
      <c r="F708" s="186" t="inlineStr">
        <is>
          <t>возврат</t>
        </is>
      </c>
      <c r="G708" s="185" t="inlineStr">
        <is>
          <t>Юнилэнд-Екатеринбург</t>
        </is>
      </c>
      <c r="H708" s="216" t="inlineStr">
        <is>
          <t>Екатеринбург</t>
        </is>
      </c>
      <c r="I708" s="185" t="n">
        <v>275</v>
      </c>
      <c r="J708" s="185" t="n">
        <v>230</v>
      </c>
      <c r="K708" s="185" t="inlineStr">
        <is>
          <t>#2 от 09 июля 2024</t>
        </is>
      </c>
      <c r="L708" s="185" t="inlineStr">
        <is>
          <t xml:space="preserve">Антропов </t>
        </is>
      </c>
      <c r="M708" s="185" t="inlineStr">
        <is>
          <t>Р143ЕХ159</t>
        </is>
      </c>
      <c r="N708" s="185" t="n">
        <v>10</v>
      </c>
      <c r="O708" s="185" t="n"/>
      <c r="P708" s="185" t="n"/>
      <c r="Q708" s="250" t="n">
        <v>16000</v>
      </c>
      <c r="R708" s="185" t="n">
        <v>810008473</v>
      </c>
      <c r="S708" s="258" t="inlineStr">
        <is>
          <t>R101264247</t>
        </is>
      </c>
      <c r="T708" s="185">
        <f>VLOOKUP(_xlfn.CONCAT(G708,H708),'SHIP-TO'!H:I,2,0)</f>
        <v/>
      </c>
      <c r="U708" s="282" t="n"/>
      <c r="V708" s="185" t="n"/>
      <c r="W708" s="185" t="n"/>
      <c r="X708" s="185" t="n"/>
      <c r="Y708" s="185" t="n"/>
      <c r="Z708" s="185" t="n"/>
      <c r="AA708" s="185" t="n"/>
      <c r="AB708" s="185" t="n"/>
      <c r="AC708" s="185" t="n"/>
      <c r="AD708" s="185" t="n"/>
      <c r="AE708" s="185" t="n"/>
      <c r="AF708" s="185" t="n"/>
      <c r="AG708" s="185" t="n"/>
      <c r="AH708" s="185" t="n"/>
      <c r="AI708" s="258" t="n"/>
      <c r="AJ708" s="185" t="n"/>
    </row>
    <row r="709" customFormat="1" s="172">
      <c r="A709" s="169">
        <f>E709&amp;F709</f>
        <v/>
      </c>
      <c r="B709" s="56" t="n">
        <v>708</v>
      </c>
      <c r="C709" s="185">
        <f>C708</f>
        <v/>
      </c>
      <c r="D709" s="185">
        <f>C709&amp;"/"&amp;B709</f>
        <v/>
      </c>
      <c r="E709" s="186" t="n">
        <v>45483</v>
      </c>
      <c r="F709" s="186" t="inlineStr">
        <is>
          <t>возврат</t>
        </is>
      </c>
      <c r="G709" s="185" t="inlineStr">
        <is>
          <t>Х5</t>
        </is>
      </c>
      <c r="H709" s="216" t="inlineStr">
        <is>
          <t>РЦ Тюмень</t>
        </is>
      </c>
      <c r="I709" s="185" t="n">
        <v>300</v>
      </c>
      <c r="J709" s="185" t="n">
        <v>282</v>
      </c>
      <c r="K709" s="185" t="n">
        <v>5900158785</v>
      </c>
      <c r="L709" s="185" t="inlineStr">
        <is>
          <t xml:space="preserve">Сопрыкин </t>
        </is>
      </c>
      <c r="M709" s="185" t="inlineStr">
        <is>
          <t>Х332КУ59</t>
        </is>
      </c>
      <c r="N709" s="185" t="n">
        <v>12</v>
      </c>
      <c r="O709" s="185" t="n"/>
      <c r="P709" s="185" t="n"/>
      <c r="Q709" s="250" t="n">
        <v>40000</v>
      </c>
      <c r="R709" s="185" t="n">
        <v>810008471</v>
      </c>
      <c r="S709" s="258" t="inlineStr">
        <is>
          <t>R101264256</t>
        </is>
      </c>
      <c r="T709" s="185">
        <f>VLOOKUP(_xlfn.CONCAT(G709,H709),'SHIP-TO'!H:I,2,0)</f>
        <v/>
      </c>
      <c r="U709" s="282" t="n"/>
      <c r="V709" s="185" t="n"/>
      <c r="W709" s="185" t="n"/>
      <c r="X709" s="185" t="n"/>
      <c r="Y709" s="185" t="n"/>
      <c r="Z709" s="185" t="n"/>
      <c r="AA709" s="185" t="n"/>
      <c r="AB709" s="185" t="n"/>
      <c r="AC709" s="185" t="n"/>
      <c r="AD709" s="185" t="n"/>
      <c r="AE709" s="185" t="n"/>
      <c r="AF709" s="185" t="n"/>
      <c r="AG709" s="185" t="n"/>
      <c r="AH709" s="185" t="n"/>
      <c r="AI709" s="258" t="n"/>
      <c r="AJ709" s="185" t="n"/>
    </row>
    <row r="710" customFormat="1" s="172">
      <c r="A710" s="169">
        <f>E710&amp;F710</f>
        <v/>
      </c>
      <c r="B710" s="56" t="n">
        <v>709</v>
      </c>
      <c r="C710" s="185">
        <f>C709</f>
        <v/>
      </c>
      <c r="D710" s="185">
        <f>C710&amp;"/"&amp;B710</f>
        <v/>
      </c>
      <c r="E710" s="186" t="n">
        <v>45486</v>
      </c>
      <c r="F710" s="186" t="inlineStr">
        <is>
          <t>возврат</t>
        </is>
      </c>
      <c r="G710" s="185" t="inlineStr">
        <is>
          <t>Х5</t>
        </is>
      </c>
      <c r="H710" s="216" t="inlineStr">
        <is>
          <t>РЦ Екатеринбург Юг</t>
        </is>
      </c>
      <c r="I710" s="185" t="n">
        <v>400</v>
      </c>
      <c r="J710" s="185" t="n">
        <v>393</v>
      </c>
      <c r="K710" s="185" t="n">
        <v>3381</v>
      </c>
      <c r="L710" s="185" t="inlineStr">
        <is>
          <t xml:space="preserve">Хмелев </t>
        </is>
      </c>
      <c r="M710" s="185" t="inlineStr">
        <is>
          <t>Р271КЕ159</t>
        </is>
      </c>
      <c r="N710" s="185" t="n">
        <v>16</v>
      </c>
      <c r="O710" s="185" t="n"/>
      <c r="P710" s="185" t="n"/>
      <c r="Q710" s="250" t="n">
        <v>16000</v>
      </c>
      <c r="R710" s="185" t="n">
        <v>810005753</v>
      </c>
      <c r="S710" s="258" t="inlineStr">
        <is>
          <t>R101264250</t>
        </is>
      </c>
      <c r="T710" s="185">
        <f>VLOOKUP(_xlfn.CONCAT(G710,H710),'SHIP-TO'!H:I,2,0)</f>
        <v/>
      </c>
      <c r="U710" s="282" t="n"/>
      <c r="V710" s="185" t="n"/>
      <c r="W710" s="185" t="n"/>
      <c r="X710" s="185" t="n"/>
      <c r="Y710" s="185" t="n"/>
      <c r="Z710" s="185" t="n"/>
      <c r="AA710" s="185" t="n"/>
      <c r="AB710" s="185" t="n"/>
      <c r="AC710" s="185" t="n"/>
      <c r="AD710" s="185" t="n"/>
      <c r="AE710" s="185" t="n"/>
      <c r="AF710" s="185" t="n"/>
      <c r="AG710" s="185" t="n"/>
      <c r="AH710" s="185" t="n"/>
      <c r="AI710" s="258" t="n"/>
      <c r="AJ710" s="185" t="n"/>
    </row>
    <row r="711" customFormat="1" s="172">
      <c r="A711" s="169">
        <f>E711&amp;F711</f>
        <v/>
      </c>
      <c r="B711" s="56" t="n">
        <v>710</v>
      </c>
      <c r="C711" s="185">
        <f>C710</f>
        <v/>
      </c>
      <c r="D711" s="185">
        <f>C711&amp;"/"&amp;B711</f>
        <v/>
      </c>
      <c r="E711" s="186" t="n">
        <v>45486</v>
      </c>
      <c r="F711" s="186" t="inlineStr">
        <is>
          <t>возврат</t>
        </is>
      </c>
      <c r="G711" s="185" t="inlineStr">
        <is>
          <t>Тандер</t>
        </is>
      </c>
      <c r="H711" s="216" t="inlineStr">
        <is>
          <t>Екатеринбург</t>
        </is>
      </c>
      <c r="I711" s="185" t="n">
        <v>500</v>
      </c>
      <c r="J711" s="185" t="n">
        <v>487</v>
      </c>
      <c r="K711" s="185" t="inlineStr">
        <is>
          <t>Пру1647283</t>
        </is>
      </c>
      <c r="L711" s="185" t="inlineStr">
        <is>
          <t xml:space="preserve">Ахмедов </t>
        </is>
      </c>
      <c r="M711" s="185" t="inlineStr">
        <is>
          <t>Н750ЕТ159</t>
        </is>
      </c>
      <c r="N711" s="185" t="n">
        <v>20</v>
      </c>
      <c r="O711" s="185" t="n"/>
      <c r="P711" s="185" t="n"/>
      <c r="Q711" s="250" t="n">
        <v>16000</v>
      </c>
      <c r="R711" s="185" t="n">
        <v>810004963</v>
      </c>
      <c r="S711" s="258" t="inlineStr">
        <is>
          <t>R101264237</t>
        </is>
      </c>
      <c r="T711" s="185">
        <f>VLOOKUP(_xlfn.CONCAT(G711,H711),'SHIP-TO'!H:I,2,0)</f>
        <v/>
      </c>
      <c r="U711" s="282" t="n"/>
      <c r="V711" s="185" t="n"/>
      <c r="W711" s="185" t="n"/>
      <c r="X711" s="185" t="n"/>
      <c r="Y711" s="185" t="n"/>
      <c r="Z711" s="185" t="n"/>
      <c r="AA711" s="185" t="n"/>
      <c r="AB711" s="185" t="n"/>
      <c r="AC711" s="185" t="n"/>
      <c r="AD711" s="185" t="n"/>
      <c r="AE711" s="185" t="n"/>
      <c r="AF711" s="185" t="n"/>
      <c r="AG711" s="185" t="n"/>
      <c r="AH711" s="185" t="n"/>
      <c r="AI711" s="258" t="n"/>
      <c r="AJ711" s="185" t="n"/>
    </row>
    <row r="712" customFormat="1" s="172">
      <c r="A712" s="169">
        <f>E712&amp;F712</f>
        <v/>
      </c>
      <c r="B712" s="56" t="n">
        <v>711</v>
      </c>
      <c r="C712" s="185">
        <f>C711</f>
        <v/>
      </c>
      <c r="D712" s="185">
        <f>C712&amp;"/"&amp;B712</f>
        <v/>
      </c>
      <c r="E712" s="186" t="n">
        <v>45489</v>
      </c>
      <c r="F712" s="186" t="inlineStr">
        <is>
          <t>возврат</t>
        </is>
      </c>
      <c r="G712" s="185" t="inlineStr">
        <is>
          <t>Х5</t>
        </is>
      </c>
      <c r="H712" s="216" t="inlineStr">
        <is>
          <t>РЦ Екатеринбург Юг</t>
        </is>
      </c>
      <c r="I712" s="185" t="n">
        <v>400</v>
      </c>
      <c r="J712" s="185" t="n">
        <v>398</v>
      </c>
      <c r="K712" s="185" t="n">
        <v>3402</v>
      </c>
      <c r="L712" s="185" t="inlineStr">
        <is>
          <t xml:space="preserve">Липин </t>
        </is>
      </c>
      <c r="M712" s="185" t="inlineStr">
        <is>
          <t>Х332КУ59</t>
        </is>
      </c>
      <c r="N712" s="185" t="n">
        <v>16</v>
      </c>
      <c r="O712" s="185" t="n"/>
      <c r="P712" s="185" t="n"/>
      <c r="Q712" s="250" t="n">
        <v>16000</v>
      </c>
      <c r="R712" s="185" t="n">
        <v>810005754</v>
      </c>
      <c r="S712" s="258" t="inlineStr">
        <is>
          <t>R101264251</t>
        </is>
      </c>
      <c r="T712" s="185">
        <f>VLOOKUP(_xlfn.CONCAT(G712,H712),'SHIP-TO'!H:I,2,0)</f>
        <v/>
      </c>
      <c r="U712" s="282" t="n"/>
      <c r="V712" s="185" t="n"/>
      <c r="W712" s="185" t="n"/>
      <c r="X712" s="185" t="n"/>
      <c r="Y712" s="185" t="n"/>
      <c r="Z712" s="185" t="n"/>
      <c r="AA712" s="185" t="n"/>
      <c r="AB712" s="185" t="n"/>
      <c r="AC712" s="185" t="n"/>
      <c r="AD712" s="185" t="n"/>
      <c r="AE712" s="185" t="n"/>
      <c r="AF712" s="185" t="n"/>
      <c r="AG712" s="185" t="n"/>
      <c r="AH712" s="185" t="n"/>
      <c r="AI712" s="258" t="n"/>
      <c r="AJ712" s="185" t="n"/>
    </row>
    <row r="713" customFormat="1" s="172">
      <c r="A713" s="169">
        <f>E713&amp;F713</f>
        <v/>
      </c>
      <c r="B713" s="56" t="n">
        <v>712</v>
      </c>
      <c r="C713" s="185">
        <f>C712</f>
        <v/>
      </c>
      <c r="D713" s="185">
        <f>C713&amp;"/"&amp;B713</f>
        <v/>
      </c>
      <c r="E713" s="186" t="n">
        <v>45489</v>
      </c>
      <c r="F713" s="186" t="inlineStr">
        <is>
          <t>возврат</t>
        </is>
      </c>
      <c r="G713" s="185" t="inlineStr">
        <is>
          <t>Тандер</t>
        </is>
      </c>
      <c r="H713" s="216" t="inlineStr">
        <is>
          <t>Тюмень</t>
        </is>
      </c>
      <c r="I713" s="185" t="n">
        <v>260</v>
      </c>
      <c r="J713" s="185" t="n">
        <v>260</v>
      </c>
      <c r="K713" s="185" t="inlineStr">
        <is>
          <t>Тмн1021082</t>
        </is>
      </c>
      <c r="L713" s="185" t="inlineStr">
        <is>
          <t xml:space="preserve">Зуев </t>
        </is>
      </c>
      <c r="M713" s="185" t="inlineStr">
        <is>
          <t>Н125СХ159</t>
        </is>
      </c>
      <c r="N713" s="185" t="n">
        <v>11</v>
      </c>
      <c r="O713" s="185" t="n"/>
      <c r="P713" s="185" t="n"/>
      <c r="Q713" s="250" t="n">
        <v>40000</v>
      </c>
      <c r="R713" s="185" t="n">
        <v>810004965</v>
      </c>
      <c r="S713" s="258" t="inlineStr">
        <is>
          <t>R101264242</t>
        </is>
      </c>
      <c r="T713" s="185">
        <f>VLOOKUP(_xlfn.CONCAT(G713,H713),'SHIP-TO'!H:I,2,0)</f>
        <v/>
      </c>
      <c r="U713" s="282" t="n"/>
      <c r="V713" s="185" t="n"/>
      <c r="W713" s="185" t="n"/>
      <c r="X713" s="185" t="n"/>
      <c r="Y713" s="185" t="n"/>
      <c r="Z713" s="185" t="n"/>
      <c r="AA713" s="185" t="n"/>
      <c r="AB713" s="185" t="n"/>
      <c r="AC713" s="185" t="n"/>
      <c r="AD713" s="185" t="n"/>
      <c r="AE713" s="185" t="n"/>
      <c r="AF713" s="185" t="n"/>
      <c r="AG713" s="185" t="n"/>
      <c r="AH713" s="185" t="n"/>
      <c r="AI713" s="258" t="n"/>
      <c r="AJ713" s="185" t="n"/>
    </row>
    <row r="714" customFormat="1" s="172">
      <c r="A714" s="169">
        <f>E714&amp;F714</f>
        <v/>
      </c>
      <c r="B714" s="56" t="n">
        <v>713</v>
      </c>
      <c r="C714" s="185">
        <f>C713</f>
        <v/>
      </c>
      <c r="D714" s="185">
        <f>C714&amp;"/"&amp;B714</f>
        <v/>
      </c>
      <c r="E714" s="186" t="n">
        <v>45489</v>
      </c>
      <c r="F714" s="186" t="inlineStr">
        <is>
          <t>возврат</t>
        </is>
      </c>
      <c r="G714" s="185" t="inlineStr">
        <is>
          <t>Тандер</t>
        </is>
      </c>
      <c r="H714" s="216" t="inlineStr">
        <is>
          <t>Челябинск</t>
        </is>
      </c>
      <c r="I714" s="185" t="n">
        <v>240</v>
      </c>
      <c r="J714" s="185" t="n">
        <v>240</v>
      </c>
      <c r="K714" s="185" t="inlineStr">
        <is>
          <t>Чел1369339</t>
        </is>
      </c>
      <c r="L714" s="185" t="inlineStr">
        <is>
          <t xml:space="preserve">Васильченко </t>
        </is>
      </c>
      <c r="M714" s="185" t="inlineStr">
        <is>
          <t xml:space="preserve">Н736ЕТ159 </t>
        </is>
      </c>
      <c r="N714" s="185" t="n">
        <v>10</v>
      </c>
      <c r="O714" s="185" t="n"/>
      <c r="P714" s="185" t="n"/>
      <c r="Q714" s="250" t="n">
        <v>40000</v>
      </c>
      <c r="R714" s="185" t="n">
        <v>810012758</v>
      </c>
      <c r="S714" s="258" t="inlineStr">
        <is>
          <t>R101264243</t>
        </is>
      </c>
      <c r="T714" s="185">
        <f>VLOOKUP(_xlfn.CONCAT(G714,H714),'SHIP-TO'!H:I,2,0)</f>
        <v/>
      </c>
      <c r="U714" s="282" t="n"/>
      <c r="V714" s="185" t="n"/>
      <c r="W714" s="185" t="n"/>
      <c r="X714" s="185" t="n"/>
      <c r="Y714" s="185" t="n"/>
      <c r="Z714" s="185" t="n"/>
      <c r="AA714" s="185" t="n"/>
      <c r="AB714" s="185" t="n"/>
      <c r="AC714" s="185" t="n"/>
      <c r="AD714" s="185" t="n"/>
      <c r="AE714" s="185" t="n"/>
      <c r="AF714" s="185" t="n"/>
      <c r="AG714" s="185" t="n"/>
      <c r="AH714" s="185" t="n"/>
      <c r="AI714" s="258" t="n"/>
      <c r="AJ714" s="185" t="n"/>
    </row>
    <row r="715" customFormat="1" s="172">
      <c r="A715" s="169">
        <f>E715&amp;F715</f>
        <v/>
      </c>
      <c r="B715" s="56" t="n">
        <v>714</v>
      </c>
      <c r="C715" s="185">
        <f>C714</f>
        <v/>
      </c>
      <c r="D715" s="185">
        <f>C715&amp;"/"&amp;B715</f>
        <v/>
      </c>
      <c r="E715" s="186" t="n">
        <v>45490</v>
      </c>
      <c r="F715" s="186" t="inlineStr">
        <is>
          <t>возврат</t>
        </is>
      </c>
      <c r="G715" s="185" t="inlineStr">
        <is>
          <t>Верный</t>
        </is>
      </c>
      <c r="H715" s="216" t="inlineStr">
        <is>
          <t>Екатеринбург</t>
        </is>
      </c>
      <c r="I715" s="185" t="n">
        <v>128</v>
      </c>
      <c r="J715" s="185" t="n">
        <v>128</v>
      </c>
      <c r="K715" s="185" t="inlineStr">
        <is>
          <t>3942599/s99</t>
        </is>
      </c>
      <c r="L715" s="185" t="inlineStr">
        <is>
          <t>Гладких</t>
        </is>
      </c>
      <c r="M715" s="185" t="inlineStr">
        <is>
          <t>Н695УН159</t>
        </is>
      </c>
      <c r="N715" s="185" t="n">
        <v>6</v>
      </c>
      <c r="O715" s="185" t="n"/>
      <c r="P715" s="185" t="n"/>
      <c r="Q715" s="250" t="n">
        <v>16000</v>
      </c>
      <c r="R715" s="185" t="n">
        <v>810011436</v>
      </c>
      <c r="S715" s="258" t="inlineStr">
        <is>
          <t>R101264238</t>
        </is>
      </c>
      <c r="T715" s="185">
        <f>VLOOKUP(_xlfn.CONCAT(G715,H715),'SHIP-TO'!H:I,2,0)</f>
        <v/>
      </c>
      <c r="U715" s="282" t="n"/>
      <c r="V715" s="185" t="n"/>
      <c r="W715" s="185" t="n"/>
      <c r="X715" s="185" t="n"/>
      <c r="Y715" s="185" t="n"/>
      <c r="Z715" s="185" t="n"/>
      <c r="AA715" s="185" t="n"/>
      <c r="AB715" s="185" t="n"/>
      <c r="AC715" s="185" t="n"/>
      <c r="AD715" s="185" t="n"/>
      <c r="AE715" s="185" t="n"/>
      <c r="AF715" s="185" t="n"/>
      <c r="AG715" s="185" t="n"/>
      <c r="AH715" s="185" t="n"/>
      <c r="AI715" s="258" t="n"/>
      <c r="AJ715" s="185" t="n"/>
    </row>
    <row r="716" customFormat="1" s="172">
      <c r="A716" s="169">
        <f>E716&amp;F716</f>
        <v/>
      </c>
      <c r="B716" s="56" t="n">
        <v>715</v>
      </c>
      <c r="C716" s="185">
        <f>C715</f>
        <v/>
      </c>
      <c r="D716" s="185">
        <f>C716&amp;"/"&amp;B716</f>
        <v/>
      </c>
      <c r="E716" s="186" t="n">
        <v>45493</v>
      </c>
      <c r="F716" s="186" t="inlineStr">
        <is>
          <t>возврат</t>
        </is>
      </c>
      <c r="G716" s="185" t="inlineStr">
        <is>
          <t>Тандер</t>
        </is>
      </c>
      <c r="H716" s="216" t="inlineStr">
        <is>
          <t>Екатеринбург</t>
        </is>
      </c>
      <c r="I716" s="185" t="n">
        <v>500</v>
      </c>
      <c r="J716" s="185" t="n">
        <v>500</v>
      </c>
      <c r="K716" s="185" t="inlineStr">
        <is>
          <t>Пру1652188</t>
        </is>
      </c>
      <c r="L716" s="185" t="inlineStr">
        <is>
          <t xml:space="preserve">Николаев </t>
        </is>
      </c>
      <c r="M716" s="185" t="inlineStr">
        <is>
          <t>А308ОК159</t>
        </is>
      </c>
      <c r="N716" s="185" t="n">
        <v>20</v>
      </c>
      <c r="O716" s="185" t="n"/>
      <c r="P716" s="185" t="n"/>
      <c r="Q716" s="250" t="n">
        <v>16000</v>
      </c>
      <c r="R716" s="185" t="n">
        <v>810001420</v>
      </c>
      <c r="S716" s="258" t="inlineStr">
        <is>
          <t>R101264235</t>
        </is>
      </c>
      <c r="T716" s="185">
        <f>VLOOKUP(_xlfn.CONCAT(G716,H716),'SHIP-TO'!H:I,2,0)</f>
        <v/>
      </c>
      <c r="U716" s="282" t="n"/>
      <c r="V716" s="185" t="n"/>
      <c r="W716" s="185" t="n"/>
      <c r="X716" s="185" t="n"/>
      <c r="Y716" s="185" t="n"/>
      <c r="Z716" s="185" t="n"/>
      <c r="AA716" s="185" t="n"/>
      <c r="AB716" s="185" t="n"/>
      <c r="AC716" s="185" t="n"/>
      <c r="AD716" s="185" t="n"/>
      <c r="AE716" s="185" t="n"/>
      <c r="AF716" s="185" t="n"/>
      <c r="AG716" s="185" t="n"/>
      <c r="AH716" s="185" t="n"/>
      <c r="AI716" s="258" t="n"/>
      <c r="AJ716" s="185" t="n"/>
    </row>
    <row r="717" customFormat="1" s="172">
      <c r="A717" s="169">
        <f>E717&amp;F717</f>
        <v/>
      </c>
      <c r="B717" s="56" t="n">
        <v>716</v>
      </c>
      <c r="C717" s="185">
        <f>C716</f>
        <v/>
      </c>
      <c r="D717" s="185">
        <f>C717&amp;"/"&amp;B717</f>
        <v/>
      </c>
      <c r="E717" s="186" t="n">
        <v>45495</v>
      </c>
      <c r="F717" s="186" t="inlineStr">
        <is>
          <t>возврат</t>
        </is>
      </c>
      <c r="G717" s="185" t="inlineStr">
        <is>
          <t>Х5</t>
        </is>
      </c>
      <c r="H717" s="216" t="inlineStr">
        <is>
          <t>РЦ Екатеринбург Юг</t>
        </is>
      </c>
      <c r="I717" s="185" t="n">
        <v>300</v>
      </c>
      <c r="J717" s="185" t="n">
        <v>296</v>
      </c>
      <c r="K717" s="185" t="n">
        <v>3438</v>
      </c>
      <c r="L717" s="185" t="inlineStr">
        <is>
          <t xml:space="preserve">Старенков </t>
        </is>
      </c>
      <c r="M717" s="185" t="inlineStr">
        <is>
          <t>Н773ЕТ159</t>
        </is>
      </c>
      <c r="N717" s="185" t="n">
        <v>12</v>
      </c>
      <c r="O717" s="185" t="n"/>
      <c r="P717" s="185" t="n"/>
      <c r="Q717" s="250" t="n">
        <v>16000</v>
      </c>
      <c r="R717" s="185" t="n">
        <v>810005988</v>
      </c>
      <c r="S717" s="258" t="inlineStr">
        <is>
          <t>R101264252</t>
        </is>
      </c>
      <c r="T717" s="185">
        <f>VLOOKUP(_xlfn.CONCAT(G717,H717),'SHIP-TO'!H:I,2,0)</f>
        <v/>
      </c>
      <c r="U717" s="282" t="n"/>
      <c r="V717" s="185" t="n"/>
      <c r="W717" s="185" t="n"/>
      <c r="X717" s="185" t="n"/>
      <c r="Y717" s="185" t="n"/>
      <c r="Z717" s="185" t="n"/>
      <c r="AA717" s="185" t="n"/>
      <c r="AB717" s="185" t="n"/>
      <c r="AC717" s="185" t="n"/>
      <c r="AD717" s="185" t="n"/>
      <c r="AE717" s="185" t="n"/>
      <c r="AF717" s="185" t="n"/>
      <c r="AG717" s="185" t="n"/>
      <c r="AH717" s="185" t="n"/>
      <c r="AI717" s="258" t="n"/>
      <c r="AJ717" s="185" t="n"/>
    </row>
    <row r="718" customFormat="1" s="172">
      <c r="A718" s="169">
        <f>E718&amp;F718</f>
        <v/>
      </c>
      <c r="B718" s="56" t="n">
        <v>717</v>
      </c>
      <c r="C718" s="185">
        <f>C717</f>
        <v/>
      </c>
      <c r="D718" s="185">
        <f>C718&amp;"/"&amp;B718</f>
        <v/>
      </c>
      <c r="E718" s="186" t="n">
        <v>45497</v>
      </c>
      <c r="F718" s="186" t="inlineStr">
        <is>
          <t>возврат</t>
        </is>
      </c>
      <c r="G718" s="185" t="inlineStr">
        <is>
          <t>Х5</t>
        </is>
      </c>
      <c r="H718" s="216" t="inlineStr">
        <is>
          <t>РЦ Форпост</t>
        </is>
      </c>
      <c r="I718" s="185" t="n">
        <v>296</v>
      </c>
      <c r="J718" s="185" t="n">
        <v>273</v>
      </c>
      <c r="K718" s="185" t="n">
        <v>3739</v>
      </c>
      <c r="L718" s="185" t="inlineStr">
        <is>
          <t xml:space="preserve">Коренник </t>
        </is>
      </c>
      <c r="M718" s="185" t="inlineStr">
        <is>
          <t>Р792УН159</t>
        </is>
      </c>
      <c r="N718" s="185" t="n">
        <v>12</v>
      </c>
      <c r="O718" s="185" t="n"/>
      <c r="P718" s="185" t="n"/>
      <c r="Q718" s="250" t="n">
        <v>40000</v>
      </c>
      <c r="R718" s="185" t="n">
        <v>810008472</v>
      </c>
      <c r="S718" s="258" t="inlineStr">
        <is>
          <t>R101264253</t>
        </is>
      </c>
      <c r="T718" s="185">
        <f>VLOOKUP(_xlfn.CONCAT(G718,H718),'SHIP-TO'!H:I,2,0)</f>
        <v/>
      </c>
      <c r="U718" s="282" t="n"/>
      <c r="V718" s="185" t="n"/>
      <c r="W718" s="185" t="n"/>
      <c r="X718" s="185" t="n"/>
      <c r="Y718" s="185" t="n"/>
      <c r="Z718" s="185" t="n"/>
      <c r="AA718" s="185" t="n"/>
      <c r="AB718" s="185" t="n"/>
      <c r="AC718" s="185" t="n"/>
      <c r="AD718" s="185" t="n"/>
      <c r="AE718" s="185" t="n"/>
      <c r="AF718" s="185" t="n"/>
      <c r="AG718" s="185" t="n"/>
      <c r="AH718" s="185" t="n"/>
      <c r="AI718" s="258" t="n"/>
      <c r="AJ718" s="185" t="n"/>
    </row>
    <row r="719" customFormat="1" s="172">
      <c r="A719" s="169">
        <f>E719&amp;F719</f>
        <v/>
      </c>
      <c r="B719" s="56" t="n">
        <v>718</v>
      </c>
      <c r="C719" s="185">
        <f>C718</f>
        <v/>
      </c>
      <c r="D719" s="185">
        <f>C719&amp;"/"&amp;B719</f>
        <v/>
      </c>
      <c r="E719" s="186" t="n">
        <v>45498</v>
      </c>
      <c r="F719" s="186" t="inlineStr">
        <is>
          <t>возврат</t>
        </is>
      </c>
      <c r="G719" s="185" t="inlineStr">
        <is>
          <t>Тандер</t>
        </is>
      </c>
      <c r="H719" s="216" t="inlineStr">
        <is>
          <t>Екатеринбург</t>
        </is>
      </c>
      <c r="I719" s="185" t="n">
        <v>500</v>
      </c>
      <c r="J719" s="185" t="n">
        <v>493</v>
      </c>
      <c r="K719" s="185" t="inlineStr">
        <is>
          <t>Пру1655001</t>
        </is>
      </c>
      <c r="L719" s="185" t="inlineStr">
        <is>
          <t xml:space="preserve">Коренник </t>
        </is>
      </c>
      <c r="M719" s="185" t="inlineStr">
        <is>
          <t xml:space="preserve">Р792УН159 </t>
        </is>
      </c>
      <c r="N719" s="185" t="n">
        <v>20</v>
      </c>
      <c r="O719" s="185" t="n"/>
      <c r="P719" s="185" t="n"/>
      <c r="Q719" s="250" t="n">
        <v>16000</v>
      </c>
      <c r="R719" s="185" t="n">
        <v>810010684</v>
      </c>
      <c r="S719" s="258" t="inlineStr">
        <is>
          <t>R101264233</t>
        </is>
      </c>
      <c r="T719" s="185">
        <f>VLOOKUP(_xlfn.CONCAT(G719,H719),'SHIP-TO'!H:I,2,0)</f>
        <v/>
      </c>
      <c r="U719" s="282" t="n"/>
      <c r="V719" s="185" t="n"/>
      <c r="W719" s="185" t="n"/>
      <c r="X719" s="185" t="n"/>
      <c r="Y719" s="185" t="n"/>
      <c r="Z719" s="185" t="n"/>
      <c r="AA719" s="185" t="n"/>
      <c r="AB719" s="185" t="n"/>
      <c r="AC719" s="185" t="n"/>
      <c r="AD719" s="185" t="n"/>
      <c r="AE719" s="185" t="n"/>
      <c r="AF719" s="185" t="n"/>
      <c r="AG719" s="185" t="n"/>
      <c r="AH719" s="185" t="n"/>
      <c r="AI719" s="258" t="n"/>
      <c r="AJ719" s="185" t="n"/>
    </row>
    <row r="720" customFormat="1" s="172">
      <c r="A720" s="169">
        <f>E720&amp;F720</f>
        <v/>
      </c>
      <c r="B720" s="56" t="n">
        <v>719</v>
      </c>
      <c r="C720" s="185">
        <f>C719</f>
        <v/>
      </c>
      <c r="D720" s="185">
        <f>C720&amp;"/"&amp;B720</f>
        <v/>
      </c>
      <c r="E720" s="186" t="n">
        <v>45500</v>
      </c>
      <c r="F720" s="186" t="inlineStr">
        <is>
          <t>возврат</t>
        </is>
      </c>
      <c r="G720" s="185" t="inlineStr">
        <is>
          <t>Х5</t>
        </is>
      </c>
      <c r="H720" s="216" t="inlineStr">
        <is>
          <t>РЦ Екатеринбург Юг</t>
        </is>
      </c>
      <c r="I720" s="185" t="n">
        <v>346</v>
      </c>
      <c r="J720" s="185" t="n">
        <v>283</v>
      </c>
      <c r="K720" s="185" t="n">
        <v>3460</v>
      </c>
      <c r="L720" s="185" t="inlineStr">
        <is>
          <t>Петухов</t>
        </is>
      </c>
      <c r="M720" s="185" t="inlineStr">
        <is>
          <t>Р271КЕ159</t>
        </is>
      </c>
      <c r="N720" s="185" t="n">
        <v>12</v>
      </c>
      <c r="O720" s="185" t="n"/>
      <c r="P720" s="185" t="n"/>
      <c r="Q720" s="250" t="n">
        <v>16000</v>
      </c>
      <c r="R720" s="185" t="n">
        <v>810012760</v>
      </c>
      <c r="S720" s="258" t="inlineStr">
        <is>
          <t>R101264249</t>
        </is>
      </c>
      <c r="T720" s="185">
        <f>VLOOKUP(_xlfn.CONCAT(G720,H720),'SHIP-TO'!H:I,2,0)</f>
        <v/>
      </c>
      <c r="U720" s="282" t="n"/>
      <c r="V720" s="185" t="n"/>
      <c r="W720" s="185" t="n"/>
      <c r="X720" s="185" t="n"/>
      <c r="Y720" s="185" t="n"/>
      <c r="Z720" s="185" t="n"/>
      <c r="AA720" s="185" t="n"/>
      <c r="AB720" s="185" t="n"/>
      <c r="AC720" s="185" t="n"/>
      <c r="AD720" s="185" t="n"/>
      <c r="AE720" s="185" t="n"/>
      <c r="AF720" s="185" t="n"/>
      <c r="AG720" s="185" t="n"/>
      <c r="AH720" s="185" t="n"/>
      <c r="AI720" s="258" t="n"/>
      <c r="AJ720" s="185" t="n"/>
    </row>
    <row r="721" customFormat="1" s="172">
      <c r="A721" s="169">
        <f>E721&amp;F721</f>
        <v/>
      </c>
      <c r="B721" s="56" t="n">
        <v>720</v>
      </c>
      <c r="C721" s="185">
        <f>C720</f>
        <v/>
      </c>
      <c r="D721" s="185">
        <f>C721&amp;"/"&amp;B721</f>
        <v/>
      </c>
      <c r="E721" s="186" t="n">
        <v>45503</v>
      </c>
      <c r="F721" s="186" t="inlineStr">
        <is>
          <t>возврат</t>
        </is>
      </c>
      <c r="G721" s="185" t="inlineStr">
        <is>
          <t>Тандер</t>
        </is>
      </c>
      <c r="H721" s="216" t="inlineStr">
        <is>
          <t>Екатеринбург</t>
        </is>
      </c>
      <c r="I721" s="185" t="n">
        <v>500</v>
      </c>
      <c r="J721" s="185" t="n">
        <v>465</v>
      </c>
      <c r="K721" s="185" t="inlineStr">
        <is>
          <t>ВозПерв0011505</t>
        </is>
      </c>
      <c r="L721" s="185" t="inlineStr">
        <is>
          <t>Николаев</t>
        </is>
      </c>
      <c r="M721" s="185" t="inlineStr">
        <is>
          <t>Р409УО159</t>
        </is>
      </c>
      <c r="N721" s="185" t="n">
        <v>20</v>
      </c>
      <c r="O721" s="185" t="n"/>
      <c r="P721" s="185" t="n"/>
      <c r="Q721" s="250" t="n">
        <v>16000</v>
      </c>
      <c r="R721" s="185" t="n">
        <v>810001421</v>
      </c>
      <c r="S721" s="258" t="inlineStr">
        <is>
          <t>R101264236</t>
        </is>
      </c>
      <c r="T721" s="185">
        <f>VLOOKUP(_xlfn.CONCAT(G721,H721),'SHIP-TO'!H:I,2,0)</f>
        <v/>
      </c>
      <c r="U721" s="282" t="n"/>
      <c r="V721" s="185" t="n"/>
      <c r="W721" s="185" t="n"/>
      <c r="X721" s="185" t="n"/>
      <c r="Y721" s="185" t="n"/>
      <c r="Z721" s="185" t="n"/>
      <c r="AA721" s="185" t="n"/>
      <c r="AB721" s="185" t="n"/>
      <c r="AC721" s="185" t="n"/>
      <c r="AD721" s="185" t="n"/>
      <c r="AE721" s="185" t="n"/>
      <c r="AF721" s="185" t="n"/>
      <c r="AG721" s="185" t="n"/>
      <c r="AH721" s="185" t="n"/>
      <c r="AI721" s="258" t="n"/>
      <c r="AJ721" s="185" t="n"/>
    </row>
    <row r="722" customFormat="1" s="172">
      <c r="A722" s="169">
        <f>E722&amp;F722</f>
        <v/>
      </c>
      <c r="B722" s="56" t="n">
        <v>721</v>
      </c>
      <c r="C722" s="185">
        <f>C721</f>
        <v/>
      </c>
      <c r="D722" s="185">
        <f>C722&amp;"/"&amp;B722</f>
        <v/>
      </c>
      <c r="E722" s="186" t="n">
        <v>45504</v>
      </c>
      <c r="F722" s="186" t="inlineStr">
        <is>
          <t>возврат</t>
        </is>
      </c>
      <c r="G722" s="185" t="inlineStr">
        <is>
          <t>Тандер</t>
        </is>
      </c>
      <c r="H722" s="216" t="inlineStr">
        <is>
          <t>Тюмень</t>
        </is>
      </c>
      <c r="I722" s="185" t="n">
        <v>160</v>
      </c>
      <c r="J722" s="185" t="n">
        <v>152</v>
      </c>
      <c r="K722" s="185" t="inlineStr">
        <is>
          <t>Тмн1025855</t>
        </is>
      </c>
      <c r="L722" s="185" t="inlineStr">
        <is>
          <t xml:space="preserve">Ляхин </t>
        </is>
      </c>
      <c r="M722" s="185" t="inlineStr">
        <is>
          <t xml:space="preserve">Н736ЕТ159   </t>
        </is>
      </c>
      <c r="N722" s="185" t="n">
        <v>16</v>
      </c>
      <c r="O722" s="185" t="n"/>
      <c r="P722" s="185" t="n"/>
      <c r="Q722" s="250" t="n">
        <v>40000</v>
      </c>
      <c r="R722" s="185" t="n">
        <v>810005987</v>
      </c>
      <c r="S722" s="258" t="inlineStr">
        <is>
          <t>R101264240</t>
        </is>
      </c>
      <c r="T722" s="185">
        <f>VLOOKUP(_xlfn.CONCAT(G722,H722),'SHIP-TO'!H:I,2,0)</f>
        <v/>
      </c>
      <c r="U722" s="282" t="n"/>
      <c r="V722" s="185" t="n"/>
      <c r="W722" s="185" t="n"/>
      <c r="X722" s="185" t="n"/>
      <c r="Y722" s="185" t="n"/>
      <c r="Z722" s="185" t="n"/>
      <c r="AA722" s="185" t="n"/>
      <c r="AB722" s="185" t="n"/>
      <c r="AC722" s="185" t="n"/>
      <c r="AD722" s="185" t="n"/>
      <c r="AE722" s="185" t="n"/>
      <c r="AF722" s="185" t="n"/>
      <c r="AG722" s="185" t="n"/>
      <c r="AH722" s="185" t="n"/>
      <c r="AI722" s="258" t="n"/>
      <c r="AJ722" s="185" t="n"/>
    </row>
    <row r="723" customFormat="1" s="172">
      <c r="A723" s="169">
        <f>E723&amp;F723</f>
        <v/>
      </c>
      <c r="B723" s="56" t="n">
        <v>722</v>
      </c>
      <c r="C723" s="185">
        <f>C722</f>
        <v/>
      </c>
      <c r="D723" s="185">
        <f>C723&amp;"/"&amp;B723</f>
        <v/>
      </c>
      <c r="E723" s="186" t="n">
        <v>45504</v>
      </c>
      <c r="F723" s="186" t="inlineStr">
        <is>
          <t>возврат</t>
        </is>
      </c>
      <c r="G723" s="185" t="inlineStr">
        <is>
          <t>Тандер</t>
        </is>
      </c>
      <c r="H723" s="216" t="inlineStr">
        <is>
          <t>Челябинск</t>
        </is>
      </c>
      <c r="I723" s="185" t="n">
        <v>300</v>
      </c>
      <c r="J723" s="185" t="n">
        <v>298</v>
      </c>
      <c r="K723" s="185" t="inlineStr">
        <is>
          <t>Чел1375412</t>
        </is>
      </c>
      <c r="L723" s="185" t="inlineStr">
        <is>
          <t>Лесников</t>
        </is>
      </c>
      <c r="M723" s="185" t="inlineStr">
        <is>
          <t>Н695УН159</t>
        </is>
      </c>
      <c r="N723" s="185" t="n">
        <v>16</v>
      </c>
      <c r="O723" s="185" t="n"/>
      <c r="P723" s="185" t="n"/>
      <c r="Q723" s="250" t="n">
        <v>40000</v>
      </c>
      <c r="R723" s="185" t="n">
        <v>810012759</v>
      </c>
      <c r="S723" s="258" t="inlineStr">
        <is>
          <t>R101264244</t>
        </is>
      </c>
      <c r="T723" s="185">
        <f>VLOOKUP(_xlfn.CONCAT(G723,H723),'SHIP-TO'!H:I,2,0)</f>
        <v/>
      </c>
      <c r="U723" s="282" t="n"/>
      <c r="V723" s="185" t="n"/>
      <c r="W723" s="185" t="n"/>
      <c r="X723" s="185" t="n"/>
      <c r="Y723" s="185" t="n"/>
      <c r="Z723" s="185" t="n"/>
      <c r="AA723" s="185" t="n"/>
      <c r="AB723" s="185" t="n"/>
      <c r="AC723" s="185" t="n"/>
      <c r="AD723" s="185" t="n"/>
      <c r="AE723" s="185" t="n"/>
      <c r="AF723" s="185" t="n"/>
      <c r="AG723" s="185" t="n"/>
      <c r="AH723" s="185" t="n"/>
      <c r="AI723" s="258" t="n"/>
      <c r="AJ723" s="185" t="n"/>
    </row>
    <row r="724" customFormat="1" s="172">
      <c r="A724" s="169">
        <f>E724&amp;F724</f>
        <v/>
      </c>
      <c r="B724" s="56" t="n">
        <v>723</v>
      </c>
      <c r="C724" s="185">
        <f>C723</f>
        <v/>
      </c>
      <c r="D724" s="185">
        <f>C724&amp;"/"&amp;B724</f>
        <v/>
      </c>
      <c r="E724" s="186" t="n">
        <v>45504</v>
      </c>
      <c r="F724" s="186" t="inlineStr">
        <is>
          <t>возврат</t>
        </is>
      </c>
      <c r="G724" s="185" t="inlineStr">
        <is>
          <t>Верный</t>
        </is>
      </c>
      <c r="H724" s="216" t="inlineStr">
        <is>
          <t>Екатеринбург</t>
        </is>
      </c>
      <c r="I724" s="185" t="n">
        <v>170</v>
      </c>
      <c r="J724" s="185" t="n">
        <v>170</v>
      </c>
      <c r="K724" s="185" t="inlineStr">
        <is>
          <t>3955532/s99</t>
        </is>
      </c>
      <c r="L724" s="185" t="inlineStr">
        <is>
          <t>Губанов</t>
        </is>
      </c>
      <c r="M724" s="185" t="inlineStr">
        <is>
          <t>Н773ЕТ159</t>
        </is>
      </c>
      <c r="N724" s="185" t="n">
        <v>7</v>
      </c>
      <c r="O724" s="185" t="n"/>
      <c r="P724" s="185" t="n"/>
      <c r="Q724" s="250" t="n">
        <v>16000</v>
      </c>
      <c r="R724" s="185" t="n">
        <v>810011437</v>
      </c>
      <c r="S724" s="258" t="inlineStr">
        <is>
          <t>R101264239</t>
        </is>
      </c>
      <c r="T724" s="185">
        <f>VLOOKUP(_xlfn.CONCAT(G724,H724),'SHIP-TO'!H:I,2,0)</f>
        <v/>
      </c>
      <c r="U724" s="282" t="n"/>
      <c r="V724" s="185" t="n"/>
      <c r="W724" s="185" t="n"/>
      <c r="X724" s="185" t="n"/>
      <c r="Y724" s="185" t="n"/>
      <c r="Z724" s="185" t="n"/>
      <c r="AA724" s="185" t="n"/>
      <c r="AB724" s="185" t="n"/>
      <c r="AC724" s="185" t="n"/>
      <c r="AD724" s="185" t="n"/>
      <c r="AE724" s="185" t="n"/>
      <c r="AF724" s="185" t="n"/>
      <c r="AG724" s="185" t="n"/>
      <c r="AH724" s="185" t="n"/>
      <c r="AI724" s="258" t="n"/>
      <c r="AJ724" s="185" t="n"/>
    </row>
    <row r="725">
      <c r="A725" s="167">
        <f>E725&amp;F725</f>
        <v/>
      </c>
      <c r="B725" s="56" t="n">
        <v>724</v>
      </c>
      <c r="C725" s="175">
        <f>C724</f>
        <v/>
      </c>
      <c r="D725" s="175">
        <f>C725&amp;"/"&amp;B725</f>
        <v/>
      </c>
      <c r="E725" s="187" t="n">
        <v>45505</v>
      </c>
      <c r="F725" s="270" t="inlineStr">
        <is>
          <t>возврат</t>
        </is>
      </c>
      <c r="G725" s="268" t="inlineStr">
        <is>
          <t>Х5</t>
        </is>
      </c>
      <c r="H725" s="269" t="inlineStr">
        <is>
          <t>РЦ Екатеринбург</t>
        </is>
      </c>
      <c r="I725" s="175" t="n">
        <v>400</v>
      </c>
      <c r="J725" s="175" t="n">
        <v>400</v>
      </c>
      <c r="K725" s="175" t="n">
        <v>11706</v>
      </c>
      <c r="L725" s="175" t="inlineStr">
        <is>
          <t xml:space="preserve">Михайлов </t>
        </is>
      </c>
      <c r="M725" s="175" t="inlineStr">
        <is>
          <t xml:space="preserve">Р795УН159 </t>
        </is>
      </c>
      <c r="N725" s="175" t="n">
        <v>16</v>
      </c>
      <c r="O725" s="175" t="n"/>
      <c r="P725" s="175" t="n"/>
      <c r="Q725" s="251" t="n">
        <v>16000</v>
      </c>
      <c r="R725" s="175" t="n">
        <v>810005758</v>
      </c>
      <c r="S725" s="257" t="inlineStr">
        <is>
          <t>R101272938</t>
        </is>
      </c>
      <c r="T725" s="175">
        <f>VLOOKUP(_xlfn.CONCAT(G725,H725),'SHIP-TO'!H:I,2,0)</f>
        <v/>
      </c>
      <c r="U725" s="296" t="n"/>
      <c r="V725" s="175" t="n"/>
      <c r="W725" s="175" t="n"/>
      <c r="X725" s="175" t="n"/>
      <c r="Y725" s="175" t="n"/>
      <c r="Z725" s="175" t="n"/>
      <c r="AA725" s="175" t="n"/>
      <c r="AB725" s="175" t="n"/>
      <c r="AC725" s="175" t="n"/>
      <c r="AD725" s="175" t="n"/>
      <c r="AE725" s="175" t="n"/>
      <c r="AF725" s="175" t="n"/>
      <c r="AG725" s="175" t="n"/>
      <c r="AH725" s="175" t="n"/>
      <c r="AI725" s="257" t="n"/>
      <c r="AJ725" s="175" t="n"/>
    </row>
    <row r="726">
      <c r="A726" s="167">
        <f>E726&amp;F726</f>
        <v/>
      </c>
      <c r="B726" s="56" t="n">
        <v>725</v>
      </c>
      <c r="C726" s="175">
        <f>C725</f>
        <v/>
      </c>
      <c r="D726" s="175">
        <f>C726&amp;"/"&amp;B726</f>
        <v/>
      </c>
      <c r="E726" s="187" t="n">
        <v>45507</v>
      </c>
      <c r="F726" s="270" t="inlineStr">
        <is>
          <t>возврат</t>
        </is>
      </c>
      <c r="G726" s="268" t="inlineStr">
        <is>
          <t>Тандер</t>
        </is>
      </c>
      <c r="H726" s="269" t="inlineStr">
        <is>
          <t>Екатеринбург</t>
        </is>
      </c>
      <c r="I726" s="175" t="n">
        <v>480</v>
      </c>
      <c r="J726" s="175" t="n">
        <v>467</v>
      </c>
      <c r="K726" s="175" t="inlineStr">
        <is>
          <t>ВозПерв0011537</t>
        </is>
      </c>
      <c r="L726" s="175" t="inlineStr">
        <is>
          <t xml:space="preserve">Уразов </t>
        </is>
      </c>
      <c r="M726" s="175" t="inlineStr">
        <is>
          <t>А308ОК159</t>
        </is>
      </c>
      <c r="N726" s="175" t="n">
        <v>19</v>
      </c>
      <c r="O726" s="175" t="n"/>
      <c r="P726" s="175" t="n"/>
      <c r="Q726" s="251" t="n">
        <v>16000</v>
      </c>
      <c r="R726" s="175" t="n">
        <v>810005756</v>
      </c>
      <c r="S726" s="257" t="inlineStr">
        <is>
          <t>R101272946</t>
        </is>
      </c>
      <c r="T726" s="175">
        <f>VLOOKUP(_xlfn.CONCAT(G726,H726),'SHIP-TO'!H:I,2,0)</f>
        <v/>
      </c>
      <c r="U726" s="296" t="n"/>
      <c r="V726" s="175" t="n"/>
      <c r="W726" s="175" t="n"/>
      <c r="X726" s="175" t="n"/>
      <c r="Y726" s="175" t="n"/>
      <c r="Z726" s="175" t="n"/>
      <c r="AA726" s="175" t="n"/>
      <c r="AB726" s="175" t="n"/>
      <c r="AC726" s="175" t="n"/>
      <c r="AD726" s="175" t="n"/>
      <c r="AE726" s="175" t="n"/>
      <c r="AF726" s="175" t="n"/>
      <c r="AG726" s="175" t="n"/>
      <c r="AH726" s="175" t="n"/>
      <c r="AI726" s="257" t="n"/>
      <c r="AJ726" s="175" t="n"/>
    </row>
    <row r="727">
      <c r="A727" s="167">
        <f>E727&amp;F727</f>
        <v/>
      </c>
      <c r="B727" s="56" t="n">
        <v>726</v>
      </c>
      <c r="C727" s="175">
        <f>C726</f>
        <v/>
      </c>
      <c r="D727" s="175">
        <f>C727&amp;"/"&amp;B727</f>
        <v/>
      </c>
      <c r="E727" s="271" t="n">
        <v>45509</v>
      </c>
      <c r="F727" s="271" t="inlineStr">
        <is>
          <t>возврат</t>
        </is>
      </c>
      <c r="G727" s="272" t="inlineStr">
        <is>
          <t>Тандер</t>
        </is>
      </c>
      <c r="H727" s="273" t="inlineStr">
        <is>
          <t>Екатеринбург</t>
        </is>
      </c>
      <c r="I727" s="272" t="n">
        <v>500</v>
      </c>
      <c r="J727" s="175" t="n">
        <v>0</v>
      </c>
      <c r="K727" s="175" t="inlineStr">
        <is>
          <t>Нет объема, перенесли на 10.08.2024</t>
        </is>
      </c>
      <c r="L727" s="175" t="n"/>
      <c r="M727" s="175" t="n"/>
      <c r="N727" s="175" t="n">
        <v>0</v>
      </c>
      <c r="O727" s="175" t="n"/>
      <c r="P727" s="175" t="n"/>
      <c r="Q727" s="251" t="n"/>
      <c r="R727" s="175" t="n"/>
      <c r="S727" s="257" t="n"/>
      <c r="T727" s="175">
        <f>VLOOKUP(_xlfn.CONCAT(G727,H727),'SHIP-TO'!H:I,2,0)</f>
        <v/>
      </c>
      <c r="U727" s="296" t="n"/>
      <c r="V727" s="175" t="n"/>
      <c r="W727" s="175" t="n"/>
      <c r="X727" s="175" t="n"/>
      <c r="Y727" s="175" t="n"/>
      <c r="Z727" s="175" t="n"/>
      <c r="AA727" s="175" t="n"/>
      <c r="AB727" s="175" t="n"/>
      <c r="AC727" s="175" t="n"/>
      <c r="AD727" s="175" t="n"/>
      <c r="AE727" s="175" t="n"/>
      <c r="AF727" s="175" t="n"/>
      <c r="AG727" s="175" t="n"/>
      <c r="AH727" s="175" t="n"/>
      <c r="AI727" s="257" t="n"/>
      <c r="AJ727" s="175" t="n"/>
    </row>
    <row r="728">
      <c r="A728" s="167">
        <f>E728&amp;F728</f>
        <v/>
      </c>
      <c r="B728" s="56" t="n">
        <v>727</v>
      </c>
      <c r="C728" s="175">
        <f>C727</f>
        <v/>
      </c>
      <c r="D728" s="175">
        <f>C728&amp;"/"&amp;B728</f>
        <v/>
      </c>
      <c r="E728" s="187" t="n">
        <v>45509</v>
      </c>
      <c r="F728" s="270" t="inlineStr">
        <is>
          <t>возврат</t>
        </is>
      </c>
      <c r="G728" s="268" t="inlineStr">
        <is>
          <t>Континент</t>
        </is>
      </c>
      <c r="H728" s="269" t="inlineStr">
        <is>
          <t>Челябинск</t>
        </is>
      </c>
      <c r="I728" s="175" t="n">
        <v>350</v>
      </c>
      <c r="J728" s="175" t="n">
        <v>0</v>
      </c>
      <c r="K728" s="175" t="inlineStr">
        <is>
          <t>Перенос на 06.08.2024 в связи с фогацией</t>
        </is>
      </c>
      <c r="L728" s="175" t="n"/>
      <c r="M728" s="175" t="n"/>
      <c r="N728" s="175" t="n">
        <v>0</v>
      </c>
      <c r="O728" s="175" t="n"/>
      <c r="P728" s="175" t="n"/>
      <c r="Q728" s="251" t="n"/>
      <c r="R728" s="175" t="n"/>
      <c r="S728" s="257" t="n"/>
      <c r="T728" s="175">
        <f>VLOOKUP(_xlfn.CONCAT(G728,H728),'SHIP-TO'!H:I,2,0)</f>
        <v/>
      </c>
      <c r="U728" s="296" t="n"/>
      <c r="V728" s="175" t="n"/>
      <c r="W728" s="175" t="n"/>
      <c r="X728" s="175" t="n"/>
      <c r="Y728" s="175" t="n"/>
      <c r="Z728" s="175" t="n"/>
      <c r="AA728" s="175" t="n"/>
      <c r="AB728" s="175" t="n"/>
      <c r="AC728" s="175" t="n"/>
      <c r="AD728" s="175" t="n"/>
      <c r="AE728" s="175" t="n"/>
      <c r="AF728" s="175" t="n"/>
      <c r="AG728" s="175" t="n"/>
      <c r="AH728" s="175" t="n"/>
      <c r="AI728" s="257" t="n"/>
      <c r="AJ728" s="175" t="n"/>
    </row>
    <row r="729">
      <c r="A729" s="167">
        <f>E729&amp;F729</f>
        <v/>
      </c>
      <c r="B729" s="56" t="n">
        <v>728</v>
      </c>
      <c r="C729" s="175">
        <f>C728</f>
        <v/>
      </c>
      <c r="D729" s="175">
        <f>C729&amp;"/"&amp;B729</f>
        <v/>
      </c>
      <c r="E729" s="187" t="n">
        <v>45510</v>
      </c>
      <c r="F729" s="270" t="inlineStr">
        <is>
          <t>возврат</t>
        </is>
      </c>
      <c r="G729" s="268" t="inlineStr">
        <is>
          <t>Континент</t>
        </is>
      </c>
      <c r="H729" s="269" t="inlineStr">
        <is>
          <t>Челябинск</t>
        </is>
      </c>
      <c r="I729" s="175" t="n">
        <v>350</v>
      </c>
      <c r="J729" s="175" t="n">
        <v>350</v>
      </c>
      <c r="K729" s="175" t="n">
        <v>14</v>
      </c>
      <c r="L729" s="175" t="inlineStr">
        <is>
          <t xml:space="preserve">Губанов </t>
        </is>
      </c>
      <c r="M729" s="175" t="inlineStr">
        <is>
          <t>Н750ЕТ159</t>
        </is>
      </c>
      <c r="N729" s="175" t="n">
        <v>14</v>
      </c>
      <c r="O729" s="175" t="n"/>
      <c r="P729" s="175" t="n"/>
      <c r="Q729" s="251" t="n">
        <v>40000</v>
      </c>
      <c r="R729" s="175" t="n">
        <v>810004149</v>
      </c>
      <c r="S729" s="257" t="inlineStr">
        <is>
          <t>R101272939</t>
        </is>
      </c>
      <c r="T729" s="175">
        <f>VLOOKUP(_xlfn.CONCAT(G729,H729),'SHIP-TO'!H:I,2,0)</f>
        <v/>
      </c>
      <c r="U729" s="296" t="n"/>
      <c r="V729" s="175" t="n"/>
      <c r="W729" s="175" t="n"/>
      <c r="X729" s="175" t="n"/>
      <c r="Y729" s="175" t="n"/>
      <c r="Z729" s="175" t="n"/>
      <c r="AA729" s="175" t="n"/>
      <c r="AB729" s="175" t="n"/>
      <c r="AC729" s="175" t="n"/>
      <c r="AD729" s="175" t="n"/>
      <c r="AE729" s="175" t="n"/>
      <c r="AF729" s="175" t="n"/>
      <c r="AG729" s="175" t="n"/>
      <c r="AH729" s="175" t="n"/>
      <c r="AI729" s="257" t="n"/>
      <c r="AJ729" s="175" t="n"/>
    </row>
    <row r="730">
      <c r="A730" s="167">
        <f>E730&amp;F730</f>
        <v/>
      </c>
      <c r="B730" s="56" t="n">
        <v>729</v>
      </c>
      <c r="C730" s="175">
        <f>C729</f>
        <v/>
      </c>
      <c r="D730" s="175">
        <f>C730&amp;"/"&amp;B730</f>
        <v/>
      </c>
      <c r="E730" s="187" t="n">
        <v>45511</v>
      </c>
      <c r="F730" s="270" t="inlineStr">
        <is>
          <t>возврат</t>
        </is>
      </c>
      <c r="G730" s="268" t="inlineStr">
        <is>
          <t>Х5</t>
        </is>
      </c>
      <c r="H730" s="269" t="inlineStr">
        <is>
          <t>РЦ Екатеринбург Юг</t>
        </is>
      </c>
      <c r="I730" s="175" t="n">
        <v>400</v>
      </c>
      <c r="J730" s="175" t="n">
        <v>396</v>
      </c>
      <c r="K730" s="175" t="n">
        <v>3512</v>
      </c>
      <c r="L730" s="175" t="inlineStr">
        <is>
          <t xml:space="preserve">Яковлев </t>
        </is>
      </c>
      <c r="M730" s="175" t="inlineStr">
        <is>
          <t>Х332КУ59</t>
        </is>
      </c>
      <c r="N730" s="175" t="n">
        <v>16</v>
      </c>
      <c r="O730" s="175" t="n"/>
      <c r="P730" s="175" t="n"/>
      <c r="Q730" s="251" t="n">
        <v>16000</v>
      </c>
      <c r="R730" s="175" t="n">
        <v>810013320</v>
      </c>
      <c r="S730" s="257" t="inlineStr">
        <is>
          <t>R101273569</t>
        </is>
      </c>
      <c r="T730" s="175">
        <f>VLOOKUP(_xlfn.CONCAT(G730,H730),'SHIP-TO'!H:I,2,0)</f>
        <v/>
      </c>
      <c r="U730" s="296" t="n"/>
      <c r="V730" s="175" t="n"/>
      <c r="W730" s="175" t="n"/>
      <c r="X730" s="175" t="n"/>
      <c r="Y730" s="175" t="n"/>
      <c r="Z730" s="175" t="n"/>
      <c r="AA730" s="175" t="n"/>
      <c r="AB730" s="175" t="n"/>
      <c r="AC730" s="175" t="n"/>
      <c r="AD730" s="175" t="n"/>
      <c r="AE730" s="175" t="n"/>
      <c r="AF730" s="175" t="n"/>
      <c r="AG730" s="175" t="n"/>
      <c r="AH730" s="175" t="n"/>
      <c r="AI730" s="257" t="n"/>
      <c r="AJ730" s="175" t="n"/>
    </row>
    <row r="731">
      <c r="A731" s="167">
        <f>E731&amp;F731</f>
        <v/>
      </c>
      <c r="B731" s="56" t="n">
        <v>730</v>
      </c>
      <c r="C731" s="175">
        <f>C730</f>
        <v/>
      </c>
      <c r="D731" s="175">
        <f>C731&amp;"/"&amp;B731</f>
        <v/>
      </c>
      <c r="E731" s="187" t="n">
        <v>45512</v>
      </c>
      <c r="F731" s="270" t="inlineStr">
        <is>
          <t>возврат</t>
        </is>
      </c>
      <c r="G731" s="268" t="inlineStr">
        <is>
          <t>Линия 7</t>
        </is>
      </c>
      <c r="H731" s="269" t="inlineStr">
        <is>
          <t>Екатеринбург</t>
        </is>
      </c>
      <c r="I731" s="175" t="n">
        <v>225</v>
      </c>
      <c r="J731" s="175" t="n">
        <v>225</v>
      </c>
      <c r="K731" s="274" t="inlineStr">
        <is>
          <t>1/6</t>
        </is>
      </c>
      <c r="L731" s="175" t="inlineStr">
        <is>
          <t xml:space="preserve">Антропов </t>
        </is>
      </c>
      <c r="M731" s="175" t="inlineStr">
        <is>
          <t>Р143ЕХ159</t>
        </is>
      </c>
      <c r="N731" s="175" t="n">
        <v>9</v>
      </c>
      <c r="O731" s="175" t="n"/>
      <c r="P731" s="175" t="n"/>
      <c r="Q731" s="251" t="n">
        <v>16000</v>
      </c>
      <c r="R731" s="175" t="n">
        <v>810005755</v>
      </c>
      <c r="S731" s="257" t="inlineStr">
        <is>
          <t>R101273571</t>
        </is>
      </c>
      <c r="T731" s="175">
        <f>VLOOKUP(_xlfn.CONCAT(G731,H731),'SHIP-TO'!H:I,2,0)</f>
        <v/>
      </c>
      <c r="U731" s="296" t="n"/>
      <c r="V731" s="175" t="n"/>
      <c r="W731" s="175" t="n"/>
      <c r="X731" s="175" t="n"/>
      <c r="Y731" s="175" t="n"/>
      <c r="Z731" s="175" t="n"/>
      <c r="AA731" s="175" t="n"/>
      <c r="AB731" s="175" t="n"/>
      <c r="AC731" s="175" t="n"/>
      <c r="AD731" s="175" t="n"/>
      <c r="AE731" s="175" t="n"/>
      <c r="AF731" s="175" t="n"/>
      <c r="AG731" s="175" t="n"/>
      <c r="AH731" s="175" t="n"/>
      <c r="AI731" s="257" t="n"/>
      <c r="AJ731" s="175" t="n"/>
    </row>
    <row r="732">
      <c r="A732" s="167">
        <f>E732&amp;F732</f>
        <v/>
      </c>
      <c r="B732" s="56" t="n">
        <v>731</v>
      </c>
      <c r="C732" s="175">
        <f>C731</f>
        <v/>
      </c>
      <c r="D732" s="175">
        <f>C732&amp;"/"&amp;B732</f>
        <v/>
      </c>
      <c r="E732" s="187" t="n">
        <v>45513</v>
      </c>
      <c r="F732" s="270" t="inlineStr">
        <is>
          <t>возврат</t>
        </is>
      </c>
      <c r="G732" s="268" t="inlineStr">
        <is>
          <t>Х5</t>
        </is>
      </c>
      <c r="H732" s="269" t="inlineStr">
        <is>
          <t>РЦ Екатеринбург</t>
        </is>
      </c>
      <c r="I732" s="175" t="n">
        <v>400</v>
      </c>
      <c r="J732" s="175" t="n">
        <v>400</v>
      </c>
      <c r="K732" s="175" t="n">
        <v>11757</v>
      </c>
      <c r="L732" s="175" t="inlineStr">
        <is>
          <t xml:space="preserve">Антропов </t>
        </is>
      </c>
      <c r="M732" s="175" t="inlineStr">
        <is>
          <t>Р143ЕХ159</t>
        </is>
      </c>
      <c r="N732" s="175" t="n">
        <v>17</v>
      </c>
      <c r="O732" s="175" t="n"/>
      <c r="P732" s="175" t="n"/>
      <c r="Q732" s="251" t="n">
        <v>16000</v>
      </c>
      <c r="R732" s="175" t="n">
        <v>810005759</v>
      </c>
      <c r="S732" s="257" t="inlineStr">
        <is>
          <t>R101272937</t>
        </is>
      </c>
      <c r="T732" s="175">
        <f>VLOOKUP(_xlfn.CONCAT(G732,H732),'SHIP-TO'!H:I,2,0)</f>
        <v/>
      </c>
      <c r="U732" s="296" t="n"/>
      <c r="V732" s="175" t="n"/>
      <c r="W732" s="175" t="n"/>
      <c r="X732" s="175" t="n"/>
      <c r="Y732" s="175" t="n"/>
      <c r="Z732" s="175" t="n"/>
      <c r="AA732" s="175" t="n"/>
      <c r="AB732" s="175" t="n"/>
      <c r="AC732" s="175" t="n"/>
      <c r="AD732" s="175" t="n"/>
      <c r="AE732" s="175" t="n"/>
      <c r="AF732" s="175" t="n"/>
      <c r="AG732" s="175" t="n"/>
      <c r="AH732" s="175" t="n"/>
      <c r="AI732" s="257" t="n"/>
      <c r="AJ732" s="175" t="n"/>
      <c r="XFD732" s="175" t="inlineStr">
        <is>
          <t>Р143ЕХ159</t>
        </is>
      </c>
    </row>
    <row r="733">
      <c r="A733" s="167">
        <f>E733&amp;F733</f>
        <v/>
      </c>
      <c r="B733" s="56" t="n">
        <v>732</v>
      </c>
      <c r="C733" s="175">
        <f>C732</f>
        <v/>
      </c>
      <c r="D733" s="175">
        <f>C733&amp;"/"&amp;B733</f>
        <v/>
      </c>
      <c r="E733" s="187" t="n">
        <v>45514</v>
      </c>
      <c r="F733" s="270" t="inlineStr">
        <is>
          <t>возврат</t>
        </is>
      </c>
      <c r="G733" s="268" t="inlineStr">
        <is>
          <t>Тандер</t>
        </is>
      </c>
      <c r="H733" s="269" t="inlineStr">
        <is>
          <t>Екатеринбург</t>
        </is>
      </c>
      <c r="I733" s="175" t="n">
        <v>420</v>
      </c>
      <c r="J733" s="175" t="n">
        <v>420</v>
      </c>
      <c r="K733" s="175" t="inlineStr">
        <is>
          <t>Пру1665146</t>
        </is>
      </c>
      <c r="L733" s="175" t="inlineStr">
        <is>
          <t xml:space="preserve">Пискун </t>
        </is>
      </c>
      <c r="M733" s="175" t="inlineStr">
        <is>
          <t>Н421ТУ159</t>
        </is>
      </c>
      <c r="N733" s="175" t="n">
        <v>20</v>
      </c>
      <c r="O733" s="175" t="n"/>
      <c r="P733" s="175" t="n"/>
      <c r="Q733" s="251" t="n">
        <v>16000</v>
      </c>
      <c r="R733" s="175" t="n">
        <v>810007288</v>
      </c>
      <c r="S733" s="257" t="inlineStr">
        <is>
          <t>R101272947</t>
        </is>
      </c>
      <c r="T733" s="175">
        <f>VLOOKUP(_xlfn.CONCAT(G733,H733),'SHIP-TO'!H:I,2,0)</f>
        <v/>
      </c>
      <c r="U733" s="296" t="n"/>
      <c r="V733" s="175" t="n"/>
      <c r="W733" s="175" t="n"/>
      <c r="X733" s="175" t="n"/>
      <c r="Y733" s="175" t="n"/>
      <c r="Z733" s="175" t="n"/>
      <c r="AA733" s="175" t="n"/>
      <c r="AB733" s="175" t="n"/>
      <c r="AC733" s="175" t="n"/>
      <c r="AD733" s="175" t="n"/>
      <c r="AE733" s="175" t="n"/>
      <c r="AF733" s="175" t="n"/>
      <c r="AG733" s="175" t="n"/>
      <c r="AH733" s="175" t="n"/>
      <c r="AI733" s="257" t="n"/>
      <c r="AJ733" s="175" t="n"/>
    </row>
    <row r="734">
      <c r="A734" s="167">
        <f>E734&amp;F734</f>
        <v/>
      </c>
      <c r="B734" s="56" t="n">
        <v>733</v>
      </c>
      <c r="C734" s="175">
        <f>C733</f>
        <v/>
      </c>
      <c r="D734" s="175">
        <f>C734&amp;"/"&amp;B734</f>
        <v/>
      </c>
      <c r="E734" s="187" t="n">
        <v>45515</v>
      </c>
      <c r="F734" s="270" t="inlineStr">
        <is>
          <t>возврат</t>
        </is>
      </c>
      <c r="G734" s="268" t="inlineStr">
        <is>
          <t>Х5</t>
        </is>
      </c>
      <c r="H734" s="269" t="inlineStr">
        <is>
          <t>РЦ Тюмень</t>
        </is>
      </c>
      <c r="I734" s="175" t="n">
        <v>400</v>
      </c>
      <c r="J734" s="175" t="n">
        <v>400</v>
      </c>
      <c r="K734" s="175" t="n">
        <v>5900163065</v>
      </c>
      <c r="L734" s="175" t="inlineStr">
        <is>
          <t>Яковлев</t>
        </is>
      </c>
      <c r="M734" s="175" t="inlineStr">
        <is>
          <t>Х332КУ59</t>
        </is>
      </c>
      <c r="N734" s="175" t="n">
        <v>16</v>
      </c>
      <c r="O734" s="175" t="n"/>
      <c r="P734" s="175" t="n"/>
      <c r="Q734" s="251" t="n">
        <v>40000</v>
      </c>
      <c r="R734" s="175" t="n">
        <v>810001008</v>
      </c>
      <c r="S734" s="257" t="inlineStr">
        <is>
          <t>R101273564</t>
        </is>
      </c>
      <c r="T734" s="175">
        <f>VLOOKUP(_xlfn.CONCAT(G734,H734),'SHIP-TO'!H:I,2,0)</f>
        <v/>
      </c>
      <c r="U734" s="296" t="n"/>
      <c r="V734" s="175" t="n"/>
      <c r="W734" s="175" t="n"/>
      <c r="X734" s="175" t="n"/>
      <c r="Y734" s="175" t="n"/>
      <c r="Z734" s="175" t="n"/>
      <c r="AA734" s="175" t="n"/>
      <c r="AB734" s="175" t="n"/>
      <c r="AC734" s="175" t="n"/>
      <c r="AD734" s="175" t="n"/>
      <c r="AE734" s="175" t="n"/>
      <c r="AF734" s="175" t="n"/>
      <c r="AG734" s="175" t="n"/>
      <c r="AH734" s="175" t="n"/>
      <c r="AI734" s="257" t="n"/>
      <c r="AJ734" s="175" t="n"/>
    </row>
    <row r="735">
      <c r="A735" s="167">
        <f>E735&amp;F735</f>
        <v/>
      </c>
      <c r="B735" s="56" t="n">
        <v>734</v>
      </c>
      <c r="C735" s="175">
        <f>C734</f>
        <v/>
      </c>
      <c r="D735" s="175">
        <f>C735&amp;"/"&amp;B735</f>
        <v/>
      </c>
      <c r="E735" s="187" t="n">
        <v>45515</v>
      </c>
      <c r="F735" s="270" t="inlineStr">
        <is>
          <t>возврат</t>
        </is>
      </c>
      <c r="G735" s="268" t="inlineStr">
        <is>
          <t>Х5</t>
        </is>
      </c>
      <c r="H735" s="269" t="inlineStr">
        <is>
          <t>РЦ Екатеринбург Юг</t>
        </is>
      </c>
      <c r="I735" s="175" t="n">
        <v>400</v>
      </c>
      <c r="J735" s="175" t="n">
        <v>400</v>
      </c>
      <c r="K735" s="175" t="n">
        <v>3533</v>
      </c>
      <c r="L735" s="175" t="inlineStr">
        <is>
          <t>Петухов</t>
        </is>
      </c>
      <c r="M735" s="175" t="inlineStr">
        <is>
          <t>Р271КЕ159</t>
        </is>
      </c>
      <c r="N735" s="175" t="n">
        <v>16</v>
      </c>
      <c r="O735" s="175" t="n"/>
      <c r="P735" s="175" t="n"/>
      <c r="Q735" s="251" t="n">
        <v>16000</v>
      </c>
      <c r="R735" s="175" t="n">
        <v>810004151</v>
      </c>
      <c r="S735" s="257" t="inlineStr">
        <is>
          <t>R101273570</t>
        </is>
      </c>
      <c r="T735" s="175">
        <f>VLOOKUP(_xlfn.CONCAT(G735,H735),'SHIP-TO'!H:I,2,0)</f>
        <v/>
      </c>
      <c r="U735" s="296" t="n"/>
      <c r="V735" s="175" t="n"/>
      <c r="W735" s="175" t="n"/>
      <c r="X735" s="175" t="n"/>
      <c r="Y735" s="175" t="n"/>
      <c r="Z735" s="175" t="n"/>
      <c r="AA735" s="175" t="n"/>
      <c r="AB735" s="175" t="n"/>
      <c r="AC735" s="175" t="n"/>
      <c r="AD735" s="175" t="n"/>
      <c r="AE735" s="175" t="n"/>
      <c r="AF735" s="175" t="n"/>
      <c r="AG735" s="175" t="n"/>
      <c r="AH735" s="175" t="n"/>
      <c r="AI735" s="257" t="n"/>
      <c r="AJ735" s="175" t="n"/>
    </row>
    <row r="736">
      <c r="A736" s="167">
        <f>E736&amp;F736</f>
        <v/>
      </c>
      <c r="B736" s="56" t="n">
        <v>735</v>
      </c>
      <c r="C736" s="175">
        <f>C735</f>
        <v/>
      </c>
      <c r="D736" s="175">
        <f>C736&amp;"/"&amp;B736</f>
        <v/>
      </c>
      <c r="E736" s="187" t="n">
        <v>45515</v>
      </c>
      <c r="F736" s="270" t="inlineStr">
        <is>
          <t>возврат</t>
        </is>
      </c>
      <c r="G736" s="268" t="inlineStr">
        <is>
          <t>Х5</t>
        </is>
      </c>
      <c r="H736" s="269" t="inlineStr">
        <is>
          <t>РЦ Тюмень</t>
        </is>
      </c>
      <c r="I736" s="175" t="n">
        <v>212</v>
      </c>
      <c r="J736" s="175" t="n">
        <v>212</v>
      </c>
      <c r="K736" s="175" t="n">
        <v>5900163068</v>
      </c>
      <c r="L736" s="175" t="inlineStr">
        <is>
          <t>Яковлев</t>
        </is>
      </c>
      <c r="M736" s="175" t="inlineStr">
        <is>
          <t>Х332КУ59</t>
        </is>
      </c>
      <c r="N736" s="175" t="n">
        <v>9</v>
      </c>
      <c r="O736" s="175" t="n"/>
      <c r="P736" s="175" t="n"/>
      <c r="Q736" s="251" t="n">
        <v>40000</v>
      </c>
      <c r="R736" s="175" t="n">
        <v>810011375</v>
      </c>
      <c r="S736" s="257" t="inlineStr">
        <is>
          <t>R101273563</t>
        </is>
      </c>
      <c r="T736" s="175">
        <f>VLOOKUP(_xlfn.CONCAT(G736,H736),'SHIP-TO'!H:I,2,0)</f>
        <v/>
      </c>
      <c r="U736" s="296" t="n"/>
      <c r="V736" s="175" t="n"/>
      <c r="W736" s="175" t="n"/>
      <c r="X736" s="175" t="n"/>
      <c r="Y736" s="175" t="n"/>
      <c r="Z736" s="175" t="n"/>
      <c r="AA736" s="175" t="n"/>
      <c r="AB736" s="175" t="n"/>
      <c r="AC736" s="175" t="n"/>
      <c r="AD736" s="175" t="n"/>
      <c r="AE736" s="175" t="n"/>
      <c r="AF736" s="175" t="n"/>
      <c r="AG736" s="175" t="n"/>
      <c r="AH736" s="175" t="n"/>
      <c r="AI736" s="257" t="n"/>
      <c r="AJ736" s="175" t="n"/>
    </row>
    <row r="737">
      <c r="A737" s="167">
        <f>E737&amp;F737</f>
        <v/>
      </c>
      <c r="B737" s="56" t="n">
        <v>736</v>
      </c>
      <c r="C737" s="175">
        <f>C736</f>
        <v/>
      </c>
      <c r="D737" s="175">
        <f>C737&amp;"/"&amp;B737</f>
        <v/>
      </c>
      <c r="E737" s="187" t="n">
        <v>45517</v>
      </c>
      <c r="F737" s="270" t="inlineStr">
        <is>
          <t>возврат</t>
        </is>
      </c>
      <c r="G737" s="268" t="inlineStr">
        <is>
          <t>Х5</t>
        </is>
      </c>
      <c r="H737" s="269" t="inlineStr">
        <is>
          <t>РЦ Екатеринбург Юг</t>
        </is>
      </c>
      <c r="I737" s="175" t="n">
        <v>415</v>
      </c>
      <c r="J737" s="175" t="n">
        <v>400</v>
      </c>
      <c r="K737" s="175" t="n">
        <v>3542</v>
      </c>
      <c r="L737" s="175" t="inlineStr">
        <is>
          <t>Гамаюнов</t>
        </is>
      </c>
      <c r="M737" s="175" t="inlineStr">
        <is>
          <t>Р786УН159</t>
        </is>
      </c>
      <c r="N737" s="175" t="n">
        <v>16</v>
      </c>
      <c r="O737" s="175" t="n"/>
      <c r="P737" s="175" t="n"/>
      <c r="Q737" s="251" t="n">
        <v>16000</v>
      </c>
      <c r="R737" s="175" t="n">
        <v>810001007</v>
      </c>
      <c r="S737" s="257" t="inlineStr">
        <is>
          <t>R101273568</t>
        </is>
      </c>
      <c r="T737" s="175">
        <f>VLOOKUP(_xlfn.CONCAT(G737,H737),'SHIP-TO'!H:I,2,0)</f>
        <v/>
      </c>
      <c r="U737" s="296" t="n"/>
      <c r="V737" s="175" t="n"/>
      <c r="W737" s="175" t="n"/>
      <c r="X737" s="175" t="n"/>
      <c r="Y737" s="175" t="n"/>
      <c r="Z737" s="175" t="n"/>
      <c r="AA737" s="175" t="n"/>
      <c r="AB737" s="175" t="n"/>
      <c r="AC737" s="175" t="n"/>
      <c r="AD737" s="175" t="n"/>
      <c r="AE737" s="175" t="n"/>
      <c r="AF737" s="175" t="n"/>
      <c r="AG737" s="175" t="n"/>
      <c r="AH737" s="175" t="n"/>
      <c r="AI737" s="257" t="n"/>
      <c r="AJ737" s="175" t="n"/>
    </row>
    <row r="738">
      <c r="A738" s="167">
        <f>E738&amp;F738</f>
        <v/>
      </c>
      <c r="B738" s="56" t="n">
        <v>737</v>
      </c>
      <c r="C738" s="175">
        <f>C737</f>
        <v/>
      </c>
      <c r="D738" s="175">
        <f>C738&amp;"/"&amp;B738</f>
        <v/>
      </c>
      <c r="E738" s="187" t="n">
        <v>45517</v>
      </c>
      <c r="F738" s="270" t="inlineStr">
        <is>
          <t>возврат</t>
        </is>
      </c>
      <c r="G738" s="268" t="inlineStr">
        <is>
          <t>Тандер</t>
        </is>
      </c>
      <c r="H738" s="269" t="inlineStr">
        <is>
          <t>Тюмень</t>
        </is>
      </c>
      <c r="I738" s="175" t="n">
        <v>280</v>
      </c>
      <c r="J738" s="175" t="n">
        <v>260</v>
      </c>
      <c r="K738" s="175" t="inlineStr">
        <is>
          <t>Тмн1029679</t>
        </is>
      </c>
      <c r="L738" s="175" t="inlineStr">
        <is>
          <t>Салимгараев</t>
        </is>
      </c>
      <c r="M738" s="175" t="inlineStr">
        <is>
          <t>А308ОК159</t>
        </is>
      </c>
      <c r="N738" s="175" t="n">
        <v>11</v>
      </c>
      <c r="O738" s="175" t="n"/>
      <c r="P738" s="175" t="n"/>
      <c r="Q738" s="251" t="n">
        <v>40000</v>
      </c>
      <c r="R738" s="175" t="n">
        <v>810009736</v>
      </c>
      <c r="S738" s="257" t="inlineStr">
        <is>
          <t>R101272943</t>
        </is>
      </c>
      <c r="T738" s="175">
        <f>VLOOKUP(_xlfn.CONCAT(G738,H738),'SHIP-TO'!H:I,2,0)</f>
        <v/>
      </c>
      <c r="U738" s="296" t="n"/>
      <c r="V738" s="175" t="n"/>
      <c r="W738" s="175" t="n"/>
      <c r="X738" s="175" t="n"/>
      <c r="Y738" s="175" t="n"/>
      <c r="Z738" s="175" t="n"/>
      <c r="AA738" s="175" t="n"/>
      <c r="AB738" s="175" t="n"/>
      <c r="AC738" s="175" t="n"/>
      <c r="AD738" s="175" t="n"/>
      <c r="AE738" s="175" t="n"/>
      <c r="AF738" s="175" t="n"/>
      <c r="AG738" s="175" t="n"/>
      <c r="AH738" s="175" t="n"/>
      <c r="AI738" s="257" t="n"/>
      <c r="AJ738" s="175" t="n"/>
    </row>
    <row r="739">
      <c r="A739" s="167">
        <f>E739&amp;F739</f>
        <v/>
      </c>
      <c r="B739" s="56" t="n">
        <v>738</v>
      </c>
      <c r="C739" s="175">
        <f>C738</f>
        <v/>
      </c>
      <c r="D739" s="175">
        <f>C739&amp;"/"&amp;B739</f>
        <v/>
      </c>
      <c r="E739" s="187" t="n">
        <v>45517</v>
      </c>
      <c r="F739" s="270" t="inlineStr">
        <is>
          <t>возврат</t>
        </is>
      </c>
      <c r="G739" s="268" t="inlineStr">
        <is>
          <t>Тандер</t>
        </is>
      </c>
      <c r="H739" s="269" t="inlineStr">
        <is>
          <t>Челябинск</t>
        </is>
      </c>
      <c r="I739" s="175" t="n">
        <v>340</v>
      </c>
      <c r="J739" s="175" t="n">
        <v>340</v>
      </c>
      <c r="K739" s="175" t="inlineStr">
        <is>
          <t>Чел1380424</t>
        </is>
      </c>
      <c r="L739" s="175" t="inlineStr">
        <is>
          <t>Сорокин</t>
        </is>
      </c>
      <c r="M739" s="175" t="inlineStr">
        <is>
          <t>Н764УН159</t>
        </is>
      </c>
      <c r="N739" s="175" t="n">
        <v>14</v>
      </c>
      <c r="O739" s="175" t="n"/>
      <c r="P739" s="175" t="n"/>
      <c r="Q739" s="251" t="n">
        <v>40000</v>
      </c>
      <c r="R739" s="175" t="n">
        <v>810007469</v>
      </c>
      <c r="S739" s="257" t="inlineStr">
        <is>
          <t>R101272940</t>
        </is>
      </c>
      <c r="T739" s="175">
        <f>VLOOKUP(_xlfn.CONCAT(G739,H739),'SHIP-TO'!H:I,2,0)</f>
        <v/>
      </c>
      <c r="U739" s="296" t="n"/>
      <c r="V739" s="175" t="n"/>
      <c r="W739" s="175" t="n"/>
      <c r="X739" s="175" t="n"/>
      <c r="Y739" s="175" t="n"/>
      <c r="Z739" s="175" t="n"/>
      <c r="AA739" s="175" t="n"/>
      <c r="AB739" s="175" t="n"/>
      <c r="AC739" s="175" t="n"/>
      <c r="AD739" s="175" t="n"/>
      <c r="AE739" s="175" t="n"/>
      <c r="AF739" s="175" t="n"/>
      <c r="AG739" s="175" t="n"/>
      <c r="AH739" s="175" t="n"/>
      <c r="AI739" s="257" t="n"/>
      <c r="AJ739" s="175" t="n"/>
    </row>
    <row r="740">
      <c r="A740" s="167">
        <f>E740&amp;F740</f>
        <v/>
      </c>
      <c r="B740" s="56" t="n">
        <v>739</v>
      </c>
      <c r="C740" s="175">
        <f>C739</f>
        <v/>
      </c>
      <c r="D740" s="175">
        <f>C740&amp;"/"&amp;B740</f>
        <v/>
      </c>
      <c r="E740" s="187" t="n">
        <v>45520</v>
      </c>
      <c r="F740" s="270" t="inlineStr">
        <is>
          <t>возврат</t>
        </is>
      </c>
      <c r="G740" s="268" t="inlineStr">
        <is>
          <t>Тандер</t>
        </is>
      </c>
      <c r="H740" s="269" t="inlineStr">
        <is>
          <t>Екатеринбург</t>
        </is>
      </c>
      <c r="I740" s="175" t="n">
        <v>500</v>
      </c>
      <c r="J740" s="175" t="n">
        <v>487</v>
      </c>
      <c r="K740" s="175" t="inlineStr">
        <is>
          <t>Пру1669103</t>
        </is>
      </c>
      <c r="L740" s="175" t="inlineStr">
        <is>
          <t>Петухов</t>
        </is>
      </c>
      <c r="M740" s="175" t="inlineStr">
        <is>
          <t>Р271КЕ159</t>
        </is>
      </c>
      <c r="N740" s="175" t="n">
        <v>20</v>
      </c>
      <c r="O740" s="175" t="n"/>
      <c r="P740" s="175" t="n"/>
      <c r="Q740" s="251" t="n">
        <v>16000</v>
      </c>
      <c r="R740" s="175" t="n">
        <v>810011438</v>
      </c>
      <c r="S740" s="257" t="inlineStr">
        <is>
          <t>R101272948</t>
        </is>
      </c>
      <c r="T740" s="175">
        <f>VLOOKUP(_xlfn.CONCAT(G740,H740),'SHIP-TO'!H:I,2,0)</f>
        <v/>
      </c>
      <c r="U740" s="296" t="n"/>
      <c r="V740" s="175" t="n"/>
      <c r="W740" s="175" t="n"/>
      <c r="X740" s="175" t="n"/>
      <c r="Y740" s="175" t="n"/>
      <c r="Z740" s="175" t="n"/>
      <c r="AA740" s="175" t="n"/>
      <c r="AB740" s="175" t="n"/>
      <c r="AC740" s="175" t="n"/>
      <c r="AD740" s="175" t="n"/>
      <c r="AE740" s="175" t="n"/>
      <c r="AF740" s="175" t="n"/>
      <c r="AG740" s="175" t="n"/>
      <c r="AH740" s="175" t="n"/>
      <c r="AI740" s="257" t="n"/>
      <c r="AJ740" s="175" t="n"/>
    </row>
    <row r="741">
      <c r="A741" s="167">
        <f>E741&amp;F741</f>
        <v/>
      </c>
      <c r="B741" s="56" t="n">
        <v>740</v>
      </c>
      <c r="C741" s="175">
        <f>C740</f>
        <v/>
      </c>
      <c r="D741" s="175">
        <f>C741&amp;"/"&amp;B741</f>
        <v/>
      </c>
      <c r="E741" s="187" t="n">
        <v>45521</v>
      </c>
      <c r="F741" s="270" t="inlineStr">
        <is>
          <t>возврат</t>
        </is>
      </c>
      <c r="G741" s="268" t="inlineStr">
        <is>
          <t>Х5</t>
        </is>
      </c>
      <c r="H741" s="269" t="inlineStr">
        <is>
          <t>РЦ Екатеринбург</t>
        </is>
      </c>
      <c r="I741" s="175" t="n">
        <v>309</v>
      </c>
      <c r="J741" s="175" t="n">
        <v>300</v>
      </c>
      <c r="K741" s="175" t="n">
        <v>11827</v>
      </c>
      <c r="L741" s="175" t="inlineStr">
        <is>
          <t>Малыгин</t>
        </is>
      </c>
      <c r="M741" s="175" t="inlineStr">
        <is>
          <t>Н421ТУ159</t>
        </is>
      </c>
      <c r="N741" s="175" t="n">
        <v>12</v>
      </c>
      <c r="O741" s="175" t="n"/>
      <c r="P741" s="175" t="n"/>
      <c r="Q741" s="251" t="n">
        <v>16000</v>
      </c>
      <c r="R741" s="175" t="n">
        <v>810005605</v>
      </c>
      <c r="S741" s="257" t="inlineStr">
        <is>
          <t>R101273565</t>
        </is>
      </c>
      <c r="T741" s="175">
        <f>VLOOKUP(_xlfn.CONCAT(G741,H741),'SHIP-TO'!H:I,2,0)</f>
        <v/>
      </c>
      <c r="U741" s="296" t="n"/>
      <c r="V741" s="175" t="n"/>
      <c r="W741" s="175" t="n"/>
      <c r="X741" s="175" t="n"/>
      <c r="Y741" s="175" t="n"/>
      <c r="Z741" s="175" t="n"/>
      <c r="AA741" s="175" t="n"/>
      <c r="AB741" s="175" t="n"/>
      <c r="AC741" s="175" t="n"/>
      <c r="AD741" s="175" t="n"/>
      <c r="AE741" s="175" t="n"/>
      <c r="AF741" s="175" t="n"/>
      <c r="AG741" s="175" t="n"/>
      <c r="AH741" s="175" t="n"/>
      <c r="AI741" s="257" t="n"/>
      <c r="AJ741" s="175" t="n"/>
    </row>
    <row r="742">
      <c r="A742" s="167">
        <f>E742&amp;F742</f>
        <v/>
      </c>
      <c r="B742" s="56" t="n">
        <v>741</v>
      </c>
      <c r="C742" s="175">
        <f>C741</f>
        <v/>
      </c>
      <c r="D742" s="175">
        <f>C742&amp;"/"&amp;B742</f>
        <v/>
      </c>
      <c r="E742" s="187" t="n">
        <v>45525</v>
      </c>
      <c r="F742" s="187" t="inlineStr">
        <is>
          <t>возврат</t>
        </is>
      </c>
      <c r="G742" s="175" t="inlineStr">
        <is>
          <t>Тандер</t>
        </is>
      </c>
      <c r="H742" s="220" t="inlineStr">
        <is>
          <t>Екатеринбург</t>
        </is>
      </c>
      <c r="I742" s="175" t="n">
        <v>500</v>
      </c>
      <c r="J742" s="175" t="n">
        <v>500</v>
      </c>
      <c r="K742" s="175" t="inlineStr">
        <is>
          <t>Пру1672261</t>
        </is>
      </c>
      <c r="L742" s="175" t="inlineStr">
        <is>
          <t xml:space="preserve">Антропов </t>
        </is>
      </c>
      <c r="M742" s="175" t="inlineStr">
        <is>
          <t>Р143ЕХ159</t>
        </is>
      </c>
      <c r="N742" s="175" t="n">
        <v>20</v>
      </c>
      <c r="O742" s="175" t="n"/>
      <c r="P742" s="175" t="n"/>
      <c r="Q742" s="251" t="n">
        <v>16000</v>
      </c>
      <c r="R742" s="175" t="n">
        <v>810004150</v>
      </c>
      <c r="S742" s="257" t="inlineStr">
        <is>
          <t>R101273572</t>
        </is>
      </c>
      <c r="T742" s="175">
        <f>VLOOKUP(_xlfn.CONCAT(G742,H742),'SHIP-TO'!H:I,2,0)</f>
        <v/>
      </c>
      <c r="U742" s="296" t="n"/>
      <c r="V742" s="175" t="n"/>
      <c r="W742" s="175" t="n"/>
      <c r="X742" s="175" t="n"/>
      <c r="Y742" s="175" t="n"/>
      <c r="Z742" s="175" t="n"/>
      <c r="AA742" s="175" t="n"/>
      <c r="AB742" s="175" t="n"/>
      <c r="AC742" s="175" t="n"/>
      <c r="AD742" s="175" t="n"/>
      <c r="AE742" s="175" t="n"/>
      <c r="AF742" s="175" t="n"/>
      <c r="AG742" s="175" t="n"/>
      <c r="AH742" s="175" t="n"/>
      <c r="AI742" s="257" t="n"/>
      <c r="AJ742" s="175" t="n"/>
    </row>
    <row r="743">
      <c r="A743" s="167">
        <f>E743&amp;F743</f>
        <v/>
      </c>
      <c r="B743" s="56" t="n">
        <v>742</v>
      </c>
      <c r="C743" s="175">
        <f>C742</f>
        <v/>
      </c>
      <c r="D743" s="175">
        <f>C743&amp;"/"&amp;B743</f>
        <v/>
      </c>
      <c r="E743" s="187" t="n">
        <v>45528</v>
      </c>
      <c r="F743" s="270" t="inlineStr">
        <is>
          <t>возврат</t>
        </is>
      </c>
      <c r="G743" s="268" t="inlineStr">
        <is>
          <t>Х5</t>
        </is>
      </c>
      <c r="H743" s="269" t="inlineStr">
        <is>
          <t>РЦ Форпост</t>
        </is>
      </c>
      <c r="I743" s="175" t="n">
        <v>400</v>
      </c>
      <c r="J743" s="175" t="n">
        <v>400</v>
      </c>
      <c r="K743" s="175" t="n">
        <v>3947</v>
      </c>
      <c r="L743" s="175" t="inlineStr">
        <is>
          <t>Карамов</t>
        </is>
      </c>
      <c r="M743" s="175" t="inlineStr">
        <is>
          <t>А470ОК159</t>
        </is>
      </c>
      <c r="N743" s="175" t="n">
        <v>16</v>
      </c>
      <c r="O743" s="175" t="n"/>
      <c r="P743" s="175" t="n"/>
      <c r="Q743" s="251" t="n">
        <v>40000</v>
      </c>
      <c r="R743" s="175" t="n">
        <v>810006256</v>
      </c>
      <c r="S743" s="257" t="inlineStr">
        <is>
          <t>R101273566</t>
        </is>
      </c>
      <c r="T743" s="175">
        <f>VLOOKUP(_xlfn.CONCAT(G743,H743),'SHIP-TO'!H:I,2,0)</f>
        <v/>
      </c>
      <c r="U743" s="296" t="n"/>
      <c r="V743" s="175" t="n"/>
      <c r="W743" s="175" t="n"/>
      <c r="X743" s="175" t="n"/>
      <c r="Y743" s="175" t="n"/>
      <c r="Z743" s="175" t="n"/>
      <c r="AA743" s="175" t="n"/>
      <c r="AB743" s="175" t="n"/>
      <c r="AC743" s="175" t="n"/>
      <c r="AD743" s="175" t="n"/>
      <c r="AE743" s="175" t="n"/>
      <c r="AF743" s="175" t="n"/>
      <c r="AG743" s="175" t="n"/>
      <c r="AH743" s="175" t="n"/>
      <c r="AI743" s="257" t="n"/>
      <c r="AJ743" s="175" t="n"/>
    </row>
    <row r="744">
      <c r="A744" s="167">
        <f>E744&amp;F744</f>
        <v/>
      </c>
      <c r="B744" s="56" t="n">
        <v>743</v>
      </c>
      <c r="C744" s="175">
        <f>C743</f>
        <v/>
      </c>
      <c r="D744" s="175">
        <f>C744&amp;"/"&amp;B744</f>
        <v/>
      </c>
      <c r="E744" s="187" t="n">
        <v>45530</v>
      </c>
      <c r="F744" s="270" t="inlineStr">
        <is>
          <t>возврат</t>
        </is>
      </c>
      <c r="G744" s="268" t="inlineStr">
        <is>
          <t>Х5</t>
        </is>
      </c>
      <c r="H744" s="269" t="inlineStr">
        <is>
          <t>РЦ Форпост</t>
        </is>
      </c>
      <c r="I744" s="175" t="n">
        <v>251</v>
      </c>
      <c r="J744" s="175" t="n">
        <v>230</v>
      </c>
      <c r="K744" s="175" t="n">
        <v>3952</v>
      </c>
      <c r="L744" s="175" t="inlineStr">
        <is>
          <t>Лесников</t>
        </is>
      </c>
      <c r="M744" s="175" t="inlineStr">
        <is>
          <t>Н695УН159</t>
        </is>
      </c>
      <c r="N744" s="175" t="n">
        <v>10</v>
      </c>
      <c r="O744" s="175" t="n"/>
      <c r="P744" s="175" t="n"/>
      <c r="Q744" s="251" t="n">
        <v>40000</v>
      </c>
      <c r="R744" s="175" t="n">
        <v>810011376</v>
      </c>
      <c r="S744" s="257" t="inlineStr">
        <is>
          <t>R101273567</t>
        </is>
      </c>
      <c r="T744" s="175">
        <f>VLOOKUP(_xlfn.CONCAT(G744,H744),'SHIP-TO'!H:I,2,0)</f>
        <v/>
      </c>
      <c r="U744" s="296" t="n"/>
      <c r="V744" s="175" t="n"/>
      <c r="W744" s="175" t="n"/>
      <c r="X744" s="175" t="n"/>
      <c r="Y744" s="175" t="n"/>
      <c r="Z744" s="175" t="n"/>
      <c r="AA744" s="175" t="n"/>
      <c r="AB744" s="175" t="n"/>
      <c r="AC744" s="175" t="n"/>
      <c r="AD744" s="175" t="n"/>
      <c r="AE744" s="175" t="n"/>
      <c r="AF744" s="175" t="n"/>
      <c r="AG744" s="175" t="n"/>
      <c r="AH744" s="175" t="n"/>
      <c r="AI744" s="257" t="n"/>
      <c r="AJ744" s="175" t="n"/>
    </row>
    <row r="745">
      <c r="A745" s="167">
        <f>E745&amp;F745</f>
        <v/>
      </c>
      <c r="B745" s="56" t="n">
        <v>744</v>
      </c>
      <c r="C745" s="175">
        <f>C744</f>
        <v/>
      </c>
      <c r="D745" s="175">
        <f>C745&amp;"/"&amp;B745</f>
        <v/>
      </c>
      <c r="E745" s="187" t="n">
        <v>45530</v>
      </c>
      <c r="F745" s="270" t="inlineStr">
        <is>
          <t>возврат</t>
        </is>
      </c>
      <c r="G745" s="268" t="inlineStr">
        <is>
          <t>Х5</t>
        </is>
      </c>
      <c r="H745" s="269" t="inlineStr">
        <is>
          <t>РЦ Косулино</t>
        </is>
      </c>
      <c r="I745" s="175" t="n">
        <v>552</v>
      </c>
      <c r="J745" s="175" t="n">
        <v>500</v>
      </c>
      <c r="K745" s="175" t="n">
        <v>9083</v>
      </c>
      <c r="L745" s="175" t="inlineStr">
        <is>
          <t>Антропов</t>
        </is>
      </c>
      <c r="M745" s="175" t="inlineStr">
        <is>
          <t>Р143ЕХ159</t>
        </is>
      </c>
      <c r="N745" s="175" t="n">
        <v>20</v>
      </c>
      <c r="O745" s="175" t="n"/>
      <c r="P745" s="175" t="n"/>
      <c r="Q745" s="251" t="n">
        <v>16000</v>
      </c>
      <c r="R745" s="175" t="n">
        <v>810007486</v>
      </c>
      <c r="S745" s="257" t="inlineStr">
        <is>
          <t>R101273562</t>
        </is>
      </c>
      <c r="T745" s="175">
        <f>VLOOKUP(_xlfn.CONCAT(G745,H745),'SHIP-TO'!H:I,2,0)</f>
        <v/>
      </c>
      <c r="U745" s="296" t="n"/>
      <c r="V745" s="175" t="n"/>
      <c r="W745" s="175" t="n"/>
      <c r="X745" s="175" t="n"/>
      <c r="Y745" s="175" t="n"/>
      <c r="Z745" s="175" t="n"/>
      <c r="AA745" s="175" t="n"/>
      <c r="AB745" s="175" t="n"/>
      <c r="AC745" s="175" t="n"/>
      <c r="AD745" s="175" t="n"/>
      <c r="AE745" s="175" t="n"/>
      <c r="AF745" s="175" t="n"/>
      <c r="AG745" s="175" t="n"/>
      <c r="AH745" s="175" t="n"/>
      <c r="AI745" s="257" t="n"/>
      <c r="AJ745" s="175" t="n"/>
    </row>
    <row r="746">
      <c r="A746" s="167">
        <f>E746&amp;F746</f>
        <v/>
      </c>
      <c r="B746" s="56" t="n">
        <v>745</v>
      </c>
      <c r="C746" s="175">
        <f>C745</f>
        <v/>
      </c>
      <c r="D746" s="175">
        <f>C746&amp;"/"&amp;B746</f>
        <v/>
      </c>
      <c r="E746" s="187" t="n">
        <v>45530</v>
      </c>
      <c r="F746" s="187" t="inlineStr">
        <is>
          <t>возврат</t>
        </is>
      </c>
      <c r="G746" s="175" t="inlineStr">
        <is>
          <t>Тандер</t>
        </is>
      </c>
      <c r="H746" s="220" t="inlineStr">
        <is>
          <t>Екатеринбург</t>
        </is>
      </c>
      <c r="I746" s="175" t="n">
        <v>440</v>
      </c>
      <c r="J746" s="175" t="n">
        <v>440</v>
      </c>
      <c r="K746" s="175" t="inlineStr">
        <is>
          <t>Пру1675168</t>
        </is>
      </c>
      <c r="L746" s="175" t="inlineStr">
        <is>
          <t>Черемской</t>
        </is>
      </c>
      <c r="M746" s="175" t="inlineStr">
        <is>
          <t>А309ОК159</t>
        </is>
      </c>
      <c r="N746" s="175" t="n">
        <v>18</v>
      </c>
      <c r="O746" s="175" t="n"/>
      <c r="P746" s="175" t="n"/>
      <c r="Q746" s="251" t="n">
        <v>16000</v>
      </c>
      <c r="R746" s="175" t="n">
        <v>810007289</v>
      </c>
      <c r="S746" s="257" t="inlineStr">
        <is>
          <t>R101272945</t>
        </is>
      </c>
      <c r="T746" s="175">
        <f>VLOOKUP(_xlfn.CONCAT(G746,H746),'SHIP-TO'!H:I,2,0)</f>
        <v/>
      </c>
      <c r="U746" s="296" t="n"/>
      <c r="V746" s="175" t="n"/>
      <c r="W746" s="175" t="n"/>
      <c r="X746" s="175" t="n"/>
      <c r="Y746" s="175" t="n"/>
      <c r="Z746" s="175" t="n"/>
      <c r="AA746" s="175" t="n"/>
      <c r="AB746" s="175" t="n"/>
      <c r="AC746" s="175" t="n"/>
      <c r="AD746" s="175" t="n"/>
      <c r="AE746" s="175" t="n"/>
      <c r="AF746" s="175" t="n"/>
      <c r="AG746" s="175" t="n"/>
      <c r="AH746" s="175" t="n"/>
      <c r="AI746" s="257" t="n"/>
      <c r="AJ746" s="175" t="n"/>
    </row>
    <row r="747">
      <c r="A747" s="167">
        <f>E747&amp;F747</f>
        <v/>
      </c>
      <c r="B747" s="56" t="n">
        <v>746</v>
      </c>
      <c r="C747" s="175">
        <f>C746</f>
        <v/>
      </c>
      <c r="D747" s="175">
        <f>C747&amp;"/"&amp;B747</f>
        <v/>
      </c>
      <c r="E747" s="187" t="n">
        <v>45530</v>
      </c>
      <c r="F747" s="187" t="inlineStr">
        <is>
          <t>возврат</t>
        </is>
      </c>
      <c r="G747" s="175" t="inlineStr">
        <is>
          <t>Тандер</t>
        </is>
      </c>
      <c r="H747" s="220" t="inlineStr">
        <is>
          <t>Челябинск</t>
        </is>
      </c>
      <c r="I747" s="175" t="n">
        <v>360</v>
      </c>
      <c r="J747" s="175" t="n">
        <v>360</v>
      </c>
      <c r="K747" s="175" t="inlineStr">
        <is>
          <t>Чел1385240</t>
        </is>
      </c>
      <c r="L747" s="175" t="inlineStr">
        <is>
          <t>Яковлев</t>
        </is>
      </c>
      <c r="M747" s="175" t="inlineStr">
        <is>
          <t>А468ОК159</t>
        </is>
      </c>
      <c r="N747" s="175" t="n">
        <v>15</v>
      </c>
      <c r="O747" s="175" t="n"/>
      <c r="P747" s="175" t="n"/>
      <c r="Q747" s="251" t="n">
        <v>40000</v>
      </c>
      <c r="R747" s="175" t="n">
        <v>810005757</v>
      </c>
      <c r="S747" s="257" t="inlineStr">
        <is>
          <t>R101272941</t>
        </is>
      </c>
      <c r="T747" s="175">
        <f>VLOOKUP(_xlfn.CONCAT(G747,H747),'SHIP-TO'!H:I,2,0)</f>
        <v/>
      </c>
      <c r="U747" s="296" t="n"/>
      <c r="V747" s="175" t="n"/>
      <c r="W747" s="175" t="n"/>
      <c r="X747" s="175" t="n"/>
      <c r="Y747" s="175" t="n"/>
      <c r="Z747" s="175" t="n"/>
      <c r="AA747" s="175" t="n"/>
      <c r="AB747" s="175" t="n"/>
      <c r="AC747" s="175" t="n"/>
      <c r="AD747" s="175" t="n"/>
      <c r="AE747" s="175" t="n"/>
      <c r="AF747" s="175" t="n"/>
      <c r="AG747" s="175" t="n"/>
      <c r="AH747" s="175" t="n"/>
      <c r="AI747" s="257" t="n"/>
      <c r="AJ747" s="175" t="n"/>
    </row>
    <row r="748">
      <c r="A748" s="167">
        <f>E748&amp;F748</f>
        <v/>
      </c>
      <c r="B748" s="56" t="n">
        <v>747</v>
      </c>
      <c r="C748" s="175">
        <f>C747</f>
        <v/>
      </c>
      <c r="D748" s="175">
        <f>C748&amp;"/"&amp;B748</f>
        <v/>
      </c>
      <c r="E748" s="187" t="n">
        <v>45530</v>
      </c>
      <c r="F748" s="187" t="inlineStr">
        <is>
          <t>возврат</t>
        </is>
      </c>
      <c r="G748" s="175" t="inlineStr">
        <is>
          <t>Тандер</t>
        </is>
      </c>
      <c r="H748" s="220" t="inlineStr">
        <is>
          <t>Тюмень</t>
        </is>
      </c>
      <c r="I748" s="175" t="n">
        <v>160</v>
      </c>
      <c r="J748" s="175" t="n">
        <v>154</v>
      </c>
      <c r="K748" s="175" t="inlineStr">
        <is>
          <t>Тмн1033352</t>
        </is>
      </c>
      <c r="L748" s="175" t="inlineStr">
        <is>
          <t>Волик</t>
        </is>
      </c>
      <c r="M748" s="175" t="inlineStr">
        <is>
          <t>А470ОК159</t>
        </is>
      </c>
      <c r="N748" s="175" t="n">
        <v>7</v>
      </c>
      <c r="O748" s="175" t="n"/>
      <c r="P748" s="175" t="n"/>
      <c r="Q748" s="251" t="n">
        <v>40000</v>
      </c>
      <c r="R748" s="175" t="n">
        <v>810005604</v>
      </c>
      <c r="S748" s="257" t="inlineStr">
        <is>
          <t>R101272942</t>
        </is>
      </c>
      <c r="T748" s="175">
        <f>VLOOKUP(_xlfn.CONCAT(G748,H748),'SHIP-TO'!H:I,2,0)</f>
        <v/>
      </c>
      <c r="U748" s="296" t="n"/>
      <c r="V748" s="175" t="n"/>
      <c r="W748" s="175" t="n"/>
      <c r="X748" s="175" t="n"/>
      <c r="Y748" s="175" t="n"/>
      <c r="Z748" s="175" t="n"/>
      <c r="AA748" s="175" t="n"/>
      <c r="AB748" s="175" t="n"/>
      <c r="AC748" s="175" t="n"/>
      <c r="AD748" s="175" t="n"/>
      <c r="AE748" s="175" t="n"/>
      <c r="AF748" s="175" t="n"/>
      <c r="AG748" s="175" t="n"/>
      <c r="AH748" s="175" t="n"/>
      <c r="AI748" s="257" t="n"/>
      <c r="AJ748" s="175" t="n"/>
    </row>
    <row r="749">
      <c r="A749" s="167">
        <f>E749&amp;F749</f>
        <v/>
      </c>
      <c r="B749" s="56" t="n">
        <v>748</v>
      </c>
      <c r="C749" s="175">
        <f>C748</f>
        <v/>
      </c>
      <c r="D749" s="175">
        <f>C749&amp;"/"&amp;B749</f>
        <v/>
      </c>
      <c r="E749" s="187" t="n">
        <v>45532</v>
      </c>
      <c r="F749" s="270" t="inlineStr">
        <is>
          <t>возврат</t>
        </is>
      </c>
      <c r="G749" s="268" t="inlineStr">
        <is>
          <t>Верный</t>
        </is>
      </c>
      <c r="H749" s="269" t="inlineStr">
        <is>
          <t>Екатеринбург</t>
        </is>
      </c>
      <c r="I749" s="175" t="n">
        <v>132</v>
      </c>
      <c r="J749" s="175" t="n">
        <v>127</v>
      </c>
      <c r="K749" s="175" t="inlineStr">
        <is>
          <t>3982186/s99</t>
        </is>
      </c>
      <c r="L749" s="175" t="inlineStr">
        <is>
          <t>Антропов</t>
        </is>
      </c>
      <c r="M749" s="175" t="inlineStr">
        <is>
          <t>Р143ЕХ159</t>
        </is>
      </c>
      <c r="N749" s="175" t="n">
        <v>6</v>
      </c>
      <c r="O749" s="175" t="n"/>
      <c r="P749" s="175" t="n"/>
      <c r="Q749" s="251" t="n">
        <v>16000</v>
      </c>
      <c r="R749" s="175" t="n">
        <v>810013083</v>
      </c>
      <c r="S749" s="257" t="inlineStr">
        <is>
          <t>R101272944</t>
        </is>
      </c>
      <c r="T749" s="175">
        <f>VLOOKUP(_xlfn.CONCAT(G749,H749),'SHIP-TO'!H:I,2,0)</f>
        <v/>
      </c>
      <c r="U749" s="296" t="n"/>
      <c r="V749" s="175" t="n"/>
      <c r="W749" s="175" t="n"/>
      <c r="X749" s="175" t="n"/>
      <c r="Y749" s="175" t="n"/>
      <c r="Z749" s="175" t="n"/>
      <c r="AA749" s="175" t="n"/>
      <c r="AB749" s="175" t="n"/>
      <c r="AC749" s="175" t="n"/>
      <c r="AD749" s="175" t="n"/>
      <c r="AE749" s="175" t="n"/>
      <c r="AF749" s="175" t="n"/>
      <c r="AG749" s="175" t="n"/>
      <c r="AH749" s="175" t="n"/>
      <c r="AI749" s="257" t="n"/>
      <c r="AJ749" s="175" t="n"/>
    </row>
    <row r="750">
      <c r="A750" s="167">
        <f>E750&amp;F750</f>
        <v/>
      </c>
      <c r="B750" s="56" t="n">
        <v>749</v>
      </c>
      <c r="C750" s="175">
        <f>C749</f>
        <v/>
      </c>
      <c r="D750" s="175">
        <f>C750&amp;"/"&amp;B750</f>
        <v/>
      </c>
      <c r="E750" s="187" t="n">
        <v>45535</v>
      </c>
      <c r="F750" s="270" t="inlineStr">
        <is>
          <t>возврат</t>
        </is>
      </c>
      <c r="G750" s="268" t="inlineStr">
        <is>
          <t>Х5</t>
        </is>
      </c>
      <c r="H750" s="269" t="inlineStr">
        <is>
          <t>РЦ Косулино</t>
        </is>
      </c>
      <c r="I750" s="175" t="n">
        <v>552</v>
      </c>
      <c r="J750" s="175" t="n">
        <v>520</v>
      </c>
      <c r="K750" s="175" t="n">
        <v>9097</v>
      </c>
      <c r="L750" s="175" t="inlineStr">
        <is>
          <t>Пискун</t>
        </is>
      </c>
      <c r="M750" s="175" t="inlineStr">
        <is>
          <t>Н437ТУ159</t>
        </is>
      </c>
      <c r="N750" s="175" t="n">
        <v>21</v>
      </c>
      <c r="O750" s="175" t="n"/>
      <c r="P750" s="175" t="n"/>
      <c r="Q750" s="251" t="n">
        <v>16000</v>
      </c>
      <c r="R750" s="175" t="n">
        <v>810005606</v>
      </c>
      <c r="S750" s="257" t="inlineStr">
        <is>
          <t>R101273441</t>
        </is>
      </c>
      <c r="T750" s="175">
        <f>VLOOKUP(_xlfn.CONCAT(G750,H750),'SHIP-TO'!H:I,2,0)</f>
        <v/>
      </c>
      <c r="U750" s="296" t="n"/>
      <c r="V750" s="175" t="n"/>
      <c r="W750" s="175" t="n"/>
      <c r="X750" s="175" t="n"/>
      <c r="Y750" s="175" t="n"/>
      <c r="Z750" s="175" t="n"/>
      <c r="AA750" s="175" t="n"/>
      <c r="AB750" s="175" t="n"/>
      <c r="AC750" s="175" t="n"/>
      <c r="AD750" s="175" t="n"/>
      <c r="AE750" s="175" t="n"/>
      <c r="AF750" s="175" t="n"/>
      <c r="AG750" s="175" t="n"/>
      <c r="AH750" s="175" t="n"/>
      <c r="AI750" s="257" t="n"/>
      <c r="AJ750" s="175" t="n"/>
    </row>
    <row r="751" customFormat="1" s="172">
      <c r="A751" s="169">
        <f>E751&amp;F751</f>
        <v/>
      </c>
      <c r="B751" s="56" t="n">
        <v>750</v>
      </c>
      <c r="C751" s="185">
        <f>C750</f>
        <v/>
      </c>
      <c r="D751" s="185">
        <f>C751&amp;"/"&amp;B751</f>
        <v/>
      </c>
      <c r="E751" s="186" t="n">
        <v>45538</v>
      </c>
      <c r="F751" s="186" t="inlineStr">
        <is>
          <t>возврат</t>
        </is>
      </c>
      <c r="G751" s="185" t="inlineStr">
        <is>
          <t>Тандер</t>
        </is>
      </c>
      <c r="H751" s="216" t="inlineStr">
        <is>
          <t>Екатеринбург</t>
        </is>
      </c>
      <c r="I751" s="185" t="n">
        <v>500</v>
      </c>
      <c r="J751" s="185" t="n">
        <v>0</v>
      </c>
      <c r="K751" s="185" t="inlineStr">
        <is>
          <t>Срыв по причине долгой выгрузки на РЦ</t>
        </is>
      </c>
      <c r="L751" s="185" t="inlineStr">
        <is>
          <t>Карфидов</t>
        </is>
      </c>
      <c r="M751" s="185" t="inlineStr">
        <is>
          <t>Н750ЕТ159</t>
        </is>
      </c>
      <c r="N751" s="185" t="n">
        <v>0</v>
      </c>
      <c r="O751" s="185" t="n"/>
      <c r="P751" s="185" t="n"/>
      <c r="Q751" s="250" t="n"/>
      <c r="R751" s="185" t="inlineStr">
        <is>
          <t>-</t>
        </is>
      </c>
      <c r="S751" s="258" t="inlineStr">
        <is>
          <t>-</t>
        </is>
      </c>
      <c r="T751" s="185">
        <f>VLOOKUP(_xlfn.CONCAT(G751,H751),'SHIP-TO'!H:I,2,0)</f>
        <v/>
      </c>
      <c r="U751" s="282" t="n"/>
      <c r="V751" s="185" t="n"/>
      <c r="W751" s="185" t="n"/>
      <c r="X751" s="185" t="n"/>
      <c r="Y751" s="185" t="n"/>
      <c r="Z751" s="185" t="n"/>
      <c r="AA751" s="185" t="n"/>
      <c r="AB751" s="185" t="n"/>
      <c r="AC751" s="185" t="n"/>
      <c r="AD751" s="185" t="n"/>
      <c r="AE751" s="185" t="n"/>
      <c r="AF751" s="185" t="n"/>
      <c r="AG751" s="185" t="n"/>
      <c r="AH751" s="185" t="n"/>
      <c r="AI751" s="258" t="n"/>
      <c r="AJ751" s="185" t="n"/>
    </row>
    <row r="752" customFormat="1" s="172">
      <c r="A752" s="169">
        <f>E752&amp;F752</f>
        <v/>
      </c>
      <c r="B752" s="56" t="n">
        <v>751</v>
      </c>
      <c r="C752" s="185">
        <f>C751</f>
        <v/>
      </c>
      <c r="D752" s="185">
        <f>C752&amp;"/"&amp;B752</f>
        <v/>
      </c>
      <c r="E752" s="186" t="n">
        <v>45538</v>
      </c>
      <c r="F752" s="186" t="inlineStr">
        <is>
          <t>возврат</t>
        </is>
      </c>
      <c r="G752" s="185" t="inlineStr">
        <is>
          <t>Х5</t>
        </is>
      </c>
      <c r="H752" s="216" t="inlineStr">
        <is>
          <t>РЦ Форпост</t>
        </is>
      </c>
      <c r="I752" s="185" t="n">
        <v>400</v>
      </c>
      <c r="J752" s="185" t="n">
        <v>400</v>
      </c>
      <c r="K752" s="185" t="n">
        <v>3998</v>
      </c>
      <c r="L752" s="185" t="inlineStr">
        <is>
          <t xml:space="preserve">Малыгин </t>
        </is>
      </c>
      <c r="M752" s="185" t="inlineStr">
        <is>
          <t>Н437ТУ159</t>
        </is>
      </c>
      <c r="N752" s="185" t="n">
        <v>16</v>
      </c>
      <c r="O752" s="185" t="n"/>
      <c r="P752" s="185" t="n"/>
      <c r="Q752" s="275" t="n">
        <v>40000</v>
      </c>
      <c r="R752" s="185" t="n">
        <v>810013925</v>
      </c>
      <c r="S752" s="258" t="inlineStr">
        <is>
          <t>R101285748</t>
        </is>
      </c>
      <c r="T752" s="185">
        <f>VLOOKUP(_xlfn.CONCAT(G752,H752),'SHIP-TO'!H:I,2,0)</f>
        <v/>
      </c>
      <c r="U752" s="282" t="n"/>
      <c r="V752" s="185" t="n"/>
      <c r="W752" s="185" t="n"/>
      <c r="X752" s="185" t="n"/>
      <c r="Y752" s="185" t="n"/>
      <c r="Z752" s="185" t="n"/>
      <c r="AA752" s="185" t="n"/>
      <c r="AB752" s="185" t="n"/>
      <c r="AC752" s="185" t="n"/>
      <c r="AD752" s="185" t="n"/>
      <c r="AE752" s="185" t="n"/>
      <c r="AF752" s="185" t="n"/>
      <c r="AG752" s="185" t="n"/>
      <c r="AH752" s="185" t="n"/>
      <c r="AI752" s="258" t="n"/>
      <c r="AJ752" s="185" t="n"/>
    </row>
    <row r="753" customFormat="1" s="172">
      <c r="A753" s="169">
        <f>E753&amp;F753</f>
        <v/>
      </c>
      <c r="B753" s="56" t="n">
        <v>752</v>
      </c>
      <c r="C753" s="185">
        <f>C752</f>
        <v/>
      </c>
      <c r="D753" s="185">
        <f>C753&amp;"/"&amp;B753</f>
        <v/>
      </c>
      <c r="E753" s="186" t="n">
        <v>45540</v>
      </c>
      <c r="F753" s="186" t="inlineStr">
        <is>
          <t>возврат</t>
        </is>
      </c>
      <c r="G753" s="185" t="inlineStr">
        <is>
          <t>Х5</t>
        </is>
      </c>
      <c r="H753" s="216" t="inlineStr">
        <is>
          <t>РЦ Тюмень</t>
        </is>
      </c>
      <c r="I753" s="185" t="n">
        <v>400</v>
      </c>
      <c r="J753" s="185" t="n">
        <v>400</v>
      </c>
      <c r="K753" s="185" t="n">
        <v>5900166225</v>
      </c>
      <c r="L753" s="185" t="inlineStr">
        <is>
          <t xml:space="preserve">Уразов </t>
        </is>
      </c>
      <c r="M753" s="185" t="inlineStr">
        <is>
          <t>А308ОК159</t>
        </is>
      </c>
      <c r="N753" s="185" t="n">
        <v>16</v>
      </c>
      <c r="O753" s="185" t="n"/>
      <c r="P753" s="185" t="n"/>
      <c r="Q753" s="275" t="n">
        <v>40000</v>
      </c>
      <c r="R753" s="185" t="n">
        <v>810010781</v>
      </c>
      <c r="S753" s="258" t="inlineStr">
        <is>
          <t>R101285755</t>
        </is>
      </c>
      <c r="T753" s="185">
        <f>VLOOKUP(_xlfn.CONCAT(G753,H753),'SHIP-TO'!H:I,2,0)</f>
        <v/>
      </c>
      <c r="U753" s="282" t="n"/>
      <c r="V753" s="185" t="n"/>
      <c r="W753" s="185" t="n"/>
      <c r="X753" s="185" t="n"/>
      <c r="Y753" s="185" t="n"/>
      <c r="Z753" s="185" t="n"/>
      <c r="AA753" s="185" t="n"/>
      <c r="AB753" s="185" t="n"/>
      <c r="AC753" s="185" t="n"/>
      <c r="AD753" s="185" t="n"/>
      <c r="AE753" s="185" t="n"/>
      <c r="AF753" s="185" t="n"/>
      <c r="AG753" s="185" t="n"/>
      <c r="AH753" s="185" t="n"/>
      <c r="AI753" s="258" t="n"/>
      <c r="AJ753" s="185" t="n"/>
    </row>
    <row r="754" customFormat="1" s="172">
      <c r="A754" s="169">
        <f>E754&amp;F754</f>
        <v/>
      </c>
      <c r="B754" s="56" t="n">
        <v>753</v>
      </c>
      <c r="C754" s="185">
        <f>C753</f>
        <v/>
      </c>
      <c r="D754" s="185">
        <f>C754&amp;"/"&amp;B754</f>
        <v/>
      </c>
      <c r="E754" s="186" t="n">
        <v>45541</v>
      </c>
      <c r="F754" s="186" t="inlineStr">
        <is>
          <t>возврат</t>
        </is>
      </c>
      <c r="G754" s="185" t="inlineStr">
        <is>
          <t>Тандер</t>
        </is>
      </c>
      <c r="H754" s="216" t="inlineStr">
        <is>
          <t>Тюмень</t>
        </is>
      </c>
      <c r="I754" s="185" t="n">
        <v>320</v>
      </c>
      <c r="J754" s="185" t="n">
        <v>320</v>
      </c>
      <c r="K754" s="185" t="inlineStr">
        <is>
          <t>Тмн1036901</t>
        </is>
      </c>
      <c r="L754" s="185" t="inlineStr">
        <is>
          <t xml:space="preserve">Волик </t>
        </is>
      </c>
      <c r="M754" s="185" t="inlineStr">
        <is>
          <t xml:space="preserve">А470ОК159 </t>
        </is>
      </c>
      <c r="N754" s="185" t="n">
        <v>13</v>
      </c>
      <c r="O754" s="185" t="n"/>
      <c r="P754" s="185" t="n"/>
      <c r="Q754" s="275" t="n">
        <v>40000</v>
      </c>
      <c r="R754" s="185" t="n">
        <v>810013923</v>
      </c>
      <c r="S754" s="258" t="inlineStr">
        <is>
          <t>R101285737</t>
        </is>
      </c>
      <c r="T754" s="185">
        <f>VLOOKUP(_xlfn.CONCAT(G754,H754),'SHIP-TO'!H:I,2,0)</f>
        <v/>
      </c>
      <c r="U754" s="282" t="n"/>
      <c r="V754" s="185" t="n"/>
      <c r="W754" s="185" t="n"/>
      <c r="X754" s="185" t="n"/>
      <c r="Y754" s="185" t="n"/>
      <c r="Z754" s="185" t="n"/>
      <c r="AA754" s="185" t="n"/>
      <c r="AB754" s="185" t="n"/>
      <c r="AC754" s="185" t="n"/>
      <c r="AD754" s="185" t="n"/>
      <c r="AE754" s="185" t="n"/>
      <c r="AF754" s="185" t="n"/>
      <c r="AG754" s="185" t="n"/>
      <c r="AH754" s="185" t="n"/>
      <c r="AI754" s="258" t="n"/>
      <c r="AJ754" s="185" t="n"/>
    </row>
    <row r="755" customFormat="1" s="172">
      <c r="A755" s="169">
        <f>E755&amp;F755</f>
        <v/>
      </c>
      <c r="B755" s="56" t="n">
        <v>754</v>
      </c>
      <c r="C755" s="185">
        <f>C754</f>
        <v/>
      </c>
      <c r="D755" s="185">
        <f>C755&amp;"/"&amp;B755</f>
        <v/>
      </c>
      <c r="E755" s="186" t="n">
        <v>45541</v>
      </c>
      <c r="F755" s="186" t="inlineStr">
        <is>
          <t>возврат</t>
        </is>
      </c>
      <c r="G755" s="185" t="inlineStr">
        <is>
          <t>Тандер</t>
        </is>
      </c>
      <c r="H755" s="216" t="inlineStr">
        <is>
          <t>Челябинск</t>
        </is>
      </c>
      <c r="I755" s="185" t="n">
        <v>380</v>
      </c>
      <c r="J755" s="185" t="n">
        <v>380</v>
      </c>
      <c r="K755" s="185" t="inlineStr">
        <is>
          <t>Чел1389550</t>
        </is>
      </c>
      <c r="L755" s="185" t="inlineStr">
        <is>
          <t xml:space="preserve">Гладких </t>
        </is>
      </c>
      <c r="M755" s="185" t="inlineStr">
        <is>
          <t>Н695УН159</t>
        </is>
      </c>
      <c r="N755" s="185" t="n">
        <v>15</v>
      </c>
      <c r="O755" s="185" t="n"/>
      <c r="P755" s="185" t="n"/>
      <c r="Q755" s="275" t="n">
        <v>40000</v>
      </c>
      <c r="R755" s="185" t="n">
        <v>810007846</v>
      </c>
      <c r="S755" s="258" t="inlineStr">
        <is>
          <t>R101285738</t>
        </is>
      </c>
      <c r="T755" s="185">
        <f>VLOOKUP(_xlfn.CONCAT(G755,H755),'SHIP-TO'!H:I,2,0)</f>
        <v/>
      </c>
      <c r="U755" s="282" t="n"/>
      <c r="V755" s="185" t="n"/>
      <c r="W755" s="185" t="n"/>
      <c r="X755" s="185" t="n"/>
      <c r="Y755" s="185" t="n"/>
      <c r="Z755" s="185" t="n"/>
      <c r="AA755" s="185" t="n"/>
      <c r="AB755" s="185" t="n"/>
      <c r="AC755" s="185" t="n"/>
      <c r="AD755" s="185" t="n"/>
      <c r="AE755" s="185" t="n"/>
      <c r="AF755" s="185" t="n"/>
      <c r="AG755" s="185" t="n"/>
      <c r="AH755" s="185" t="n"/>
      <c r="AI755" s="258" t="n"/>
      <c r="AJ755" s="185" t="n"/>
    </row>
    <row r="756" customFormat="1" s="172">
      <c r="A756" s="169">
        <f>E756&amp;F756</f>
        <v/>
      </c>
      <c r="B756" s="56" t="n">
        <v>755</v>
      </c>
      <c r="C756" s="185">
        <f>C755</f>
        <v/>
      </c>
      <c r="D756" s="185">
        <f>C756&amp;"/"&amp;B756</f>
        <v/>
      </c>
      <c r="E756" s="186" t="n">
        <v>45542</v>
      </c>
      <c r="F756" s="186" t="inlineStr">
        <is>
          <t>возврат</t>
        </is>
      </c>
      <c r="G756" s="185" t="inlineStr">
        <is>
          <t>Х5</t>
        </is>
      </c>
      <c r="H756" s="216" t="inlineStr">
        <is>
          <t>РЦ Форпост</t>
        </is>
      </c>
      <c r="I756" s="185" t="n">
        <v>374</v>
      </c>
      <c r="J756" s="185" t="n">
        <v>375</v>
      </c>
      <c r="K756" s="185" t="n">
        <v>4027</v>
      </c>
      <c r="L756" s="185" t="inlineStr">
        <is>
          <t xml:space="preserve">Ханнанов </t>
        </is>
      </c>
      <c r="M756" s="185" t="inlineStr">
        <is>
          <t>Н421ТУ159</t>
        </is>
      </c>
      <c r="N756" s="185" t="n">
        <v>15</v>
      </c>
      <c r="O756" s="185" t="n"/>
      <c r="P756" s="185" t="n"/>
      <c r="Q756" s="275" t="n">
        <v>40000</v>
      </c>
      <c r="R756" s="185" t="n">
        <v>810013950</v>
      </c>
      <c r="S756" s="258" t="inlineStr">
        <is>
          <t>R101285750</t>
        </is>
      </c>
      <c r="T756" s="185">
        <f>VLOOKUP(_xlfn.CONCAT(G756,H756),'SHIP-TO'!H:I,2,0)</f>
        <v/>
      </c>
      <c r="U756" s="282" t="n"/>
      <c r="V756" s="185" t="n"/>
      <c r="W756" s="185" t="n"/>
      <c r="X756" s="185" t="n"/>
      <c r="Y756" s="185" t="n"/>
      <c r="Z756" s="185" t="n"/>
      <c r="AA756" s="185" t="n"/>
      <c r="AB756" s="185" t="n"/>
      <c r="AC756" s="185" t="n"/>
      <c r="AD756" s="185" t="n"/>
      <c r="AE756" s="185" t="n"/>
      <c r="AF756" s="185" t="n"/>
      <c r="AG756" s="185" t="n"/>
      <c r="AH756" s="185" t="n"/>
      <c r="AI756" s="258" t="n"/>
      <c r="AJ756" s="185" t="n"/>
    </row>
    <row r="757" customFormat="1" s="172">
      <c r="A757" s="169">
        <f>E757&amp;F757</f>
        <v/>
      </c>
      <c r="B757" s="56" t="n">
        <v>756</v>
      </c>
      <c r="C757" s="185">
        <f>C756</f>
        <v/>
      </c>
      <c r="D757" s="185">
        <f>C757&amp;"/"&amp;B757</f>
        <v/>
      </c>
      <c r="E757" s="186" t="n">
        <v>45542</v>
      </c>
      <c r="F757" s="186" t="inlineStr">
        <is>
          <t>возврат</t>
        </is>
      </c>
      <c r="G757" s="185" t="inlineStr">
        <is>
          <t>Х5</t>
        </is>
      </c>
      <c r="H757" s="216" t="inlineStr">
        <is>
          <t>РЦ Екатеринбург Юг</t>
        </is>
      </c>
      <c r="I757" s="185" t="n">
        <v>300</v>
      </c>
      <c r="J757" s="185" t="n">
        <v>300</v>
      </c>
      <c r="K757" s="185" t="n">
        <v>3663</v>
      </c>
      <c r="L757" s="185" t="inlineStr">
        <is>
          <t xml:space="preserve">Яковлев </t>
        </is>
      </c>
      <c r="M757" s="185" t="inlineStr">
        <is>
          <t>А468ОК159</t>
        </is>
      </c>
      <c r="N757" s="185" t="n">
        <v>12</v>
      </c>
      <c r="O757" s="185" t="n"/>
      <c r="P757" s="185" t="n"/>
      <c r="Q757" s="275" t="n">
        <v>16000</v>
      </c>
      <c r="R757" s="185" t="n">
        <v>810011467</v>
      </c>
      <c r="S757" s="258" t="inlineStr">
        <is>
          <t>R101285742</t>
        </is>
      </c>
      <c r="T757" s="185">
        <f>VLOOKUP(_xlfn.CONCAT(G757,H757),'SHIP-TO'!H:I,2,0)</f>
        <v/>
      </c>
      <c r="U757" s="282" t="n"/>
      <c r="V757" s="185" t="n"/>
      <c r="W757" s="185" t="n"/>
      <c r="X757" s="185" t="n"/>
      <c r="Y757" s="185" t="n"/>
      <c r="Z757" s="185" t="n"/>
      <c r="AA757" s="185" t="n"/>
      <c r="AB757" s="185" t="n"/>
      <c r="AC757" s="185" t="n"/>
      <c r="AD757" s="185" t="n"/>
      <c r="AE757" s="185" t="n"/>
      <c r="AF757" s="185" t="n"/>
      <c r="AG757" s="185" t="n"/>
      <c r="AH757" s="185" t="n"/>
      <c r="AI757" s="258" t="n"/>
      <c r="AJ757" s="185" t="n"/>
    </row>
    <row r="758" customFormat="1" s="172">
      <c r="A758" s="169">
        <f>E758&amp;F758</f>
        <v/>
      </c>
      <c r="B758" s="56" t="n">
        <v>757</v>
      </c>
      <c r="C758" s="185">
        <f>C757</f>
        <v/>
      </c>
      <c r="D758" s="185">
        <f>C758&amp;"/"&amp;B758</f>
        <v/>
      </c>
      <c r="E758" s="186" t="n">
        <v>45544</v>
      </c>
      <c r="F758" s="186" t="inlineStr">
        <is>
          <t>возврат</t>
        </is>
      </c>
      <c r="G758" s="185" t="inlineStr">
        <is>
          <t>Х5</t>
        </is>
      </c>
      <c r="H758" s="216" t="inlineStr">
        <is>
          <t>РЦ Екатеринбург Юг</t>
        </is>
      </c>
      <c r="I758" s="185" t="n">
        <v>300</v>
      </c>
      <c r="J758" s="185" t="n">
        <v>300</v>
      </c>
      <c r="K758" s="185" t="n">
        <v>3677</v>
      </c>
      <c r="L758" s="185" t="inlineStr">
        <is>
          <t xml:space="preserve">Пискун </t>
        </is>
      </c>
      <c r="M758" s="185" t="inlineStr">
        <is>
          <t>Н421ТУ159</t>
        </is>
      </c>
      <c r="N758" s="185" t="n">
        <v>12</v>
      </c>
      <c r="O758" s="185" t="n"/>
      <c r="P758" s="185" t="n"/>
      <c r="Q758" s="275" t="n">
        <v>16000</v>
      </c>
      <c r="R758" s="185" t="n">
        <v>810013622</v>
      </c>
      <c r="S758" s="258" t="inlineStr">
        <is>
          <t>R101285743</t>
        </is>
      </c>
      <c r="T758" s="185">
        <f>VLOOKUP(_xlfn.CONCAT(G758,H758),'SHIP-TO'!H:I,2,0)</f>
        <v/>
      </c>
      <c r="U758" s="282" t="n"/>
      <c r="V758" s="185" t="n"/>
      <c r="W758" s="185" t="n"/>
      <c r="X758" s="185" t="n"/>
      <c r="Y758" s="185" t="n"/>
      <c r="Z758" s="185" t="n"/>
      <c r="AA758" s="185" t="n"/>
      <c r="AB758" s="185" t="n"/>
      <c r="AC758" s="185" t="n"/>
      <c r="AD758" s="185" t="n"/>
      <c r="AE758" s="185" t="n"/>
      <c r="AF758" s="185" t="n"/>
      <c r="AG758" s="185" t="n"/>
      <c r="AH758" s="185" t="n"/>
      <c r="AI758" s="258" t="n"/>
      <c r="AJ758" s="185" t="n"/>
    </row>
    <row r="759" customFormat="1" s="172">
      <c r="A759" s="169">
        <f>E759&amp;F759</f>
        <v/>
      </c>
      <c r="B759" s="56" t="n">
        <v>758</v>
      </c>
      <c r="C759" s="185">
        <f>C758</f>
        <v/>
      </c>
      <c r="D759" s="185">
        <f>C759&amp;"/"&amp;B759</f>
        <v/>
      </c>
      <c r="E759" s="186" t="n">
        <v>45544</v>
      </c>
      <c r="F759" s="186" t="inlineStr">
        <is>
          <t>возврат</t>
        </is>
      </c>
      <c r="G759" s="185" t="inlineStr">
        <is>
          <t>Тандер</t>
        </is>
      </c>
      <c r="H759" s="216" t="inlineStr">
        <is>
          <t>Екатеринбург</t>
        </is>
      </c>
      <c r="I759" s="185" t="n">
        <v>500</v>
      </c>
      <c r="J759" s="185" t="n">
        <v>497</v>
      </c>
      <c r="K759" s="185" t="inlineStr">
        <is>
          <t>ВозПерв0011796</t>
        </is>
      </c>
      <c r="L759" s="185" t="inlineStr">
        <is>
          <t xml:space="preserve">Черемской </t>
        </is>
      </c>
      <c r="M759" s="185" t="inlineStr">
        <is>
          <t xml:space="preserve">А470ОК159 </t>
        </is>
      </c>
      <c r="N759" s="185" t="n">
        <v>20</v>
      </c>
      <c r="O759" s="185" t="n"/>
      <c r="P759" s="185" t="n"/>
      <c r="Q759" s="275" t="n">
        <v>16000</v>
      </c>
      <c r="R759" s="185" t="n">
        <v>810008479</v>
      </c>
      <c r="S759" s="258" t="inlineStr">
        <is>
          <t>R101285734</t>
        </is>
      </c>
      <c r="T759" s="185">
        <f>VLOOKUP(_xlfn.CONCAT(G759,H759),'SHIP-TO'!H:I,2,0)</f>
        <v/>
      </c>
      <c r="U759" s="282" t="n"/>
      <c r="V759" s="185" t="n"/>
      <c r="W759" s="185" t="n"/>
      <c r="X759" s="185" t="n"/>
      <c r="Y759" s="185" t="n"/>
      <c r="Z759" s="185" t="n"/>
      <c r="AA759" s="185" t="n"/>
      <c r="AB759" s="185" t="n"/>
      <c r="AC759" s="185" t="n"/>
      <c r="AD759" s="185" t="n"/>
      <c r="AE759" s="185" t="n"/>
      <c r="AF759" s="185" t="n"/>
      <c r="AG759" s="185" t="n"/>
      <c r="AH759" s="185" t="n"/>
      <c r="AI759" s="258" t="n"/>
      <c r="AJ759" s="185" t="n"/>
    </row>
    <row r="760" customFormat="1" s="172">
      <c r="A760" s="169">
        <f>E760&amp;F760</f>
        <v/>
      </c>
      <c r="B760" s="56" t="n">
        <v>759</v>
      </c>
      <c r="C760" s="185">
        <f>C759</f>
        <v/>
      </c>
      <c r="D760" s="185">
        <f>C760&amp;"/"&amp;B760</f>
        <v/>
      </c>
      <c r="E760" s="186" t="n">
        <v>45547</v>
      </c>
      <c r="F760" s="186" t="inlineStr">
        <is>
          <t>возврат</t>
        </is>
      </c>
      <c r="G760" s="185" t="inlineStr">
        <is>
          <t>Х5</t>
        </is>
      </c>
      <c r="H760" s="216" t="inlineStr">
        <is>
          <t>РЦ Екатеринбург</t>
        </is>
      </c>
      <c r="I760" s="185" t="n">
        <v>300</v>
      </c>
      <c r="J760" s="185" t="n">
        <v>300</v>
      </c>
      <c r="K760" s="185" t="n">
        <v>11991</v>
      </c>
      <c r="L760" s="185" t="inlineStr">
        <is>
          <t xml:space="preserve">Коковин </t>
        </is>
      </c>
      <c r="M760" s="185" t="inlineStr">
        <is>
          <t>А468ОК159</t>
        </is>
      </c>
      <c r="N760" s="185" t="n">
        <v>12</v>
      </c>
      <c r="O760" s="185" t="n"/>
      <c r="P760" s="185" t="n"/>
      <c r="Q760" s="275" t="n">
        <v>16000</v>
      </c>
      <c r="R760" s="185" t="n">
        <v>810000833</v>
      </c>
      <c r="S760" s="258" t="inlineStr">
        <is>
          <t>R101285753</t>
        </is>
      </c>
      <c r="T760" s="185">
        <f>VLOOKUP(_xlfn.CONCAT(G760,H760),'SHIP-TO'!H:I,2,0)</f>
        <v/>
      </c>
      <c r="U760" s="282" t="n"/>
      <c r="V760" s="185" t="n"/>
      <c r="W760" s="185" t="n"/>
      <c r="X760" s="185" t="n"/>
      <c r="Y760" s="185" t="n"/>
      <c r="Z760" s="185" t="n"/>
      <c r="AA760" s="185" t="n"/>
      <c r="AB760" s="185" t="n"/>
      <c r="AC760" s="185" t="n"/>
      <c r="AD760" s="185" t="n"/>
      <c r="AE760" s="185" t="n"/>
      <c r="AF760" s="185" t="n"/>
      <c r="AG760" s="185" t="n"/>
      <c r="AH760" s="185" t="n"/>
      <c r="AI760" s="258" t="n"/>
      <c r="AJ760" s="185" t="n"/>
    </row>
    <row r="761" customFormat="1" s="172">
      <c r="A761" s="169">
        <f>E761&amp;F761</f>
        <v/>
      </c>
      <c r="B761" s="56" t="n">
        <v>760</v>
      </c>
      <c r="C761" s="185">
        <f>C760</f>
        <v/>
      </c>
      <c r="D761" s="185">
        <f>C761&amp;"/"&amp;B761</f>
        <v/>
      </c>
      <c r="E761" s="186" t="n">
        <v>45548</v>
      </c>
      <c r="F761" s="186" t="inlineStr">
        <is>
          <t>возврат</t>
        </is>
      </c>
      <c r="G761" s="185" t="inlineStr">
        <is>
          <t>Х5</t>
        </is>
      </c>
      <c r="H761" s="216" t="inlineStr">
        <is>
          <t>РЦ Екатеринбург</t>
        </is>
      </c>
      <c r="I761" s="185" t="n">
        <v>390</v>
      </c>
      <c r="J761" s="185" t="n">
        <v>378</v>
      </c>
      <c r="K761" s="185" t="n">
        <v>11993</v>
      </c>
      <c r="L761" s="185" t="inlineStr">
        <is>
          <t xml:space="preserve">Гамаюнов </t>
        </is>
      </c>
      <c r="M761" s="185" t="inlineStr">
        <is>
          <t>Р786УН159</t>
        </is>
      </c>
      <c r="N761" s="185" t="n">
        <v>15</v>
      </c>
      <c r="O761" s="185" t="n"/>
      <c r="P761" s="185" t="n"/>
      <c r="Q761" s="275" t="n">
        <v>16000</v>
      </c>
      <c r="R761" s="185" t="n">
        <v>810011466</v>
      </c>
      <c r="S761" s="258" t="inlineStr">
        <is>
          <t>R101285752</t>
        </is>
      </c>
      <c r="T761" s="185">
        <f>VLOOKUP(_xlfn.CONCAT(G761,H761),'SHIP-TO'!H:I,2,0)</f>
        <v/>
      </c>
      <c r="U761" s="282" t="n"/>
      <c r="V761" s="185" t="n"/>
      <c r="W761" s="185" t="n"/>
      <c r="X761" s="185" t="n"/>
      <c r="Y761" s="185" t="n"/>
      <c r="Z761" s="185" t="n"/>
      <c r="AA761" s="185" t="n"/>
      <c r="AB761" s="185" t="n"/>
      <c r="AC761" s="185" t="n"/>
      <c r="AD761" s="185" t="n"/>
      <c r="AE761" s="185" t="n"/>
      <c r="AF761" s="185" t="n"/>
      <c r="AG761" s="185" t="n"/>
      <c r="AH761" s="185" t="n"/>
      <c r="AI761" s="258" t="n"/>
      <c r="AJ761" s="185" t="n"/>
    </row>
    <row r="762" customFormat="1" s="172">
      <c r="A762" s="169">
        <f>E762&amp;F762</f>
        <v/>
      </c>
      <c r="B762" s="56" t="n">
        <v>761</v>
      </c>
      <c r="C762" s="185">
        <f>C761</f>
        <v/>
      </c>
      <c r="D762" s="185">
        <f>C762&amp;"/"&amp;B762</f>
        <v/>
      </c>
      <c r="E762" s="186" t="n">
        <v>45549</v>
      </c>
      <c r="F762" s="186" t="inlineStr">
        <is>
          <t>возврат</t>
        </is>
      </c>
      <c r="G762" s="185" t="inlineStr">
        <is>
          <t>Х5</t>
        </is>
      </c>
      <c r="H762" s="216" t="inlineStr">
        <is>
          <t>РЦ Екатеринбург Юг</t>
        </is>
      </c>
      <c r="I762" s="185" t="n">
        <v>259</v>
      </c>
      <c r="J762" s="185" t="n">
        <v>250</v>
      </c>
      <c r="K762" s="185" t="n">
        <v>3716</v>
      </c>
      <c r="L762" s="185" t="inlineStr">
        <is>
          <t xml:space="preserve">Антропов </t>
        </is>
      </c>
      <c r="M762" s="185" t="inlineStr">
        <is>
          <t>Р143ЕХ159</t>
        </is>
      </c>
      <c r="N762" s="185" t="n">
        <v>10</v>
      </c>
      <c r="O762" s="185" t="n"/>
      <c r="P762" s="185" t="n"/>
      <c r="Q762" s="275" t="n">
        <v>16000</v>
      </c>
      <c r="R762" s="185" t="n">
        <v>810007487</v>
      </c>
      <c r="S762" s="258" t="inlineStr">
        <is>
          <t>R101285746</t>
        </is>
      </c>
      <c r="T762" s="185">
        <f>VLOOKUP(_xlfn.CONCAT(G762,H762),'SHIP-TO'!H:I,2,0)</f>
        <v/>
      </c>
      <c r="U762" s="282" t="n"/>
      <c r="V762" s="185" t="n"/>
      <c r="W762" s="185" t="n"/>
      <c r="X762" s="185" t="n"/>
      <c r="Y762" s="185" t="n"/>
      <c r="Z762" s="185" t="n"/>
      <c r="AA762" s="185" t="n"/>
      <c r="AB762" s="185" t="n"/>
      <c r="AC762" s="185" t="n"/>
      <c r="AD762" s="185" t="n"/>
      <c r="AE762" s="185" t="n"/>
      <c r="AF762" s="185" t="n"/>
      <c r="AG762" s="185" t="n"/>
      <c r="AH762" s="185" t="n"/>
      <c r="AI762" s="258" t="n"/>
      <c r="AJ762" s="185" t="n"/>
    </row>
    <row r="763" customFormat="1" s="172">
      <c r="A763" s="169">
        <f>E763&amp;F763</f>
        <v/>
      </c>
      <c r="B763" s="56" t="n">
        <v>762</v>
      </c>
      <c r="C763" s="185">
        <f>C762</f>
        <v/>
      </c>
      <c r="D763" s="185">
        <f>C763&amp;"/"&amp;B763</f>
        <v/>
      </c>
      <c r="E763" s="186" t="n">
        <v>45550</v>
      </c>
      <c r="F763" s="186" t="inlineStr">
        <is>
          <t>возврат</t>
        </is>
      </c>
      <c r="G763" s="185" t="inlineStr">
        <is>
          <t>Х5</t>
        </is>
      </c>
      <c r="H763" s="216" t="inlineStr">
        <is>
          <t>РЦ Екатеринбург Юг</t>
        </is>
      </c>
      <c r="I763" s="185" t="n">
        <v>300</v>
      </c>
      <c r="J763" s="185" t="n">
        <v>300</v>
      </c>
      <c r="K763" s="185" t="n">
        <v>3719</v>
      </c>
      <c r="L763" s="185" t="inlineStr">
        <is>
          <t xml:space="preserve">Антропов </t>
        </is>
      </c>
      <c r="M763" s="185" t="inlineStr">
        <is>
          <t>Р143ЕХ159</t>
        </is>
      </c>
      <c r="N763" s="185" t="n">
        <v>12</v>
      </c>
      <c r="O763" s="185" t="n"/>
      <c r="P763" s="185" t="n"/>
      <c r="Q763" s="275" t="n">
        <v>16000</v>
      </c>
      <c r="R763" s="185" t="n">
        <v>810013563</v>
      </c>
      <c r="S763" s="258" t="inlineStr">
        <is>
          <t>R101285744</t>
        </is>
      </c>
      <c r="T763" s="185">
        <f>VLOOKUP(_xlfn.CONCAT(G763,H763),'SHIP-TO'!H:I,2,0)</f>
        <v/>
      </c>
      <c r="U763" s="282" t="n"/>
      <c r="V763" s="185" t="n"/>
      <c r="W763" s="185" t="n"/>
      <c r="X763" s="185" t="n"/>
      <c r="Y763" s="185" t="n"/>
      <c r="Z763" s="185" t="n"/>
      <c r="AA763" s="185" t="n"/>
      <c r="AB763" s="185" t="n"/>
      <c r="AC763" s="185" t="n"/>
      <c r="AD763" s="185" t="n"/>
      <c r="AE763" s="185" t="n"/>
      <c r="AF763" s="185" t="n"/>
      <c r="AG763" s="185" t="n"/>
      <c r="AH763" s="185" t="n"/>
      <c r="AI763" s="258" t="n"/>
      <c r="AJ763" s="185" t="n"/>
    </row>
    <row r="764" customFormat="1" s="172">
      <c r="A764" s="169">
        <f>E764&amp;F764</f>
        <v/>
      </c>
      <c r="B764" s="56" t="n">
        <v>763</v>
      </c>
      <c r="C764" s="185">
        <f>C763</f>
        <v/>
      </c>
      <c r="D764" s="185">
        <f>C764&amp;"/"&amp;B764</f>
        <v/>
      </c>
      <c r="E764" s="186" t="n">
        <v>45551</v>
      </c>
      <c r="F764" s="186" t="inlineStr">
        <is>
          <t>возврат</t>
        </is>
      </c>
      <c r="G764" s="185" t="inlineStr">
        <is>
          <t>Тандер</t>
        </is>
      </c>
      <c r="H764" s="216" t="inlineStr">
        <is>
          <t>Екатеринбург</t>
        </is>
      </c>
      <c r="I764" s="185" t="n">
        <v>500</v>
      </c>
      <c r="J764" s="185" t="n">
        <v>500</v>
      </c>
      <c r="K764" s="185" t="inlineStr">
        <is>
          <t>Пру1688688</t>
        </is>
      </c>
      <c r="L764" s="185" t="inlineStr">
        <is>
          <t xml:space="preserve">Ханнанов </t>
        </is>
      </c>
      <c r="M764" s="185" t="inlineStr">
        <is>
          <t>Н437ТУ159</t>
        </is>
      </c>
      <c r="N764" s="185" t="n">
        <v>20</v>
      </c>
      <c r="O764" s="185" t="n"/>
      <c r="P764" s="185" t="n"/>
      <c r="Q764" s="275" t="n">
        <v>16000</v>
      </c>
      <c r="R764" s="185" t="n">
        <v>810013921</v>
      </c>
      <c r="S764" s="258" t="inlineStr">
        <is>
          <t>R101285721</t>
        </is>
      </c>
      <c r="T764" s="185">
        <f>VLOOKUP(_xlfn.CONCAT(G764,H764),'SHIP-TO'!H:I,2,0)</f>
        <v/>
      </c>
      <c r="U764" s="282" t="n"/>
      <c r="V764" s="185" t="n"/>
      <c r="W764" s="185" t="n"/>
      <c r="X764" s="185" t="n"/>
      <c r="Y764" s="185" t="n"/>
      <c r="Z764" s="185" t="n"/>
      <c r="AA764" s="185" t="n"/>
      <c r="AB764" s="185" t="n"/>
      <c r="AC764" s="185" t="n"/>
      <c r="AD764" s="185" t="n"/>
      <c r="AE764" s="185" t="n"/>
      <c r="AF764" s="185" t="n"/>
      <c r="AG764" s="185" t="n"/>
      <c r="AH764" s="185" t="n"/>
      <c r="AI764" s="258" t="n"/>
      <c r="AJ764" s="185" t="n"/>
    </row>
    <row r="765" customFormat="1" s="172">
      <c r="A765" s="169">
        <f>E765&amp;F765</f>
        <v/>
      </c>
      <c r="B765" s="56" t="n">
        <v>764</v>
      </c>
      <c r="C765" s="185">
        <f>C764</f>
        <v/>
      </c>
      <c r="D765" s="185">
        <f>C765&amp;"/"&amp;B765</f>
        <v/>
      </c>
      <c r="E765" s="186" t="n">
        <v>45552</v>
      </c>
      <c r="F765" s="186" t="inlineStr">
        <is>
          <t>возврат</t>
        </is>
      </c>
      <c r="G765" s="185" t="inlineStr">
        <is>
          <t>Х5</t>
        </is>
      </c>
      <c r="H765" s="216" t="inlineStr">
        <is>
          <t>РЦ Екатеринбург Юг</t>
        </is>
      </c>
      <c r="I765" s="185" t="n">
        <v>298</v>
      </c>
      <c r="J765" s="185" t="n">
        <v>298</v>
      </c>
      <c r="K765" s="185" t="n">
        <v>3732</v>
      </c>
      <c r="L765" s="185" t="inlineStr">
        <is>
          <t xml:space="preserve">Волик </t>
        </is>
      </c>
      <c r="M765" s="185" t="inlineStr">
        <is>
          <t>Н763ЕТ159</t>
        </is>
      </c>
      <c r="N765" s="185" t="n">
        <v>12</v>
      </c>
      <c r="O765" s="185" t="n"/>
      <c r="P765" s="185" t="n"/>
      <c r="Q765" s="275" t="n">
        <v>16000</v>
      </c>
      <c r="R765" s="185" t="n">
        <v>810011497</v>
      </c>
      <c r="S765" s="258" t="inlineStr">
        <is>
          <t>R101285747</t>
        </is>
      </c>
      <c r="T765" s="185">
        <f>VLOOKUP(_xlfn.CONCAT(G765,H765),'SHIP-TO'!H:I,2,0)</f>
        <v/>
      </c>
      <c r="U765" s="282" t="n"/>
      <c r="V765" s="185" t="n"/>
      <c r="W765" s="185" t="n"/>
      <c r="X765" s="185" t="n"/>
      <c r="Y765" s="185" t="n"/>
      <c r="Z765" s="185" t="n"/>
      <c r="AA765" s="185" t="n"/>
      <c r="AB765" s="185" t="n"/>
      <c r="AC765" s="185" t="n"/>
      <c r="AD765" s="185" t="n"/>
      <c r="AE765" s="185" t="n"/>
      <c r="AF765" s="185" t="n"/>
      <c r="AG765" s="185" t="n"/>
      <c r="AH765" s="185" t="n"/>
      <c r="AI765" s="258" t="n"/>
      <c r="AJ765" s="185" t="n"/>
    </row>
    <row r="766" customFormat="1" s="172">
      <c r="A766" s="169">
        <f>E766&amp;F766</f>
        <v/>
      </c>
      <c r="B766" s="56" t="n">
        <v>765</v>
      </c>
      <c r="C766" s="185">
        <f>C765</f>
        <v/>
      </c>
      <c r="D766" s="185">
        <f>C766&amp;"/"&amp;B766</f>
        <v/>
      </c>
      <c r="E766" s="186" t="n">
        <v>45552</v>
      </c>
      <c r="F766" s="186" t="inlineStr">
        <is>
          <t>возврат</t>
        </is>
      </c>
      <c r="G766" s="185" t="inlineStr">
        <is>
          <t>Х5</t>
        </is>
      </c>
      <c r="H766" s="216" t="inlineStr">
        <is>
          <t>РЦ Екатеринбург Юг</t>
        </is>
      </c>
      <c r="I766" s="185" t="n">
        <v>300</v>
      </c>
      <c r="J766" s="185" t="n">
        <v>300</v>
      </c>
      <c r="K766" s="185" t="n">
        <v>3727</v>
      </c>
      <c r="L766" s="185" t="inlineStr">
        <is>
          <t xml:space="preserve">Волик </t>
        </is>
      </c>
      <c r="M766" s="185" t="inlineStr">
        <is>
          <t>Н763ЕТ159</t>
        </is>
      </c>
      <c r="N766" s="185" t="n">
        <v>12</v>
      </c>
      <c r="O766" s="185" t="n"/>
      <c r="P766" s="185" t="n"/>
      <c r="Q766" s="275" t="n">
        <v>16000</v>
      </c>
      <c r="R766" s="185" t="n">
        <v>810007199</v>
      </c>
      <c r="S766" s="258" t="inlineStr">
        <is>
          <t>R101285745</t>
        </is>
      </c>
      <c r="T766" s="185">
        <f>VLOOKUP(_xlfn.CONCAT(G766,H766),'SHIP-TO'!H:I,2,0)</f>
        <v/>
      </c>
      <c r="U766" s="282" t="n"/>
      <c r="V766" s="185" t="n"/>
      <c r="W766" s="185" t="n"/>
      <c r="X766" s="185" t="n"/>
      <c r="Y766" s="185" t="n"/>
      <c r="Z766" s="185" t="n"/>
      <c r="AA766" s="185" t="n"/>
      <c r="AB766" s="185" t="n"/>
      <c r="AC766" s="185" t="n"/>
      <c r="AD766" s="185" t="n"/>
      <c r="AE766" s="185" t="n"/>
      <c r="AF766" s="185" t="n"/>
      <c r="AG766" s="185" t="n"/>
      <c r="AH766" s="185" t="n"/>
      <c r="AI766" s="258" t="n"/>
      <c r="AJ766" s="185" t="n"/>
    </row>
    <row r="767" customFormat="1" s="172">
      <c r="A767" s="169">
        <f>E767&amp;F767</f>
        <v/>
      </c>
      <c r="B767" s="56" t="n">
        <v>766</v>
      </c>
      <c r="C767" s="185">
        <f>C766</f>
        <v/>
      </c>
      <c r="D767" s="185">
        <f>C767&amp;"/"&amp;B767</f>
        <v/>
      </c>
      <c r="E767" s="186" t="n">
        <v>45552</v>
      </c>
      <c r="F767" s="186" t="inlineStr">
        <is>
          <t>возврат</t>
        </is>
      </c>
      <c r="G767" s="185" t="inlineStr">
        <is>
          <t>Верный</t>
        </is>
      </c>
      <c r="H767" s="216" t="inlineStr">
        <is>
          <t>Екатеринбург</t>
        </is>
      </c>
      <c r="I767" s="185" t="n">
        <v>221</v>
      </c>
      <c r="J767" s="185" t="n">
        <v>221</v>
      </c>
      <c r="K767" s="185" t="inlineStr">
        <is>
          <t>4000690/s99</t>
        </is>
      </c>
      <c r="L767" s="185" t="inlineStr">
        <is>
          <t xml:space="preserve">Ханнанов </t>
        </is>
      </c>
      <c r="M767" s="185" t="inlineStr">
        <is>
          <t>Н437ТУ159</t>
        </is>
      </c>
      <c r="N767" s="185" t="n">
        <v>9</v>
      </c>
      <c r="O767" s="185" t="n"/>
      <c r="P767" s="185" t="n"/>
      <c r="Q767" s="275" t="n">
        <v>16000</v>
      </c>
      <c r="R767" s="185" t="n">
        <v>810005621</v>
      </c>
      <c r="S767" s="258" t="inlineStr">
        <is>
          <t>R101285735</t>
        </is>
      </c>
      <c r="T767" s="185">
        <f>VLOOKUP(_xlfn.CONCAT(G767,H767),'SHIP-TO'!H:I,2,0)</f>
        <v/>
      </c>
      <c r="U767" s="282" t="n"/>
      <c r="V767" s="185" t="n"/>
      <c r="W767" s="185" t="n"/>
      <c r="X767" s="185" t="n"/>
      <c r="Y767" s="185" t="n"/>
      <c r="Z767" s="185" t="n"/>
      <c r="AA767" s="185" t="n"/>
      <c r="AB767" s="185" t="n"/>
      <c r="AC767" s="185" t="n"/>
      <c r="AD767" s="185" t="n"/>
      <c r="AE767" s="185" t="n"/>
      <c r="AF767" s="185" t="n"/>
      <c r="AG767" s="185" t="n"/>
      <c r="AH767" s="185" t="n"/>
      <c r="AI767" s="258" t="n"/>
      <c r="AJ767" s="185" t="n"/>
    </row>
    <row r="768" customFormat="1" s="172">
      <c r="A768" s="169">
        <f>E768&amp;F768</f>
        <v/>
      </c>
      <c r="B768" s="56" t="n">
        <v>767</v>
      </c>
      <c r="C768" s="185">
        <f>C767</f>
        <v/>
      </c>
      <c r="D768" s="185">
        <f>C768&amp;"/"&amp;B768</f>
        <v/>
      </c>
      <c r="E768" s="186" t="n">
        <v>45554</v>
      </c>
      <c r="F768" s="186" t="inlineStr">
        <is>
          <t>возврат</t>
        </is>
      </c>
      <c r="G768" s="185" t="inlineStr">
        <is>
          <t>Тандер</t>
        </is>
      </c>
      <c r="H768" s="216" t="inlineStr">
        <is>
          <t>Тюмень</t>
        </is>
      </c>
      <c r="I768" s="185" t="n">
        <v>320</v>
      </c>
      <c r="J768" s="185" t="n">
        <v>320</v>
      </c>
      <c r="K768" s="185" t="inlineStr">
        <is>
          <t>Тмн1040561</t>
        </is>
      </c>
      <c r="L768" s="185" t="inlineStr">
        <is>
          <t xml:space="preserve">Муфазалов </t>
        </is>
      </c>
      <c r="M768" s="185" t="inlineStr">
        <is>
          <t>Р689КР159</t>
        </is>
      </c>
      <c r="N768" s="185" t="n">
        <v>13</v>
      </c>
      <c r="O768" s="185" t="n"/>
      <c r="P768" s="185" t="n"/>
      <c r="Q768" s="275" t="n">
        <v>40000</v>
      </c>
      <c r="R768" s="185" t="n">
        <v>810013086</v>
      </c>
      <c r="S768" s="258" t="inlineStr">
        <is>
          <t>R101285736</t>
        </is>
      </c>
      <c r="T768" s="185">
        <f>VLOOKUP(_xlfn.CONCAT(G768,H768),'SHIP-TO'!H:I,2,0)</f>
        <v/>
      </c>
      <c r="U768" s="282" t="n"/>
      <c r="V768" s="185" t="n"/>
      <c r="W768" s="185" t="n"/>
      <c r="X768" s="185" t="n"/>
      <c r="Y768" s="185" t="n"/>
      <c r="Z768" s="185" t="n"/>
      <c r="AA768" s="185" t="n"/>
      <c r="AB768" s="185" t="n"/>
      <c r="AC768" s="185" t="n"/>
      <c r="AD768" s="185" t="n"/>
      <c r="AE768" s="185" t="n"/>
      <c r="AF768" s="185" t="n"/>
      <c r="AG768" s="185" t="n"/>
      <c r="AH768" s="185" t="n"/>
      <c r="AI768" s="258" t="n"/>
      <c r="AJ768" s="185" t="n"/>
    </row>
    <row r="769" customFormat="1" s="172">
      <c r="A769" s="169">
        <f>E769&amp;F769</f>
        <v/>
      </c>
      <c r="B769" s="56" t="n">
        <v>768</v>
      </c>
      <c r="C769" s="185">
        <f>C768</f>
        <v/>
      </c>
      <c r="D769" s="185">
        <f>C769&amp;"/"&amp;B769</f>
        <v/>
      </c>
      <c r="E769" s="186" t="n">
        <v>45554</v>
      </c>
      <c r="F769" s="186" t="inlineStr">
        <is>
          <t>возврат</t>
        </is>
      </c>
      <c r="G769" s="185" t="inlineStr">
        <is>
          <t>Тандер</t>
        </is>
      </c>
      <c r="H769" s="216" t="inlineStr">
        <is>
          <t>Челябинск</t>
        </is>
      </c>
      <c r="I769" s="185" t="n">
        <v>400</v>
      </c>
      <c r="J769" s="185" t="n">
        <v>400</v>
      </c>
      <c r="K769" s="185" t="inlineStr">
        <is>
          <t>Чел1394339</t>
        </is>
      </c>
      <c r="L769" s="185" t="inlineStr">
        <is>
          <t xml:space="preserve">Пермяков </t>
        </is>
      </c>
      <c r="M769" s="185" t="inlineStr">
        <is>
          <t>Н773ЕТ159</t>
        </is>
      </c>
      <c r="N769" s="185" t="n">
        <v>16</v>
      </c>
      <c r="O769" s="185" t="n"/>
      <c r="P769" s="185" t="n"/>
      <c r="Q769" s="275" t="n">
        <v>40000</v>
      </c>
      <c r="R769" s="185" t="n">
        <v>810013924</v>
      </c>
      <c r="S769" s="258" t="inlineStr">
        <is>
          <t>R101285739</t>
        </is>
      </c>
      <c r="T769" s="185">
        <f>VLOOKUP(_xlfn.CONCAT(G769,H769),'SHIP-TO'!H:I,2,0)</f>
        <v/>
      </c>
      <c r="U769" s="282" t="n"/>
      <c r="V769" s="185" t="n"/>
      <c r="W769" s="185" t="n"/>
      <c r="X769" s="185" t="n"/>
      <c r="Y769" s="185" t="n"/>
      <c r="Z769" s="185" t="n"/>
      <c r="AA769" s="185" t="n"/>
      <c r="AB769" s="185" t="n"/>
      <c r="AC769" s="185" t="n"/>
      <c r="AD769" s="185" t="n"/>
      <c r="AE769" s="185" t="n"/>
      <c r="AF769" s="185" t="n"/>
      <c r="AG769" s="185" t="n"/>
      <c r="AH769" s="185" t="n"/>
      <c r="AI769" s="258" t="n"/>
      <c r="AJ769" s="185" t="n"/>
    </row>
    <row r="770" customFormat="1" s="172">
      <c r="A770" s="169">
        <f>E770&amp;F770</f>
        <v/>
      </c>
      <c r="B770" s="56" t="n">
        <v>769</v>
      </c>
      <c r="C770" s="185">
        <f>C769</f>
        <v/>
      </c>
      <c r="D770" s="185">
        <f>C770&amp;"/"&amp;B770</f>
        <v/>
      </c>
      <c r="E770" s="186" t="n">
        <v>45555</v>
      </c>
      <c r="F770" s="186" t="inlineStr">
        <is>
          <t>возврат</t>
        </is>
      </c>
      <c r="G770" s="185" t="inlineStr">
        <is>
          <t>Линия 7</t>
        </is>
      </c>
      <c r="H770" s="216" t="inlineStr">
        <is>
          <t>Екатеринбург</t>
        </is>
      </c>
      <c r="I770" s="185" t="n">
        <v>282</v>
      </c>
      <c r="J770" s="185" t="n">
        <v>288</v>
      </c>
      <c r="K770" s="185" t="inlineStr">
        <is>
          <t xml:space="preserve"> 1/7</t>
        </is>
      </c>
      <c r="L770" s="185" t="inlineStr">
        <is>
          <t xml:space="preserve">Ханнанов </t>
        </is>
      </c>
      <c r="M770" s="185" t="inlineStr">
        <is>
          <t>Н437ТУ159</t>
        </is>
      </c>
      <c r="N770" s="185" t="n">
        <v>12</v>
      </c>
      <c r="O770" s="185" t="n"/>
      <c r="P770" s="185" t="n"/>
      <c r="Q770" s="275" t="n">
        <v>16000</v>
      </c>
      <c r="R770" s="185" t="n">
        <v>810001697</v>
      </c>
      <c r="S770" s="258" t="inlineStr">
        <is>
          <t>R101285741</t>
        </is>
      </c>
      <c r="T770" s="185">
        <f>VLOOKUP(_xlfn.CONCAT(G770,H770),'SHIP-TO'!H:I,2,0)</f>
        <v/>
      </c>
      <c r="U770" s="282" t="n"/>
      <c r="V770" s="185" t="n"/>
      <c r="W770" s="185" t="n"/>
      <c r="X770" s="185" t="n"/>
      <c r="Y770" s="185" t="n"/>
      <c r="Z770" s="185" t="n"/>
      <c r="AA770" s="185" t="n"/>
      <c r="AB770" s="185" t="n"/>
      <c r="AC770" s="185" t="n"/>
      <c r="AD770" s="185" t="n"/>
      <c r="AE770" s="185" t="n"/>
      <c r="AF770" s="185" t="n"/>
      <c r="AG770" s="185" t="n"/>
      <c r="AH770" s="185" t="n"/>
      <c r="AI770" s="258" t="n"/>
      <c r="AJ770" s="185" t="n"/>
    </row>
    <row r="771" customFormat="1" s="172">
      <c r="A771" s="169">
        <f>E771&amp;F771</f>
        <v/>
      </c>
      <c r="B771" s="56" t="n">
        <v>770</v>
      </c>
      <c r="C771" s="185">
        <f>C770</f>
        <v/>
      </c>
      <c r="D771" s="185">
        <f>C771&amp;"/"&amp;B771</f>
        <v/>
      </c>
      <c r="E771" s="186" t="n">
        <v>45556</v>
      </c>
      <c r="F771" s="186" t="inlineStr">
        <is>
          <t>возврат</t>
        </is>
      </c>
      <c r="G771" s="185" t="inlineStr">
        <is>
          <t>Тандер</t>
        </is>
      </c>
      <c r="H771" s="216" t="inlineStr">
        <is>
          <t>Екатеринбург</t>
        </is>
      </c>
      <c r="I771" s="185" t="n">
        <v>500</v>
      </c>
      <c r="J771" s="185" t="n">
        <v>500</v>
      </c>
      <c r="K771" s="185" t="inlineStr">
        <is>
          <t>Пру1692075</t>
        </is>
      </c>
      <c r="L771" s="185" t="inlineStr">
        <is>
          <t xml:space="preserve">Луцик </t>
        </is>
      </c>
      <c r="M771" s="185" t="inlineStr">
        <is>
          <t xml:space="preserve">Р786УН159 </t>
        </is>
      </c>
      <c r="N771" s="185" t="n">
        <v>20</v>
      </c>
      <c r="O771" s="185" t="n"/>
      <c r="P771" s="185" t="n"/>
      <c r="Q771" s="275" t="n">
        <v>16000</v>
      </c>
      <c r="R771" s="185" t="n">
        <v>810013922</v>
      </c>
      <c r="S771" s="258" t="inlineStr">
        <is>
          <t>R101285732</t>
        </is>
      </c>
      <c r="T771" s="185">
        <f>VLOOKUP(_xlfn.CONCAT(G771,H771),'SHIP-TO'!H:I,2,0)</f>
        <v/>
      </c>
      <c r="U771" s="282" t="n"/>
      <c r="V771" s="185" t="n"/>
      <c r="W771" s="185" t="n"/>
      <c r="X771" s="185" t="n"/>
      <c r="Y771" s="185" t="n"/>
      <c r="Z771" s="185" t="n"/>
      <c r="AA771" s="185" t="n"/>
      <c r="AB771" s="185" t="n"/>
      <c r="AC771" s="185" t="n"/>
      <c r="AD771" s="185" t="n"/>
      <c r="AE771" s="185" t="n"/>
      <c r="AF771" s="185" t="n"/>
      <c r="AG771" s="185" t="n"/>
      <c r="AH771" s="185" t="n"/>
      <c r="AI771" s="258" t="n"/>
      <c r="AJ771" s="185" t="n"/>
    </row>
    <row r="772" customFormat="1" s="172">
      <c r="A772" s="169">
        <f>E772&amp;F772</f>
        <v/>
      </c>
      <c r="B772" s="56" t="n">
        <v>771</v>
      </c>
      <c r="C772" s="185">
        <f>C771</f>
        <v/>
      </c>
      <c r="D772" s="185">
        <f>C772&amp;"/"&amp;B772</f>
        <v/>
      </c>
      <c r="E772" s="186" t="n">
        <v>45558</v>
      </c>
      <c r="F772" s="186" t="inlineStr">
        <is>
          <t>возврат</t>
        </is>
      </c>
      <c r="G772" s="185" t="inlineStr">
        <is>
          <t>Континент</t>
        </is>
      </c>
      <c r="H772" s="216" t="inlineStr">
        <is>
          <t>Челябинск</t>
        </is>
      </c>
      <c r="I772" s="185" t="n">
        <v>600</v>
      </c>
      <c r="J772" s="185" t="n">
        <v>600</v>
      </c>
      <c r="K772" s="185" t="n">
        <v>15</v>
      </c>
      <c r="L772" s="185" t="inlineStr">
        <is>
          <t xml:space="preserve">Волик </t>
        </is>
      </c>
      <c r="M772" s="185" t="inlineStr">
        <is>
          <t>Н763ЕТ159</t>
        </is>
      </c>
      <c r="N772" s="185" t="n">
        <v>24</v>
      </c>
      <c r="O772" s="185" t="n"/>
      <c r="P772" s="185" t="n"/>
      <c r="Q772" s="275" t="n">
        <v>40000</v>
      </c>
      <c r="R772" s="185" t="n">
        <v>810013920</v>
      </c>
      <c r="S772" s="258" t="inlineStr">
        <is>
          <t>R101285740</t>
        </is>
      </c>
      <c r="T772" s="185">
        <f>VLOOKUP(_xlfn.CONCAT(G772,H772),'SHIP-TO'!H:I,2,0)</f>
        <v/>
      </c>
      <c r="U772" s="282" t="n"/>
      <c r="V772" s="185" t="n"/>
      <c r="W772" s="185" t="n"/>
      <c r="X772" s="185" t="n"/>
      <c r="Y772" s="185" t="n"/>
      <c r="Z772" s="185" t="n"/>
      <c r="AA772" s="185" t="n"/>
      <c r="AB772" s="185" t="n"/>
      <c r="AC772" s="185" t="n"/>
      <c r="AD772" s="185" t="n"/>
      <c r="AE772" s="185" t="n"/>
      <c r="AF772" s="185" t="n"/>
      <c r="AG772" s="185" t="n"/>
      <c r="AH772" s="185" t="n"/>
      <c r="AI772" s="258" t="n"/>
      <c r="AJ772" s="185" t="n"/>
    </row>
    <row r="773" customFormat="1" s="172">
      <c r="A773" s="169">
        <f>E773&amp;F773</f>
        <v/>
      </c>
      <c r="B773" s="56" t="n">
        <v>772</v>
      </c>
      <c r="C773" s="185">
        <f>C772</f>
        <v/>
      </c>
      <c r="D773" s="185">
        <f>C773&amp;"/"&amp;B773</f>
        <v/>
      </c>
      <c r="E773" s="186" t="n">
        <v>45559</v>
      </c>
      <c r="F773" s="186" t="inlineStr">
        <is>
          <t>возврат</t>
        </is>
      </c>
      <c r="G773" s="185" t="inlineStr">
        <is>
          <t>Х5</t>
        </is>
      </c>
      <c r="H773" s="216" t="inlineStr">
        <is>
          <t>РЦ Тюмень</t>
        </is>
      </c>
      <c r="I773" s="185" t="n">
        <v>350</v>
      </c>
      <c r="J773" s="185" t="n">
        <v>340</v>
      </c>
      <c r="K773" s="185" t="n">
        <v>5900168438</v>
      </c>
      <c r="L773" s="185" t="inlineStr">
        <is>
          <t xml:space="preserve">Лесников </t>
        </is>
      </c>
      <c r="M773" s="185" t="inlineStr">
        <is>
          <t>Н695УН159</t>
        </is>
      </c>
      <c r="N773" s="185" t="n">
        <v>14</v>
      </c>
      <c r="O773" s="185" t="n"/>
      <c r="P773" s="185" t="n"/>
      <c r="Q773" s="275" t="n">
        <v>40000</v>
      </c>
      <c r="R773" s="185" t="n">
        <v>810000834</v>
      </c>
      <c r="S773" s="258" t="inlineStr">
        <is>
          <t>R101285754</t>
        </is>
      </c>
      <c r="T773" s="185">
        <f>VLOOKUP(_xlfn.CONCAT(G773,H773),'SHIP-TO'!H:I,2,0)</f>
        <v/>
      </c>
      <c r="U773" s="282" t="n"/>
      <c r="V773" s="185" t="n"/>
      <c r="W773" s="185" t="n"/>
      <c r="X773" s="185" t="n"/>
      <c r="Y773" s="185" t="n"/>
      <c r="Z773" s="185" t="n"/>
      <c r="AA773" s="185" t="n"/>
      <c r="AB773" s="185" t="n"/>
      <c r="AC773" s="185" t="n"/>
      <c r="AD773" s="185" t="n"/>
      <c r="AE773" s="185" t="n"/>
      <c r="AF773" s="185" t="n"/>
      <c r="AG773" s="185" t="n"/>
      <c r="AH773" s="185" t="n"/>
      <c r="AI773" s="258" t="n"/>
      <c r="AJ773" s="185" t="n"/>
    </row>
    <row r="774" customFormat="1" s="172">
      <c r="A774" s="169">
        <f>E774&amp;F774</f>
        <v/>
      </c>
      <c r="B774" s="56" t="n">
        <v>773</v>
      </c>
      <c r="C774" s="185">
        <f>C773</f>
        <v/>
      </c>
      <c r="D774" s="185">
        <f>C774&amp;"/"&amp;B774</f>
        <v/>
      </c>
      <c r="E774" s="186" t="n">
        <v>45559</v>
      </c>
      <c r="F774" s="186" t="inlineStr">
        <is>
          <t>возврат</t>
        </is>
      </c>
      <c r="G774" s="185" t="inlineStr">
        <is>
          <t>Х5</t>
        </is>
      </c>
      <c r="H774" s="216" t="inlineStr">
        <is>
          <t>РЦ Форпост</t>
        </is>
      </c>
      <c r="I774" s="185" t="n">
        <v>439</v>
      </c>
      <c r="J774" s="185" t="n">
        <v>400</v>
      </c>
      <c r="K774" s="185" t="n">
        <v>4157</v>
      </c>
      <c r="L774" s="185" t="inlineStr">
        <is>
          <t xml:space="preserve">Карамов </t>
        </is>
      </c>
      <c r="M774" s="185" t="inlineStr">
        <is>
          <t>А470ОК159</t>
        </is>
      </c>
      <c r="N774" s="185" t="n">
        <v>16</v>
      </c>
      <c r="O774" s="185" t="n"/>
      <c r="P774" s="185" t="n"/>
      <c r="Q774" s="275" t="n">
        <v>40000</v>
      </c>
      <c r="R774" s="185" t="n">
        <v>810013295</v>
      </c>
      <c r="S774" s="258" t="inlineStr">
        <is>
          <t>R101285749</t>
        </is>
      </c>
      <c r="T774" s="185">
        <f>VLOOKUP(_xlfn.CONCAT(G774,H774),'SHIP-TO'!H:I,2,0)</f>
        <v/>
      </c>
      <c r="U774" s="282" t="n"/>
      <c r="V774" s="185" t="n"/>
      <c r="W774" s="185" t="n"/>
      <c r="X774" s="185" t="n"/>
      <c r="Y774" s="185" t="n"/>
      <c r="Z774" s="185" t="n"/>
      <c r="AA774" s="185" t="n"/>
      <c r="AB774" s="185" t="n"/>
      <c r="AC774" s="185" t="n"/>
      <c r="AD774" s="185" t="n"/>
      <c r="AE774" s="185" t="n"/>
      <c r="AF774" s="185" t="n"/>
      <c r="AG774" s="185" t="n"/>
      <c r="AH774" s="185" t="n"/>
      <c r="AI774" s="258" t="n"/>
      <c r="AJ774" s="185" t="n"/>
    </row>
    <row r="775" customFormat="1" s="172">
      <c r="A775" s="169">
        <f>E775&amp;F775</f>
        <v/>
      </c>
      <c r="B775" s="56" t="n">
        <v>774</v>
      </c>
      <c r="C775" s="185">
        <f>C774</f>
        <v/>
      </c>
      <c r="D775" s="185">
        <f>C775&amp;"/"&amp;B775</f>
        <v/>
      </c>
      <c r="E775" s="186" t="n">
        <v>45561</v>
      </c>
      <c r="F775" s="186" t="inlineStr">
        <is>
          <t>возврат</t>
        </is>
      </c>
      <c r="G775" s="185" t="inlineStr">
        <is>
          <t>Х5</t>
        </is>
      </c>
      <c r="H775" s="216" t="inlineStr">
        <is>
          <t>РЦ Екатеринбург</t>
        </is>
      </c>
      <c r="I775" s="185" t="n">
        <v>300</v>
      </c>
      <c r="J775" s="185" t="n">
        <v>300</v>
      </c>
      <c r="K775" s="185" t="n">
        <v>12078</v>
      </c>
      <c r="L775" s="185" t="inlineStr">
        <is>
          <t xml:space="preserve">Яковлев </t>
        </is>
      </c>
      <c r="M775" s="185" t="inlineStr">
        <is>
          <t>Х332КУ59</t>
        </is>
      </c>
      <c r="N775" s="185" t="n">
        <v>12</v>
      </c>
      <c r="O775" s="185" t="n"/>
      <c r="P775" s="185" t="n"/>
      <c r="Q775" s="275" t="n">
        <v>16000</v>
      </c>
      <c r="R775" s="185" t="n">
        <v>810009740</v>
      </c>
      <c r="S775" s="258" t="inlineStr">
        <is>
          <t>R101285751</t>
        </is>
      </c>
      <c r="T775" s="185">
        <f>VLOOKUP(_xlfn.CONCAT(G775,H775),'SHIP-TO'!H:I,2,0)</f>
        <v/>
      </c>
      <c r="U775" s="282" t="n"/>
      <c r="V775" s="185" t="n"/>
      <c r="W775" s="185" t="n"/>
      <c r="X775" s="185" t="n"/>
      <c r="Y775" s="185" t="n"/>
      <c r="Z775" s="185" t="n"/>
      <c r="AA775" s="185" t="n"/>
      <c r="AB775" s="185" t="n"/>
      <c r="AC775" s="185" t="n"/>
      <c r="AD775" s="185" t="n"/>
      <c r="AE775" s="185" t="n"/>
      <c r="AF775" s="185" t="n"/>
      <c r="AG775" s="185" t="n"/>
      <c r="AH775" s="185" t="n"/>
      <c r="AI775" s="258" t="n"/>
      <c r="AJ775" s="185" t="n"/>
    </row>
    <row r="776" customFormat="1" s="172">
      <c r="A776" s="169">
        <f>E776&amp;F776</f>
        <v/>
      </c>
      <c r="B776" s="56" t="n">
        <v>775</v>
      </c>
      <c r="C776" s="185">
        <f>C775</f>
        <v/>
      </c>
      <c r="D776" s="185">
        <f>C776&amp;"/"&amp;B776</f>
        <v/>
      </c>
      <c r="E776" s="186" t="n">
        <v>45562</v>
      </c>
      <c r="F776" s="186" t="inlineStr">
        <is>
          <t>возврат</t>
        </is>
      </c>
      <c r="G776" s="185" t="inlineStr">
        <is>
          <t>Х5</t>
        </is>
      </c>
      <c r="H776" s="216" t="inlineStr">
        <is>
          <t>РЦ Тюмень</t>
        </is>
      </c>
      <c r="I776" s="185" t="n">
        <v>350</v>
      </c>
      <c r="J776" s="185" t="n">
        <v>350</v>
      </c>
      <c r="K776" s="185" t="n"/>
      <c r="L776" s="185" t="inlineStr">
        <is>
          <t xml:space="preserve">Русанов </t>
        </is>
      </c>
      <c r="M776" s="185" t="inlineStr">
        <is>
          <t>Р143ЕХ159</t>
        </is>
      </c>
      <c r="N776" s="185" t="n">
        <v>14</v>
      </c>
      <c r="O776" s="185" t="n"/>
      <c r="P776" s="185" t="n"/>
      <c r="Q776" s="275" t="n">
        <v>40000</v>
      </c>
      <c r="R776" s="185" t="n">
        <v>810001698</v>
      </c>
      <c r="S776" s="258" t="inlineStr">
        <is>
          <t>R101285756</t>
        </is>
      </c>
      <c r="T776" s="185">
        <f>VLOOKUP(_xlfn.CONCAT(G776,H776),'SHIP-TO'!H:I,2,0)</f>
        <v/>
      </c>
      <c r="U776" s="282" t="n"/>
      <c r="V776" s="185" t="n"/>
      <c r="W776" s="185" t="n"/>
      <c r="X776" s="185" t="n"/>
      <c r="Y776" s="185" t="n"/>
      <c r="Z776" s="185" t="n"/>
      <c r="AA776" s="185" t="n"/>
      <c r="AB776" s="185" t="n"/>
      <c r="AC776" s="185" t="n"/>
      <c r="AD776" s="185" t="n"/>
      <c r="AE776" s="185" t="n"/>
      <c r="AF776" s="185" t="n"/>
      <c r="AG776" s="185" t="n"/>
      <c r="AH776" s="185" t="n"/>
      <c r="AI776" s="258" t="n"/>
      <c r="AJ776" s="185" t="n"/>
    </row>
    <row r="777" customFormat="1" s="172">
      <c r="A777" s="169">
        <f>E777&amp;F777</f>
        <v/>
      </c>
      <c r="B777" s="56" t="n">
        <v>776</v>
      </c>
      <c r="C777" s="185">
        <f>C776</f>
        <v/>
      </c>
      <c r="D777" s="185">
        <f>C777&amp;"/"&amp;B777</f>
        <v/>
      </c>
      <c r="E777" s="186" t="n">
        <v>45563</v>
      </c>
      <c r="F777" s="186" t="inlineStr">
        <is>
          <t>возврат</t>
        </is>
      </c>
      <c r="G777" s="185" t="inlineStr">
        <is>
          <t>Тандер</t>
        </is>
      </c>
      <c r="H777" s="216" t="inlineStr">
        <is>
          <t>Екатеринбург</t>
        </is>
      </c>
      <c r="I777" s="185" t="n">
        <v>500</v>
      </c>
      <c r="J777" s="185" t="n">
        <v>492</v>
      </c>
      <c r="K777" s="185" t="inlineStr">
        <is>
          <t>Пру1696529</t>
        </is>
      </c>
      <c r="L777" s="185" t="inlineStr">
        <is>
          <t>Луцик</t>
        </is>
      </c>
      <c r="M777" s="185" t="inlineStr">
        <is>
          <t>Р786УН159</t>
        </is>
      </c>
      <c r="N777" s="185" t="n">
        <v>20</v>
      </c>
      <c r="O777" s="185" t="n"/>
      <c r="P777" s="185" t="n"/>
      <c r="Q777" s="275" t="n">
        <v>16000</v>
      </c>
      <c r="R777" s="185" t="n">
        <v>810010780</v>
      </c>
      <c r="S777" s="258" t="inlineStr">
        <is>
          <t>R101285733</t>
        </is>
      </c>
      <c r="T777" s="185">
        <f>VLOOKUP(_xlfn.CONCAT(G777,H777),'SHIP-TO'!H:I,2,0)</f>
        <v/>
      </c>
      <c r="U777" s="282" t="n"/>
      <c r="V777" s="185" t="n"/>
      <c r="W777" s="185" t="n"/>
      <c r="X777" s="185" t="n"/>
      <c r="Y777" s="185" t="n"/>
      <c r="Z777" s="185" t="n"/>
      <c r="AA777" s="185" t="n"/>
      <c r="AB777" s="185" t="n"/>
      <c r="AC777" s="185" t="n"/>
      <c r="AD777" s="185" t="n"/>
      <c r="AE777" s="185" t="n"/>
      <c r="AF777" s="185" t="n"/>
      <c r="AG777" s="185" t="n"/>
      <c r="AH777" s="185" t="n"/>
      <c r="AI777" s="258" t="n"/>
      <c r="AJ777" s="185" t="n"/>
    </row>
    <row r="778" customFormat="1" s="172">
      <c r="A778" s="169">
        <f>E778&amp;F778</f>
        <v/>
      </c>
      <c r="B778" s="56" t="n">
        <v>777</v>
      </c>
      <c r="C778" s="185">
        <f>C777</f>
        <v/>
      </c>
      <c r="D778" s="185">
        <f>C778&amp;"/"&amp;B778</f>
        <v/>
      </c>
      <c r="E778" s="186" t="n">
        <v>45564</v>
      </c>
      <c r="F778" s="186" t="inlineStr">
        <is>
          <t>возврат</t>
        </is>
      </c>
      <c r="G778" s="185" t="inlineStr">
        <is>
          <t>Х5</t>
        </is>
      </c>
      <c r="H778" s="216" t="inlineStr">
        <is>
          <t>РЦ Косулино</t>
        </is>
      </c>
      <c r="I778" s="185" t="n">
        <v>552</v>
      </c>
      <c r="J778" s="185" t="n">
        <v>550</v>
      </c>
      <c r="K778" s="185" t="n">
        <v>9150</v>
      </c>
      <c r="L778" s="185" t="inlineStr">
        <is>
          <t xml:space="preserve">Губанов </t>
        </is>
      </c>
      <c r="M778" s="185" t="inlineStr">
        <is>
          <t>Н437ТУ159</t>
        </is>
      </c>
      <c r="N778" s="185" t="n">
        <v>22</v>
      </c>
      <c r="O778" s="185" t="n"/>
      <c r="P778" s="185" t="n"/>
      <c r="Q778" s="275" t="n">
        <v>16000</v>
      </c>
      <c r="R778" s="185" t="n">
        <v>810013532</v>
      </c>
      <c r="S778" s="258" t="inlineStr">
        <is>
          <t>R101285757</t>
        </is>
      </c>
      <c r="T778" s="185">
        <f>VLOOKUP(_xlfn.CONCAT(G778,H778),'SHIP-TO'!H:I,2,0)</f>
        <v/>
      </c>
      <c r="U778" s="282" t="n"/>
      <c r="V778" s="185" t="n"/>
      <c r="W778" s="185" t="n"/>
      <c r="X778" s="185" t="n"/>
      <c r="Y778" s="185" t="n"/>
      <c r="Z778" s="185" t="n"/>
      <c r="AA778" s="185" t="n"/>
      <c r="AB778" s="185" t="n"/>
      <c r="AC778" s="185" t="n"/>
      <c r="AD778" s="185" t="n"/>
      <c r="AE778" s="185" t="n"/>
      <c r="AF778" s="185" t="n"/>
      <c r="AG778" s="185" t="n"/>
      <c r="AH778" s="185" t="n"/>
      <c r="AI778" s="258" t="n"/>
      <c r="AJ778" s="185" t="n"/>
    </row>
    <row r="779">
      <c r="A779" s="167">
        <f>E779&amp;F779</f>
        <v/>
      </c>
      <c r="B779" s="56" t="n">
        <v>778</v>
      </c>
      <c r="C779" s="175">
        <f>C778</f>
        <v/>
      </c>
      <c r="D779" s="175">
        <f>C779&amp;"/"&amp;B779</f>
        <v/>
      </c>
      <c r="E779" s="187" t="n">
        <v>45566</v>
      </c>
      <c r="F779" s="270" t="inlineStr">
        <is>
          <t>возврат</t>
        </is>
      </c>
      <c r="G779" s="268" t="inlineStr">
        <is>
          <t>Х5</t>
        </is>
      </c>
      <c r="H779" s="269" t="inlineStr">
        <is>
          <t>РЦ Екатеринбург Юг</t>
        </is>
      </c>
      <c r="I779" s="175" t="n">
        <v>400</v>
      </c>
      <c r="J779" s="175" t="n">
        <v>394</v>
      </c>
      <c r="K779" s="175" t="n">
        <v>3813</v>
      </c>
      <c r="L779" s="175" t="inlineStr">
        <is>
          <t xml:space="preserve">Пермяков </t>
        </is>
      </c>
      <c r="M779" s="175" t="inlineStr">
        <is>
          <t>Н773ЕТ159</t>
        </is>
      </c>
      <c r="N779" s="175" t="n">
        <v>16</v>
      </c>
      <c r="O779" s="175" t="n"/>
      <c r="P779" s="175" t="n"/>
      <c r="Q779" s="251" t="n">
        <v>16000</v>
      </c>
      <c r="R779" s="175" t="n">
        <v>810009745</v>
      </c>
      <c r="S779" s="257" t="inlineStr">
        <is>
          <t>R101297552</t>
        </is>
      </c>
      <c r="T779" s="175">
        <f>VLOOKUP(_xlfn.CONCAT(G779,H779),'SHIP-TO'!H:I,2,0)</f>
        <v/>
      </c>
      <c r="U779" s="296" t="n"/>
      <c r="V779" s="175" t="n"/>
      <c r="W779" s="175" t="n"/>
      <c r="X779" s="175" t="n"/>
      <c r="Y779" s="175" t="n"/>
      <c r="Z779" s="175" t="n"/>
      <c r="AA779" s="175" t="n"/>
      <c r="AB779" s="175" t="n"/>
      <c r="AC779" s="175" t="n"/>
      <c r="AD779" s="175" t="n"/>
      <c r="AE779" s="175" t="n"/>
      <c r="AF779" s="175" t="n"/>
      <c r="AG779" s="175" t="n"/>
      <c r="AH779" s="175" t="n"/>
      <c r="AI779" s="257" t="n"/>
      <c r="AJ779" s="175" t="n"/>
    </row>
    <row r="780">
      <c r="A780" s="167">
        <f>E780&amp;F780</f>
        <v/>
      </c>
      <c r="B780" s="56" t="n">
        <v>779</v>
      </c>
      <c r="C780" s="175">
        <f>C779</f>
        <v/>
      </c>
      <c r="D780" s="175">
        <f>C780&amp;"/"&amp;B780</f>
        <v/>
      </c>
      <c r="E780" s="187" t="n">
        <v>45567</v>
      </c>
      <c r="F780" s="270" t="inlineStr">
        <is>
          <t>возврат</t>
        </is>
      </c>
      <c r="G780" s="268" t="inlineStr">
        <is>
          <t>Тандер</t>
        </is>
      </c>
      <c r="H780" s="269" t="inlineStr">
        <is>
          <t>Тюмень</t>
        </is>
      </c>
      <c r="I780" s="175" t="n">
        <v>360</v>
      </c>
      <c r="J780" s="175" t="n">
        <v>360</v>
      </c>
      <c r="K780" s="175" t="inlineStr">
        <is>
          <t>Тмн1044306</t>
        </is>
      </c>
      <c r="L780" s="175" t="inlineStr">
        <is>
          <t xml:space="preserve">Гамаюнов </t>
        </is>
      </c>
      <c r="M780" s="175" t="inlineStr">
        <is>
          <t>Р786УН159</t>
        </is>
      </c>
      <c r="N780" s="175" t="n">
        <v>15</v>
      </c>
      <c r="O780" s="175" t="n"/>
      <c r="P780" s="175" t="n"/>
      <c r="Q780" s="251" t="n">
        <v>40000</v>
      </c>
      <c r="R780" s="175" t="n">
        <v>810008649</v>
      </c>
      <c r="S780" s="257" t="inlineStr">
        <is>
          <t>R101297546</t>
        </is>
      </c>
      <c r="T780" s="175">
        <f>VLOOKUP(_xlfn.CONCAT(G780,H780),'SHIP-TO'!H:I,2,0)</f>
        <v/>
      </c>
      <c r="U780" s="296" t="n"/>
      <c r="V780" s="175" t="n"/>
      <c r="W780" s="175" t="n"/>
      <c r="X780" s="175" t="n"/>
      <c r="Y780" s="175" t="n"/>
      <c r="Z780" s="175" t="n"/>
      <c r="AA780" s="175" t="n"/>
      <c r="AB780" s="175" t="n"/>
      <c r="AC780" s="175" t="n"/>
      <c r="AD780" s="175" t="n"/>
      <c r="AE780" s="175" t="n"/>
      <c r="AF780" s="175" t="n"/>
      <c r="AG780" s="175" t="n"/>
      <c r="AH780" s="175" t="n"/>
      <c r="AI780" s="257" t="n"/>
      <c r="AJ780" s="175" t="n"/>
    </row>
    <row r="781">
      <c r="A781" s="167">
        <f>E781&amp;F781</f>
        <v/>
      </c>
      <c r="B781" s="56" t="n">
        <v>780</v>
      </c>
      <c r="C781" s="175">
        <f>C780</f>
        <v/>
      </c>
      <c r="D781" s="175">
        <f>C781&amp;"/"&amp;B781</f>
        <v/>
      </c>
      <c r="E781" s="187" t="n">
        <v>45567</v>
      </c>
      <c r="F781" s="270" t="inlineStr">
        <is>
          <t>возврат</t>
        </is>
      </c>
      <c r="G781" s="268" t="inlineStr">
        <is>
          <t>Тандер</t>
        </is>
      </c>
      <c r="H781" s="269" t="inlineStr">
        <is>
          <t>Челябинск</t>
        </is>
      </c>
      <c r="I781" s="175" t="n">
        <v>280</v>
      </c>
      <c r="J781" s="175" t="n">
        <v>280</v>
      </c>
      <c r="K781" s="175" t="inlineStr">
        <is>
          <t>Чел1398904</t>
        </is>
      </c>
      <c r="L781" s="175" t="inlineStr">
        <is>
          <t xml:space="preserve">Дьяков </t>
        </is>
      </c>
      <c r="M781" s="175" t="inlineStr">
        <is>
          <t>Р197КН159</t>
        </is>
      </c>
      <c r="N781" s="175" t="n">
        <v>12</v>
      </c>
      <c r="O781" s="175" t="n"/>
      <c r="P781" s="175" t="n"/>
      <c r="Q781" s="251" t="n">
        <v>40000</v>
      </c>
      <c r="R781" s="175" t="n">
        <v>810013931</v>
      </c>
      <c r="S781" s="257" t="inlineStr">
        <is>
          <t>R101297549</t>
        </is>
      </c>
      <c r="T781" s="175">
        <f>VLOOKUP(_xlfn.CONCAT(G781,H781),'SHIP-TO'!H:I,2,0)</f>
        <v/>
      </c>
      <c r="U781" s="296" t="n"/>
      <c r="V781" s="175" t="n"/>
      <c r="W781" s="175" t="n"/>
      <c r="X781" s="175" t="n"/>
      <c r="Y781" s="175" t="n"/>
      <c r="Z781" s="175" t="n"/>
      <c r="AA781" s="175" t="n"/>
      <c r="AB781" s="175" t="n"/>
      <c r="AC781" s="175" t="n"/>
      <c r="AD781" s="175" t="n"/>
      <c r="AE781" s="175" t="n"/>
      <c r="AF781" s="175" t="n"/>
      <c r="AG781" s="175" t="n"/>
      <c r="AH781" s="175" t="n"/>
      <c r="AI781" s="257" t="n"/>
      <c r="AJ781" s="175" t="n"/>
    </row>
    <row r="782">
      <c r="A782" s="167">
        <f>E782&amp;F782</f>
        <v/>
      </c>
      <c r="B782" s="56" t="n">
        <v>781</v>
      </c>
      <c r="C782" s="175">
        <f>C781</f>
        <v/>
      </c>
      <c r="D782" s="175">
        <f>C782&amp;"/"&amp;B782</f>
        <v/>
      </c>
      <c r="E782" s="187" t="n">
        <v>45568</v>
      </c>
      <c r="F782" s="270" t="inlineStr">
        <is>
          <t>возврат</t>
        </is>
      </c>
      <c r="G782" s="268" t="inlineStr">
        <is>
          <t>Тандер</t>
        </is>
      </c>
      <c r="H782" s="269" t="inlineStr">
        <is>
          <t>Екатеринбург</t>
        </is>
      </c>
      <c r="I782" s="175" t="n">
        <v>500</v>
      </c>
      <c r="J782" s="175" t="n">
        <v>500</v>
      </c>
      <c r="K782" s="175" t="inlineStr">
        <is>
          <t>Пру1699962</t>
        </is>
      </c>
      <c r="L782" s="175" t="inlineStr">
        <is>
          <t>Коренник</t>
        </is>
      </c>
      <c r="M782" s="175" t="inlineStr">
        <is>
          <t>Р509ТС159</t>
        </is>
      </c>
      <c r="N782" s="175" t="n">
        <v>20</v>
      </c>
      <c r="O782" s="175" t="n"/>
      <c r="P782" s="175" t="n"/>
      <c r="Q782" s="251" t="n">
        <v>16000</v>
      </c>
      <c r="R782" s="175" t="n">
        <v>810013089</v>
      </c>
      <c r="S782" s="257" t="inlineStr">
        <is>
          <t>R101297521</t>
        </is>
      </c>
      <c r="T782" s="175">
        <f>VLOOKUP(_xlfn.CONCAT(G782,H782),'SHIP-TO'!H:I,2,0)</f>
        <v/>
      </c>
      <c r="U782" s="296" t="n"/>
      <c r="V782" s="175" t="n"/>
      <c r="W782" s="175" t="n"/>
      <c r="X782" s="175" t="n"/>
      <c r="Y782" s="175" t="n"/>
      <c r="Z782" s="175" t="n"/>
      <c r="AA782" s="175" t="n"/>
      <c r="AB782" s="175" t="n"/>
      <c r="AC782" s="175" t="n"/>
      <c r="AD782" s="175" t="n"/>
      <c r="AE782" s="175" t="n"/>
      <c r="AF782" s="175" t="n"/>
      <c r="AG782" s="175" t="n"/>
      <c r="AH782" s="175" t="n"/>
      <c r="AI782" s="257" t="n"/>
      <c r="AJ782" s="175" t="n"/>
    </row>
    <row r="783">
      <c r="A783" s="167">
        <f>E783&amp;F783</f>
        <v/>
      </c>
      <c r="B783" s="56" t="n">
        <v>782</v>
      </c>
      <c r="C783" s="175">
        <f>C782</f>
        <v/>
      </c>
      <c r="D783" s="175">
        <f>C783&amp;"/"&amp;B783</f>
        <v/>
      </c>
      <c r="E783" s="187" t="n">
        <v>45571</v>
      </c>
      <c r="F783" s="270" t="inlineStr">
        <is>
          <t>возврат</t>
        </is>
      </c>
      <c r="G783" s="268" t="inlineStr">
        <is>
          <t>Х5</t>
        </is>
      </c>
      <c r="H783" s="269" t="inlineStr">
        <is>
          <t>РЦ Екатеринбург Юг</t>
        </is>
      </c>
      <c r="I783" s="175" t="n">
        <v>253</v>
      </c>
      <c r="J783" s="175" t="n">
        <v>250</v>
      </c>
      <c r="K783" s="175" t="n">
        <v>3844</v>
      </c>
      <c r="L783" s="175" t="inlineStr">
        <is>
          <t xml:space="preserve">Волик </t>
        </is>
      </c>
      <c r="M783" s="175" t="inlineStr">
        <is>
          <t>Н763ЕТ159</t>
        </is>
      </c>
      <c r="N783" s="175" t="n">
        <v>10</v>
      </c>
      <c r="O783" s="175" t="n"/>
      <c r="P783" s="175" t="n"/>
      <c r="Q783" s="251" t="n">
        <v>16000</v>
      </c>
      <c r="R783" s="175" t="n">
        <v>810010783</v>
      </c>
      <c r="S783" s="257" t="inlineStr">
        <is>
          <t>R101297553</t>
        </is>
      </c>
      <c r="T783" s="175">
        <f>VLOOKUP(_xlfn.CONCAT(G783,H783),'SHIP-TO'!H:I,2,0)</f>
        <v/>
      </c>
      <c r="U783" s="296" t="n"/>
      <c r="V783" s="175" t="n"/>
      <c r="W783" s="175" t="n"/>
      <c r="X783" s="175" t="n"/>
      <c r="Y783" s="175" t="n"/>
      <c r="Z783" s="175" t="n"/>
      <c r="AA783" s="175" t="n"/>
      <c r="AB783" s="175" t="n"/>
      <c r="AC783" s="175" t="n"/>
      <c r="AD783" s="175" t="n"/>
      <c r="AE783" s="175" t="n"/>
      <c r="AF783" s="175" t="n"/>
      <c r="AG783" s="175" t="n"/>
      <c r="AH783" s="175" t="n"/>
      <c r="AI783" s="257" t="n"/>
      <c r="AJ783" s="175" t="n"/>
    </row>
    <row r="784">
      <c r="A784" s="167">
        <f>E784&amp;F784</f>
        <v/>
      </c>
      <c r="B784" s="56" t="n">
        <v>783</v>
      </c>
      <c r="C784" s="175">
        <f>C783</f>
        <v/>
      </c>
      <c r="D784" s="175">
        <f>C784&amp;"/"&amp;B784</f>
        <v/>
      </c>
      <c r="E784" s="187" t="n">
        <v>45572</v>
      </c>
      <c r="F784" s="270" t="inlineStr">
        <is>
          <t>возврат</t>
        </is>
      </c>
      <c r="G784" s="268" t="inlineStr">
        <is>
          <t>Х5</t>
        </is>
      </c>
      <c r="H784" s="269" t="inlineStr">
        <is>
          <t>РЦ Косулино</t>
        </is>
      </c>
      <c r="I784" s="175" t="n">
        <v>552</v>
      </c>
      <c r="J784" s="175" t="n">
        <v>552</v>
      </c>
      <c r="K784" s="175" t="n">
        <v>9158</v>
      </c>
      <c r="L784" s="175" t="inlineStr">
        <is>
          <t xml:space="preserve">Антропов </t>
        </is>
      </c>
      <c r="M784" s="175" t="inlineStr">
        <is>
          <t>Р143ЕХ159</t>
        </is>
      </c>
      <c r="N784" s="175" t="n">
        <v>22</v>
      </c>
      <c r="O784" s="175" t="n"/>
      <c r="P784" s="175" t="n"/>
      <c r="Q784" s="251" t="n">
        <v>16000</v>
      </c>
      <c r="R784" s="175" t="n">
        <v>810014401</v>
      </c>
      <c r="S784" s="257" t="inlineStr">
        <is>
          <t>R101297561</t>
        </is>
      </c>
      <c r="T784" s="175">
        <f>VLOOKUP(_xlfn.CONCAT(G784,H784),'SHIP-TO'!H:I,2,0)</f>
        <v/>
      </c>
      <c r="U784" s="296" t="n"/>
      <c r="V784" s="175" t="n"/>
      <c r="W784" s="175" t="n"/>
      <c r="X784" s="175" t="n"/>
      <c r="Y784" s="175" t="n"/>
      <c r="Z784" s="175" t="n"/>
      <c r="AA784" s="175" t="n"/>
      <c r="AB784" s="175" t="n"/>
      <c r="AC784" s="175" t="n"/>
      <c r="AD784" s="175" t="n"/>
      <c r="AE784" s="175" t="n"/>
      <c r="AF784" s="175" t="n"/>
      <c r="AG784" s="175" t="n"/>
      <c r="AH784" s="175" t="n"/>
      <c r="AI784" s="257" t="n"/>
      <c r="AJ784" s="175" t="n"/>
    </row>
    <row r="785">
      <c r="A785" s="167">
        <f>E785&amp;F785</f>
        <v/>
      </c>
      <c r="B785" s="56" t="n">
        <v>784</v>
      </c>
      <c r="C785" s="175">
        <f>C784</f>
        <v/>
      </c>
      <c r="D785" s="175">
        <f>C785&amp;"/"&amp;B785</f>
        <v/>
      </c>
      <c r="E785" s="187" t="n">
        <v>45573</v>
      </c>
      <c r="F785" s="270" t="inlineStr">
        <is>
          <t>возврат</t>
        </is>
      </c>
      <c r="G785" s="268" t="inlineStr">
        <is>
          <t>Тандер</t>
        </is>
      </c>
      <c r="H785" s="269" t="inlineStr">
        <is>
          <t>Екатеринбург</t>
        </is>
      </c>
      <c r="I785" s="175" t="n">
        <v>500</v>
      </c>
      <c r="J785" s="175" t="n">
        <v>500</v>
      </c>
      <c r="K785" s="175" t="inlineStr">
        <is>
          <t>Пру1702930</t>
        </is>
      </c>
      <c r="L785" s="175" t="inlineStr">
        <is>
          <t xml:space="preserve">Антропов </t>
        </is>
      </c>
      <c r="M785" s="175" t="inlineStr">
        <is>
          <t>Р143ЕХ159</t>
        </is>
      </c>
      <c r="N785" s="175" t="n">
        <v>20</v>
      </c>
      <c r="O785" s="175" t="n"/>
      <c r="P785" s="175" t="n"/>
      <c r="Q785" s="251" t="n">
        <v>16000</v>
      </c>
      <c r="R785" s="175" t="n">
        <v>810010210</v>
      </c>
      <c r="S785" s="257" t="inlineStr">
        <is>
          <t>R101297542</t>
        </is>
      </c>
      <c r="T785" s="175">
        <f>VLOOKUP(_xlfn.CONCAT(G785,H785),'SHIP-TO'!H:I,2,0)</f>
        <v/>
      </c>
      <c r="U785" s="296" t="n"/>
      <c r="V785" s="175" t="n"/>
      <c r="W785" s="175" t="n"/>
      <c r="X785" s="175" t="n"/>
      <c r="Y785" s="175" t="n"/>
      <c r="Z785" s="175" t="n"/>
      <c r="AA785" s="175" t="n"/>
      <c r="AB785" s="175" t="n"/>
      <c r="AC785" s="175" t="n"/>
      <c r="AD785" s="175" t="n"/>
      <c r="AE785" s="175" t="n"/>
      <c r="AF785" s="175" t="n"/>
      <c r="AG785" s="175" t="n"/>
      <c r="AH785" s="175" t="n"/>
      <c r="AI785" s="257" t="n"/>
      <c r="AJ785" s="175" t="n"/>
    </row>
    <row r="786">
      <c r="A786" s="167">
        <f>E786&amp;F786</f>
        <v/>
      </c>
      <c r="B786" s="56" t="n">
        <v>785</v>
      </c>
      <c r="C786" s="175">
        <f>C785</f>
        <v/>
      </c>
      <c r="D786" s="175">
        <f>C786&amp;"/"&amp;B786</f>
        <v/>
      </c>
      <c r="E786" s="187" t="n">
        <v>45574</v>
      </c>
      <c r="F786" s="270" t="inlineStr">
        <is>
          <t>возврат</t>
        </is>
      </c>
      <c r="G786" s="268" t="inlineStr">
        <is>
          <t>Х5</t>
        </is>
      </c>
      <c r="H786" s="269" t="inlineStr">
        <is>
          <t>РЦ Екатеринбург</t>
        </is>
      </c>
      <c r="I786" s="175" t="n">
        <v>400</v>
      </c>
      <c r="J786" s="175" t="n">
        <v>400</v>
      </c>
      <c r="K786" s="175" t="n">
        <v>12184</v>
      </c>
      <c r="L786" s="175" t="inlineStr">
        <is>
          <t xml:space="preserve">Ляхин </t>
        </is>
      </c>
      <c r="M786" s="175" t="inlineStr">
        <is>
          <t xml:space="preserve">Н736ЕТ159 </t>
        </is>
      </c>
      <c r="N786" s="175" t="n">
        <v>12</v>
      </c>
      <c r="O786" s="175" t="n"/>
      <c r="P786" s="175" t="n"/>
      <c r="Q786" s="251" t="n">
        <v>16000</v>
      </c>
      <c r="R786" s="175" t="n">
        <v>810013091</v>
      </c>
      <c r="S786" s="257" t="inlineStr">
        <is>
          <t>R101297557</t>
        </is>
      </c>
      <c r="T786" s="175">
        <f>VLOOKUP(_xlfn.CONCAT(G786,H786),'SHIP-TO'!H:I,2,0)</f>
        <v/>
      </c>
      <c r="U786" s="296" t="n"/>
      <c r="V786" s="175" t="n"/>
      <c r="W786" s="175" t="n"/>
      <c r="X786" s="175" t="n"/>
      <c r="Y786" s="175" t="n"/>
      <c r="Z786" s="175" t="n"/>
      <c r="AA786" s="175" t="n"/>
      <c r="AB786" s="175" t="n"/>
      <c r="AC786" s="175" t="n"/>
      <c r="AD786" s="175" t="n"/>
      <c r="AE786" s="175" t="n"/>
      <c r="AF786" s="175" t="n"/>
      <c r="AG786" s="175" t="n"/>
      <c r="AH786" s="175" t="n"/>
      <c r="AI786" s="257" t="n"/>
      <c r="AJ786" s="175" t="n"/>
    </row>
    <row r="787">
      <c r="A787" s="167">
        <f>E787&amp;F787</f>
        <v/>
      </c>
      <c r="B787" s="56" t="n">
        <v>786</v>
      </c>
      <c r="C787" s="175">
        <f>C786</f>
        <v/>
      </c>
      <c r="D787" s="175">
        <f>C787&amp;"/"&amp;B787</f>
        <v/>
      </c>
      <c r="E787" s="187" t="n">
        <v>45574</v>
      </c>
      <c r="F787" s="270" t="inlineStr">
        <is>
          <t>возврат</t>
        </is>
      </c>
      <c r="G787" s="268" t="inlineStr">
        <is>
          <t>Верный</t>
        </is>
      </c>
      <c r="H787" s="269" t="inlineStr">
        <is>
          <t>Екатеринбург</t>
        </is>
      </c>
      <c r="I787" s="175" t="n">
        <v>203</v>
      </c>
      <c r="J787" s="175" t="n">
        <v>200</v>
      </c>
      <c r="K787" s="175" t="inlineStr">
        <is>
          <t>4019834/s99</t>
        </is>
      </c>
      <c r="L787" s="175" t="inlineStr">
        <is>
          <t xml:space="preserve">Русаков </t>
        </is>
      </c>
      <c r="M787" s="175" t="inlineStr">
        <is>
          <t>Н773ЕТ159</t>
        </is>
      </c>
      <c r="N787" s="175" t="n">
        <v>8</v>
      </c>
      <c r="O787" s="175" t="n"/>
      <c r="P787" s="175" t="n"/>
      <c r="Q787" s="251" t="n">
        <v>16000</v>
      </c>
      <c r="R787" s="175" t="n">
        <v>810013298</v>
      </c>
      <c r="S787" s="257" t="inlineStr">
        <is>
          <t>R101297544</t>
        </is>
      </c>
      <c r="T787" s="175">
        <f>VLOOKUP(_xlfn.CONCAT(G787,H787),'SHIP-TO'!H:I,2,0)</f>
        <v/>
      </c>
      <c r="U787" s="296" t="n"/>
      <c r="V787" s="175" t="n"/>
      <c r="W787" s="175" t="n"/>
      <c r="X787" s="175" t="n"/>
      <c r="Y787" s="175" t="n"/>
      <c r="Z787" s="175" t="n"/>
      <c r="AA787" s="175" t="n"/>
      <c r="AB787" s="175" t="n"/>
      <c r="AC787" s="175" t="n"/>
      <c r="AD787" s="175" t="n"/>
      <c r="AE787" s="175" t="n"/>
      <c r="AF787" s="175" t="n"/>
      <c r="AG787" s="175" t="n"/>
      <c r="AH787" s="175" t="n"/>
      <c r="AI787" s="257" t="n"/>
      <c r="AJ787" s="175" t="n"/>
    </row>
    <row r="788">
      <c r="A788" s="167">
        <f>E788&amp;F788</f>
        <v/>
      </c>
      <c r="B788" s="56" t="n">
        <v>787</v>
      </c>
      <c r="C788" s="175">
        <f>C787</f>
        <v/>
      </c>
      <c r="D788" s="175">
        <f>C788&amp;"/"&amp;B788</f>
        <v/>
      </c>
      <c r="E788" s="187" t="n">
        <v>45577</v>
      </c>
      <c r="F788" s="270" t="inlineStr">
        <is>
          <t>возврат</t>
        </is>
      </c>
      <c r="G788" s="268" t="inlineStr">
        <is>
          <t>Х5</t>
        </is>
      </c>
      <c r="H788" s="269" t="inlineStr">
        <is>
          <t>РЦ Косулино</t>
        </is>
      </c>
      <c r="I788" s="175" t="n">
        <v>552</v>
      </c>
      <c r="J788" s="175" t="n">
        <v>521</v>
      </c>
      <c r="K788" s="175" t="n">
        <v>9168</v>
      </c>
      <c r="L788" s="175" t="inlineStr">
        <is>
          <t xml:space="preserve">Коковин </t>
        </is>
      </c>
      <c r="M788" s="175" t="inlineStr">
        <is>
          <t>Х332КУ59</t>
        </is>
      </c>
      <c r="N788" s="175" t="n">
        <v>22</v>
      </c>
      <c r="O788" s="175" t="n"/>
      <c r="P788" s="175" t="n"/>
      <c r="Q788" s="251" t="n">
        <v>16000</v>
      </c>
      <c r="R788" s="175" t="n">
        <v>810008651</v>
      </c>
      <c r="S788" s="257" t="inlineStr">
        <is>
          <t>R101297563</t>
        </is>
      </c>
      <c r="T788" s="175">
        <f>VLOOKUP(_xlfn.CONCAT(G788,H788),'SHIP-TO'!H:I,2,0)</f>
        <v/>
      </c>
      <c r="U788" s="296" t="n"/>
      <c r="V788" s="175" t="n"/>
      <c r="W788" s="175" t="n"/>
      <c r="X788" s="175" t="n"/>
      <c r="Y788" s="175" t="n"/>
      <c r="Z788" s="175" t="n"/>
      <c r="AA788" s="175" t="n"/>
      <c r="AB788" s="175" t="n"/>
      <c r="AC788" s="175" t="n"/>
      <c r="AD788" s="175" t="n"/>
      <c r="AE788" s="175" t="n"/>
      <c r="AF788" s="175" t="n"/>
      <c r="AG788" s="175" t="n"/>
      <c r="AH788" s="175" t="n"/>
      <c r="AI788" s="257" t="n"/>
      <c r="AJ788" s="175" t="n"/>
    </row>
    <row r="789">
      <c r="A789" s="167">
        <f>E789&amp;F789</f>
        <v/>
      </c>
      <c r="B789" s="56" t="n">
        <v>788</v>
      </c>
      <c r="C789" s="175">
        <f>C788</f>
        <v/>
      </c>
      <c r="D789" s="175">
        <f>C789&amp;"/"&amp;B789</f>
        <v/>
      </c>
      <c r="E789" s="187" t="n">
        <v>45578</v>
      </c>
      <c r="F789" s="270" t="inlineStr">
        <is>
          <t>возврат</t>
        </is>
      </c>
      <c r="G789" s="268" t="inlineStr">
        <is>
          <t>Х5</t>
        </is>
      </c>
      <c r="H789" s="269" t="inlineStr">
        <is>
          <t>РЦ Косулино</t>
        </is>
      </c>
      <c r="I789" s="175" t="n">
        <v>143</v>
      </c>
      <c r="J789" s="175" t="n">
        <v>140</v>
      </c>
      <c r="K789" s="175" t="n">
        <v>9169</v>
      </c>
      <c r="L789" s="175" t="inlineStr">
        <is>
          <t xml:space="preserve">Пермяков </t>
        </is>
      </c>
      <c r="M789" s="175" t="inlineStr">
        <is>
          <t>Н773ЕТ159</t>
        </is>
      </c>
      <c r="N789" s="175" t="n">
        <v>6</v>
      </c>
      <c r="O789" s="175" t="n"/>
      <c r="P789" s="175" t="n"/>
      <c r="Q789" s="251" t="n">
        <v>16000</v>
      </c>
      <c r="R789" s="175" t="n">
        <v>810010784</v>
      </c>
      <c r="S789" s="257" t="inlineStr">
        <is>
          <t>R101297562</t>
        </is>
      </c>
      <c r="T789" s="175">
        <f>VLOOKUP(_xlfn.CONCAT(G789,H789),'SHIP-TO'!H:I,2,0)</f>
        <v/>
      </c>
      <c r="U789" s="296" t="n"/>
      <c r="V789" s="175" t="n"/>
      <c r="W789" s="175" t="n"/>
      <c r="X789" s="175" t="n"/>
      <c r="Y789" s="175" t="n"/>
      <c r="Z789" s="175" t="n"/>
      <c r="AA789" s="175" t="n"/>
      <c r="AB789" s="175" t="n"/>
      <c r="AC789" s="175" t="n"/>
      <c r="AD789" s="175" t="n"/>
      <c r="AE789" s="175" t="n"/>
      <c r="AF789" s="175" t="n"/>
      <c r="AG789" s="175" t="n"/>
      <c r="AH789" s="175" t="n"/>
      <c r="AI789" s="257" t="n"/>
      <c r="AJ789" s="175" t="n"/>
    </row>
    <row r="790">
      <c r="A790" s="167">
        <f>E790&amp;F790</f>
        <v/>
      </c>
      <c r="B790" s="56" t="n">
        <v>789</v>
      </c>
      <c r="C790" s="175">
        <f>C789</f>
        <v/>
      </c>
      <c r="D790" s="175">
        <f>C790&amp;"/"&amp;B790</f>
        <v/>
      </c>
      <c r="E790" s="187" t="n">
        <v>45578</v>
      </c>
      <c r="F790" s="270" t="inlineStr">
        <is>
          <t>возврат</t>
        </is>
      </c>
      <c r="G790" s="268" t="inlineStr">
        <is>
          <t>Х5</t>
        </is>
      </c>
      <c r="H790" s="269" t="inlineStr">
        <is>
          <t>РЦ Форпост</t>
        </is>
      </c>
      <c r="I790" s="175" t="n">
        <v>199</v>
      </c>
      <c r="J790" s="175" t="n">
        <v>200</v>
      </c>
      <c r="K790" s="175" t="n">
        <v>4286</v>
      </c>
      <c r="L790" s="175" t="inlineStr">
        <is>
          <t xml:space="preserve">Лесников </t>
        </is>
      </c>
      <c r="M790" s="175" t="inlineStr">
        <is>
          <t>Н695УН159</t>
        </is>
      </c>
      <c r="N790" s="175" t="n">
        <v>8</v>
      </c>
      <c r="O790" s="175" t="n"/>
      <c r="P790" s="175" t="n"/>
      <c r="Q790" s="251" t="n">
        <v>40000</v>
      </c>
      <c r="R790" s="175" t="n">
        <v>810009746</v>
      </c>
      <c r="S790" s="257" t="inlineStr">
        <is>
          <t>R101297554</t>
        </is>
      </c>
      <c r="T790" s="175">
        <f>VLOOKUP(_xlfn.CONCAT(G790,H790),'SHIP-TO'!H:I,2,0)</f>
        <v/>
      </c>
      <c r="U790" s="296" t="n"/>
      <c r="V790" s="175" t="n"/>
      <c r="W790" s="175" t="n"/>
      <c r="X790" s="175" t="n"/>
      <c r="Y790" s="175" t="n"/>
      <c r="Z790" s="175" t="n"/>
      <c r="AA790" s="175" t="n"/>
      <c r="AB790" s="175" t="n"/>
      <c r="AC790" s="175" t="n"/>
      <c r="AD790" s="175" t="n"/>
      <c r="AE790" s="175" t="n"/>
      <c r="AF790" s="175" t="n"/>
      <c r="AG790" s="175" t="n"/>
      <c r="AH790" s="175" t="n"/>
      <c r="AI790" s="257" t="n"/>
      <c r="AJ790" s="175" t="n"/>
    </row>
    <row r="791">
      <c r="A791" s="167">
        <f>E791&amp;F791</f>
        <v/>
      </c>
      <c r="B791" s="56" t="n">
        <v>790</v>
      </c>
      <c r="C791" s="175">
        <f>C790</f>
        <v/>
      </c>
      <c r="D791" s="175">
        <f>C791&amp;"/"&amp;B791</f>
        <v/>
      </c>
      <c r="E791" s="187" t="n">
        <v>45578</v>
      </c>
      <c r="F791" s="270" t="inlineStr">
        <is>
          <t>возврат</t>
        </is>
      </c>
      <c r="G791" s="268" t="inlineStr">
        <is>
          <t>Тандер</t>
        </is>
      </c>
      <c r="H791" s="269" t="inlineStr">
        <is>
          <t>Екатеринбург</t>
        </is>
      </c>
      <c r="I791" s="175" t="n">
        <v>500</v>
      </c>
      <c r="J791" s="175" t="n">
        <v>500</v>
      </c>
      <c r="K791" s="175" t="inlineStr">
        <is>
          <t>Пру1706225</t>
        </is>
      </c>
      <c r="L791" s="175" t="inlineStr">
        <is>
          <t xml:space="preserve">Русаков </t>
        </is>
      </c>
      <c r="M791" s="175" t="inlineStr">
        <is>
          <t>Н763ЕТ159</t>
        </is>
      </c>
      <c r="N791" s="175" t="n">
        <v>20</v>
      </c>
      <c r="O791" s="175" t="n"/>
      <c r="P791" s="175" t="n"/>
      <c r="Q791" s="251" t="n">
        <v>16000</v>
      </c>
      <c r="R791" s="175" t="n">
        <v>810001699</v>
      </c>
      <c r="S791" s="257" t="inlineStr">
        <is>
          <t>R101297543</t>
        </is>
      </c>
      <c r="T791" s="175">
        <f>VLOOKUP(_xlfn.CONCAT(G791,H791),'SHIP-TO'!H:I,2,0)</f>
        <v/>
      </c>
      <c r="U791" s="296" t="n"/>
      <c r="V791" s="175" t="n"/>
      <c r="W791" s="175" t="n"/>
      <c r="X791" s="175" t="n"/>
      <c r="Y791" s="175" t="n"/>
      <c r="Z791" s="175" t="n"/>
      <c r="AA791" s="175" t="n"/>
      <c r="AB791" s="175" t="n"/>
      <c r="AC791" s="175" t="n"/>
      <c r="AD791" s="175" t="n"/>
      <c r="AE791" s="175" t="n"/>
      <c r="AF791" s="175" t="n"/>
      <c r="AG791" s="175" t="n"/>
      <c r="AH791" s="175" t="n"/>
      <c r="AI791" s="257" t="n"/>
      <c r="AJ791" s="175" t="n"/>
    </row>
    <row r="792">
      <c r="A792" s="167">
        <f>E792&amp;F792</f>
        <v/>
      </c>
      <c r="B792" s="56" t="n">
        <v>791</v>
      </c>
      <c r="C792" s="175">
        <f>C791</f>
        <v/>
      </c>
      <c r="D792" s="175">
        <f>C792&amp;"/"&amp;B792</f>
        <v/>
      </c>
      <c r="E792" s="187" t="n">
        <v>45579</v>
      </c>
      <c r="F792" s="270" t="inlineStr">
        <is>
          <t>возврат</t>
        </is>
      </c>
      <c r="G792" s="268" t="inlineStr">
        <is>
          <t>Х5</t>
        </is>
      </c>
      <c r="H792" s="269" t="inlineStr">
        <is>
          <t>РЦ Екатеринбург</t>
        </is>
      </c>
      <c r="I792" s="175" t="n">
        <v>400</v>
      </c>
      <c r="J792" s="175" t="n">
        <v>398</v>
      </c>
      <c r="K792" s="175" t="n">
        <v>12216</v>
      </c>
      <c r="L792" s="175" t="inlineStr">
        <is>
          <t>Полуяхтов</t>
        </is>
      </c>
      <c r="M792" s="175" t="inlineStr">
        <is>
          <t>Н437ТУ159</t>
        </is>
      </c>
      <c r="N792" s="175" t="n">
        <v>16</v>
      </c>
      <c r="O792" s="175" t="n"/>
      <c r="P792" s="175" t="n"/>
      <c r="Q792" s="251" t="n">
        <v>16000</v>
      </c>
      <c r="R792" s="175" t="n">
        <v>810001701</v>
      </c>
      <c r="S792" s="257" t="inlineStr">
        <is>
          <t>R101297556</t>
        </is>
      </c>
      <c r="T792" s="175">
        <f>VLOOKUP(_xlfn.CONCAT(G792,H792),'SHIP-TO'!H:I,2,0)</f>
        <v/>
      </c>
      <c r="U792" s="296" t="n"/>
      <c r="V792" s="175" t="n"/>
      <c r="W792" s="175" t="n"/>
      <c r="X792" s="175" t="n"/>
      <c r="Y792" s="175" t="n"/>
      <c r="Z792" s="175" t="n"/>
      <c r="AA792" s="175" t="n"/>
      <c r="AB792" s="175" t="n"/>
      <c r="AC792" s="175" t="n"/>
      <c r="AD792" s="175" t="n"/>
      <c r="AE792" s="175" t="n"/>
      <c r="AF792" s="175" t="n"/>
      <c r="AG792" s="175" t="n"/>
      <c r="AH792" s="175" t="n"/>
      <c r="AI792" s="257" t="n"/>
      <c r="AJ792" s="175" t="n"/>
    </row>
    <row r="793">
      <c r="A793" s="167">
        <f>E793&amp;F793</f>
        <v/>
      </c>
      <c r="B793" s="56" t="n">
        <v>792</v>
      </c>
      <c r="C793" s="175">
        <f>C792</f>
        <v/>
      </c>
      <c r="D793" s="175">
        <f>C793&amp;"/"&amp;B793</f>
        <v/>
      </c>
      <c r="E793" s="187" t="n">
        <v>45579</v>
      </c>
      <c r="F793" s="270" t="inlineStr">
        <is>
          <t>возврат</t>
        </is>
      </c>
      <c r="G793" s="268" t="inlineStr">
        <is>
          <t>Юнилэнд-Екатеринбург</t>
        </is>
      </c>
      <c r="H793" s="269" t="inlineStr">
        <is>
          <t>Екатеринбург</t>
        </is>
      </c>
      <c r="I793" s="175" t="n">
        <v>300</v>
      </c>
      <c r="J793" s="175" t="n">
        <v>250</v>
      </c>
      <c r="K793" s="175" t="n">
        <v>3</v>
      </c>
      <c r="L793" s="175" t="inlineStr">
        <is>
          <t>Яковлев</t>
        </is>
      </c>
      <c r="M793" s="175" t="inlineStr">
        <is>
          <t>А468ОК159</t>
        </is>
      </c>
      <c r="N793" s="175" t="n">
        <v>10</v>
      </c>
      <c r="O793" s="175" t="n"/>
      <c r="P793" s="175" t="n"/>
      <c r="Q793" s="251" t="n">
        <v>16000</v>
      </c>
      <c r="R793" s="175" t="n">
        <v>810013627</v>
      </c>
      <c r="S793" s="257" t="inlineStr">
        <is>
          <t>R101297551</t>
        </is>
      </c>
      <c r="T793" s="175">
        <f>VLOOKUP(_xlfn.CONCAT(G793,H793),'SHIP-TO'!H:I,2,0)</f>
        <v/>
      </c>
      <c r="U793" s="296" t="n"/>
      <c r="V793" s="175" t="n"/>
      <c r="W793" s="175" t="n"/>
      <c r="X793" s="175" t="n"/>
      <c r="Y793" s="175" t="n"/>
      <c r="Z793" s="175" t="n"/>
      <c r="AA793" s="175" t="n"/>
      <c r="AB793" s="175" t="n"/>
      <c r="AC793" s="175" t="n"/>
      <c r="AD793" s="175" t="n"/>
      <c r="AE793" s="175" t="n"/>
      <c r="AF793" s="175" t="n"/>
      <c r="AG793" s="175" t="n"/>
      <c r="AH793" s="175" t="n"/>
      <c r="AI793" s="257" t="n"/>
      <c r="AJ793" s="175" t="n"/>
    </row>
    <row r="794">
      <c r="A794" s="167">
        <f>E794&amp;F794</f>
        <v/>
      </c>
      <c r="B794" s="56" t="n">
        <v>793</v>
      </c>
      <c r="C794" s="175">
        <f>C793</f>
        <v/>
      </c>
      <c r="D794" s="175">
        <f>C794&amp;"/"&amp;B794</f>
        <v/>
      </c>
      <c r="E794" s="187" t="n">
        <v>45580</v>
      </c>
      <c r="F794" s="270" t="inlineStr">
        <is>
          <t>возврат</t>
        </is>
      </c>
      <c r="G794" s="268" t="inlineStr">
        <is>
          <t>Тандер</t>
        </is>
      </c>
      <c r="H794" s="269" t="inlineStr">
        <is>
          <t>Тюмень</t>
        </is>
      </c>
      <c r="I794" s="175" t="n">
        <v>360</v>
      </c>
      <c r="J794" s="175" t="n">
        <v>360</v>
      </c>
      <c r="K794" s="175" t="inlineStr">
        <is>
          <t>Тмн1048118</t>
        </is>
      </c>
      <c r="L794" s="175" t="inlineStr">
        <is>
          <t xml:space="preserve">Луцик </t>
        </is>
      </c>
      <c r="M794" s="175" t="inlineStr">
        <is>
          <t>Р786УН159</t>
        </is>
      </c>
      <c r="N794" s="175" t="n">
        <v>15</v>
      </c>
      <c r="O794" s="175" t="n"/>
      <c r="P794" s="175" t="n"/>
      <c r="Q794" s="251" t="n">
        <v>40000</v>
      </c>
      <c r="R794" s="175" t="n">
        <v>810001700</v>
      </c>
      <c r="S794" s="257" t="inlineStr">
        <is>
          <t>R101297545</t>
        </is>
      </c>
      <c r="T794" s="175">
        <f>VLOOKUP(_xlfn.CONCAT(G794,H794),'SHIP-TO'!H:I,2,0)</f>
        <v/>
      </c>
      <c r="U794" s="296" t="n"/>
      <c r="V794" s="175" t="n"/>
      <c r="W794" s="175" t="n"/>
      <c r="X794" s="175" t="n"/>
      <c r="Y794" s="175" t="n"/>
      <c r="Z794" s="175" t="n"/>
      <c r="AA794" s="175" t="n"/>
      <c r="AB794" s="175" t="n"/>
      <c r="AC794" s="175" t="n"/>
      <c r="AD794" s="175" t="n"/>
      <c r="AE794" s="175" t="n"/>
      <c r="AF794" s="175" t="n"/>
      <c r="AG794" s="175" t="n"/>
      <c r="AH794" s="175" t="n"/>
      <c r="AI794" s="257" t="n"/>
      <c r="AJ794" s="175" t="n"/>
    </row>
    <row r="795">
      <c r="A795" s="167">
        <f>E795&amp;F795</f>
        <v/>
      </c>
      <c r="B795" s="56" t="n">
        <v>794</v>
      </c>
      <c r="C795" s="175">
        <f>C794</f>
        <v/>
      </c>
      <c r="D795" s="175">
        <f>C795&amp;"/"&amp;B795</f>
        <v/>
      </c>
      <c r="E795" s="187" t="n">
        <v>45580</v>
      </c>
      <c r="F795" s="270" t="inlineStr">
        <is>
          <t>возврат</t>
        </is>
      </c>
      <c r="G795" s="268" t="inlineStr">
        <is>
          <t>Тандер</t>
        </is>
      </c>
      <c r="H795" s="269" t="inlineStr">
        <is>
          <t>Челябинск</t>
        </is>
      </c>
      <c r="I795" s="175" t="n">
        <v>300</v>
      </c>
      <c r="J795" s="175" t="n">
        <v>300</v>
      </c>
      <c r="K795" s="175" t="inlineStr">
        <is>
          <t>Чел1403945</t>
        </is>
      </c>
      <c r="L795" s="175" t="inlineStr">
        <is>
          <t xml:space="preserve">Яковлев </t>
        </is>
      </c>
      <c r="M795" s="175" t="inlineStr">
        <is>
          <t>А468ОК159</t>
        </is>
      </c>
      <c r="N795" s="175" t="n">
        <v>12</v>
      </c>
      <c r="O795" s="175" t="n"/>
      <c r="P795" s="175" t="n"/>
      <c r="Q795" s="251" t="n">
        <v>40000</v>
      </c>
      <c r="R795" s="175" t="n">
        <v>810008650</v>
      </c>
      <c r="S795" s="257" t="inlineStr">
        <is>
          <t>R101297548</t>
        </is>
      </c>
      <c r="T795" s="175">
        <f>VLOOKUP(_xlfn.CONCAT(G795,H795),'SHIP-TO'!H:I,2,0)</f>
        <v/>
      </c>
      <c r="U795" s="296" t="n"/>
      <c r="V795" s="175" t="n"/>
      <c r="W795" s="175" t="n"/>
      <c r="X795" s="175" t="n"/>
      <c r="Y795" s="175" t="n"/>
      <c r="Z795" s="175" t="n"/>
      <c r="AA795" s="175" t="n"/>
      <c r="AB795" s="175" t="n"/>
      <c r="AC795" s="175" t="n"/>
      <c r="AD795" s="175" t="n"/>
      <c r="AE795" s="175" t="n"/>
      <c r="AF795" s="175" t="n"/>
      <c r="AG795" s="175" t="n"/>
      <c r="AH795" s="175" t="n"/>
      <c r="AI795" s="257" t="n"/>
      <c r="AJ795" s="175" t="n"/>
    </row>
    <row r="796">
      <c r="A796" s="167">
        <f>E796&amp;F796</f>
        <v/>
      </c>
      <c r="B796" s="56" t="n">
        <v>795</v>
      </c>
      <c r="C796" s="175">
        <f>C795</f>
        <v/>
      </c>
      <c r="D796" s="175">
        <f>C796&amp;"/"&amp;B796</f>
        <v/>
      </c>
      <c r="E796" s="187" t="n">
        <v>45582</v>
      </c>
      <c r="F796" s="270" t="inlineStr">
        <is>
          <t>возврат</t>
        </is>
      </c>
      <c r="G796" s="268" t="inlineStr">
        <is>
          <t>Х5</t>
        </is>
      </c>
      <c r="H796" s="269" t="inlineStr">
        <is>
          <t>РЦ Екатеринбург</t>
        </is>
      </c>
      <c r="I796" s="175" t="n">
        <v>400</v>
      </c>
      <c r="J796" s="175" t="n">
        <v>400</v>
      </c>
      <c r="K796" s="175" t="n">
        <v>12250</v>
      </c>
      <c r="L796" s="175" t="inlineStr">
        <is>
          <t xml:space="preserve">Яковлев </t>
        </is>
      </c>
      <c r="M796" s="175" t="inlineStr">
        <is>
          <t>А468ОК159</t>
        </is>
      </c>
      <c r="N796" s="175" t="n">
        <v>16</v>
      </c>
      <c r="O796" s="175" t="n"/>
      <c r="P796" s="175" t="n"/>
      <c r="Q796" s="251" t="n">
        <v>16000</v>
      </c>
      <c r="R796" s="175" t="n">
        <v>810013626</v>
      </c>
      <c r="S796" s="257" t="inlineStr">
        <is>
          <t>R101297558</t>
        </is>
      </c>
      <c r="T796" s="175">
        <f>VLOOKUP(_xlfn.CONCAT(G796,H796),'SHIP-TO'!H:I,2,0)</f>
        <v/>
      </c>
      <c r="U796" s="296" t="n"/>
      <c r="V796" s="175" t="n"/>
      <c r="W796" s="175" t="n"/>
      <c r="X796" s="175" t="n"/>
      <c r="Y796" s="175" t="n"/>
      <c r="Z796" s="175" t="n"/>
      <c r="AA796" s="175" t="n"/>
      <c r="AB796" s="175" t="n"/>
      <c r="AC796" s="175" t="n"/>
      <c r="AD796" s="175" t="n"/>
      <c r="AE796" s="175" t="n"/>
      <c r="AF796" s="175" t="n"/>
      <c r="AG796" s="175" t="n"/>
      <c r="AH796" s="175" t="n"/>
      <c r="AI796" s="257" t="n"/>
      <c r="AJ796" s="175" t="n"/>
    </row>
    <row r="797">
      <c r="A797" s="167">
        <f>E797&amp;F797</f>
        <v/>
      </c>
      <c r="B797" s="56" t="n">
        <v>796</v>
      </c>
      <c r="C797" s="175">
        <f>C796</f>
        <v/>
      </c>
      <c r="D797" s="175">
        <f>C797&amp;"/"&amp;B797</f>
        <v/>
      </c>
      <c r="E797" s="187" t="n">
        <v>45584</v>
      </c>
      <c r="F797" s="270" t="inlineStr">
        <is>
          <t>возврат</t>
        </is>
      </c>
      <c r="G797" s="268" t="inlineStr">
        <is>
          <t>Х5</t>
        </is>
      </c>
      <c r="H797" s="269" t="inlineStr">
        <is>
          <t>РЦ Форпост</t>
        </is>
      </c>
      <c r="I797" s="175" t="n">
        <v>400</v>
      </c>
      <c r="J797" s="175" t="n">
        <v>400</v>
      </c>
      <c r="K797" s="175" t="n">
        <v>4332</v>
      </c>
      <c r="L797" s="175" t="inlineStr">
        <is>
          <t xml:space="preserve">Михайлов </t>
        </is>
      </c>
      <c r="M797" s="175" t="inlineStr">
        <is>
          <t xml:space="preserve">Р795УН159 </t>
        </is>
      </c>
      <c r="N797" s="175" t="n">
        <v>16</v>
      </c>
      <c r="O797" s="175" t="n"/>
      <c r="P797" s="175" t="n"/>
      <c r="Q797" s="251" t="n">
        <v>40000</v>
      </c>
      <c r="R797" s="175" t="n">
        <v>810001702</v>
      </c>
      <c r="S797" s="257" t="inlineStr">
        <is>
          <t>R101297555</t>
        </is>
      </c>
      <c r="T797" s="175">
        <f>VLOOKUP(_xlfn.CONCAT(G797,H797),'SHIP-TO'!H:I,2,0)</f>
        <v/>
      </c>
      <c r="U797" s="296" t="n"/>
      <c r="V797" s="175" t="n"/>
      <c r="W797" s="175" t="n"/>
      <c r="X797" s="175" t="n"/>
      <c r="Y797" s="175" t="n"/>
      <c r="Z797" s="175" t="n"/>
      <c r="AA797" s="175" t="n"/>
      <c r="AB797" s="175" t="n"/>
      <c r="AC797" s="175" t="n"/>
      <c r="AD797" s="175" t="n"/>
      <c r="AE797" s="175" t="n"/>
      <c r="AF797" s="175" t="n"/>
      <c r="AG797" s="175" t="n"/>
      <c r="AH797" s="175" t="n"/>
      <c r="AI797" s="257" t="n"/>
      <c r="AJ797" s="175" t="n"/>
    </row>
    <row r="798">
      <c r="A798" s="167">
        <f>E798&amp;F798</f>
        <v/>
      </c>
      <c r="B798" s="56" t="n">
        <v>797</v>
      </c>
      <c r="C798" s="175">
        <f>C797</f>
        <v/>
      </c>
      <c r="D798" s="175">
        <f>C798&amp;"/"&amp;B798</f>
        <v/>
      </c>
      <c r="E798" s="187" t="n">
        <v>45584</v>
      </c>
      <c r="F798" s="270" t="inlineStr">
        <is>
          <t>возврат</t>
        </is>
      </c>
      <c r="G798" s="268" t="inlineStr">
        <is>
          <t>Тандер</t>
        </is>
      </c>
      <c r="H798" s="269" t="inlineStr">
        <is>
          <t>Екатеринбург</t>
        </is>
      </c>
      <c r="I798" s="175" t="n">
        <v>500</v>
      </c>
      <c r="J798" s="175" t="n">
        <v>500</v>
      </c>
      <c r="K798" s="175" t="inlineStr">
        <is>
          <t>Пру1710438</t>
        </is>
      </c>
      <c r="L798" s="175" t="inlineStr">
        <is>
          <t>Деменев</t>
        </is>
      </c>
      <c r="M798" s="175" t="inlineStr">
        <is>
          <t>Р197КН159</t>
        </is>
      </c>
      <c r="N798" s="175" t="n">
        <v>20</v>
      </c>
      <c r="O798" s="175" t="n"/>
      <c r="P798" s="175" t="n"/>
      <c r="Q798" s="251" t="n">
        <v>16000</v>
      </c>
      <c r="R798" s="175" t="n">
        <v>810011498</v>
      </c>
      <c r="S798" s="257" t="inlineStr">
        <is>
          <t>R101297520</t>
        </is>
      </c>
      <c r="T798" s="175">
        <f>VLOOKUP(_xlfn.CONCAT(G798,H798),'SHIP-TO'!H:I,2,0)</f>
        <v/>
      </c>
      <c r="U798" s="296" t="n"/>
      <c r="V798" s="175" t="n"/>
      <c r="W798" s="175" t="n"/>
      <c r="X798" s="175" t="n"/>
      <c r="Y798" s="175" t="n"/>
      <c r="Z798" s="175" t="n"/>
      <c r="AA798" s="175" t="n"/>
      <c r="AB798" s="175" t="n"/>
      <c r="AC798" s="175" t="n"/>
      <c r="AD798" s="175" t="n"/>
      <c r="AE798" s="175" t="n"/>
      <c r="AF798" s="175" t="n"/>
      <c r="AG798" s="175" t="n"/>
      <c r="AH798" s="175" t="n"/>
      <c r="AI798" s="257" t="n"/>
      <c r="AJ798" s="175" t="n"/>
    </row>
    <row r="799">
      <c r="A799" s="167">
        <f>E799&amp;F799</f>
        <v/>
      </c>
      <c r="B799" s="56" t="n">
        <v>798</v>
      </c>
      <c r="C799" s="175">
        <f>C798</f>
        <v/>
      </c>
      <c r="D799" s="175">
        <f>C799&amp;"/"&amp;B799</f>
        <v/>
      </c>
      <c r="E799" s="187" t="n">
        <v>45589</v>
      </c>
      <c r="F799" s="270" t="inlineStr">
        <is>
          <t>возврат</t>
        </is>
      </c>
      <c r="G799" s="268" t="inlineStr">
        <is>
          <t>Тандер</t>
        </is>
      </c>
      <c r="H799" s="269" t="inlineStr">
        <is>
          <t>Екатеринбург</t>
        </is>
      </c>
      <c r="I799" s="175" t="n">
        <v>500</v>
      </c>
      <c r="J799" s="175" t="n">
        <v>500</v>
      </c>
      <c r="K799" s="175" t="inlineStr">
        <is>
          <t>Пру1714182</t>
        </is>
      </c>
      <c r="L799" s="175" t="inlineStr">
        <is>
          <t>Коковин</t>
        </is>
      </c>
      <c r="M799" s="175" t="inlineStr">
        <is>
          <t>А468ОК159</t>
        </is>
      </c>
      <c r="N799" s="175" t="n">
        <v>20</v>
      </c>
      <c r="O799" s="175" t="n"/>
      <c r="P799" s="175" t="n"/>
      <c r="Q799" s="251" t="n">
        <v>16000</v>
      </c>
      <c r="R799" s="175" t="n">
        <v>810013539</v>
      </c>
      <c r="S799" s="257" t="inlineStr">
        <is>
          <t>R101297519</t>
        </is>
      </c>
      <c r="T799" s="175">
        <f>VLOOKUP(_xlfn.CONCAT(G799,H799),'SHIP-TO'!H:I,2,0)</f>
        <v/>
      </c>
      <c r="U799" s="296" t="n"/>
      <c r="V799" s="175" t="n"/>
      <c r="W799" s="175" t="n"/>
      <c r="X799" s="175" t="n"/>
      <c r="Y799" s="175" t="n"/>
      <c r="Z799" s="175" t="n"/>
      <c r="AA799" s="175" t="n"/>
      <c r="AB799" s="175" t="n"/>
      <c r="AC799" s="175" t="n"/>
      <c r="AD799" s="175" t="n"/>
      <c r="AE799" s="175" t="n"/>
      <c r="AF799" s="175" t="n"/>
      <c r="AG799" s="175" t="n"/>
      <c r="AH799" s="175" t="n"/>
      <c r="AI799" s="257" t="n"/>
      <c r="AJ799" s="175" t="n"/>
    </row>
    <row r="800">
      <c r="A800" s="167">
        <f>E800&amp;F800</f>
        <v/>
      </c>
      <c r="B800" s="56" t="n">
        <v>799</v>
      </c>
      <c r="C800" s="175">
        <f>C799</f>
        <v/>
      </c>
      <c r="D800" s="175">
        <f>C800&amp;"/"&amp;B800</f>
        <v/>
      </c>
      <c r="E800" s="187" t="n">
        <v>45593</v>
      </c>
      <c r="F800" s="270" t="inlineStr">
        <is>
          <t>возврат</t>
        </is>
      </c>
      <c r="G800" s="268" t="inlineStr">
        <is>
          <t>Тандер</t>
        </is>
      </c>
      <c r="H800" s="269" t="inlineStr">
        <is>
          <t>Тюмень</t>
        </is>
      </c>
      <c r="I800" s="175" t="n">
        <v>280</v>
      </c>
      <c r="J800" s="175" t="n">
        <v>280</v>
      </c>
      <c r="K800" s="175" t="inlineStr">
        <is>
          <t>Тмн1052137</t>
        </is>
      </c>
      <c r="L800" s="175" t="inlineStr">
        <is>
          <t>Русанов</t>
        </is>
      </c>
      <c r="M800" s="175" t="inlineStr">
        <is>
          <t>Р767УН159</t>
        </is>
      </c>
      <c r="N800" s="175" t="n">
        <v>12</v>
      </c>
      <c r="O800" s="175" t="n"/>
      <c r="P800" s="175" t="n"/>
      <c r="Q800" s="251" t="n">
        <v>40000</v>
      </c>
      <c r="R800" s="175" t="n">
        <v>810013930</v>
      </c>
      <c r="S800" s="257" t="inlineStr">
        <is>
          <t>R101297547</t>
        </is>
      </c>
      <c r="T800" s="175">
        <f>VLOOKUP(_xlfn.CONCAT(G800,H800),'SHIP-TO'!H:I,2,0)</f>
        <v/>
      </c>
      <c r="U800" s="296" t="n"/>
      <c r="V800" s="175" t="n"/>
      <c r="W800" s="175" t="n"/>
      <c r="X800" s="175" t="n"/>
      <c r="Y800" s="175" t="n"/>
      <c r="Z800" s="175" t="n"/>
      <c r="AA800" s="175" t="n"/>
      <c r="AB800" s="175" t="n"/>
      <c r="AC800" s="175" t="n"/>
      <c r="AD800" s="175" t="n"/>
      <c r="AE800" s="175" t="n"/>
      <c r="AF800" s="175" t="n"/>
      <c r="AG800" s="175" t="n"/>
      <c r="AH800" s="175" t="n"/>
      <c r="AI800" s="257" t="n"/>
      <c r="AJ800" s="175" t="n"/>
    </row>
    <row r="801">
      <c r="A801" s="167">
        <f>E801&amp;F801</f>
        <v/>
      </c>
      <c r="B801" s="56" t="n">
        <v>800</v>
      </c>
      <c r="C801" s="175">
        <f>C800</f>
        <v/>
      </c>
      <c r="D801" s="175">
        <f>C801&amp;"/"&amp;B801</f>
        <v/>
      </c>
      <c r="E801" s="187" t="n">
        <v>45593</v>
      </c>
      <c r="F801" s="270" t="inlineStr">
        <is>
          <t>возврат</t>
        </is>
      </c>
      <c r="G801" s="268" t="inlineStr">
        <is>
          <t>Тандер</t>
        </is>
      </c>
      <c r="H801" s="269" t="inlineStr">
        <is>
          <t>Челябинск</t>
        </is>
      </c>
      <c r="I801" s="175" t="n">
        <v>460</v>
      </c>
      <c r="J801" s="175" t="n">
        <v>460</v>
      </c>
      <c r="K801" s="175" t="inlineStr">
        <is>
          <t>Чел1408809</t>
        </is>
      </c>
      <c r="L801" s="175" t="inlineStr">
        <is>
          <t>Гладких</t>
        </is>
      </c>
      <c r="M801" s="175" t="inlineStr">
        <is>
          <t>Н695УН159</t>
        </is>
      </c>
      <c r="N801" s="175" t="n">
        <v>19</v>
      </c>
      <c r="O801" s="175" t="n"/>
      <c r="P801" s="175" t="n"/>
      <c r="Q801" s="251" t="n">
        <v>40000</v>
      </c>
      <c r="R801" s="175" t="n">
        <v>810013090</v>
      </c>
      <c r="S801" s="257" t="inlineStr">
        <is>
          <t>R101297550</t>
        </is>
      </c>
      <c r="T801" s="175">
        <f>VLOOKUP(_xlfn.CONCAT(G801,H801),'SHIP-TO'!H:I,2,0)</f>
        <v/>
      </c>
      <c r="U801" s="296" t="n"/>
      <c r="V801" s="175" t="n"/>
      <c r="W801" s="175" t="n"/>
      <c r="X801" s="175" t="n"/>
      <c r="Y801" s="175" t="n"/>
      <c r="Z801" s="175" t="n"/>
      <c r="AA801" s="175" t="n"/>
      <c r="AB801" s="175" t="n"/>
      <c r="AC801" s="175" t="n"/>
      <c r="AD801" s="175" t="n"/>
      <c r="AE801" s="175" t="n"/>
      <c r="AF801" s="175" t="n"/>
      <c r="AG801" s="175" t="n"/>
      <c r="AH801" s="175" t="n"/>
      <c r="AI801" s="257" t="n"/>
      <c r="AJ801" s="175" t="n"/>
    </row>
    <row r="802">
      <c r="A802" s="167">
        <f>E802&amp;F802</f>
        <v/>
      </c>
      <c r="B802" s="56" t="n">
        <v>801</v>
      </c>
      <c r="C802" s="175">
        <f>C801</f>
        <v/>
      </c>
      <c r="D802" s="175">
        <f>C802&amp;"/"&amp;B802</f>
        <v/>
      </c>
      <c r="E802" s="187" t="n">
        <v>45593</v>
      </c>
      <c r="F802" s="270" t="inlineStr">
        <is>
          <t>возврат</t>
        </is>
      </c>
      <c r="G802" s="268" t="inlineStr">
        <is>
          <t>Х5</t>
        </is>
      </c>
      <c r="H802" s="269" t="inlineStr">
        <is>
          <t>РЦ Тюмень</t>
        </is>
      </c>
      <c r="I802" s="175" t="n">
        <v>393</v>
      </c>
      <c r="J802" s="175" t="n">
        <v>393</v>
      </c>
      <c r="K802" s="175" t="n">
        <v>5900173333</v>
      </c>
      <c r="L802" s="175" t="inlineStr">
        <is>
          <t xml:space="preserve">Коковин </t>
        </is>
      </c>
      <c r="M802" s="175" t="inlineStr">
        <is>
          <t>А468ОК159</t>
        </is>
      </c>
      <c r="N802" s="175" t="n">
        <v>16</v>
      </c>
      <c r="O802" s="175" t="n"/>
      <c r="P802" s="175" t="n"/>
      <c r="Q802" s="251" t="n">
        <v>40000</v>
      </c>
      <c r="R802" s="175" t="n">
        <v>810001011</v>
      </c>
      <c r="S802" s="257" t="inlineStr">
        <is>
          <t>R101297560</t>
        </is>
      </c>
      <c r="T802" s="175">
        <f>VLOOKUP(_xlfn.CONCAT(G802,H802),'SHIP-TO'!H:I,2,0)</f>
        <v/>
      </c>
      <c r="U802" s="296" t="n"/>
      <c r="V802" s="175" t="n"/>
      <c r="W802" s="175" t="n"/>
      <c r="X802" s="175" t="n"/>
      <c r="Y802" s="175" t="n"/>
      <c r="Z802" s="175" t="n"/>
      <c r="AA802" s="175" t="n"/>
      <c r="AB802" s="175" t="n"/>
      <c r="AC802" s="175" t="n"/>
      <c r="AD802" s="175" t="n"/>
      <c r="AE802" s="175" t="n"/>
      <c r="AF802" s="175" t="n"/>
      <c r="AG802" s="175" t="n"/>
      <c r="AH802" s="175" t="n"/>
      <c r="AI802" s="257" t="n"/>
      <c r="AJ802" s="175" t="n"/>
    </row>
    <row r="803">
      <c r="A803" s="167">
        <f>E803&amp;F803</f>
        <v/>
      </c>
      <c r="B803" s="56" t="n">
        <v>802</v>
      </c>
      <c r="C803" s="175">
        <f>C802</f>
        <v/>
      </c>
      <c r="D803" s="175">
        <f>C803&amp;"/"&amp;B803</f>
        <v/>
      </c>
      <c r="E803" s="187" t="n">
        <v>45594</v>
      </c>
      <c r="F803" s="270" t="inlineStr">
        <is>
          <t>возврат</t>
        </is>
      </c>
      <c r="G803" s="268" t="inlineStr">
        <is>
          <t>Тандер</t>
        </is>
      </c>
      <c r="H803" s="269" t="inlineStr">
        <is>
          <t>Екатеринбург</t>
        </is>
      </c>
      <c r="I803" s="175" t="n">
        <v>500</v>
      </c>
      <c r="J803" s="175" t="n">
        <v>500</v>
      </c>
      <c r="K803" s="175" t="inlineStr">
        <is>
          <t>Пру1717309</t>
        </is>
      </c>
      <c r="L803" s="175" t="inlineStr">
        <is>
          <t xml:space="preserve">Яковлев </t>
        </is>
      </c>
      <c r="M803" s="175" t="inlineStr">
        <is>
          <t xml:space="preserve">Х332КУ59 </t>
        </is>
      </c>
      <c r="N803" s="175" t="n">
        <v>20</v>
      </c>
      <c r="O803" s="175" t="n"/>
      <c r="P803" s="175" t="n"/>
      <c r="Q803" s="251" t="n">
        <v>16000</v>
      </c>
      <c r="R803" s="175" t="n">
        <v>810008648</v>
      </c>
      <c r="S803" s="257" t="inlineStr">
        <is>
          <t>R101297518</t>
        </is>
      </c>
      <c r="T803" s="175">
        <f>VLOOKUP(_xlfn.CONCAT(G803,H803),'SHIP-TO'!H:I,2,0)</f>
        <v/>
      </c>
      <c r="U803" s="296" t="n"/>
      <c r="V803" s="175" t="n"/>
      <c r="W803" s="175" t="n"/>
      <c r="X803" s="175" t="n"/>
      <c r="Y803" s="175" t="n"/>
      <c r="Z803" s="175" t="n"/>
      <c r="AA803" s="175" t="n"/>
      <c r="AB803" s="175" t="n"/>
      <c r="AC803" s="175" t="n"/>
      <c r="AD803" s="175" t="n"/>
      <c r="AE803" s="175" t="n"/>
      <c r="AF803" s="175" t="n"/>
      <c r="AG803" s="175" t="n"/>
      <c r="AH803" s="175" t="n"/>
      <c r="AI803" s="257" t="n"/>
      <c r="AJ803" s="175" t="n"/>
    </row>
    <row r="804">
      <c r="A804" s="167">
        <f>E804&amp;F804</f>
        <v/>
      </c>
      <c r="B804" s="56" t="n">
        <v>803</v>
      </c>
      <c r="C804" s="175">
        <f>C803</f>
        <v/>
      </c>
      <c r="D804" s="175">
        <f>C804&amp;"/"&amp;B804</f>
        <v/>
      </c>
      <c r="E804" s="187" t="n">
        <v>45595</v>
      </c>
      <c r="F804" s="270" t="inlineStr">
        <is>
          <t>возврат</t>
        </is>
      </c>
      <c r="G804" s="268" t="inlineStr">
        <is>
          <t>Х5</t>
        </is>
      </c>
      <c r="H804" s="269" t="inlineStr">
        <is>
          <t>РЦ Тюмень</t>
        </is>
      </c>
      <c r="I804" s="175" t="n">
        <v>393</v>
      </c>
      <c r="J804" s="175" t="n">
        <v>390</v>
      </c>
      <c r="K804" s="175" t="n">
        <v>5900173582</v>
      </c>
      <c r="L804" s="175" t="inlineStr">
        <is>
          <t xml:space="preserve">Гладких </t>
        </is>
      </c>
      <c r="M804" s="175" t="inlineStr">
        <is>
          <t>Н695УН159</t>
        </is>
      </c>
      <c r="N804" s="175" t="n">
        <v>16</v>
      </c>
      <c r="O804" s="175" t="n"/>
      <c r="P804" s="175" t="n"/>
      <c r="Q804" s="251" t="n">
        <v>40000</v>
      </c>
      <c r="R804" s="175" t="n">
        <v>810005991</v>
      </c>
      <c r="S804" s="257" t="inlineStr">
        <is>
          <t>R101297559</t>
        </is>
      </c>
      <c r="T804" s="175">
        <f>VLOOKUP(_xlfn.CONCAT(G804,H804),'SHIP-TO'!H:I,2,0)</f>
        <v/>
      </c>
      <c r="U804" s="296" t="n"/>
      <c r="V804" s="175" t="n"/>
      <c r="W804" s="175" t="n"/>
      <c r="X804" s="175" t="n"/>
      <c r="Y804" s="175" t="n"/>
      <c r="Z804" s="175" t="n"/>
      <c r="AA804" s="175" t="n"/>
      <c r="AB804" s="175" t="n"/>
      <c r="AC804" s="175" t="n"/>
      <c r="AD804" s="175" t="n"/>
      <c r="AE804" s="175" t="n"/>
      <c r="AF804" s="175" t="n"/>
      <c r="AG804" s="175" t="n"/>
      <c r="AH804" s="175" t="n"/>
      <c r="AI804" s="257" t="n"/>
      <c r="AJ804" s="175" t="n"/>
    </row>
    <row r="805" customFormat="1" s="172">
      <c r="A805" s="169">
        <f>E805&amp;F805</f>
        <v/>
      </c>
      <c r="B805" s="56" t="n">
        <v>804</v>
      </c>
      <c r="C805" s="185">
        <f>C804</f>
        <v/>
      </c>
      <c r="D805" s="185">
        <f>C805&amp;"/"&amp;B805</f>
        <v/>
      </c>
      <c r="E805" s="186" t="n">
        <v>45597</v>
      </c>
      <c r="F805" s="186" t="inlineStr">
        <is>
          <t>возврат</t>
        </is>
      </c>
      <c r="G805" s="185" t="inlineStr">
        <is>
          <t>Х5</t>
        </is>
      </c>
      <c r="H805" s="216" t="inlineStr">
        <is>
          <t>РЦ Екатеринбург Юг</t>
        </is>
      </c>
      <c r="I805" s="185" t="n">
        <v>400</v>
      </c>
      <c r="J805" s="185" t="n">
        <v>400</v>
      </c>
      <c r="K805" s="185" t="n">
        <v>3979</v>
      </c>
      <c r="L805" s="185" t="inlineStr">
        <is>
          <t xml:space="preserve">Черемской </t>
        </is>
      </c>
      <c r="M805" s="185" t="inlineStr">
        <is>
          <t>А470ОК159</t>
        </is>
      </c>
      <c r="N805" s="185" t="n">
        <v>16</v>
      </c>
      <c r="O805" s="185" t="n"/>
      <c r="P805" s="185" t="n"/>
      <c r="Q805" s="275" t="n">
        <v>16000</v>
      </c>
      <c r="R805" s="185" t="n"/>
      <c r="S805" s="258" t="n"/>
      <c r="T805" s="185">
        <f>VLOOKUP(_xlfn.CONCAT(G805,H805),'SHIP-TO'!H:I,2,0)</f>
        <v/>
      </c>
      <c r="U805" s="282" t="n"/>
      <c r="V805" s="185" t="n"/>
      <c r="W805" s="185" t="n"/>
      <c r="X805" s="185" t="n"/>
      <c r="Y805" s="185" t="n"/>
      <c r="Z805" s="185" t="n"/>
      <c r="AA805" s="185" t="n"/>
      <c r="AB805" s="185" t="n"/>
      <c r="AC805" s="185" t="n"/>
      <c r="AD805" s="185" t="n"/>
      <c r="AE805" s="185" t="n"/>
      <c r="AF805" s="185" t="n"/>
      <c r="AG805" s="185" t="n"/>
      <c r="AH805" s="185" t="n"/>
      <c r="AI805" s="258" t="n"/>
      <c r="AJ805" s="185" t="n"/>
    </row>
    <row r="806" customFormat="1" s="172">
      <c r="A806" s="169">
        <f>E806&amp;F806</f>
        <v/>
      </c>
      <c r="B806" s="56" t="n">
        <v>805</v>
      </c>
      <c r="C806" s="185">
        <f>C805</f>
        <v/>
      </c>
      <c r="D806" s="185">
        <f>C806&amp;"/"&amp;B806</f>
        <v/>
      </c>
      <c r="E806" s="186" t="n">
        <v>45598</v>
      </c>
      <c r="F806" s="186" t="inlineStr">
        <is>
          <t>возврат</t>
        </is>
      </c>
      <c r="G806" s="185" t="inlineStr">
        <is>
          <t>Х5</t>
        </is>
      </c>
      <c r="H806" s="216" t="inlineStr">
        <is>
          <t>РЦ Екатеринбург</t>
        </is>
      </c>
      <c r="I806" s="185" t="n">
        <v>400</v>
      </c>
      <c r="J806" s="185" t="n">
        <v>400</v>
      </c>
      <c r="K806" s="185" t="n">
        <v>12361</v>
      </c>
      <c r="L806" s="185" t="inlineStr">
        <is>
          <t xml:space="preserve">Черемской </t>
        </is>
      </c>
      <c r="M806" s="185" t="inlineStr">
        <is>
          <t>А470ОК159</t>
        </is>
      </c>
      <c r="N806" s="185" t="n">
        <v>16</v>
      </c>
      <c r="O806" s="185" t="n"/>
      <c r="P806" s="185" t="n"/>
      <c r="Q806" s="275" t="n">
        <v>16000</v>
      </c>
      <c r="R806" s="185" t="n"/>
      <c r="S806" s="258" t="n"/>
      <c r="T806" s="185">
        <f>VLOOKUP(_xlfn.CONCAT(G806,H806),'SHIP-TO'!H:I,2,0)</f>
        <v/>
      </c>
      <c r="U806" s="282" t="n"/>
      <c r="V806" s="185" t="n"/>
      <c r="W806" s="185" t="n"/>
      <c r="X806" s="185" t="n"/>
      <c r="Y806" s="185" t="n"/>
      <c r="Z806" s="185" t="n"/>
      <c r="AA806" s="185" t="n"/>
      <c r="AB806" s="185" t="n"/>
      <c r="AC806" s="185" t="n"/>
      <c r="AD806" s="185" t="n"/>
      <c r="AE806" s="185" t="n"/>
      <c r="AF806" s="185" t="n"/>
      <c r="AG806" s="185" t="n"/>
      <c r="AH806" s="185" t="n"/>
      <c r="AI806" s="258" t="n"/>
      <c r="AJ806" s="185" t="n"/>
    </row>
    <row r="807" customFormat="1" s="172">
      <c r="A807" s="169">
        <f>E807&amp;F807</f>
        <v/>
      </c>
      <c r="B807" s="56" t="n">
        <v>806</v>
      </c>
      <c r="C807" s="185">
        <f>C806</f>
        <v/>
      </c>
      <c r="D807" s="185">
        <f>C807&amp;"/"&amp;B807</f>
        <v/>
      </c>
      <c r="E807" s="186" t="n">
        <v>45599</v>
      </c>
      <c r="F807" s="186" t="inlineStr">
        <is>
          <t>возврат</t>
        </is>
      </c>
      <c r="G807" s="185" t="inlineStr">
        <is>
          <t>Х5</t>
        </is>
      </c>
      <c r="H807" s="216" t="inlineStr">
        <is>
          <t>РЦ Екатеринбург Юг</t>
        </is>
      </c>
      <c r="I807" s="185" t="n">
        <v>400</v>
      </c>
      <c r="J807" s="185" t="n">
        <v>376</v>
      </c>
      <c r="K807" s="185" t="n">
        <v>3990</v>
      </c>
      <c r="L807" s="185" t="inlineStr">
        <is>
          <t xml:space="preserve">Коренник </t>
        </is>
      </c>
      <c r="M807" s="185" t="inlineStr">
        <is>
          <t>Р509ТC159</t>
        </is>
      </c>
      <c r="N807" s="185" t="n">
        <v>15</v>
      </c>
      <c r="O807" s="185" t="n"/>
      <c r="P807" s="185" t="n"/>
      <c r="Q807" s="275" t="n">
        <v>16000</v>
      </c>
      <c r="R807" s="185" t="n"/>
      <c r="S807" s="258" t="n"/>
      <c r="T807" s="185">
        <f>VLOOKUP(_xlfn.CONCAT(G807,H807),'SHIP-TO'!H:I,2,0)</f>
        <v/>
      </c>
      <c r="U807" s="282" t="n"/>
      <c r="V807" s="185" t="n"/>
      <c r="W807" s="185" t="n"/>
      <c r="X807" s="185" t="n"/>
      <c r="Y807" s="185" t="n"/>
      <c r="Z807" s="185" t="n"/>
      <c r="AA807" s="185" t="n"/>
      <c r="AB807" s="185" t="n"/>
      <c r="AC807" s="185" t="n"/>
      <c r="AD807" s="185" t="n"/>
      <c r="AE807" s="185" t="n"/>
      <c r="AF807" s="185" t="n"/>
      <c r="AG807" s="185" t="n"/>
      <c r="AH807" s="185" t="n"/>
      <c r="AI807" s="258" t="n"/>
      <c r="AJ807" s="185" t="n"/>
    </row>
    <row r="808" customFormat="1" s="172">
      <c r="A808" s="169">
        <f>E808&amp;F808</f>
        <v/>
      </c>
      <c r="B808" s="56" t="n">
        <v>807</v>
      </c>
      <c r="C808" s="185">
        <f>C807</f>
        <v/>
      </c>
      <c r="D808" s="185">
        <f>C808&amp;"/"&amp;B808</f>
        <v/>
      </c>
      <c r="E808" s="186" t="n">
        <v>45599</v>
      </c>
      <c r="F808" s="186" t="inlineStr">
        <is>
          <t>возврат</t>
        </is>
      </c>
      <c r="G808" s="185" t="inlineStr">
        <is>
          <t>Тандер</t>
        </is>
      </c>
      <c r="H808" s="216" t="inlineStr">
        <is>
          <t>Екатеринбург</t>
        </is>
      </c>
      <c r="I808" s="185" t="n">
        <v>500</v>
      </c>
      <c r="J808" s="185" t="n">
        <v>500</v>
      </c>
      <c r="K808" s="185" t="inlineStr">
        <is>
          <t>ВозПерв0012208</t>
        </is>
      </c>
      <c r="L808" s="185" t="inlineStr">
        <is>
          <t xml:space="preserve">Уразов </t>
        </is>
      </c>
      <c r="M808" s="185" t="inlineStr">
        <is>
          <t>Р409УО159</t>
        </is>
      </c>
      <c r="N808" s="185" t="n">
        <v>20</v>
      </c>
      <c r="O808" s="185" t="n"/>
      <c r="P808" s="185" t="n"/>
      <c r="Q808" s="275" t="n">
        <v>16000</v>
      </c>
      <c r="R808" s="185" t="n"/>
      <c r="S808" s="258" t="n"/>
      <c r="T808" s="185">
        <f>VLOOKUP(_xlfn.CONCAT(G808,H808),'SHIP-TO'!H:I,2,0)</f>
        <v/>
      </c>
      <c r="U808" s="282" t="n"/>
      <c r="V808" s="185" t="n"/>
      <c r="W808" s="185" t="n"/>
      <c r="X808" s="185" t="n"/>
      <c r="Y808" s="185" t="n"/>
      <c r="Z808" s="185" t="n"/>
      <c r="AA808" s="185" t="n"/>
      <c r="AB808" s="185" t="n"/>
      <c r="AC808" s="185" t="n"/>
      <c r="AD808" s="185" t="n"/>
      <c r="AE808" s="185" t="n"/>
      <c r="AF808" s="185" t="n"/>
      <c r="AG808" s="185" t="n"/>
      <c r="AH808" s="185" t="n"/>
      <c r="AI808" s="258" t="n"/>
      <c r="AJ808" s="185" t="n"/>
    </row>
    <row r="809" customFormat="1" s="172">
      <c r="A809" s="169">
        <f>E809&amp;F809</f>
        <v/>
      </c>
      <c r="B809" s="56" t="n">
        <v>808</v>
      </c>
      <c r="C809" s="185">
        <f>C808</f>
        <v/>
      </c>
      <c r="D809" s="185">
        <f>C809&amp;"/"&amp;B809</f>
        <v/>
      </c>
      <c r="E809" s="186" t="n">
        <v>45600</v>
      </c>
      <c r="F809" s="186" t="inlineStr">
        <is>
          <t>возврат</t>
        </is>
      </c>
      <c r="G809" s="185" t="inlineStr">
        <is>
          <t>Х5</t>
        </is>
      </c>
      <c r="H809" s="216" t="inlineStr">
        <is>
          <t>РЦ Косулино</t>
        </is>
      </c>
      <c r="I809" s="185" t="n">
        <v>552</v>
      </c>
      <c r="J809" s="185" t="n">
        <v>525</v>
      </c>
      <c r="K809" s="185" t="n">
        <v>2872</v>
      </c>
      <c r="L809" s="185" t="inlineStr">
        <is>
          <t xml:space="preserve">Волик </t>
        </is>
      </c>
      <c r="M809" s="185" t="inlineStr">
        <is>
          <t>Н763ЕТ159</t>
        </is>
      </c>
      <c r="N809" s="185" t="n">
        <v>21</v>
      </c>
      <c r="O809" s="185" t="n"/>
      <c r="P809" s="185" t="n"/>
      <c r="Q809" s="275" t="n">
        <v>16000</v>
      </c>
      <c r="R809" s="185" t="n"/>
      <c r="S809" s="258" t="n"/>
      <c r="T809" s="185">
        <f>VLOOKUP(_xlfn.CONCAT(G809,H809),'SHIP-TO'!H:I,2,0)</f>
        <v/>
      </c>
      <c r="U809" s="282" t="n"/>
      <c r="V809" s="185" t="n"/>
      <c r="W809" s="185" t="n"/>
      <c r="X809" s="185" t="n"/>
      <c r="Y809" s="185" t="n"/>
      <c r="Z809" s="185" t="n"/>
      <c r="AA809" s="185" t="n"/>
      <c r="AB809" s="185" t="n"/>
      <c r="AC809" s="185" t="n"/>
      <c r="AD809" s="185" t="n"/>
      <c r="AE809" s="185" t="n"/>
      <c r="AF809" s="185" t="n"/>
      <c r="AG809" s="185" t="n"/>
      <c r="AH809" s="185" t="n"/>
      <c r="AI809" s="258" t="n"/>
      <c r="AJ809" s="185" t="n"/>
    </row>
    <row r="810" customFormat="1" s="172">
      <c r="A810" s="169">
        <f>E810&amp;F810</f>
        <v/>
      </c>
      <c r="B810" s="56" t="n">
        <v>809</v>
      </c>
      <c r="C810" s="185">
        <f>C809</f>
        <v/>
      </c>
      <c r="D810" s="185">
        <f>C810&amp;"/"&amp;B810</f>
        <v/>
      </c>
      <c r="E810" s="186" t="n">
        <v>45602</v>
      </c>
      <c r="F810" s="186" t="inlineStr">
        <is>
          <t>возврат</t>
        </is>
      </c>
      <c r="G810" s="185" t="inlineStr">
        <is>
          <t>Верный</t>
        </is>
      </c>
      <c r="H810" s="216" t="inlineStr">
        <is>
          <t>Екатеринбург</t>
        </is>
      </c>
      <c r="I810" s="185" t="n">
        <v>181</v>
      </c>
      <c r="J810" s="185" t="n">
        <v>180</v>
      </c>
      <c r="K810" s="185" t="inlineStr">
        <is>
          <t>4045698/s99</t>
        </is>
      </c>
      <c r="L810" s="185" t="inlineStr">
        <is>
          <t xml:space="preserve">Гладких </t>
        </is>
      </c>
      <c r="M810" s="185" t="inlineStr">
        <is>
          <t>Н695УН159</t>
        </is>
      </c>
      <c r="N810" s="185" t="n">
        <v>8</v>
      </c>
      <c r="O810" s="185" t="n"/>
      <c r="P810" s="185" t="n"/>
      <c r="Q810" s="275" t="n">
        <v>16000</v>
      </c>
      <c r="R810" s="185" t="n"/>
      <c r="S810" s="258" t="n"/>
      <c r="T810" s="185">
        <f>VLOOKUP(_xlfn.CONCAT(G810,H810),'SHIP-TO'!H:I,2,0)</f>
        <v/>
      </c>
      <c r="U810" s="282" t="n"/>
      <c r="V810" s="185" t="n"/>
      <c r="W810" s="185" t="n"/>
      <c r="X810" s="185" t="n"/>
      <c r="Y810" s="185" t="n"/>
      <c r="Z810" s="185" t="n"/>
      <c r="AA810" s="185" t="n"/>
      <c r="AB810" s="185" t="n"/>
      <c r="AC810" s="185" t="n"/>
      <c r="AD810" s="185" t="n"/>
      <c r="AE810" s="185" t="n"/>
      <c r="AF810" s="185" t="n"/>
      <c r="AG810" s="185" t="n"/>
      <c r="AH810" s="185" t="n"/>
      <c r="AI810" s="258" t="n"/>
      <c r="AJ810" s="185" t="n"/>
    </row>
    <row r="811" customFormat="1" s="172">
      <c r="A811" s="169">
        <f>E811&amp;F811</f>
        <v/>
      </c>
      <c r="B811" s="56" t="n">
        <v>810</v>
      </c>
      <c r="C811" s="185">
        <f>C810</f>
        <v/>
      </c>
      <c r="D811" s="185">
        <f>C811&amp;"/"&amp;B811</f>
        <v/>
      </c>
      <c r="E811" s="186" t="n">
        <v>45604</v>
      </c>
      <c r="F811" s="186" t="inlineStr">
        <is>
          <t>возврат</t>
        </is>
      </c>
      <c r="G811" s="185" t="inlineStr">
        <is>
          <t>Х5</t>
        </is>
      </c>
      <c r="H811" s="216" t="inlineStr">
        <is>
          <t>РЦ Екатеринбург</t>
        </is>
      </c>
      <c r="I811" s="185" t="n">
        <v>400</v>
      </c>
      <c r="J811" s="185" t="n">
        <v>400</v>
      </c>
      <c r="K811" s="185" t="n">
        <v>12414</v>
      </c>
      <c r="L811" s="185" t="inlineStr">
        <is>
          <t xml:space="preserve">Полуяхтов </t>
        </is>
      </c>
      <c r="M811" s="185" t="inlineStr">
        <is>
          <t>Н421ТУ159</t>
        </is>
      </c>
      <c r="N811" s="185" t="n">
        <v>16</v>
      </c>
      <c r="O811" s="185" t="n"/>
      <c r="P811" s="185" t="n"/>
      <c r="Q811" s="275" t="n">
        <v>16000</v>
      </c>
      <c r="R811" s="185" t="n"/>
      <c r="S811" s="258" t="n"/>
      <c r="T811" s="185">
        <f>VLOOKUP(_xlfn.CONCAT(G811,H811),'SHIP-TO'!H:I,2,0)</f>
        <v/>
      </c>
      <c r="U811" s="282" t="n"/>
      <c r="V811" s="185" t="n"/>
      <c r="W811" s="185" t="n"/>
      <c r="X811" s="185" t="n"/>
      <c r="Y811" s="185" t="n"/>
      <c r="Z811" s="185" t="n"/>
      <c r="AA811" s="185" t="n"/>
      <c r="AB811" s="185" t="n"/>
      <c r="AC811" s="185" t="n"/>
      <c r="AD811" s="185" t="n"/>
      <c r="AE811" s="185" t="n"/>
      <c r="AF811" s="185" t="n"/>
      <c r="AG811" s="185" t="n"/>
      <c r="AH811" s="185" t="n"/>
      <c r="AI811" s="258" t="n"/>
      <c r="AJ811" s="185" t="n"/>
    </row>
    <row r="812" customFormat="1" s="172">
      <c r="A812" s="169">
        <f>E812&amp;F812</f>
        <v/>
      </c>
      <c r="B812" s="56" t="n">
        <v>811</v>
      </c>
      <c r="C812" s="185">
        <f>C811</f>
        <v/>
      </c>
      <c r="D812" s="185">
        <f>C812&amp;"/"&amp;B812</f>
        <v/>
      </c>
      <c r="E812" s="186" t="n">
        <v>45604</v>
      </c>
      <c r="F812" s="186" t="inlineStr">
        <is>
          <t>возврат</t>
        </is>
      </c>
      <c r="G812" s="185" t="inlineStr">
        <is>
          <t>Тандер</t>
        </is>
      </c>
      <c r="H812" s="216" t="inlineStr">
        <is>
          <t>Екатеринбург</t>
        </is>
      </c>
      <c r="I812" s="185" t="n">
        <v>500</v>
      </c>
      <c r="J812" s="185" t="n">
        <v>500</v>
      </c>
      <c r="K812" s="185" t="inlineStr">
        <is>
          <t>Пру1724206</t>
        </is>
      </c>
      <c r="L812" s="185" t="inlineStr">
        <is>
          <t xml:space="preserve">Русанов </t>
        </is>
      </c>
      <c r="M812" s="185" t="inlineStr">
        <is>
          <t>Р767УН159</t>
        </is>
      </c>
      <c r="N812" s="185" t="n">
        <v>20</v>
      </c>
      <c r="O812" s="185" t="n"/>
      <c r="P812" s="185" t="n"/>
      <c r="Q812" s="275" t="n">
        <v>16000</v>
      </c>
      <c r="R812" s="185" t="n"/>
      <c r="S812" s="258" t="n"/>
      <c r="T812" s="185">
        <f>VLOOKUP(_xlfn.CONCAT(G812,H812),'SHIP-TO'!H:I,2,0)</f>
        <v/>
      </c>
      <c r="U812" s="282" t="n"/>
      <c r="V812" s="185" t="n"/>
      <c r="W812" s="185" t="n"/>
      <c r="X812" s="185" t="n"/>
      <c r="Y812" s="185" t="n"/>
      <c r="Z812" s="185" t="n"/>
      <c r="AA812" s="185" t="n"/>
      <c r="AB812" s="185" t="n"/>
      <c r="AC812" s="185" t="n"/>
      <c r="AD812" s="185" t="n"/>
      <c r="AE812" s="185" t="n"/>
      <c r="AF812" s="185" t="n"/>
      <c r="AG812" s="185" t="n"/>
      <c r="AH812" s="185" t="n"/>
      <c r="AI812" s="258" t="n"/>
      <c r="AJ812" s="185" t="n"/>
    </row>
    <row r="813" customFormat="1" s="172">
      <c r="A813" s="169">
        <f>E813&amp;F813</f>
        <v/>
      </c>
      <c r="B813" s="56" t="n">
        <v>812</v>
      </c>
      <c r="C813" s="185">
        <f>C812</f>
        <v/>
      </c>
      <c r="D813" s="185">
        <f>C813&amp;"/"&amp;B813</f>
        <v/>
      </c>
      <c r="E813" s="186" t="n">
        <v>45604</v>
      </c>
      <c r="F813" s="186" t="inlineStr">
        <is>
          <t>возврат</t>
        </is>
      </c>
      <c r="G813" s="185" t="inlineStr">
        <is>
          <t>Тандер</t>
        </is>
      </c>
      <c r="H813" s="216" t="inlineStr">
        <is>
          <t>Тюмень</t>
        </is>
      </c>
      <c r="I813" s="185" t="n">
        <v>320</v>
      </c>
      <c r="J813" s="185" t="n">
        <v>320</v>
      </c>
      <c r="K813" s="185" t="inlineStr">
        <is>
          <t>Тмн1055656</t>
        </is>
      </c>
      <c r="L813" s="185" t="inlineStr">
        <is>
          <t>Волик</t>
        </is>
      </c>
      <c r="M813" s="185" t="inlineStr">
        <is>
          <t>Н763ЕТ159</t>
        </is>
      </c>
      <c r="N813" s="185" t="n">
        <v>13</v>
      </c>
      <c r="O813" s="185" t="n"/>
      <c r="P813" s="185" t="n"/>
      <c r="Q813" s="275" t="n">
        <v>40000</v>
      </c>
      <c r="R813" s="185" t="n"/>
      <c r="S813" s="258" t="n"/>
      <c r="T813" s="185">
        <f>VLOOKUP(_xlfn.CONCAT(G813,H813),'SHIP-TO'!H:I,2,0)</f>
        <v/>
      </c>
      <c r="U813" s="282" t="n"/>
      <c r="V813" s="185" t="n"/>
      <c r="W813" s="185" t="n"/>
      <c r="X813" s="185" t="n"/>
      <c r="Y813" s="185" t="n"/>
      <c r="Z813" s="185" t="n"/>
      <c r="AA813" s="185" t="n"/>
      <c r="AB813" s="185" t="n"/>
      <c r="AC813" s="185" t="n"/>
      <c r="AD813" s="185" t="n"/>
      <c r="AE813" s="185" t="n"/>
      <c r="AF813" s="185" t="n"/>
      <c r="AG813" s="185" t="n"/>
      <c r="AH813" s="185" t="n"/>
      <c r="AI813" s="258" t="n"/>
      <c r="AJ813" s="185" t="n"/>
    </row>
    <row r="814" customFormat="1" s="172">
      <c r="A814" s="169">
        <f>E814&amp;F814</f>
        <v/>
      </c>
      <c r="B814" s="56" t="n">
        <v>813</v>
      </c>
      <c r="C814" s="185">
        <f>C813</f>
        <v/>
      </c>
      <c r="D814" s="185">
        <f>C814&amp;"/"&amp;B814</f>
        <v/>
      </c>
      <c r="E814" s="186" t="n">
        <v>45604</v>
      </c>
      <c r="F814" s="186" t="inlineStr">
        <is>
          <t>возврат</t>
        </is>
      </c>
      <c r="G814" s="185" t="inlineStr">
        <is>
          <t>Тандер</t>
        </is>
      </c>
      <c r="H814" s="216" t="inlineStr">
        <is>
          <t>Челябинск</t>
        </is>
      </c>
      <c r="I814" s="185" t="n">
        <v>400</v>
      </c>
      <c r="J814" s="185" t="n">
        <v>0</v>
      </c>
      <c r="K814" s="185" t="inlineStr">
        <is>
          <t>Срыв ТК - задержался на выгрузке в предыдущей точке, не сообщили заранее для поиска замены - ТК обещали провести разбор</t>
        </is>
      </c>
      <c r="L814" s="185" t="inlineStr">
        <is>
          <t>Деменев</t>
        </is>
      </c>
      <c r="M814" s="185" t="inlineStr">
        <is>
          <t>Р197КН159</t>
        </is>
      </c>
      <c r="N814" s="185" t="n">
        <v>0</v>
      </c>
      <c r="O814" s="185" t="n"/>
      <c r="P814" s="185" t="n"/>
      <c r="Q814" s="275" t="n">
        <v>40000</v>
      </c>
      <c r="R814" s="185" t="n"/>
      <c r="S814" s="258" t="n"/>
      <c r="T814" s="185">
        <f>VLOOKUP(_xlfn.CONCAT(G814,H814),'SHIP-TO'!H:I,2,0)</f>
        <v/>
      </c>
      <c r="U814" s="282" t="n"/>
      <c r="V814" s="185" t="n"/>
      <c r="W814" s="185" t="n"/>
      <c r="X814" s="185" t="n"/>
      <c r="Y814" s="185" t="n"/>
      <c r="Z814" s="185" t="n"/>
      <c r="AA814" s="185" t="n"/>
      <c r="AB814" s="185" t="n"/>
      <c r="AC814" s="185" t="n"/>
      <c r="AD814" s="185" t="n"/>
      <c r="AE814" s="185" t="n"/>
      <c r="AF814" s="185" t="n"/>
      <c r="AG814" s="185" t="n"/>
      <c r="AH814" s="185" t="n"/>
      <c r="AI814" s="258" t="n"/>
      <c r="AJ814" s="185" t="n"/>
    </row>
    <row r="815" customFormat="1" s="172">
      <c r="A815" s="169">
        <f>E815&amp;F815</f>
        <v/>
      </c>
      <c r="B815" s="56" t="n">
        <v>814</v>
      </c>
      <c r="C815" s="185">
        <f>C814</f>
        <v/>
      </c>
      <c r="D815" s="185">
        <f>C815&amp;"/"&amp;B815</f>
        <v/>
      </c>
      <c r="E815" s="186" t="n">
        <v>45605</v>
      </c>
      <c r="F815" s="186" t="inlineStr">
        <is>
          <t>возврат</t>
        </is>
      </c>
      <c r="G815" s="185" t="inlineStr">
        <is>
          <t>Х5</t>
        </is>
      </c>
      <c r="H815" s="216" t="inlineStr">
        <is>
          <t>РЦ Екатеринбург</t>
        </is>
      </c>
      <c r="I815" s="185" t="n">
        <v>400</v>
      </c>
      <c r="J815" s="185" t="n">
        <v>400</v>
      </c>
      <c r="K815" s="185" t="n">
        <v>12422</v>
      </c>
      <c r="L815" s="185" t="inlineStr">
        <is>
          <t xml:space="preserve">Пермяков </t>
        </is>
      </c>
      <c r="M815" s="185" t="inlineStr">
        <is>
          <t>Н773ЕТ159</t>
        </is>
      </c>
      <c r="N815" s="185" t="n">
        <v>16</v>
      </c>
      <c r="O815" s="185" t="n"/>
      <c r="P815" s="185" t="n"/>
      <c r="Q815" s="275" t="n">
        <v>16000</v>
      </c>
      <c r="R815" s="185" t="n"/>
      <c r="S815" s="258" t="n"/>
      <c r="T815" s="185">
        <f>VLOOKUP(_xlfn.CONCAT(G815,H815),'SHIP-TO'!H:I,2,0)</f>
        <v/>
      </c>
      <c r="U815" s="282" t="n"/>
      <c r="V815" s="185" t="n"/>
      <c r="W815" s="185" t="n"/>
      <c r="X815" s="185" t="n"/>
      <c r="Y815" s="185" t="n"/>
      <c r="Z815" s="185" t="n"/>
      <c r="AA815" s="185" t="n"/>
      <c r="AB815" s="185" t="n"/>
      <c r="AC815" s="185" t="n"/>
      <c r="AD815" s="185" t="n"/>
      <c r="AE815" s="185" t="n"/>
      <c r="AF815" s="185" t="n"/>
      <c r="AG815" s="185" t="n"/>
      <c r="AH815" s="185" t="n"/>
      <c r="AI815" s="258" t="n"/>
      <c r="AJ815" s="185" t="n"/>
    </row>
    <row r="816" customFormat="1" s="172">
      <c r="A816" s="169">
        <f>E816&amp;F816</f>
        <v/>
      </c>
      <c r="B816" s="56" t="n">
        <v>815</v>
      </c>
      <c r="C816" s="185">
        <f>C815</f>
        <v/>
      </c>
      <c r="D816" s="185">
        <f>C816&amp;"/"&amp;B816</f>
        <v/>
      </c>
      <c r="E816" s="186" t="n">
        <v>45605</v>
      </c>
      <c r="F816" s="186" t="inlineStr">
        <is>
          <t>возврат</t>
        </is>
      </c>
      <c r="G816" s="185" t="inlineStr">
        <is>
          <t>Х5</t>
        </is>
      </c>
      <c r="H816" s="216" t="inlineStr">
        <is>
          <t>РЦ Тюмень</t>
        </is>
      </c>
      <c r="I816" s="185" t="n">
        <v>400</v>
      </c>
      <c r="J816" s="185" t="n">
        <v>400</v>
      </c>
      <c r="K816" s="185" t="n">
        <v>5900174998</v>
      </c>
      <c r="L816" s="185" t="inlineStr">
        <is>
          <t xml:space="preserve">Гамаюнов </t>
        </is>
      </c>
      <c r="M816" s="185" t="inlineStr">
        <is>
          <t>Р786УН159</t>
        </is>
      </c>
      <c r="N816" s="185" t="n">
        <v>16</v>
      </c>
      <c r="O816" s="185" t="n"/>
      <c r="P816" s="185" t="n"/>
      <c r="Q816" s="275" t="n">
        <v>40000</v>
      </c>
      <c r="R816" s="185" t="n"/>
      <c r="S816" s="258" t="n"/>
      <c r="T816" s="185">
        <f>VLOOKUP(_xlfn.CONCAT(G816,H816),'SHIP-TO'!H:I,2,0)</f>
        <v/>
      </c>
      <c r="U816" s="282" t="n"/>
      <c r="V816" s="185" t="n"/>
      <c r="W816" s="185" t="n"/>
      <c r="X816" s="185" t="n"/>
      <c r="Y816" s="185" t="n"/>
      <c r="Z816" s="185" t="n"/>
      <c r="AA816" s="185" t="n"/>
      <c r="AB816" s="185" t="n"/>
      <c r="AC816" s="185" t="n"/>
      <c r="AD816" s="185" t="n"/>
      <c r="AE816" s="185" t="n"/>
      <c r="AF816" s="185" t="n"/>
      <c r="AG816" s="185" t="n"/>
      <c r="AH816" s="185" t="n"/>
      <c r="AI816" s="258" t="n"/>
      <c r="AJ816" s="185" t="n"/>
    </row>
    <row r="817" customFormat="1" s="172">
      <c r="A817" s="169">
        <f>E817&amp;F817</f>
        <v/>
      </c>
      <c r="B817" s="56" t="n">
        <v>816</v>
      </c>
      <c r="C817" s="185">
        <f>C816</f>
        <v/>
      </c>
      <c r="D817" s="185">
        <f>C817&amp;"/"&amp;B817</f>
        <v/>
      </c>
      <c r="E817" s="186" t="n">
        <v>45606</v>
      </c>
      <c r="F817" s="186" t="inlineStr">
        <is>
          <t>возврат</t>
        </is>
      </c>
      <c r="G817" s="185" t="inlineStr">
        <is>
          <t>Х5</t>
        </is>
      </c>
      <c r="H817" s="216" t="inlineStr">
        <is>
          <t>РЦ Тюмень</t>
        </is>
      </c>
      <c r="I817" s="185" t="n">
        <v>400</v>
      </c>
      <c r="J817" s="185" t="n">
        <v>395</v>
      </c>
      <c r="K817" s="185" t="n">
        <v>5900175093</v>
      </c>
      <c r="L817" s="185" t="inlineStr">
        <is>
          <t xml:space="preserve">Уразов </t>
        </is>
      </c>
      <c r="M817" s="185" t="inlineStr">
        <is>
          <t>Р409УО159</t>
        </is>
      </c>
      <c r="N817" s="185" t="n">
        <v>16</v>
      </c>
      <c r="O817" s="185" t="n"/>
      <c r="P817" s="185" t="n"/>
      <c r="Q817" s="275" t="n">
        <v>40000</v>
      </c>
      <c r="R817" s="185" t="n"/>
      <c r="S817" s="258" t="n"/>
      <c r="T817" s="185">
        <f>VLOOKUP(_xlfn.CONCAT(G817,H817),'SHIP-TO'!H:I,2,0)</f>
        <v/>
      </c>
      <c r="U817" s="282" t="n"/>
      <c r="V817" s="185" t="n"/>
      <c r="W817" s="185" t="n"/>
      <c r="X817" s="185" t="n"/>
      <c r="Y817" s="185" t="n"/>
      <c r="Z817" s="185" t="n"/>
      <c r="AA817" s="185" t="n"/>
      <c r="AB817" s="185" t="n"/>
      <c r="AC817" s="185" t="n"/>
      <c r="AD817" s="185" t="n"/>
      <c r="AE817" s="185" t="n"/>
      <c r="AF817" s="185" t="n"/>
      <c r="AG817" s="185" t="n"/>
      <c r="AH817" s="185" t="n"/>
      <c r="AI817" s="258" t="n"/>
      <c r="AJ817" s="185" t="n"/>
    </row>
    <row r="818" customFormat="1" s="172">
      <c r="A818" s="169">
        <f>E818&amp;F818</f>
        <v/>
      </c>
      <c r="B818" s="56" t="n">
        <v>817</v>
      </c>
      <c r="C818" s="185">
        <f>C817</f>
        <v/>
      </c>
      <c r="D818" s="185">
        <f>C818&amp;"/"&amp;B818</f>
        <v/>
      </c>
      <c r="E818" s="186" t="n">
        <v>45606</v>
      </c>
      <c r="F818" s="186" t="inlineStr">
        <is>
          <t>возврат</t>
        </is>
      </c>
      <c r="G818" s="185" t="inlineStr">
        <is>
          <t>Х5</t>
        </is>
      </c>
      <c r="H818" s="216" t="inlineStr">
        <is>
          <t>РЦ Косулино</t>
        </is>
      </c>
      <c r="I818" s="185" t="n">
        <v>552</v>
      </c>
      <c r="J818" s="185" t="n">
        <v>522</v>
      </c>
      <c r="K818" s="185" t="n">
        <v>2885</v>
      </c>
      <c r="L818" s="185" t="inlineStr">
        <is>
          <t xml:space="preserve">Коренник </t>
        </is>
      </c>
      <c r="M818" s="185" t="inlineStr">
        <is>
          <t>Р509ТC159</t>
        </is>
      </c>
      <c r="N818" s="185" t="n">
        <v>21</v>
      </c>
      <c r="O818" s="185" t="n"/>
      <c r="P818" s="185" t="n"/>
      <c r="Q818" s="275" t="n">
        <v>16000</v>
      </c>
      <c r="R818" s="185" t="n"/>
      <c r="S818" s="258" t="n"/>
      <c r="T818" s="185">
        <f>VLOOKUP(_xlfn.CONCAT(G818,H818),'SHIP-TO'!H:I,2,0)</f>
        <v/>
      </c>
      <c r="U818" s="282" t="n"/>
      <c r="V818" s="185" t="n"/>
      <c r="W818" s="185" t="n"/>
      <c r="X818" s="185" t="n"/>
      <c r="Y818" s="185" t="n"/>
      <c r="Z818" s="185" t="n"/>
      <c r="AA818" s="185" t="n"/>
      <c r="AB818" s="185" t="n"/>
      <c r="AC818" s="185" t="n"/>
      <c r="AD818" s="185" t="n"/>
      <c r="AE818" s="185" t="n"/>
      <c r="AF818" s="185" t="n"/>
      <c r="AG818" s="185" t="n"/>
      <c r="AH818" s="185" t="n"/>
      <c r="AI818" s="258" t="n"/>
      <c r="AJ818" s="185" t="n"/>
    </row>
    <row r="819" customFormat="1" s="172">
      <c r="A819" s="169">
        <f>E819&amp;F819</f>
        <v/>
      </c>
      <c r="B819" s="56" t="n">
        <v>818</v>
      </c>
      <c r="C819" s="185">
        <f>C818</f>
        <v/>
      </c>
      <c r="D819" s="185">
        <f>C819&amp;"/"&amp;B819</f>
        <v/>
      </c>
      <c r="E819" s="186" t="n">
        <v>45608</v>
      </c>
      <c r="F819" s="186" t="inlineStr">
        <is>
          <t>возврат</t>
        </is>
      </c>
      <c r="G819" s="185" t="inlineStr">
        <is>
          <t>Х5</t>
        </is>
      </c>
      <c r="H819" s="216" t="inlineStr">
        <is>
          <t>РЦ Форпост</t>
        </is>
      </c>
      <c r="I819" s="185" t="n">
        <v>400</v>
      </c>
      <c r="J819" s="185" t="n">
        <v>400</v>
      </c>
      <c r="K819" s="185" t="n">
        <v>4462</v>
      </c>
      <c r="L819" s="185" t="inlineStr">
        <is>
          <t xml:space="preserve">Фокин </t>
        </is>
      </c>
      <c r="M819" s="185" t="inlineStr">
        <is>
          <t>Х332КУ59</t>
        </is>
      </c>
      <c r="N819" s="185" t="n">
        <v>16</v>
      </c>
      <c r="O819" s="185" t="n"/>
      <c r="P819" s="185" t="n"/>
      <c r="Q819" s="275" t="n">
        <v>40000</v>
      </c>
      <c r="R819" s="185" t="n"/>
      <c r="S819" s="258" t="n"/>
      <c r="T819" s="185">
        <f>VLOOKUP(_xlfn.CONCAT(G819,H819),'SHIP-TO'!H:I,2,0)</f>
        <v/>
      </c>
      <c r="U819" s="282" t="n"/>
      <c r="V819" s="185" t="n"/>
      <c r="W819" s="185" t="n"/>
      <c r="X819" s="185" t="n"/>
      <c r="Y819" s="185" t="n"/>
      <c r="Z819" s="185" t="n"/>
      <c r="AA819" s="185" t="n"/>
      <c r="AB819" s="185" t="n"/>
      <c r="AC819" s="185" t="n"/>
      <c r="AD819" s="185" t="n"/>
      <c r="AE819" s="185" t="n"/>
      <c r="AF819" s="185" t="n"/>
      <c r="AG819" s="185" t="n"/>
      <c r="AH819" s="185" t="n"/>
      <c r="AI819" s="258" t="n"/>
      <c r="AJ819" s="185" t="n"/>
    </row>
    <row r="820" customFormat="1" s="172">
      <c r="A820" s="169">
        <f>E820&amp;F820</f>
        <v/>
      </c>
      <c r="B820" s="56" t="n">
        <v>819</v>
      </c>
      <c r="C820" s="185">
        <f>C819</f>
        <v/>
      </c>
      <c r="D820" s="185">
        <f>C820&amp;"/"&amp;B820</f>
        <v/>
      </c>
      <c r="E820" s="186" t="n">
        <v>45609</v>
      </c>
      <c r="F820" s="186" t="inlineStr">
        <is>
          <t>возврат</t>
        </is>
      </c>
      <c r="G820" s="185" t="inlineStr">
        <is>
          <t>Тандер</t>
        </is>
      </c>
      <c r="H820" s="216" t="inlineStr">
        <is>
          <t>Екатеринбург</t>
        </is>
      </c>
      <c r="I820" s="185" t="n">
        <v>500</v>
      </c>
      <c r="J820" s="185" t="n">
        <v>500</v>
      </c>
      <c r="K820" s="185" t="inlineStr">
        <is>
          <t>Пру1727232</t>
        </is>
      </c>
      <c r="L820" s="185" t="inlineStr">
        <is>
          <t>Липин</t>
        </is>
      </c>
      <c r="M820" s="185" t="inlineStr">
        <is>
          <t>А468ОК159</t>
        </is>
      </c>
      <c r="N820" s="185" t="n">
        <v>20</v>
      </c>
      <c r="O820" s="185" t="n"/>
      <c r="P820" s="185" t="n"/>
      <c r="Q820" s="275" t="n">
        <v>16000</v>
      </c>
      <c r="R820" s="185" t="n"/>
      <c r="S820" s="258" t="n"/>
      <c r="T820" s="185">
        <f>VLOOKUP(_xlfn.CONCAT(G820,H820),'SHIP-TO'!H:I,2,0)</f>
        <v/>
      </c>
      <c r="U820" s="282" t="n"/>
      <c r="V820" s="185" t="n"/>
      <c r="W820" s="185" t="n"/>
      <c r="X820" s="185" t="n"/>
      <c r="Y820" s="185" t="n"/>
      <c r="Z820" s="185" t="n"/>
      <c r="AA820" s="185" t="n"/>
      <c r="AB820" s="185" t="n"/>
      <c r="AC820" s="185" t="n"/>
      <c r="AD820" s="185" t="n"/>
      <c r="AE820" s="185" t="n"/>
      <c r="AF820" s="185" t="n"/>
      <c r="AG820" s="185" t="n"/>
      <c r="AH820" s="185" t="n"/>
      <c r="AI820" s="258" t="n"/>
      <c r="AJ820" s="185" t="n"/>
    </row>
    <row r="821" customFormat="1" s="172">
      <c r="A821" s="169">
        <f>E821&amp;F821</f>
        <v/>
      </c>
      <c r="B821" s="56" t="n">
        <v>820</v>
      </c>
      <c r="C821" s="185">
        <f>C820</f>
        <v/>
      </c>
      <c r="D821" s="185">
        <f>C821&amp;"/"&amp;B821</f>
        <v/>
      </c>
      <c r="E821" s="186" t="n">
        <v>45611</v>
      </c>
      <c r="F821" s="186" t="inlineStr">
        <is>
          <t>возврат</t>
        </is>
      </c>
      <c r="G821" s="185" t="inlineStr">
        <is>
          <t>Х5</t>
        </is>
      </c>
      <c r="H821" s="216" t="inlineStr">
        <is>
          <t>РЦ Софиьино</t>
        </is>
      </c>
      <c r="I821" s="185" t="n">
        <v>552</v>
      </c>
      <c r="J821" s="185" t="n">
        <v>552</v>
      </c>
      <c r="K821" s="185" t="n">
        <v>2893</v>
      </c>
      <c r="L821" s="185" t="inlineStr">
        <is>
          <t xml:space="preserve">Муфазалов </t>
        </is>
      </c>
      <c r="M821" s="185" t="n"/>
      <c r="N821" s="185" t="n"/>
      <c r="O821" s="185" t="n"/>
      <c r="P821" s="185" t="n"/>
      <c r="Q821" s="275" t="n">
        <v>16000</v>
      </c>
      <c r="R821" s="185" t="n"/>
      <c r="S821" s="258" t="n"/>
      <c r="T821" s="185">
        <f>VLOOKUP(_xlfn.CONCAT(G821,H821),'SHIP-TO'!H:I,2,0)</f>
        <v/>
      </c>
      <c r="U821" s="282" t="n"/>
      <c r="V821" s="185" t="n"/>
      <c r="W821" s="185" t="n"/>
      <c r="X821" s="185" t="n"/>
      <c r="Y821" s="185" t="n"/>
      <c r="Z821" s="185" t="n"/>
      <c r="AA821" s="185" t="n"/>
      <c r="AB821" s="185" t="n"/>
      <c r="AC821" s="185" t="n"/>
      <c r="AD821" s="185" t="n"/>
      <c r="AE821" s="185" t="n"/>
      <c r="AF821" s="185" t="n"/>
      <c r="AG821" s="185" t="n"/>
      <c r="AH821" s="185" t="n"/>
      <c r="AI821" s="258" t="n"/>
      <c r="AJ821" s="185" t="n"/>
    </row>
    <row r="822" customFormat="1" s="172">
      <c r="A822" s="169">
        <f>E822&amp;F822</f>
        <v/>
      </c>
      <c r="B822" s="56" t="n">
        <v>821</v>
      </c>
      <c r="C822" s="185">
        <f>C821</f>
        <v/>
      </c>
      <c r="D822" s="185">
        <f>C822&amp;"/"&amp;B822</f>
        <v/>
      </c>
      <c r="E822" s="186" t="n">
        <v>45611</v>
      </c>
      <c r="F822" s="186" t="inlineStr">
        <is>
          <t>возврат</t>
        </is>
      </c>
      <c r="G822" s="185" t="inlineStr">
        <is>
          <t>Х5</t>
        </is>
      </c>
      <c r="H822" s="216" t="inlineStr">
        <is>
          <t>РЦ Екатеринбург Юг</t>
        </is>
      </c>
      <c r="I822" s="185" t="n">
        <v>400</v>
      </c>
      <c r="J822" s="185" t="n">
        <v>400</v>
      </c>
      <c r="K822" s="185" t="n">
        <v>4069</v>
      </c>
      <c r="L822" s="185" t="inlineStr">
        <is>
          <t>Черемской</t>
        </is>
      </c>
      <c r="M822" s="185" t="n"/>
      <c r="N822" s="185" t="n"/>
      <c r="O822" s="185" t="n"/>
      <c r="P822" s="185" t="n"/>
      <c r="Q822" s="275" t="n">
        <v>16000</v>
      </c>
      <c r="R822" s="185" t="n"/>
      <c r="S822" s="258" t="n"/>
      <c r="T822" s="185">
        <f>VLOOKUP(_xlfn.CONCAT(G822,H822),'SHIP-TO'!H:I,2,0)</f>
        <v/>
      </c>
      <c r="U822" s="282" t="n"/>
      <c r="V822" s="185" t="n"/>
      <c r="W822" s="185" t="n"/>
      <c r="X822" s="185" t="n"/>
      <c r="Y822" s="185" t="n"/>
      <c r="Z822" s="185" t="n"/>
      <c r="AA822" s="185" t="n"/>
      <c r="AB822" s="185" t="n"/>
      <c r="AC822" s="185" t="n"/>
      <c r="AD822" s="185" t="n"/>
      <c r="AE822" s="185" t="n"/>
      <c r="AF822" s="185" t="n"/>
      <c r="AG822" s="185" t="n"/>
      <c r="AH822" s="185" t="n"/>
      <c r="AI822" s="258" t="n"/>
      <c r="AJ822" s="185" t="n"/>
    </row>
    <row r="823" customFormat="1" s="172">
      <c r="A823" s="169">
        <f>E823&amp;F823</f>
        <v/>
      </c>
      <c r="B823" s="56" t="n">
        <v>822</v>
      </c>
      <c r="C823" s="185">
        <f>C822</f>
        <v/>
      </c>
      <c r="D823" s="185">
        <f>C823&amp;"/"&amp;B823</f>
        <v/>
      </c>
      <c r="E823" s="186" t="n">
        <v>45614</v>
      </c>
      <c r="F823" s="186" t="inlineStr">
        <is>
          <t>возврат</t>
        </is>
      </c>
      <c r="G823" s="185" t="inlineStr">
        <is>
          <t>Х5</t>
        </is>
      </c>
      <c r="H823" s="216" t="inlineStr">
        <is>
          <t>РЦ Форпост</t>
        </is>
      </c>
      <c r="I823" s="185" t="n">
        <v>400</v>
      </c>
      <c r="J823" s="185" t="n">
        <v>400</v>
      </c>
      <c r="K823" s="185" t="n">
        <v>4495</v>
      </c>
      <c r="L823" s="185" t="inlineStr">
        <is>
          <t>Николаев</t>
        </is>
      </c>
      <c r="M823" s="185" t="n"/>
      <c r="N823" s="185" t="n"/>
      <c r="O823" s="185" t="n"/>
      <c r="P823" s="185" t="n"/>
      <c r="Q823" s="275" t="n">
        <v>40000</v>
      </c>
      <c r="R823" s="185" t="n"/>
      <c r="S823" s="258" t="n"/>
      <c r="T823" s="185">
        <f>VLOOKUP(_xlfn.CONCAT(G823,H823),'SHIP-TO'!H:I,2,0)</f>
        <v/>
      </c>
      <c r="U823" s="282" t="n"/>
      <c r="V823" s="185" t="n"/>
      <c r="W823" s="185" t="n"/>
      <c r="X823" s="185" t="n"/>
      <c r="Y823" s="185" t="n"/>
      <c r="Z823" s="185" t="n"/>
      <c r="AA823" s="185" t="n"/>
      <c r="AB823" s="185" t="n"/>
      <c r="AC823" s="185" t="n"/>
      <c r="AD823" s="185" t="n"/>
      <c r="AE823" s="185" t="n"/>
      <c r="AF823" s="185" t="n"/>
      <c r="AG823" s="185" t="n"/>
      <c r="AH823" s="185" t="n"/>
      <c r="AI823" s="258" t="n"/>
      <c r="AJ823" s="185" t="n"/>
    </row>
    <row r="824" customFormat="1" s="172">
      <c r="A824" s="169">
        <f>E824&amp;F824</f>
        <v/>
      </c>
      <c r="B824" s="56" t="n">
        <v>823</v>
      </c>
      <c r="C824" s="185">
        <f>C823</f>
        <v/>
      </c>
      <c r="D824" s="185">
        <f>C824&amp;"/"&amp;B824</f>
        <v/>
      </c>
      <c r="E824" s="186" t="n">
        <v>45614</v>
      </c>
      <c r="F824" s="186" t="inlineStr">
        <is>
          <t>возврат</t>
        </is>
      </c>
      <c r="G824" s="185" t="inlineStr">
        <is>
          <t>Тандер</t>
        </is>
      </c>
      <c r="H824" s="216" t="inlineStr">
        <is>
          <t>Екатеринбург</t>
        </is>
      </c>
      <c r="I824" s="185" t="n">
        <v>500</v>
      </c>
      <c r="J824" s="185" t="n">
        <v>0</v>
      </c>
      <c r="K824" s="185" t="inlineStr">
        <is>
          <t>Везем в Пермь</t>
        </is>
      </c>
      <c r="L824" s="185" t="n"/>
      <c r="M824" s="185" t="n"/>
      <c r="N824" s="185" t="n"/>
      <c r="O824" s="185" t="n"/>
      <c r="P824" s="185" t="n"/>
      <c r="Q824" s="275" t="n">
        <v>16000</v>
      </c>
      <c r="R824" s="185" t="n"/>
      <c r="S824" s="258" t="n"/>
      <c r="T824" s="185">
        <f>VLOOKUP(_xlfn.CONCAT(G824,H824),'SHIP-TO'!H:I,2,0)</f>
        <v/>
      </c>
      <c r="U824" s="282" t="n"/>
      <c r="V824" s="185" t="n"/>
      <c r="W824" s="185" t="n"/>
      <c r="X824" s="185" t="n"/>
      <c r="Y824" s="185" t="n"/>
      <c r="Z824" s="185" t="n"/>
      <c r="AA824" s="185" t="n"/>
      <c r="AB824" s="185" t="n"/>
      <c r="AC824" s="185" t="n"/>
      <c r="AD824" s="185" t="n"/>
      <c r="AE824" s="185" t="n"/>
      <c r="AF824" s="185" t="n"/>
      <c r="AG824" s="185" t="n"/>
      <c r="AH824" s="185" t="n"/>
      <c r="AI824" s="258" t="n"/>
      <c r="AJ824" s="185" t="n"/>
    </row>
    <row r="825" customFormat="1" s="172">
      <c r="A825" s="169">
        <f>E825&amp;F825</f>
        <v/>
      </c>
      <c r="B825" s="56" t="n">
        <v>824</v>
      </c>
      <c r="C825" s="185">
        <f>C824</f>
        <v/>
      </c>
      <c r="D825" s="185">
        <f>C825&amp;"/"&amp;B825</f>
        <v/>
      </c>
      <c r="E825" s="186" t="n">
        <v>45616</v>
      </c>
      <c r="F825" s="186" t="inlineStr">
        <is>
          <t>возврат</t>
        </is>
      </c>
      <c r="G825" s="185" t="inlineStr">
        <is>
          <t>Х5</t>
        </is>
      </c>
      <c r="H825" s="216" t="inlineStr">
        <is>
          <t>РЦ Косулино</t>
        </is>
      </c>
      <c r="I825" s="185" t="n">
        <v>552</v>
      </c>
      <c r="J825" s="185" t="n">
        <v>552</v>
      </c>
      <c r="K825" s="185" t="n">
        <v>2900</v>
      </c>
      <c r="L825" s="185" t="inlineStr">
        <is>
          <t>Антропов</t>
        </is>
      </c>
      <c r="M825" s="185" t="n"/>
      <c r="N825" s="185" t="n"/>
      <c r="O825" s="185" t="n"/>
      <c r="P825" s="185" t="n"/>
      <c r="Q825" s="275" t="n">
        <v>16000</v>
      </c>
      <c r="R825" s="185" t="n"/>
      <c r="S825" s="258" t="n"/>
      <c r="T825" s="185">
        <f>VLOOKUP(_xlfn.CONCAT(G825,H825),'SHIP-TO'!H:I,2,0)</f>
        <v/>
      </c>
      <c r="U825" s="282" t="n"/>
      <c r="V825" s="185" t="n"/>
      <c r="W825" s="185" t="n"/>
      <c r="X825" s="185" t="n"/>
      <c r="Y825" s="185" t="n"/>
      <c r="Z825" s="185" t="n"/>
      <c r="AA825" s="185" t="n"/>
      <c r="AB825" s="185" t="n"/>
      <c r="AC825" s="185" t="n"/>
      <c r="AD825" s="185" t="n"/>
      <c r="AE825" s="185" t="n"/>
      <c r="AF825" s="185" t="n"/>
      <c r="AG825" s="185" t="n"/>
      <c r="AH825" s="185" t="n"/>
      <c r="AI825" s="258" t="n"/>
      <c r="AJ825" s="185" t="n"/>
    </row>
    <row r="826" customFormat="1" s="172">
      <c r="A826" s="169">
        <f>E826&amp;F826</f>
        <v/>
      </c>
      <c r="B826" s="56" t="n">
        <v>825</v>
      </c>
      <c r="C826" s="185">
        <f>C825</f>
        <v/>
      </c>
      <c r="D826" s="185">
        <f>C826&amp;"/"&amp;B826</f>
        <v/>
      </c>
      <c r="E826" s="186" t="n">
        <v>45617</v>
      </c>
      <c r="F826" s="186" t="inlineStr">
        <is>
          <t>возврат</t>
        </is>
      </c>
      <c r="G826" s="185" t="inlineStr">
        <is>
          <t>Тандер</t>
        </is>
      </c>
      <c r="H826" s="216" t="inlineStr">
        <is>
          <t>Тюмень</t>
        </is>
      </c>
      <c r="I826" s="185" t="n">
        <v>260</v>
      </c>
      <c r="J826" s="185" t="n">
        <v>260</v>
      </c>
      <c r="K826" s="185" t="inlineStr">
        <is>
          <t>Тмн1059511</t>
        </is>
      </c>
      <c r="L826" s="185" t="inlineStr">
        <is>
          <t>Лесников</t>
        </is>
      </c>
      <c r="M826" s="185" t="n"/>
      <c r="N826" s="185" t="n"/>
      <c r="O826" s="185" t="n"/>
      <c r="P826" s="185" t="n"/>
      <c r="Q826" s="275" t="n">
        <v>40000</v>
      </c>
      <c r="R826" s="185" t="n"/>
      <c r="S826" s="258" t="n"/>
      <c r="T826" s="185">
        <f>VLOOKUP(_xlfn.CONCAT(G826,H826),'SHIP-TO'!H:I,2,0)</f>
        <v/>
      </c>
      <c r="U826" s="282" t="n"/>
      <c r="V826" s="185" t="n"/>
      <c r="W826" s="185" t="n"/>
      <c r="X826" s="185" t="n"/>
      <c r="Y826" s="185" t="n"/>
      <c r="Z826" s="185" t="n"/>
      <c r="AA826" s="185" t="n"/>
      <c r="AB826" s="185" t="n"/>
      <c r="AC826" s="185" t="n"/>
      <c r="AD826" s="185" t="n"/>
      <c r="AE826" s="185" t="n"/>
      <c r="AF826" s="185" t="n"/>
      <c r="AG826" s="185" t="n"/>
      <c r="AH826" s="185" t="n"/>
      <c r="AI826" s="258" t="n"/>
      <c r="AJ826" s="185" t="n"/>
    </row>
    <row r="827" customFormat="1" s="172">
      <c r="A827" s="169">
        <f>E827&amp;F827</f>
        <v/>
      </c>
      <c r="B827" s="56" t="n">
        <v>826</v>
      </c>
      <c r="C827" s="185">
        <f>C826</f>
        <v/>
      </c>
      <c r="D827" s="185">
        <f>C827&amp;"/"&amp;B827</f>
        <v/>
      </c>
      <c r="E827" s="186" t="n">
        <v>45617</v>
      </c>
      <c r="F827" s="186" t="inlineStr">
        <is>
          <t>возврат</t>
        </is>
      </c>
      <c r="G827" s="185" t="inlineStr">
        <is>
          <t>Тандер</t>
        </is>
      </c>
      <c r="H827" s="216" t="inlineStr">
        <is>
          <t>Челябинск</t>
        </is>
      </c>
      <c r="I827" s="185" t="n">
        <v>320</v>
      </c>
      <c r="J827" s="185" t="n">
        <v>320</v>
      </c>
      <c r="K827" s="185" t="inlineStr">
        <is>
          <t>Чел1417690</t>
        </is>
      </c>
      <c r="L827" s="185" t="inlineStr">
        <is>
          <t>Пискун</t>
        </is>
      </c>
      <c r="M827" s="185" t="n"/>
      <c r="N827" s="185" t="n"/>
      <c r="O827" s="185" t="n"/>
      <c r="P827" s="185" t="n"/>
      <c r="Q827" s="275" t="n">
        <v>40000</v>
      </c>
      <c r="R827" s="185" t="n"/>
      <c r="S827" s="258" t="n"/>
      <c r="T827" s="185">
        <f>VLOOKUP(_xlfn.CONCAT(G827,H827),'SHIP-TO'!H:I,2,0)</f>
        <v/>
      </c>
      <c r="U827" s="282" t="n"/>
      <c r="V827" s="185" t="n"/>
      <c r="W827" s="185" t="n"/>
      <c r="X827" s="185" t="n"/>
      <c r="Y827" s="185" t="n"/>
      <c r="Z827" s="185" t="n"/>
      <c r="AA827" s="185" t="n"/>
      <c r="AB827" s="185" t="n"/>
      <c r="AC827" s="185" t="n"/>
      <c r="AD827" s="185" t="n"/>
      <c r="AE827" s="185" t="n"/>
      <c r="AF827" s="185" t="n"/>
      <c r="AG827" s="185" t="n"/>
      <c r="AH827" s="185" t="n"/>
      <c r="AI827" s="258" t="n"/>
      <c r="AJ827" s="185" t="n"/>
    </row>
    <row r="828" customFormat="1" s="172">
      <c r="A828" s="169">
        <f>E828&amp;F828</f>
        <v/>
      </c>
      <c r="B828" s="56" t="n">
        <v>827</v>
      </c>
      <c r="C828" s="185">
        <f>C827</f>
        <v/>
      </c>
      <c r="D828" s="185">
        <f>C828&amp;"/"&amp;B828</f>
        <v/>
      </c>
      <c r="E828" s="186" t="n">
        <v>45619</v>
      </c>
      <c r="F828" s="186" t="inlineStr">
        <is>
          <t>возврат</t>
        </is>
      </c>
      <c r="G828" s="185" t="inlineStr">
        <is>
          <t>Х5</t>
        </is>
      </c>
      <c r="H828" s="216" t="inlineStr">
        <is>
          <t>РЦ Форпост</t>
        </is>
      </c>
      <c r="I828" s="185" t="n">
        <v>400</v>
      </c>
      <c r="J828" s="185" t="n">
        <v>400</v>
      </c>
      <c r="K828" s="185" t="n">
        <v>4538</v>
      </c>
      <c r="L828" s="185" t="inlineStr">
        <is>
          <t>Губанов</t>
        </is>
      </c>
      <c r="M828" s="185" t="n"/>
      <c r="N828" s="185" t="n"/>
      <c r="O828" s="185" t="n"/>
      <c r="P828" s="185" t="n"/>
      <c r="Q828" s="275" t="n">
        <v>40000</v>
      </c>
      <c r="R828" s="185" t="n"/>
      <c r="S828" s="258" t="n"/>
      <c r="T828" s="185">
        <f>VLOOKUP(_xlfn.CONCAT(G828,H828),'SHIP-TO'!H:I,2,0)</f>
        <v/>
      </c>
      <c r="U828" s="282" t="n"/>
      <c r="V828" s="185" t="n"/>
      <c r="W828" s="185" t="n"/>
      <c r="X828" s="185" t="n"/>
      <c r="Y828" s="185" t="n"/>
      <c r="Z828" s="185" t="n"/>
      <c r="AA828" s="185" t="n"/>
      <c r="AB828" s="185" t="n"/>
      <c r="AC828" s="185" t="n"/>
      <c r="AD828" s="185" t="n"/>
      <c r="AE828" s="185" t="n"/>
      <c r="AF828" s="185" t="n"/>
      <c r="AG828" s="185" t="n"/>
      <c r="AH828" s="185" t="n"/>
      <c r="AI828" s="258" t="n"/>
      <c r="AJ828" s="185" t="n"/>
    </row>
    <row r="829" customFormat="1" s="172">
      <c r="A829" s="169">
        <f>E829&amp;F829</f>
        <v/>
      </c>
      <c r="B829" s="56" t="n">
        <v>828</v>
      </c>
      <c r="C829" s="185">
        <f>C828</f>
        <v/>
      </c>
      <c r="D829" s="185">
        <f>C829&amp;"/"&amp;B829</f>
        <v/>
      </c>
      <c r="E829" s="186" t="n">
        <v>45619</v>
      </c>
      <c r="F829" s="186" t="inlineStr">
        <is>
          <t>возврат</t>
        </is>
      </c>
      <c r="G829" s="185" t="inlineStr">
        <is>
          <t>Тандер</t>
        </is>
      </c>
      <c r="H829" s="216" t="inlineStr">
        <is>
          <t>Екатеринбург</t>
        </is>
      </c>
      <c r="I829" s="185" t="n">
        <v>500</v>
      </c>
      <c r="J829" s="185" t="n">
        <v>0</v>
      </c>
      <c r="K829" s="185" t="inlineStr">
        <is>
          <t>Везем в Пермь</t>
        </is>
      </c>
      <c r="L829" s="185" t="n"/>
      <c r="M829" s="185" t="n"/>
      <c r="N829" s="185" t="n"/>
      <c r="O829" s="185" t="n"/>
      <c r="P829" s="185" t="n"/>
      <c r="Q829" s="275" t="n">
        <v>16000</v>
      </c>
      <c r="R829" s="185" t="n"/>
      <c r="S829" s="258" t="n"/>
      <c r="T829" s="185">
        <f>VLOOKUP(_xlfn.CONCAT(G829,H829),'SHIP-TO'!H:I,2,0)</f>
        <v/>
      </c>
      <c r="U829" s="282" t="n"/>
      <c r="V829" s="185" t="n"/>
      <c r="W829" s="185" t="n"/>
      <c r="X829" s="185" t="n"/>
      <c r="Y829" s="185" t="n"/>
      <c r="Z829" s="185" t="n"/>
      <c r="AA829" s="185" t="n"/>
      <c r="AB829" s="185" t="n"/>
      <c r="AC829" s="185" t="n"/>
      <c r="AD829" s="185" t="n"/>
      <c r="AE829" s="185" t="n"/>
      <c r="AF829" s="185" t="n"/>
      <c r="AG829" s="185" t="n"/>
      <c r="AH829" s="185" t="n"/>
      <c r="AI829" s="258" t="n"/>
      <c r="AJ829" s="185" t="n"/>
    </row>
    <row r="830" customFormat="1" s="172">
      <c r="A830" s="169">
        <f>E830&amp;F830</f>
        <v/>
      </c>
      <c r="B830" s="56" t="n">
        <v>829</v>
      </c>
      <c r="C830" s="185">
        <f>C829</f>
        <v/>
      </c>
      <c r="D830" s="185">
        <f>C830&amp;"/"&amp;B830</f>
        <v/>
      </c>
      <c r="E830" s="186" t="n">
        <v>45620</v>
      </c>
      <c r="F830" s="186" t="inlineStr">
        <is>
          <t>возврат</t>
        </is>
      </c>
      <c r="G830" s="185" t="inlineStr">
        <is>
          <t>Х5</t>
        </is>
      </c>
      <c r="H830" s="216" t="inlineStr">
        <is>
          <t>РЦ Форпост</t>
        </is>
      </c>
      <c r="I830" s="185" t="n">
        <v>400</v>
      </c>
      <c r="J830" s="185" t="n">
        <v>400</v>
      </c>
      <c r="K830" s="185" t="n">
        <v>4542</v>
      </c>
      <c r="L830" s="185" t="inlineStr">
        <is>
          <t>Старенков</t>
        </is>
      </c>
      <c r="M830" s="185" t="n"/>
      <c r="N830" s="185" t="n"/>
      <c r="O830" s="185" t="n"/>
      <c r="P830" s="185" t="n"/>
      <c r="Q830" s="275" t="n">
        <v>40000</v>
      </c>
      <c r="R830" s="185" t="n"/>
      <c r="S830" s="258" t="n"/>
      <c r="T830" s="185">
        <f>VLOOKUP(_xlfn.CONCAT(G830,H830),'SHIP-TO'!H:I,2,0)</f>
        <v/>
      </c>
      <c r="U830" s="282" t="n"/>
      <c r="V830" s="185" t="n"/>
      <c r="W830" s="185" t="n"/>
      <c r="X830" s="185" t="n"/>
      <c r="Y830" s="185" t="n"/>
      <c r="Z830" s="185" t="n"/>
      <c r="AA830" s="185" t="n"/>
      <c r="AB830" s="185" t="n"/>
      <c r="AC830" s="185" t="n"/>
      <c r="AD830" s="185" t="n"/>
      <c r="AE830" s="185" t="n"/>
      <c r="AF830" s="185" t="n"/>
      <c r="AG830" s="185" t="n"/>
      <c r="AH830" s="185" t="n"/>
      <c r="AI830" s="258" t="n"/>
      <c r="AJ830" s="185" t="n"/>
    </row>
    <row r="831" customFormat="1" s="172">
      <c r="A831" s="169">
        <f>E831&amp;F831</f>
        <v/>
      </c>
      <c r="B831" s="56" t="n">
        <v>830</v>
      </c>
      <c r="C831" s="185">
        <f>C830</f>
        <v/>
      </c>
      <c r="D831" s="185">
        <f>C831&amp;"/"&amp;B831</f>
        <v/>
      </c>
      <c r="E831" s="186" t="n">
        <v>45620</v>
      </c>
      <c r="F831" s="186" t="inlineStr">
        <is>
          <t>возврат</t>
        </is>
      </c>
      <c r="G831" s="185" t="inlineStr">
        <is>
          <t>Х5</t>
        </is>
      </c>
      <c r="H831" s="216" t="inlineStr">
        <is>
          <t>РЦ Косулино</t>
        </is>
      </c>
      <c r="I831" s="185" t="n">
        <v>552</v>
      </c>
      <c r="J831" s="185" t="n">
        <v>550</v>
      </c>
      <c r="K831" s="185" t="n">
        <v>2909</v>
      </c>
      <c r="L831" s="185" t="inlineStr">
        <is>
          <t>Яковлев</t>
        </is>
      </c>
      <c r="M831" s="185" t="n"/>
      <c r="N831" s="185" t="n"/>
      <c r="O831" s="185" t="n"/>
      <c r="P831" s="185" t="n"/>
      <c r="Q831" s="275" t="n">
        <v>16000</v>
      </c>
      <c r="R831" s="185" t="n"/>
      <c r="S831" s="258" t="n"/>
      <c r="T831" s="185">
        <f>VLOOKUP(_xlfn.CONCAT(G831,H831),'SHIP-TO'!H:I,2,0)</f>
        <v/>
      </c>
      <c r="U831" s="282" t="n"/>
      <c r="V831" s="185" t="n"/>
      <c r="W831" s="185" t="n"/>
      <c r="X831" s="185" t="n"/>
      <c r="Y831" s="185" t="n"/>
      <c r="Z831" s="185" t="n"/>
      <c r="AA831" s="185" t="n"/>
      <c r="AB831" s="185" t="n"/>
      <c r="AC831" s="185" t="n"/>
      <c r="AD831" s="185" t="n"/>
      <c r="AE831" s="185" t="n"/>
      <c r="AF831" s="185" t="n"/>
      <c r="AG831" s="185" t="n"/>
      <c r="AH831" s="185" t="n"/>
      <c r="AI831" s="258" t="n"/>
      <c r="AJ831" s="185" t="n"/>
    </row>
    <row r="832" customFormat="1" s="172">
      <c r="A832" s="169">
        <f>E832&amp;F832</f>
        <v/>
      </c>
      <c r="B832" s="56" t="n">
        <v>831</v>
      </c>
      <c r="C832" s="185">
        <f>C831</f>
        <v/>
      </c>
      <c r="D832" s="185">
        <f>C832&amp;"/"&amp;B832</f>
        <v/>
      </c>
      <c r="E832" s="186" t="n">
        <v>45623</v>
      </c>
      <c r="F832" s="186" t="inlineStr">
        <is>
          <t>возврат</t>
        </is>
      </c>
      <c r="G832" s="185" t="inlineStr">
        <is>
          <t>Верный</t>
        </is>
      </c>
      <c r="H832" s="216" t="inlineStr">
        <is>
          <t>Екатеринбург</t>
        </is>
      </c>
      <c r="I832" s="185" t="n">
        <v>191</v>
      </c>
      <c r="J832" s="185" t="n">
        <v>191</v>
      </c>
      <c r="K832" s="185" t="inlineStr">
        <is>
          <t>4064115/s99</t>
        </is>
      </c>
      <c r="L832" s="185" t="inlineStr">
        <is>
          <t>Антропов</t>
        </is>
      </c>
      <c r="M832" s="185" t="n"/>
      <c r="N832" s="185" t="n"/>
      <c r="O832" s="185" t="n"/>
      <c r="P832" s="185" t="n"/>
      <c r="Q832" s="275" t="n">
        <v>16000</v>
      </c>
      <c r="R832" s="185" t="n"/>
      <c r="S832" s="258" t="n"/>
      <c r="T832" s="185">
        <f>VLOOKUP(_xlfn.CONCAT(G832,H832),'SHIP-TO'!H:I,2,0)</f>
        <v/>
      </c>
      <c r="U832" s="282" t="n"/>
      <c r="V832" s="185" t="n"/>
      <c r="W832" s="185" t="n"/>
      <c r="X832" s="185" t="n"/>
      <c r="Y832" s="185" t="n"/>
      <c r="Z832" s="185" t="n"/>
      <c r="AA832" s="185" t="n"/>
      <c r="AB832" s="185" t="n"/>
      <c r="AC832" s="185" t="n"/>
      <c r="AD832" s="185" t="n"/>
      <c r="AE832" s="185" t="n"/>
      <c r="AF832" s="185" t="n"/>
      <c r="AG832" s="185" t="n"/>
      <c r="AH832" s="185" t="n"/>
      <c r="AI832" s="258" t="n"/>
      <c r="AJ832" s="185" t="n"/>
    </row>
    <row r="833" customFormat="1" s="172">
      <c r="A833" s="169">
        <f>E833&amp;F833</f>
        <v/>
      </c>
      <c r="B833" s="56" t="n">
        <v>832</v>
      </c>
      <c r="C833" s="185">
        <f>C832</f>
        <v/>
      </c>
      <c r="D833" s="185">
        <f>C833&amp;"/"&amp;B833</f>
        <v/>
      </c>
      <c r="E833" s="186" t="n">
        <v>45624</v>
      </c>
      <c r="F833" s="186" t="inlineStr">
        <is>
          <t>возврат</t>
        </is>
      </c>
      <c r="G833" s="185" t="inlineStr">
        <is>
          <t>Тандер</t>
        </is>
      </c>
      <c r="H833" s="216" t="inlineStr">
        <is>
          <t>Екатеринбург</t>
        </is>
      </c>
      <c r="I833" s="185" t="n">
        <v>500</v>
      </c>
      <c r="J833" s="185" t="n">
        <v>500</v>
      </c>
      <c r="K833" s="185" t="inlineStr">
        <is>
          <t>Пру1736759</t>
        </is>
      </c>
      <c r="L833" s="185" t="inlineStr">
        <is>
          <t>Яковлев</t>
        </is>
      </c>
      <c r="M833" s="185" t="n"/>
      <c r="N833" s="185" t="n"/>
      <c r="O833" s="185" t="n"/>
      <c r="P833" s="185" t="n"/>
      <c r="Q833" s="275" t="n">
        <v>16000</v>
      </c>
      <c r="R833" s="185" t="n"/>
      <c r="S833" s="258" t="n"/>
      <c r="T833" s="185">
        <f>VLOOKUP(_xlfn.CONCAT(G833,H833),'SHIP-TO'!H:I,2,0)</f>
        <v/>
      </c>
      <c r="U833" s="282" t="n"/>
      <c r="V833" s="185" t="n"/>
      <c r="W833" s="185" t="n"/>
      <c r="X833" s="185" t="n"/>
      <c r="Y833" s="185" t="n"/>
      <c r="Z833" s="185" t="n"/>
      <c r="AA833" s="185" t="n"/>
      <c r="AB833" s="185" t="n"/>
      <c r="AC833" s="185" t="n"/>
      <c r="AD833" s="185" t="n"/>
      <c r="AE833" s="185" t="n"/>
      <c r="AF833" s="185" t="n"/>
      <c r="AG833" s="185" t="n"/>
      <c r="AH833" s="185" t="n"/>
      <c r="AI833" s="258" t="n"/>
      <c r="AJ833" s="185" t="n"/>
    </row>
    <row r="834" customFormat="1" s="172">
      <c r="A834" s="169">
        <f>E834&amp;F834</f>
        <v/>
      </c>
      <c r="B834" s="56" t="n">
        <v>833</v>
      </c>
      <c r="C834" s="185">
        <f>C833</f>
        <v/>
      </c>
      <c r="D834" s="185">
        <f>C834&amp;"/"&amp;B834</f>
        <v/>
      </c>
      <c r="E834" s="186" t="n">
        <v>45626</v>
      </c>
      <c r="F834" s="186" t="inlineStr">
        <is>
          <t>возврат</t>
        </is>
      </c>
      <c r="G834" s="185" t="inlineStr">
        <is>
          <t>Х5</t>
        </is>
      </c>
      <c r="H834" s="216" t="inlineStr">
        <is>
          <t>РЦ Екатеринбург Юг</t>
        </is>
      </c>
      <c r="I834" s="185" t="n">
        <v>283</v>
      </c>
      <c r="J834" s="185" t="n">
        <v>283</v>
      </c>
      <c r="K834" s="185" t="n">
        <v>4188</v>
      </c>
      <c r="L834" s="185" t="inlineStr">
        <is>
          <t>Салимгараев</t>
        </is>
      </c>
      <c r="M834" s="185" t="n"/>
      <c r="N834" s="185" t="n"/>
      <c r="O834" s="185" t="n"/>
      <c r="P834" s="185" t="n"/>
      <c r="Q834" s="275" t="n">
        <v>16000</v>
      </c>
      <c r="R834" s="185" t="n"/>
      <c r="S834" s="258" t="n"/>
      <c r="T834" s="185">
        <f>VLOOKUP(_xlfn.CONCAT(G834,H834),'SHIP-TO'!H:I,2,0)</f>
        <v/>
      </c>
      <c r="U834" s="282" t="n"/>
      <c r="V834" s="185" t="n"/>
      <c r="W834" s="185" t="n"/>
      <c r="X834" s="185" t="n"/>
      <c r="Y834" s="185" t="n"/>
      <c r="Z834" s="185" t="n"/>
      <c r="AA834" s="185" t="n"/>
      <c r="AB834" s="185" t="n"/>
      <c r="AC834" s="185" t="n"/>
      <c r="AD834" s="185" t="n"/>
      <c r="AE834" s="185" t="n"/>
      <c r="AF834" s="185" t="n"/>
      <c r="AG834" s="185" t="n"/>
      <c r="AH834" s="185" t="n"/>
      <c r="AI834" s="258" t="n"/>
      <c r="AJ834" s="185" t="n"/>
    </row>
    <row r="835">
      <c r="A835" s="167">
        <f>E835&amp;F835</f>
        <v/>
      </c>
      <c r="B835" s="56" t="n">
        <v>834</v>
      </c>
      <c r="C835" s="175">
        <f>C834</f>
        <v/>
      </c>
      <c r="D835" s="175">
        <f>C835&amp;"/"&amp;B835</f>
        <v/>
      </c>
      <c r="E835" s="187" t="n">
        <v>45629</v>
      </c>
      <c r="F835" s="270" t="inlineStr">
        <is>
          <t>возврат</t>
        </is>
      </c>
      <c r="G835" s="268" t="inlineStr">
        <is>
          <t>Тандер</t>
        </is>
      </c>
      <c r="H835" s="269" t="inlineStr">
        <is>
          <t>Екатеринбург</t>
        </is>
      </c>
      <c r="I835" s="175" t="n">
        <v>500</v>
      </c>
      <c r="J835" s="175" t="n">
        <v>500</v>
      </c>
      <c r="K835" s="175" t="inlineStr">
        <is>
          <t>Пру1740137</t>
        </is>
      </c>
      <c r="L835" s="175" t="inlineStr">
        <is>
          <t xml:space="preserve">Уразов </t>
        </is>
      </c>
      <c r="M835" s="175" t="n"/>
      <c r="N835" s="175" t="n">
        <v>20</v>
      </c>
      <c r="O835" s="175" t="n"/>
      <c r="P835" s="175" t="n"/>
      <c r="Q835" s="251" t="n">
        <v>16000</v>
      </c>
      <c r="R835" s="175" t="n">
        <v>810014233</v>
      </c>
      <c r="S835" s="257" t="inlineStr">
        <is>
          <t>R101318990</t>
        </is>
      </c>
      <c r="T835" s="175">
        <f>VLOOKUP(_xlfn.CONCAT(G835,H835),'SHIP-TO'!H:I,2,0)</f>
        <v/>
      </c>
      <c r="U835" s="296" t="n"/>
      <c r="V835" s="175" t="n"/>
      <c r="W835" s="175" t="n"/>
      <c r="X835" s="175" t="n"/>
      <c r="Y835" s="175" t="n"/>
      <c r="Z835" s="175" t="n"/>
      <c r="AA835" s="175" t="n"/>
      <c r="AB835" s="175" t="n"/>
      <c r="AC835" s="175" t="n"/>
      <c r="AD835" s="175" t="n"/>
      <c r="AE835" s="175" t="n"/>
      <c r="AF835" s="175" t="n"/>
      <c r="AG835" s="175" t="n"/>
      <c r="AH835" s="175" t="n"/>
      <c r="AI835" s="257" t="n"/>
      <c r="AJ835" s="175" t="n"/>
    </row>
    <row r="836">
      <c r="A836" s="167">
        <f>E836&amp;F836</f>
        <v/>
      </c>
      <c r="B836" s="56" t="n">
        <v>835</v>
      </c>
      <c r="C836" s="175">
        <f>C835</f>
        <v/>
      </c>
      <c r="D836" s="175">
        <f>C836&amp;"/"&amp;B836</f>
        <v/>
      </c>
      <c r="E836" s="187" t="n">
        <v>45630</v>
      </c>
      <c r="F836" s="270" t="inlineStr">
        <is>
          <t>возврат</t>
        </is>
      </c>
      <c r="G836" s="268" t="inlineStr">
        <is>
          <t>Тандер</t>
        </is>
      </c>
      <c r="H836" s="269" t="inlineStr">
        <is>
          <t>Тюмень</t>
        </is>
      </c>
      <c r="I836" s="175" t="n">
        <v>360</v>
      </c>
      <c r="J836" s="175" t="n">
        <v>360</v>
      </c>
      <c r="K836" s="175" t="inlineStr">
        <is>
          <t>Тмн1063535</t>
        </is>
      </c>
      <c r="L836" s="175" t="inlineStr">
        <is>
          <t>Гамаюнов</t>
        </is>
      </c>
      <c r="M836" s="175" t="n"/>
      <c r="N836" s="175" t="n">
        <v>15</v>
      </c>
      <c r="O836" s="175" t="n"/>
      <c r="P836" s="175" t="n"/>
      <c r="Q836" s="251" t="n">
        <v>40000</v>
      </c>
      <c r="R836" s="175" t="n">
        <v>810011440</v>
      </c>
      <c r="S836" s="257" t="inlineStr">
        <is>
          <t>R101319004</t>
        </is>
      </c>
      <c r="T836" s="175">
        <f>VLOOKUP(_xlfn.CONCAT(G836,H836),'SHIP-TO'!H:I,2,0)</f>
        <v/>
      </c>
      <c r="U836" s="296" t="n"/>
      <c r="V836" s="175" t="n"/>
      <c r="W836" s="175" t="n"/>
      <c r="X836" s="175" t="n"/>
      <c r="Y836" s="175" t="n"/>
      <c r="Z836" s="175" t="n"/>
      <c r="AA836" s="175" t="n"/>
      <c r="AB836" s="175" t="n"/>
      <c r="AC836" s="175" t="n"/>
      <c r="AD836" s="175" t="n"/>
      <c r="AE836" s="175" t="n"/>
      <c r="AF836" s="175" t="n"/>
      <c r="AG836" s="175" t="n"/>
      <c r="AH836" s="175" t="n"/>
      <c r="AI836" s="257" t="n"/>
      <c r="AJ836" s="175" t="n"/>
    </row>
    <row r="837">
      <c r="A837" s="167">
        <f>E837&amp;F837</f>
        <v/>
      </c>
      <c r="B837" s="56" t="n">
        <v>836</v>
      </c>
      <c r="C837" s="175">
        <f>C836</f>
        <v/>
      </c>
      <c r="D837" s="175">
        <f>C837&amp;"/"&amp;B837</f>
        <v/>
      </c>
      <c r="E837" s="187" t="n">
        <v>45630</v>
      </c>
      <c r="F837" s="270" t="inlineStr">
        <is>
          <t>возврат</t>
        </is>
      </c>
      <c r="G837" s="268" t="inlineStr">
        <is>
          <t>Тандер</t>
        </is>
      </c>
      <c r="H837" s="269" t="inlineStr">
        <is>
          <t>Челябинск</t>
        </is>
      </c>
      <c r="I837" s="175" t="n">
        <v>460</v>
      </c>
      <c r="J837" s="175" t="n">
        <v>430</v>
      </c>
      <c r="K837" s="175" t="inlineStr">
        <is>
          <t>Чел1422619</t>
        </is>
      </c>
      <c r="L837" s="175" t="inlineStr">
        <is>
          <t>Ляхин</t>
        </is>
      </c>
      <c r="M837" s="175" t="n"/>
      <c r="N837" s="175" t="n">
        <v>18</v>
      </c>
      <c r="O837" s="175" t="n"/>
      <c r="P837" s="175" t="n"/>
      <c r="Q837" s="251" t="n">
        <v>40000</v>
      </c>
      <c r="R837" s="175" t="n">
        <v>810014234</v>
      </c>
      <c r="S837" s="257" t="inlineStr">
        <is>
          <t>R101319007</t>
        </is>
      </c>
      <c r="T837" s="175">
        <f>VLOOKUP(_xlfn.CONCAT(G837,H837),'SHIP-TO'!H:I,2,0)</f>
        <v/>
      </c>
      <c r="U837" s="296" t="n"/>
      <c r="V837" s="175" t="n"/>
      <c r="W837" s="175" t="n"/>
      <c r="X837" s="175" t="n"/>
      <c r="Y837" s="175" t="n"/>
      <c r="Z837" s="175" t="n"/>
      <c r="AA837" s="175" t="n"/>
      <c r="AB837" s="175" t="n"/>
      <c r="AC837" s="175" t="n"/>
      <c r="AD837" s="175" t="n"/>
      <c r="AE837" s="175" t="n"/>
      <c r="AF837" s="175" t="n"/>
      <c r="AG837" s="175" t="n"/>
      <c r="AH837" s="175" t="n"/>
      <c r="AI837" s="257" t="n"/>
      <c r="AJ837" s="175" t="n"/>
    </row>
    <row r="838">
      <c r="A838" s="167">
        <f>E838&amp;F838</f>
        <v/>
      </c>
      <c r="B838" s="56" t="n">
        <v>837</v>
      </c>
      <c r="C838" s="175">
        <f>C837</f>
        <v/>
      </c>
      <c r="D838" s="175">
        <f>C838&amp;"/"&amp;B838</f>
        <v/>
      </c>
      <c r="E838" s="187" t="n">
        <v>45631</v>
      </c>
      <c r="F838" s="270" t="inlineStr">
        <is>
          <t>возврат</t>
        </is>
      </c>
      <c r="G838" s="268" t="inlineStr">
        <is>
          <t>Х5</t>
        </is>
      </c>
      <c r="H838" s="269" t="inlineStr">
        <is>
          <t>РЦ Екатеринбург Юг</t>
        </is>
      </c>
      <c r="I838" s="175" t="n">
        <v>400</v>
      </c>
      <c r="J838" s="175" t="n">
        <v>397</v>
      </c>
      <c r="K838" s="175" t="n">
        <v>4222</v>
      </c>
      <c r="L838" s="175" t="inlineStr">
        <is>
          <t>Деменев</t>
        </is>
      </c>
      <c r="M838" s="175" t="n"/>
      <c r="N838" s="175" t="n">
        <v>16</v>
      </c>
      <c r="O838" s="175" t="n"/>
      <c r="P838" s="175" t="n"/>
      <c r="Q838" s="251" t="n">
        <v>16000</v>
      </c>
      <c r="R838" s="175" t="n">
        <v>810013642</v>
      </c>
      <c r="S838" s="257" t="inlineStr">
        <is>
          <t>R101319010</t>
        </is>
      </c>
      <c r="T838" s="175">
        <f>VLOOKUP(_xlfn.CONCAT(G838,H838),'SHIP-TO'!H:I,2,0)</f>
        <v/>
      </c>
      <c r="U838" s="296" t="n"/>
      <c r="V838" s="175" t="n"/>
      <c r="W838" s="175" t="n"/>
      <c r="X838" s="175" t="n"/>
      <c r="Y838" s="175" t="n"/>
      <c r="Z838" s="175" t="n"/>
      <c r="AA838" s="175" t="n"/>
      <c r="AB838" s="175" t="n"/>
      <c r="AC838" s="175" t="n"/>
      <c r="AD838" s="175" t="n"/>
      <c r="AE838" s="175" t="n"/>
      <c r="AF838" s="175" t="n"/>
      <c r="AG838" s="175" t="n"/>
      <c r="AH838" s="175" t="n"/>
      <c r="AI838" s="257" t="n"/>
      <c r="AJ838" s="175" t="n"/>
    </row>
    <row r="839">
      <c r="A839" s="167">
        <f>E839&amp;F839</f>
        <v/>
      </c>
      <c r="B839" s="56" t="n">
        <v>838</v>
      </c>
      <c r="C839" s="175">
        <f>C838</f>
        <v/>
      </c>
      <c r="D839" s="175">
        <f>C839&amp;"/"&amp;B839</f>
        <v/>
      </c>
      <c r="E839" s="187" t="n">
        <v>45632</v>
      </c>
      <c r="F839" s="270" t="inlineStr">
        <is>
          <t>возврат</t>
        </is>
      </c>
      <c r="G839" s="268" t="inlineStr">
        <is>
          <t>Х5</t>
        </is>
      </c>
      <c r="H839" s="269" t="inlineStr">
        <is>
          <t>РЦ Екатеринбург</t>
        </is>
      </c>
      <c r="I839" s="175" t="n">
        <v>400</v>
      </c>
      <c r="J839" s="175" t="n">
        <v>400</v>
      </c>
      <c r="K839" s="175" t="n">
        <v>12658</v>
      </c>
      <c r="L839" s="175" t="inlineStr">
        <is>
          <t>Кононов</t>
        </is>
      </c>
      <c r="M839" s="175" t="n"/>
      <c r="N839" s="175" t="n">
        <v>16</v>
      </c>
      <c r="O839" s="175" t="n"/>
      <c r="P839" s="175" t="n"/>
      <c r="Q839" s="251" t="n">
        <v>16000</v>
      </c>
      <c r="R839" s="175" t="n">
        <v>810015541</v>
      </c>
      <c r="S839" s="257" t="inlineStr">
        <is>
          <t>R101319015</t>
        </is>
      </c>
      <c r="T839" s="175">
        <f>VLOOKUP(_xlfn.CONCAT(G839,H839),'SHIP-TO'!H:I,2,0)</f>
        <v/>
      </c>
      <c r="U839" s="296" t="n"/>
      <c r="V839" s="175" t="n"/>
      <c r="W839" s="175" t="n"/>
      <c r="X839" s="175" t="n"/>
      <c r="Y839" s="175" t="n"/>
      <c r="Z839" s="175" t="n"/>
      <c r="AA839" s="175" t="n"/>
      <c r="AB839" s="175" t="n"/>
      <c r="AC839" s="175" t="n"/>
      <c r="AD839" s="175" t="n"/>
      <c r="AE839" s="175" t="n"/>
      <c r="AF839" s="175" t="n"/>
      <c r="AG839" s="175" t="n"/>
      <c r="AH839" s="175" t="n"/>
      <c r="AI839" s="257" t="n"/>
      <c r="AJ839" s="175" t="n"/>
    </row>
    <row r="840">
      <c r="A840" s="167">
        <f>E840&amp;F840</f>
        <v/>
      </c>
      <c r="B840" s="56" t="n">
        <v>839</v>
      </c>
      <c r="C840" s="175">
        <f>C839</f>
        <v/>
      </c>
      <c r="D840" s="175">
        <f>C840&amp;"/"&amp;B840</f>
        <v/>
      </c>
      <c r="E840" s="187" t="n">
        <v>45632</v>
      </c>
      <c r="F840" s="270" t="inlineStr">
        <is>
          <t>возврат</t>
        </is>
      </c>
      <c r="G840" s="268" t="inlineStr">
        <is>
          <t>Линия 7</t>
        </is>
      </c>
      <c r="H840" s="269" t="inlineStr">
        <is>
          <t>Екатеринбург</t>
        </is>
      </c>
      <c r="I840" s="175" t="n">
        <v>394</v>
      </c>
      <c r="J840" s="175" t="n">
        <v>394</v>
      </c>
      <c r="K840" s="262" t="inlineStr">
        <is>
          <t>1/7</t>
        </is>
      </c>
      <c r="L840" s="175" t="inlineStr">
        <is>
          <t>Черемской</t>
        </is>
      </c>
      <c r="M840" s="175" t="n"/>
      <c r="N840" s="175" t="n">
        <v>16</v>
      </c>
      <c r="O840" s="175" t="n"/>
      <c r="P840" s="175" t="n"/>
      <c r="Q840" s="251" t="n">
        <v>16000</v>
      </c>
      <c r="R840" s="175" t="n">
        <v>810014232</v>
      </c>
      <c r="S840" s="257" t="inlineStr">
        <is>
          <t>R101319009</t>
        </is>
      </c>
      <c r="T840" s="175">
        <f>VLOOKUP(_xlfn.CONCAT(G840,H840),'SHIP-TO'!H:I,2,0)</f>
        <v/>
      </c>
      <c r="U840" s="296" t="n"/>
      <c r="V840" s="175" t="n"/>
      <c r="W840" s="175" t="n"/>
      <c r="X840" s="175" t="n"/>
      <c r="Y840" s="175" t="n"/>
      <c r="Z840" s="175" t="n"/>
      <c r="AA840" s="175" t="n"/>
      <c r="AB840" s="175" t="n"/>
      <c r="AC840" s="175" t="n"/>
      <c r="AD840" s="175" t="n"/>
      <c r="AE840" s="175" t="n"/>
      <c r="AF840" s="175" t="n"/>
      <c r="AG840" s="175" t="n"/>
      <c r="AH840" s="175" t="n"/>
      <c r="AI840" s="257" t="n"/>
      <c r="AJ840" s="175" t="n"/>
    </row>
    <row r="841">
      <c r="A841" s="167">
        <f>E841&amp;F841</f>
        <v/>
      </c>
      <c r="B841" s="56" t="n">
        <v>840</v>
      </c>
      <c r="C841" s="175">
        <f>C840</f>
        <v/>
      </c>
      <c r="D841" s="175">
        <f>C841&amp;"/"&amp;B841</f>
        <v/>
      </c>
      <c r="E841" s="187" t="n">
        <v>45634</v>
      </c>
      <c r="F841" s="270" t="inlineStr">
        <is>
          <t>возврат</t>
        </is>
      </c>
      <c r="G841" s="268" t="inlineStr">
        <is>
          <t>Тандер</t>
        </is>
      </c>
      <c r="H841" s="269" t="inlineStr">
        <is>
          <t>Екатеринбург</t>
        </is>
      </c>
      <c r="I841" s="175" t="n">
        <v>500</v>
      </c>
      <c r="J841" s="175" t="n">
        <v>500</v>
      </c>
      <c r="K841" s="175" t="inlineStr">
        <is>
          <t>ВозПерв0012466</t>
        </is>
      </c>
      <c r="L841" s="175" t="inlineStr">
        <is>
          <t>Кононов</t>
        </is>
      </c>
      <c r="M841" s="175" t="n"/>
      <c r="N841" s="175" t="n">
        <v>20</v>
      </c>
      <c r="O841" s="175" t="n"/>
      <c r="P841" s="175" t="n"/>
      <c r="Q841" s="251" t="n">
        <v>16000</v>
      </c>
      <c r="R841" s="175" t="n">
        <v>810014614</v>
      </c>
      <c r="S841" s="257" t="inlineStr">
        <is>
          <t>R101318988</t>
        </is>
      </c>
      <c r="T841" s="175">
        <f>VLOOKUP(_xlfn.CONCAT(G841,H841),'SHIP-TO'!H:I,2,0)</f>
        <v/>
      </c>
      <c r="U841" s="296" t="n"/>
      <c r="V841" s="175" t="n"/>
      <c r="W841" s="175" t="n"/>
      <c r="X841" s="175" t="n"/>
      <c r="Y841" s="175" t="n"/>
      <c r="Z841" s="175" t="n"/>
      <c r="AA841" s="175" t="n"/>
      <c r="AB841" s="175" t="n"/>
      <c r="AC841" s="175" t="n"/>
      <c r="AD841" s="175" t="n"/>
      <c r="AE841" s="175" t="n"/>
      <c r="AF841" s="175" t="n"/>
      <c r="AG841" s="175" t="n"/>
      <c r="AH841" s="175" t="n"/>
      <c r="AI841" s="257" t="n"/>
      <c r="AJ841" s="175" t="n"/>
    </row>
    <row r="842">
      <c r="A842" s="167">
        <f>E842&amp;F842</f>
        <v/>
      </c>
      <c r="B842" s="56" t="n">
        <v>841</v>
      </c>
      <c r="C842" s="175">
        <f>C841</f>
        <v/>
      </c>
      <c r="D842" s="175">
        <f>C842&amp;"/"&amp;B842</f>
        <v/>
      </c>
      <c r="E842" s="187" t="n">
        <v>45635</v>
      </c>
      <c r="F842" s="270" t="inlineStr">
        <is>
          <t>возврат</t>
        </is>
      </c>
      <c r="G842" s="268" t="inlineStr">
        <is>
          <t>Х5</t>
        </is>
      </c>
      <c r="H842" s="269" t="inlineStr">
        <is>
          <t>РЦ Тюмень</t>
        </is>
      </c>
      <c r="I842" s="175" t="n">
        <v>400</v>
      </c>
      <c r="J842" s="175" t="n">
        <v>400</v>
      </c>
      <c r="K842" s="175" t="n">
        <v>5900179065</v>
      </c>
      <c r="L842" s="175" t="inlineStr">
        <is>
          <t>Николаев</t>
        </is>
      </c>
      <c r="M842" s="175" t="n"/>
      <c r="N842" s="175" t="n">
        <v>16</v>
      </c>
      <c r="O842" s="175" t="n"/>
      <c r="P842" s="175" t="n"/>
      <c r="Q842" s="251" t="n">
        <v>40000</v>
      </c>
      <c r="R842" s="175" t="n">
        <v>810014615</v>
      </c>
      <c r="S842" s="257" t="inlineStr">
        <is>
          <t>R101319018</t>
        </is>
      </c>
      <c r="T842" s="175">
        <f>VLOOKUP(_xlfn.CONCAT(G842,H842),'SHIP-TO'!H:I,2,0)</f>
        <v/>
      </c>
      <c r="U842" s="296" t="n"/>
      <c r="V842" s="175" t="n"/>
      <c r="W842" s="175" t="n"/>
      <c r="X842" s="175" t="n"/>
      <c r="Y842" s="175" t="n"/>
      <c r="Z842" s="175" t="n"/>
      <c r="AA842" s="175" t="n"/>
      <c r="AB842" s="175" t="n"/>
      <c r="AC842" s="175" t="n"/>
      <c r="AD842" s="175" t="n"/>
      <c r="AE842" s="175" t="n"/>
      <c r="AF842" s="175" t="n"/>
      <c r="AG842" s="175" t="n"/>
      <c r="AH842" s="175" t="n"/>
      <c r="AI842" s="257" t="n"/>
      <c r="AJ842" s="175" t="n"/>
    </row>
    <row r="843">
      <c r="A843" s="167">
        <f>E843&amp;F843</f>
        <v/>
      </c>
      <c r="B843" s="56" t="n">
        <v>842</v>
      </c>
      <c r="C843" s="175">
        <f>C842</f>
        <v/>
      </c>
      <c r="D843" s="175">
        <f>C843&amp;"/"&amp;B843</f>
        <v/>
      </c>
      <c r="E843" s="187" t="n">
        <v>45639</v>
      </c>
      <c r="F843" s="270" t="inlineStr">
        <is>
          <t>возврат</t>
        </is>
      </c>
      <c r="G843" s="268" t="inlineStr">
        <is>
          <t>Тандер</t>
        </is>
      </c>
      <c r="H843" s="269" t="inlineStr">
        <is>
          <t>Екатеринбург</t>
        </is>
      </c>
      <c r="I843" s="175" t="n">
        <v>500</v>
      </c>
      <c r="J843" s="175" t="n">
        <v>500</v>
      </c>
      <c r="K843" s="175" t="inlineStr">
        <is>
          <t>Пру1746816</t>
        </is>
      </c>
      <c r="L843" s="175" t="inlineStr">
        <is>
          <t>Ханнанов</t>
        </is>
      </c>
      <c r="M843" s="175" t="n"/>
      <c r="N843" s="175" t="n">
        <v>20</v>
      </c>
      <c r="O843" s="175" t="n"/>
      <c r="P843" s="175" t="n"/>
      <c r="Q843" s="251" t="n">
        <v>16000</v>
      </c>
      <c r="R843" s="175" t="n">
        <v>810013956</v>
      </c>
      <c r="S843" s="257" t="inlineStr">
        <is>
          <t>R101318989</t>
        </is>
      </c>
      <c r="T843" s="175">
        <f>VLOOKUP(_xlfn.CONCAT(G843,H843),'SHIP-TO'!H:I,2,0)</f>
        <v/>
      </c>
      <c r="U843" s="296" t="n"/>
      <c r="V843" s="175" t="n"/>
      <c r="W843" s="175" t="n"/>
      <c r="X843" s="175" t="n"/>
      <c r="Y843" s="175" t="n"/>
      <c r="Z843" s="175" t="n"/>
      <c r="AA843" s="175" t="n"/>
      <c r="AB843" s="175" t="n"/>
      <c r="AC843" s="175" t="n"/>
      <c r="AD843" s="175" t="n"/>
      <c r="AE843" s="175" t="n"/>
      <c r="AF843" s="175" t="n"/>
      <c r="AG843" s="175" t="n"/>
      <c r="AH843" s="175" t="n"/>
      <c r="AI843" s="257" t="n"/>
      <c r="AJ843" s="175" t="n"/>
    </row>
    <row r="844">
      <c r="A844" s="167">
        <f>E844&amp;F844</f>
        <v/>
      </c>
      <c r="B844" s="56" t="n">
        <v>843</v>
      </c>
      <c r="C844" s="175">
        <f>C843</f>
        <v/>
      </c>
      <c r="D844" s="175">
        <f>C844&amp;"/"&amp;B844</f>
        <v/>
      </c>
      <c r="E844" s="187" t="n">
        <v>45640</v>
      </c>
      <c r="F844" s="270" t="inlineStr">
        <is>
          <t>возврат</t>
        </is>
      </c>
      <c r="G844" s="268" t="inlineStr">
        <is>
          <t>Х5</t>
        </is>
      </c>
      <c r="H844" s="269" t="inlineStr">
        <is>
          <t>РЦ Екатеринбург Юг</t>
        </is>
      </c>
      <c r="I844" s="175" t="n">
        <v>383</v>
      </c>
      <c r="J844" s="175" t="n">
        <v>383</v>
      </c>
      <c r="K844" s="175" t="n">
        <v>4299</v>
      </c>
      <c r="L844" s="175" t="inlineStr">
        <is>
          <t>Малыгин</t>
        </is>
      </c>
      <c r="M844" s="175" t="n"/>
      <c r="N844" s="175" t="n">
        <v>16</v>
      </c>
      <c r="O844" s="175" t="n"/>
      <c r="P844" s="175" t="n"/>
      <c r="Q844" s="251" t="n">
        <v>16000</v>
      </c>
      <c r="R844" s="175" t="n">
        <v>810014236</v>
      </c>
      <c r="S844" s="257" t="inlineStr">
        <is>
          <t>R101319011</t>
        </is>
      </c>
      <c r="T844" s="175">
        <f>VLOOKUP(_xlfn.CONCAT(G844,H844),'SHIP-TO'!H:I,2,0)</f>
        <v/>
      </c>
      <c r="U844" s="296" t="n"/>
      <c r="V844" s="175" t="n"/>
      <c r="W844" s="175" t="n"/>
      <c r="X844" s="175" t="n"/>
      <c r="Y844" s="175" t="n"/>
      <c r="Z844" s="175" t="n"/>
      <c r="AA844" s="175" t="n"/>
      <c r="AB844" s="175" t="n"/>
      <c r="AC844" s="175" t="n"/>
      <c r="AD844" s="175" t="n"/>
      <c r="AE844" s="175" t="n"/>
      <c r="AF844" s="175" t="n"/>
      <c r="AG844" s="175" t="n"/>
      <c r="AH844" s="175" t="n"/>
      <c r="AI844" s="257" t="n"/>
      <c r="AJ844" s="175" t="n"/>
    </row>
    <row r="845">
      <c r="A845" s="167">
        <f>E845&amp;F845</f>
        <v/>
      </c>
      <c r="B845" s="56" t="n">
        <v>844</v>
      </c>
      <c r="C845" s="175">
        <f>C844</f>
        <v/>
      </c>
      <c r="D845" s="175">
        <f>C845&amp;"/"&amp;B845</f>
        <v/>
      </c>
      <c r="E845" s="187" t="n">
        <v>45643</v>
      </c>
      <c r="F845" s="270" t="inlineStr">
        <is>
          <t>возврат</t>
        </is>
      </c>
      <c r="G845" s="268" t="inlineStr">
        <is>
          <t>Тандер</t>
        </is>
      </c>
      <c r="H845" s="269" t="inlineStr">
        <is>
          <t>Тюмень</t>
        </is>
      </c>
      <c r="I845" s="175" t="n">
        <v>300</v>
      </c>
      <c r="J845" s="175" t="n">
        <v>358</v>
      </c>
      <c r="K845" s="175" t="inlineStr">
        <is>
          <t>Тмн1067174</t>
        </is>
      </c>
      <c r="L845" s="175" t="inlineStr">
        <is>
          <t>Новоселов</t>
        </is>
      </c>
      <c r="M845" s="175" t="n"/>
      <c r="N845" s="175" t="n">
        <v>14</v>
      </c>
      <c r="O845" s="175" t="n"/>
      <c r="P845" s="175" t="n"/>
      <c r="Q845" s="251" t="n">
        <v>40000</v>
      </c>
      <c r="R845" s="175" t="n">
        <v>810013331</v>
      </c>
      <c r="S845" s="257" t="inlineStr">
        <is>
          <t>R101319005</t>
        </is>
      </c>
      <c r="T845" s="175">
        <f>VLOOKUP(_xlfn.CONCAT(G845,H845),'SHIP-TO'!H:I,2,0)</f>
        <v/>
      </c>
      <c r="U845" s="296" t="n"/>
      <c r="V845" s="175" t="n"/>
      <c r="W845" s="175" t="n"/>
      <c r="X845" s="175" t="n"/>
      <c r="Y845" s="175" t="n"/>
      <c r="Z845" s="175" t="n"/>
      <c r="AA845" s="175" t="n"/>
      <c r="AB845" s="175" t="n"/>
      <c r="AC845" s="175" t="n"/>
      <c r="AD845" s="175" t="n"/>
      <c r="AE845" s="175" t="n"/>
      <c r="AF845" s="175" t="n"/>
      <c r="AG845" s="175" t="n"/>
      <c r="AH845" s="175" t="n"/>
      <c r="AI845" s="257" t="n"/>
      <c r="AJ845" s="175" t="n"/>
    </row>
    <row r="846">
      <c r="A846" s="167">
        <f>E846&amp;F846</f>
        <v/>
      </c>
      <c r="B846" s="56" t="n">
        <v>845</v>
      </c>
      <c r="C846" s="175">
        <f>C845</f>
        <v/>
      </c>
      <c r="D846" s="175">
        <f>C846&amp;"/"&amp;B846</f>
        <v/>
      </c>
      <c r="E846" s="187" t="n">
        <v>45643</v>
      </c>
      <c r="F846" s="270" t="inlineStr">
        <is>
          <t>возврат</t>
        </is>
      </c>
      <c r="G846" s="268" t="inlineStr">
        <is>
          <t>Тандер</t>
        </is>
      </c>
      <c r="H846" s="269" t="inlineStr">
        <is>
          <t>Челябинск</t>
        </is>
      </c>
      <c r="I846" s="175" t="n">
        <v>300</v>
      </c>
      <c r="J846" s="175" t="n">
        <v>320</v>
      </c>
      <c r="K846" s="175" t="inlineStr">
        <is>
          <t>Чел1427350</t>
        </is>
      </c>
      <c r="L846" s="175" t="inlineStr">
        <is>
          <t>Пермяков</t>
        </is>
      </c>
      <c r="M846" s="175" t="n"/>
      <c r="N846" s="175" t="n">
        <v>13</v>
      </c>
      <c r="O846" s="175" t="n"/>
      <c r="P846" s="175" t="n"/>
      <c r="Q846" s="251" t="n">
        <v>40000</v>
      </c>
      <c r="R846" s="175" t="n">
        <v>810013641</v>
      </c>
      <c r="S846" s="257" t="inlineStr">
        <is>
          <t>R101319008</t>
        </is>
      </c>
      <c r="T846" s="175">
        <f>VLOOKUP(_xlfn.CONCAT(G846,H846),'SHIP-TO'!H:I,2,0)</f>
        <v/>
      </c>
      <c r="U846" s="296" t="n"/>
      <c r="V846" s="175" t="n"/>
      <c r="W846" s="175" t="n"/>
      <c r="X846" s="175" t="n"/>
      <c r="Y846" s="175" t="n"/>
      <c r="Z846" s="175" t="n"/>
      <c r="AA846" s="175" t="n"/>
      <c r="AB846" s="175" t="n"/>
      <c r="AC846" s="175" t="n"/>
      <c r="AD846" s="175" t="n"/>
      <c r="AE846" s="175" t="n"/>
      <c r="AF846" s="175" t="n"/>
      <c r="AG846" s="175" t="n"/>
      <c r="AH846" s="175" t="n"/>
      <c r="AI846" s="257" t="n"/>
      <c r="AJ846" s="175" t="n"/>
    </row>
    <row r="847">
      <c r="A847" s="167">
        <f>E847&amp;F847</f>
        <v/>
      </c>
      <c r="B847" s="56" t="n">
        <v>846</v>
      </c>
      <c r="C847" s="175">
        <f>C846</f>
        <v/>
      </c>
      <c r="D847" s="175">
        <f>C847&amp;"/"&amp;B847</f>
        <v/>
      </c>
      <c r="E847" s="187" t="n">
        <v>45644</v>
      </c>
      <c r="F847" s="270" t="inlineStr">
        <is>
          <t>возврат</t>
        </is>
      </c>
      <c r="G847" s="268" t="inlineStr">
        <is>
          <t>Тандер</t>
        </is>
      </c>
      <c r="H847" s="269" t="inlineStr">
        <is>
          <t>Екатеринбург</t>
        </is>
      </c>
      <c r="I847" s="175" t="n">
        <v>500</v>
      </c>
      <c r="J847" s="175" t="n">
        <v>500</v>
      </c>
      <c r="K847" s="175" t="inlineStr">
        <is>
          <t>Пру1749956</t>
        </is>
      </c>
      <c r="L847" s="175" t="inlineStr">
        <is>
          <t>Яклвлев</t>
        </is>
      </c>
      <c r="M847" s="175" t="n"/>
      <c r="N847" s="175" t="n">
        <v>20</v>
      </c>
      <c r="O847" s="175" t="n"/>
      <c r="P847" s="175" t="n"/>
      <c r="Q847" s="251" t="n">
        <v>16000</v>
      </c>
      <c r="R847" s="175" t="n">
        <v>810010785</v>
      </c>
      <c r="S847" s="257" t="inlineStr">
        <is>
          <t>R101318991</t>
        </is>
      </c>
      <c r="T847" s="175">
        <f>VLOOKUP(_xlfn.CONCAT(G847,H847),'SHIP-TO'!H:I,2,0)</f>
        <v/>
      </c>
      <c r="U847" s="296" t="n"/>
      <c r="V847" s="175" t="n"/>
      <c r="W847" s="175" t="n"/>
      <c r="X847" s="175" t="n"/>
      <c r="Y847" s="175" t="n"/>
      <c r="Z847" s="175" t="n"/>
      <c r="AA847" s="175" t="n"/>
      <c r="AB847" s="175" t="n"/>
      <c r="AC847" s="175" t="n"/>
      <c r="AD847" s="175" t="n"/>
      <c r="AE847" s="175" t="n"/>
      <c r="AF847" s="175" t="n"/>
      <c r="AG847" s="175" t="n"/>
      <c r="AH847" s="175" t="n"/>
      <c r="AI847" s="257" t="n"/>
      <c r="AJ847" s="175" t="n"/>
    </row>
    <row r="848">
      <c r="A848" s="167">
        <f>E848&amp;F848</f>
        <v/>
      </c>
      <c r="B848" s="56" t="n">
        <v>847</v>
      </c>
      <c r="C848" s="175">
        <f>C847</f>
        <v/>
      </c>
      <c r="D848" s="175">
        <f>C848&amp;"/"&amp;B848</f>
        <v/>
      </c>
      <c r="E848" s="187" t="n">
        <v>45644</v>
      </c>
      <c r="F848" s="270" t="inlineStr">
        <is>
          <t>возврат</t>
        </is>
      </c>
      <c r="G848" s="268" t="inlineStr">
        <is>
          <t>Верный</t>
        </is>
      </c>
      <c r="H848" s="269" t="inlineStr">
        <is>
          <t>Екатеринбург</t>
        </is>
      </c>
      <c r="I848" s="175" t="n">
        <v>272</v>
      </c>
      <c r="J848" s="175" t="n">
        <v>270</v>
      </c>
      <c r="K848" s="175" t="inlineStr">
        <is>
          <t>4083173/s99</t>
        </is>
      </c>
      <c r="L848" s="175" t="inlineStr">
        <is>
          <t>Пермяков</t>
        </is>
      </c>
      <c r="M848" s="175" t="n"/>
      <c r="N848" s="175" t="n">
        <v>11</v>
      </c>
      <c r="O848" s="175" t="n"/>
      <c r="P848" s="175" t="n"/>
      <c r="Q848" s="251" t="n">
        <v>16000</v>
      </c>
      <c r="R848" s="175" t="n">
        <v>810015540</v>
      </c>
      <c r="S848" s="257" t="inlineStr">
        <is>
          <t>R101319002</t>
        </is>
      </c>
      <c r="T848" s="175">
        <f>VLOOKUP(_xlfn.CONCAT(G848,H848),'SHIP-TO'!H:I,2,0)</f>
        <v/>
      </c>
      <c r="U848" s="296" t="n"/>
      <c r="V848" s="175" t="n"/>
      <c r="W848" s="175" t="n"/>
      <c r="X848" s="175" t="n"/>
      <c r="Y848" s="175" t="n"/>
      <c r="Z848" s="175" t="n"/>
      <c r="AA848" s="175" t="n"/>
      <c r="AB848" s="175" t="n"/>
      <c r="AC848" s="175" t="n"/>
      <c r="AD848" s="175" t="n"/>
      <c r="AE848" s="175" t="n"/>
      <c r="AF848" s="175" t="n"/>
      <c r="AG848" s="175" t="n"/>
      <c r="AH848" s="175" t="n"/>
      <c r="AI848" s="257" t="n"/>
      <c r="AJ848" s="175" t="n"/>
    </row>
    <row r="849">
      <c r="A849" s="167">
        <f>E849&amp;F849</f>
        <v/>
      </c>
      <c r="B849" s="56" t="n">
        <v>848</v>
      </c>
      <c r="C849" s="175">
        <f>C848</f>
        <v/>
      </c>
      <c r="D849" s="175">
        <f>C849&amp;"/"&amp;B849</f>
        <v/>
      </c>
      <c r="E849" s="187" t="n">
        <v>45648</v>
      </c>
      <c r="F849" s="270" t="inlineStr">
        <is>
          <t>возврат</t>
        </is>
      </c>
      <c r="G849" s="268" t="inlineStr">
        <is>
          <t>Х5</t>
        </is>
      </c>
      <c r="H849" s="269" t="inlineStr">
        <is>
          <t>РЦ Форпост</t>
        </is>
      </c>
      <c r="I849" s="175" t="n">
        <v>400</v>
      </c>
      <c r="J849" s="175" t="n">
        <v>400</v>
      </c>
      <c r="K849" s="175" t="n">
        <v>4755</v>
      </c>
      <c r="L849" s="175" t="inlineStr">
        <is>
          <t>Старенков</t>
        </is>
      </c>
      <c r="M849" s="175" t="n"/>
      <c r="N849" s="175" t="n">
        <v>16</v>
      </c>
      <c r="O849" s="175" t="n"/>
      <c r="P849" s="175" t="n"/>
      <c r="Q849" s="251" t="n">
        <v>40000</v>
      </c>
      <c r="R849" s="175" t="n">
        <v>810013643</v>
      </c>
      <c r="S849" s="257" t="inlineStr">
        <is>
          <t>R101319013</t>
        </is>
      </c>
      <c r="T849" s="175">
        <f>VLOOKUP(_xlfn.CONCAT(G849,H849),'SHIP-TO'!H:I,2,0)</f>
        <v/>
      </c>
      <c r="U849" s="296" t="n"/>
      <c r="V849" s="175" t="n"/>
      <c r="W849" s="175" t="n"/>
      <c r="X849" s="175" t="n"/>
      <c r="Y849" s="175" t="n"/>
      <c r="Z849" s="175" t="n"/>
      <c r="AA849" s="175" t="n"/>
      <c r="AB849" s="175" t="n"/>
      <c r="AC849" s="175" t="n"/>
      <c r="AD849" s="175" t="n"/>
      <c r="AE849" s="175" t="n"/>
      <c r="AF849" s="175" t="n"/>
      <c r="AG849" s="175" t="n"/>
      <c r="AH849" s="175" t="n"/>
      <c r="AI849" s="257" t="n"/>
      <c r="AJ849" s="175" t="n"/>
    </row>
    <row r="850">
      <c r="A850" s="167">
        <f>E850&amp;F850</f>
        <v/>
      </c>
      <c r="B850" s="56" t="n">
        <v>849</v>
      </c>
      <c r="C850" s="175">
        <f>C849</f>
        <v/>
      </c>
      <c r="D850" s="175">
        <f>C850&amp;"/"&amp;B850</f>
        <v/>
      </c>
      <c r="E850" s="187" t="n">
        <v>45649</v>
      </c>
      <c r="F850" s="270" t="inlineStr">
        <is>
          <t>возврат</t>
        </is>
      </c>
      <c r="G850" s="268" t="inlineStr">
        <is>
          <t>Х5</t>
        </is>
      </c>
      <c r="H850" s="269" t="inlineStr">
        <is>
          <t>РЦ Екатеринбург</t>
        </is>
      </c>
      <c r="I850" s="175" t="n">
        <v>400</v>
      </c>
      <c r="J850" s="175" t="n">
        <v>400</v>
      </c>
      <c r="K850" s="175" t="n">
        <v>12802</v>
      </c>
      <c r="L850" s="175" t="inlineStr">
        <is>
          <t>Старенков</t>
        </is>
      </c>
      <c r="M850" s="175" t="n"/>
      <c r="N850" s="175" t="n">
        <v>16</v>
      </c>
      <c r="O850" s="175" t="n"/>
      <c r="P850" s="175" t="n"/>
      <c r="Q850" s="251" t="n">
        <v>16000</v>
      </c>
      <c r="R850" s="175" t="n">
        <v>810014235</v>
      </c>
      <c r="S850" s="257" t="inlineStr">
        <is>
          <t>R101319014</t>
        </is>
      </c>
      <c r="T850" s="175">
        <f>VLOOKUP(_xlfn.CONCAT(G850,H850),'SHIP-TO'!H:I,2,0)</f>
        <v/>
      </c>
      <c r="U850" s="296" t="n"/>
      <c r="V850" s="175" t="n"/>
      <c r="W850" s="175" t="n"/>
      <c r="X850" s="175" t="n"/>
      <c r="Y850" s="175" t="n"/>
      <c r="Z850" s="175" t="n"/>
      <c r="AA850" s="175" t="n"/>
      <c r="AB850" s="175" t="n"/>
      <c r="AC850" s="175" t="n"/>
      <c r="AD850" s="175" t="n"/>
      <c r="AE850" s="175" t="n"/>
      <c r="AF850" s="175" t="n"/>
      <c r="AG850" s="175" t="n"/>
      <c r="AH850" s="175" t="n"/>
      <c r="AI850" s="257" t="n"/>
      <c r="AJ850" s="175" t="n"/>
    </row>
    <row r="851">
      <c r="A851" s="167">
        <f>E851&amp;F851</f>
        <v/>
      </c>
      <c r="B851" s="56" t="n">
        <v>850</v>
      </c>
      <c r="C851" s="175">
        <f>C850</f>
        <v/>
      </c>
      <c r="D851" s="175">
        <f>C851&amp;"/"&amp;B851</f>
        <v/>
      </c>
      <c r="E851" s="187" t="n">
        <v>45649</v>
      </c>
      <c r="F851" s="270" t="inlineStr">
        <is>
          <t>возврат</t>
        </is>
      </c>
      <c r="G851" s="268" t="inlineStr">
        <is>
          <t>Тандер</t>
        </is>
      </c>
      <c r="H851" s="269" t="inlineStr">
        <is>
          <t>Екатеринбург</t>
        </is>
      </c>
      <c r="I851" s="175" t="n">
        <v>500</v>
      </c>
      <c r="J851" s="175" t="n">
        <v>500</v>
      </c>
      <c r="K851" s="175" t="inlineStr">
        <is>
          <t>Пру1753239</t>
        </is>
      </c>
      <c r="L851" s="175" t="inlineStr">
        <is>
          <t>Касьяненко</t>
        </is>
      </c>
      <c r="M851" s="175" t="n"/>
      <c r="N851" s="175" t="n">
        <v>20</v>
      </c>
      <c r="O851" s="175" t="n"/>
      <c r="P851" s="175" t="n"/>
      <c r="Q851" s="251" t="n">
        <v>16000</v>
      </c>
      <c r="R851" s="175" t="n">
        <v>810011439</v>
      </c>
      <c r="S851" s="257" t="inlineStr">
        <is>
          <t>R101318986</t>
        </is>
      </c>
      <c r="T851" s="175">
        <f>VLOOKUP(_xlfn.CONCAT(G851,H851),'SHIP-TO'!H:I,2,0)</f>
        <v/>
      </c>
      <c r="U851" s="296" t="n"/>
      <c r="V851" s="175" t="n"/>
      <c r="W851" s="175" t="n"/>
      <c r="X851" s="175" t="n"/>
      <c r="Y851" s="175" t="n"/>
      <c r="Z851" s="175" t="n"/>
      <c r="AA851" s="175" t="n"/>
      <c r="AB851" s="175" t="n"/>
      <c r="AC851" s="175" t="n"/>
      <c r="AD851" s="175" t="n"/>
      <c r="AE851" s="175" t="n"/>
      <c r="AF851" s="175" t="n"/>
      <c r="AG851" s="175" t="n"/>
      <c r="AH851" s="175" t="n"/>
      <c r="AI851" s="257" t="n"/>
      <c r="AJ851" s="175" t="n"/>
    </row>
    <row r="852">
      <c r="A852" s="167">
        <f>E852&amp;F852</f>
        <v/>
      </c>
      <c r="B852" s="56" t="n">
        <v>851</v>
      </c>
      <c r="C852" s="175">
        <f>C851</f>
        <v/>
      </c>
      <c r="D852" s="175">
        <f>C852&amp;"/"&amp;B852</f>
        <v/>
      </c>
      <c r="E852" s="187" t="n">
        <v>45650</v>
      </c>
      <c r="F852" s="270" t="inlineStr">
        <is>
          <t>возврат</t>
        </is>
      </c>
      <c r="G852" s="268" t="inlineStr">
        <is>
          <t>Х5</t>
        </is>
      </c>
      <c r="H852" s="269" t="inlineStr">
        <is>
          <t>РЦ Форпост</t>
        </is>
      </c>
      <c r="I852" s="175" t="n">
        <v>400</v>
      </c>
      <c r="J852" s="175" t="n">
        <v>400</v>
      </c>
      <c r="K852" s="175" t="n">
        <v>4765</v>
      </c>
      <c r="L852" s="175" t="inlineStr">
        <is>
          <t>Талипов</t>
        </is>
      </c>
      <c r="M852" s="175" t="n"/>
      <c r="N852" s="175" t="n">
        <v>16</v>
      </c>
      <c r="O852" s="175" t="n"/>
      <c r="P852" s="175" t="n"/>
      <c r="Q852" s="251" t="n">
        <v>40000</v>
      </c>
      <c r="R852" s="175" t="n">
        <v>810007497</v>
      </c>
      <c r="S852" s="257" t="inlineStr">
        <is>
          <t>R101319012</t>
        </is>
      </c>
      <c r="T852" s="175">
        <f>VLOOKUP(_xlfn.CONCAT(G852,H852),'SHIP-TO'!H:I,2,0)</f>
        <v/>
      </c>
      <c r="U852" s="296" t="n"/>
      <c r="V852" s="175" t="n"/>
      <c r="W852" s="175" t="n"/>
      <c r="X852" s="175" t="n"/>
      <c r="Y852" s="175" t="n"/>
      <c r="Z852" s="175" t="n"/>
      <c r="AA852" s="175" t="n"/>
      <c r="AB852" s="175" t="n"/>
      <c r="AC852" s="175" t="n"/>
      <c r="AD852" s="175" t="n"/>
      <c r="AE852" s="175" t="n"/>
      <c r="AF852" s="175" t="n"/>
      <c r="AG852" s="175" t="n"/>
      <c r="AH852" s="175" t="n"/>
      <c r="AI852" s="257" t="n"/>
      <c r="AJ852" s="175" t="n"/>
    </row>
    <row r="853">
      <c r="A853" s="167">
        <f>E853&amp;F853</f>
        <v/>
      </c>
      <c r="B853" s="56" t="n">
        <v>852</v>
      </c>
      <c r="C853" s="175">
        <f>C852</f>
        <v/>
      </c>
      <c r="D853" s="175">
        <f>C853&amp;"/"&amp;B853</f>
        <v/>
      </c>
      <c r="E853" s="187" t="n">
        <v>45651</v>
      </c>
      <c r="F853" s="270" t="inlineStr">
        <is>
          <t>возврат</t>
        </is>
      </c>
      <c r="G853" s="268" t="inlineStr">
        <is>
          <t>Х5</t>
        </is>
      </c>
      <c r="H853" s="269" t="inlineStr">
        <is>
          <t>РЦ Екатеринбург</t>
        </is>
      </c>
      <c r="I853" s="175" t="n">
        <v>270</v>
      </c>
      <c r="J853" s="175" t="n">
        <v>270</v>
      </c>
      <c r="K853" s="175" t="n">
        <v>12818</v>
      </c>
      <c r="L853" s="175" t="inlineStr">
        <is>
          <t>Ханнанов</t>
        </is>
      </c>
      <c r="M853" s="175" t="n"/>
      <c r="N853" s="175" t="n">
        <v>11</v>
      </c>
      <c r="O853" s="175" t="n"/>
      <c r="P853" s="175" t="n"/>
      <c r="Q853" s="251" t="n">
        <v>16000</v>
      </c>
      <c r="R853" s="175" t="n">
        <v>810006262</v>
      </c>
      <c r="S853" s="257" t="inlineStr">
        <is>
          <t>R101319016</t>
        </is>
      </c>
      <c r="T853" s="175">
        <f>VLOOKUP(_xlfn.CONCAT(G853,H853),'SHIP-TO'!H:I,2,0)</f>
        <v/>
      </c>
      <c r="U853" s="296" t="n"/>
      <c r="V853" s="175" t="n"/>
      <c r="W853" s="175" t="n"/>
      <c r="X853" s="175" t="n"/>
      <c r="Y853" s="175" t="n"/>
      <c r="Z853" s="175" t="n"/>
      <c r="AA853" s="175" t="n"/>
      <c r="AB853" s="175" t="n"/>
      <c r="AC853" s="175" t="n"/>
      <c r="AD853" s="175" t="n"/>
      <c r="AE853" s="175" t="n"/>
      <c r="AF853" s="175" t="n"/>
      <c r="AG853" s="175" t="n"/>
      <c r="AH853" s="175" t="n"/>
      <c r="AI853" s="257" t="n"/>
      <c r="AJ853" s="175" t="n"/>
    </row>
    <row r="854">
      <c r="A854" s="167">
        <f>E854&amp;F854</f>
        <v/>
      </c>
      <c r="B854" s="56" t="n">
        <v>853</v>
      </c>
      <c r="C854" s="175">
        <f>C853</f>
        <v/>
      </c>
      <c r="D854" s="175">
        <f>C854&amp;"/"&amp;B854</f>
        <v/>
      </c>
      <c r="E854" s="187" t="n">
        <v>45652</v>
      </c>
      <c r="F854" s="270" t="inlineStr">
        <is>
          <t>возврат</t>
        </is>
      </c>
      <c r="G854" s="268" t="inlineStr">
        <is>
          <t>Х5</t>
        </is>
      </c>
      <c r="H854" s="269" t="inlineStr">
        <is>
          <t>РЦ Екатеринбург</t>
        </is>
      </c>
      <c r="I854" s="175" t="n">
        <v>400</v>
      </c>
      <c r="J854" s="175" t="n">
        <v>400</v>
      </c>
      <c r="K854" s="175" t="n">
        <v>12825</v>
      </c>
      <c r="L854" s="175" t="inlineStr">
        <is>
          <t>Ханнанов</t>
        </is>
      </c>
      <c r="M854" s="175" t="n"/>
      <c r="N854" s="175" t="n">
        <v>16</v>
      </c>
      <c r="O854" s="175" t="n"/>
      <c r="P854" s="175" t="n"/>
      <c r="Q854" s="251" t="n">
        <v>16000</v>
      </c>
      <c r="R854" s="175" t="n">
        <v>810014682</v>
      </c>
      <c r="S854" s="257" t="inlineStr">
        <is>
          <t>R101319017</t>
        </is>
      </c>
      <c r="T854" s="175">
        <f>VLOOKUP(_xlfn.CONCAT(G854,H854),'SHIP-TO'!H:I,2,0)</f>
        <v/>
      </c>
      <c r="U854" s="296" t="n"/>
      <c r="V854" s="175" t="n"/>
      <c r="W854" s="175" t="n"/>
      <c r="X854" s="175" t="n"/>
      <c r="Y854" s="175" t="n"/>
      <c r="Z854" s="175" t="n"/>
      <c r="AA854" s="175" t="n"/>
      <c r="AB854" s="175" t="n"/>
      <c r="AC854" s="175" t="n"/>
      <c r="AD854" s="175" t="n"/>
      <c r="AE854" s="175" t="n"/>
      <c r="AF854" s="175" t="n"/>
      <c r="AG854" s="175" t="n"/>
      <c r="AH854" s="175" t="n"/>
      <c r="AI854" s="257" t="n"/>
      <c r="AJ854" s="175" t="n"/>
    </row>
    <row r="855">
      <c r="A855" s="167">
        <f>E855&amp;F855</f>
        <v/>
      </c>
      <c r="B855" s="56" t="n">
        <v>854</v>
      </c>
      <c r="C855" s="175">
        <f>C854</f>
        <v/>
      </c>
      <c r="D855" s="175">
        <f>C855&amp;"/"&amp;B855</f>
        <v/>
      </c>
      <c r="E855" s="187" t="n">
        <v>45654</v>
      </c>
      <c r="F855" s="270" t="inlineStr">
        <is>
          <t>возврат</t>
        </is>
      </c>
      <c r="G855" s="268" t="inlineStr">
        <is>
          <t>Тандер</t>
        </is>
      </c>
      <c r="H855" s="269" t="inlineStr">
        <is>
          <t>Екатеринбург</t>
        </is>
      </c>
      <c r="I855" s="175" t="n">
        <v>500</v>
      </c>
      <c r="J855" s="175" t="n">
        <v>500</v>
      </c>
      <c r="K855" s="175" t="inlineStr">
        <is>
          <t>Пру1757053</t>
        </is>
      </c>
      <c r="L855" s="175" t="inlineStr">
        <is>
          <t xml:space="preserve">Пермяков </t>
        </is>
      </c>
      <c r="M855" s="175" t="n"/>
      <c r="N855" s="175" t="n">
        <v>20</v>
      </c>
      <c r="O855" s="175" t="n"/>
      <c r="P855" s="175" t="n"/>
      <c r="Q855" s="251" t="n">
        <v>16000</v>
      </c>
      <c r="R855" s="175" t="n">
        <v>810014409</v>
      </c>
      <c r="S855" s="257" t="inlineStr">
        <is>
          <t>R101318987</t>
        </is>
      </c>
      <c r="T855" s="175">
        <f>VLOOKUP(_xlfn.CONCAT(G855,H855),'SHIP-TO'!H:I,2,0)</f>
        <v/>
      </c>
      <c r="U855" s="296" t="n"/>
      <c r="V855" s="175" t="n"/>
      <c r="W855" s="175" t="n"/>
      <c r="X855" s="175" t="n"/>
      <c r="Y855" s="175" t="n"/>
      <c r="Z855" s="175" t="n"/>
      <c r="AA855" s="175" t="n"/>
      <c r="AB855" s="175" t="n"/>
      <c r="AC855" s="175" t="n"/>
      <c r="AD855" s="175" t="n"/>
      <c r="AE855" s="175" t="n"/>
      <c r="AF855" s="175" t="n"/>
      <c r="AG855" s="175" t="n"/>
      <c r="AH855" s="175" t="n"/>
      <c r="AI855" s="257" t="n"/>
      <c r="AJ855" s="175" t="n"/>
    </row>
    <row r="856">
      <c r="A856" s="167">
        <f>E856&amp;F856</f>
        <v/>
      </c>
      <c r="B856" s="56" t="n">
        <v>855</v>
      </c>
      <c r="C856" s="175">
        <f>C855</f>
        <v/>
      </c>
      <c r="D856" s="175">
        <f>C856&amp;"/"&amp;B856</f>
        <v/>
      </c>
      <c r="E856" s="187" t="n">
        <v>45654</v>
      </c>
      <c r="F856" s="270" t="inlineStr">
        <is>
          <t>возврат</t>
        </is>
      </c>
      <c r="G856" s="268" t="inlineStr">
        <is>
          <t>Тандер</t>
        </is>
      </c>
      <c r="H856" s="269" t="inlineStr">
        <is>
          <t>Тюмень</t>
        </is>
      </c>
      <c r="I856" s="175" t="n">
        <v>220</v>
      </c>
      <c r="J856" s="175" t="n">
        <v>220</v>
      </c>
      <c r="K856" s="175" t="inlineStr">
        <is>
          <t>Тмн1070911</t>
        </is>
      </c>
      <c r="L856" s="175" t="inlineStr">
        <is>
          <t>Карамов</t>
        </is>
      </c>
      <c r="M856" s="175" t="n"/>
      <c r="N856" s="175" t="n">
        <v>9</v>
      </c>
      <c r="O856" s="175" t="n"/>
      <c r="P856" s="175" t="n"/>
      <c r="Q856" s="251" t="n">
        <v>40000</v>
      </c>
      <c r="R856" s="175" t="n">
        <v>810013332</v>
      </c>
      <c r="S856" s="257" t="inlineStr">
        <is>
          <t>R101319003</t>
        </is>
      </c>
      <c r="T856" s="175">
        <f>VLOOKUP(_xlfn.CONCAT(G856,H856),'SHIP-TO'!H:I,2,0)</f>
        <v/>
      </c>
      <c r="U856" s="296" t="n"/>
      <c r="V856" s="175" t="n"/>
      <c r="W856" s="175" t="n"/>
      <c r="X856" s="175" t="n"/>
      <c r="Y856" s="175" t="n"/>
      <c r="Z856" s="175" t="n"/>
      <c r="AA856" s="175" t="n"/>
      <c r="AB856" s="175" t="n"/>
      <c r="AC856" s="175" t="n"/>
      <c r="AD856" s="175" t="n"/>
      <c r="AE856" s="175" t="n"/>
      <c r="AF856" s="175" t="n"/>
      <c r="AG856" s="175" t="n"/>
      <c r="AH856" s="175" t="n"/>
      <c r="AI856" s="257" t="n"/>
      <c r="AJ856" s="175" t="n"/>
    </row>
    <row r="857">
      <c r="A857" s="167">
        <f>E857&amp;F857</f>
        <v/>
      </c>
      <c r="B857" s="56" t="n">
        <v>856</v>
      </c>
      <c r="C857" s="175">
        <f>C856</f>
        <v/>
      </c>
      <c r="D857" s="175">
        <f>C857&amp;"/"&amp;B857</f>
        <v/>
      </c>
      <c r="E857" s="187" t="n">
        <v>45654</v>
      </c>
      <c r="F857" s="270" t="inlineStr">
        <is>
          <t>возврат</t>
        </is>
      </c>
      <c r="G857" s="268" t="inlineStr">
        <is>
          <t>Тандер</t>
        </is>
      </c>
      <c r="H857" s="269" t="inlineStr">
        <is>
          <t>Челябинск</t>
        </is>
      </c>
      <c r="I857" s="175" t="n">
        <v>280</v>
      </c>
      <c r="J857" s="175" t="n">
        <v>300</v>
      </c>
      <c r="K857" s="175" t="inlineStr">
        <is>
          <t>Чел1431508</t>
        </is>
      </c>
      <c r="L857" s="175" t="inlineStr">
        <is>
          <t>Касьяненко</t>
        </is>
      </c>
      <c r="M857" s="175" t="n"/>
      <c r="N857" s="175" t="n">
        <v>12</v>
      </c>
      <c r="O857" s="175" t="n"/>
      <c r="P857" s="175" t="n"/>
      <c r="Q857" s="251" t="n">
        <v>40000</v>
      </c>
      <c r="R857" s="175" t="n">
        <v>810005992</v>
      </c>
      <c r="S857" s="257" t="inlineStr">
        <is>
          <t>R101319006</t>
        </is>
      </c>
      <c r="T857" s="175">
        <f>VLOOKUP(_xlfn.CONCAT(G857,H857),'SHIP-TO'!H:I,2,0)</f>
        <v/>
      </c>
      <c r="U857" s="296" t="n"/>
      <c r="V857" s="175" t="n"/>
      <c r="W857" s="175" t="n"/>
      <c r="X857" s="175" t="n"/>
      <c r="Y857" s="175" t="n"/>
      <c r="Z857" s="175" t="n"/>
      <c r="AA857" s="175" t="n"/>
      <c r="AB857" s="175" t="n"/>
      <c r="AC857" s="175" t="n"/>
      <c r="AD857" s="175" t="n"/>
      <c r="AE857" s="175" t="n"/>
      <c r="AF857" s="175" t="n"/>
      <c r="AG857" s="175" t="n"/>
      <c r="AH857" s="175" t="n"/>
      <c r="AI857" s="257" t="n"/>
      <c r="AJ857" s="175" t="n"/>
    </row>
    <row r="858" customFormat="1" s="172">
      <c r="A858" s="169">
        <f>E858&amp;F858</f>
        <v/>
      </c>
      <c r="B858" s="56" t="n">
        <v>857</v>
      </c>
      <c r="C858" s="185">
        <f>C857</f>
        <v/>
      </c>
      <c r="D858" s="185">
        <f>C858&amp;"/"&amp;B858</f>
        <v/>
      </c>
      <c r="E858" s="186" t="n">
        <v>45660</v>
      </c>
      <c r="F858" s="186" t="inlineStr">
        <is>
          <t>возврат</t>
        </is>
      </c>
      <c r="G858" s="185" t="inlineStr">
        <is>
          <t>Х5</t>
        </is>
      </c>
      <c r="H858" s="216" t="inlineStr">
        <is>
          <t>РЦ Екатеринбург Юг</t>
        </is>
      </c>
      <c r="I858" s="185" t="n">
        <v>400</v>
      </c>
      <c r="J858" s="185" t="n">
        <v>400</v>
      </c>
      <c r="K858" s="185" t="n">
        <v>4411</v>
      </c>
      <c r="L858" s="185" t="inlineStr">
        <is>
          <t>Пермяков</t>
        </is>
      </c>
      <c r="M858" s="185" t="inlineStr">
        <is>
          <t>Н773ЕТ159</t>
        </is>
      </c>
      <c r="N858" s="185" t="n">
        <v>16</v>
      </c>
      <c r="O858" s="185" t="n"/>
      <c r="P858" s="185" t="n"/>
      <c r="Q858" s="275" t="n">
        <v>16000</v>
      </c>
      <c r="R858" s="185" t="n">
        <v>810013455</v>
      </c>
      <c r="S858" s="258" t="inlineStr">
        <is>
          <t>R101326426</t>
        </is>
      </c>
      <c r="T858" s="185">
        <f>VLOOKUP(_xlfn.CONCAT(G858,H858),'SHIP-TO'!H:I,2,0)</f>
        <v/>
      </c>
      <c r="U858" s="282" t="n"/>
      <c r="V858" s="185" t="n"/>
      <c r="W858" s="185" t="n"/>
      <c r="X858" s="185" t="n"/>
      <c r="Y858" s="185" t="n"/>
      <c r="Z858" s="185" t="n"/>
      <c r="AA858" s="185" t="n"/>
      <c r="AB858" s="185" t="n"/>
      <c r="AC858" s="185" t="n"/>
      <c r="AD858" s="185" t="n"/>
      <c r="AE858" s="185" t="n"/>
      <c r="AF858" s="185" t="n"/>
      <c r="AG858" s="185" t="n"/>
      <c r="AH858" s="185" t="n"/>
      <c r="AI858" s="258" t="n"/>
      <c r="AJ858" s="185" t="n"/>
    </row>
    <row r="859" customFormat="1" s="172">
      <c r="A859" s="169">
        <f>E859&amp;F859</f>
        <v/>
      </c>
      <c r="B859" s="56" t="n">
        <v>858</v>
      </c>
      <c r="C859" s="185">
        <f>C858</f>
        <v/>
      </c>
      <c r="D859" s="185">
        <f>C859&amp;"/"&amp;B859</f>
        <v/>
      </c>
      <c r="E859" s="186" t="n">
        <v>45660</v>
      </c>
      <c r="F859" s="186" t="inlineStr">
        <is>
          <t>возврат</t>
        </is>
      </c>
      <c r="G859" s="185" t="inlineStr">
        <is>
          <t>Х5</t>
        </is>
      </c>
      <c r="H859" s="216" t="inlineStr">
        <is>
          <t>РЦ Форпост</t>
        </is>
      </c>
      <c r="I859" s="185" t="n">
        <v>400</v>
      </c>
      <c r="J859" s="185" t="n">
        <v>400</v>
      </c>
      <c r="K859" s="185" t="n">
        <v>4795</v>
      </c>
      <c r="L859" s="185" t="inlineStr">
        <is>
          <t>Николаев</t>
        </is>
      </c>
      <c r="M859" s="185" t="inlineStr">
        <is>
          <t>А308ОК159</t>
        </is>
      </c>
      <c r="N859" s="185" t="n">
        <v>16</v>
      </c>
      <c r="O859" s="185" t="n"/>
      <c r="P859" s="185" t="n"/>
      <c r="Q859" s="275" t="n">
        <v>40000</v>
      </c>
      <c r="R859" s="185" t="n">
        <v>810015750</v>
      </c>
      <c r="S859" s="258" t="inlineStr">
        <is>
          <t>R101326428</t>
        </is>
      </c>
      <c r="T859" s="185">
        <f>VLOOKUP(_xlfn.CONCAT(G859,H859),'SHIP-TO'!H:I,2,0)</f>
        <v/>
      </c>
      <c r="U859" s="282" t="n"/>
      <c r="V859" s="185" t="n"/>
      <c r="W859" s="185" t="n"/>
      <c r="X859" s="185" t="n"/>
      <c r="Y859" s="185" t="n"/>
      <c r="Z859" s="185" t="n"/>
      <c r="AA859" s="185" t="n"/>
      <c r="AB859" s="185" t="n"/>
      <c r="AC859" s="185" t="n"/>
      <c r="AD859" s="185" t="n"/>
      <c r="AE859" s="185" t="n"/>
      <c r="AF859" s="185" t="n"/>
      <c r="AG859" s="185" t="n"/>
      <c r="AH859" s="185" t="n"/>
      <c r="AI859" s="258" t="n"/>
      <c r="AJ859" s="185" t="n"/>
    </row>
    <row r="860" customFormat="1" s="172">
      <c r="A860" s="169">
        <f>E860&amp;F860</f>
        <v/>
      </c>
      <c r="B860" s="56" t="n">
        <v>859</v>
      </c>
      <c r="C860" s="185">
        <f>C859</f>
        <v/>
      </c>
      <c r="D860" s="185">
        <f>C860&amp;"/"&amp;B860</f>
        <v/>
      </c>
      <c r="E860" s="186" t="n">
        <v>45662</v>
      </c>
      <c r="F860" s="186" t="inlineStr">
        <is>
          <t>возврат</t>
        </is>
      </c>
      <c r="G860" s="185" t="inlineStr">
        <is>
          <t>Х5</t>
        </is>
      </c>
      <c r="H860" s="216" t="inlineStr">
        <is>
          <t>РЦ Екатеринбург Юг</t>
        </is>
      </c>
      <c r="I860" s="185" t="n">
        <v>400</v>
      </c>
      <c r="J860" s="185" t="n">
        <v>400</v>
      </c>
      <c r="K860" s="185" t="n">
        <v>4418</v>
      </c>
      <c r="L860" s="185" t="inlineStr">
        <is>
          <t xml:space="preserve">Брылин </t>
        </is>
      </c>
      <c r="M860" s="185" t="inlineStr">
        <is>
          <t>Н421ТУ159</t>
        </is>
      </c>
      <c r="N860" s="185" t="n">
        <v>16</v>
      </c>
      <c r="O860" s="185" t="n"/>
      <c r="P860" s="185" t="n"/>
      <c r="Q860" s="275" t="n">
        <v>16000</v>
      </c>
      <c r="R860" s="185" t="n">
        <v>810011381</v>
      </c>
      <c r="S860" s="258" t="inlineStr">
        <is>
          <t>R101326425</t>
        </is>
      </c>
      <c r="T860" s="185">
        <f>VLOOKUP(_xlfn.CONCAT(G860,H860),'SHIP-TO'!H:I,2,0)</f>
        <v/>
      </c>
      <c r="U860" s="282" t="n"/>
      <c r="V860" s="185" t="n"/>
      <c r="W860" s="185" t="n"/>
      <c r="X860" s="185" t="n"/>
      <c r="Y860" s="185" t="n"/>
      <c r="Z860" s="185" t="n"/>
      <c r="AA860" s="185" t="n"/>
      <c r="AB860" s="185" t="n"/>
      <c r="AC860" s="185" t="n"/>
      <c r="AD860" s="185" t="n"/>
      <c r="AE860" s="185" t="n"/>
      <c r="AF860" s="185" t="n"/>
      <c r="AG860" s="185" t="n"/>
      <c r="AH860" s="185" t="n"/>
      <c r="AI860" s="258" t="n"/>
      <c r="AJ860" s="185" t="n"/>
    </row>
    <row r="861" customFormat="1" s="172">
      <c r="A861" s="169">
        <f>E861&amp;F861</f>
        <v/>
      </c>
      <c r="B861" s="56" t="n">
        <v>860</v>
      </c>
      <c r="C861" s="185">
        <f>C860</f>
        <v/>
      </c>
      <c r="D861" s="185">
        <f>C861&amp;"/"&amp;B861</f>
        <v/>
      </c>
      <c r="E861" s="186" t="n">
        <v>45662</v>
      </c>
      <c r="F861" s="186" t="inlineStr">
        <is>
          <t>возврат</t>
        </is>
      </c>
      <c r="G861" s="185" t="inlineStr">
        <is>
          <t>Тандер</t>
        </is>
      </c>
      <c r="H861" s="216" t="inlineStr">
        <is>
          <t>Екатеринбург</t>
        </is>
      </c>
      <c r="I861" s="185" t="n">
        <v>380</v>
      </c>
      <c r="J861" s="185" t="n">
        <v>380</v>
      </c>
      <c r="K861" s="185" t="inlineStr">
        <is>
          <t>Пру1759931</t>
        </is>
      </c>
      <c r="L861" s="185" t="inlineStr">
        <is>
          <t xml:space="preserve">Салимгараев </t>
        </is>
      </c>
      <c r="M861" s="185" t="inlineStr">
        <is>
          <t>Р409УО159</t>
        </is>
      </c>
      <c r="N861" s="185" t="n">
        <v>16</v>
      </c>
      <c r="O861" s="185" t="n"/>
      <c r="P861" s="185" t="n"/>
      <c r="Q861" s="275" t="n">
        <v>16000</v>
      </c>
      <c r="R861" s="185" t="n">
        <v>810001016</v>
      </c>
      <c r="S861" s="258" t="inlineStr">
        <is>
          <t>R101326415</t>
        </is>
      </c>
      <c r="T861" s="185">
        <f>VLOOKUP(_xlfn.CONCAT(G861,H861),'SHIP-TO'!H:I,2,0)</f>
        <v/>
      </c>
      <c r="U861" s="282" t="n"/>
      <c r="V861" s="185" t="n"/>
      <c r="W861" s="185" t="n"/>
      <c r="X861" s="185" t="n"/>
      <c r="Y861" s="185" t="n"/>
      <c r="Z861" s="185" t="n"/>
      <c r="AA861" s="185" t="n"/>
      <c r="AB861" s="185" t="n"/>
      <c r="AC861" s="185" t="n"/>
      <c r="AD861" s="185" t="n"/>
      <c r="AE861" s="185" t="n"/>
      <c r="AF861" s="185" t="n"/>
      <c r="AG861" s="185" t="n"/>
      <c r="AH861" s="185" t="n"/>
      <c r="AI861" s="258" t="n"/>
      <c r="AJ861" s="185" t="n"/>
    </row>
    <row r="862" customFormat="1" s="172">
      <c r="A862" s="169">
        <f>E862&amp;F862</f>
        <v/>
      </c>
      <c r="B862" s="56" t="n">
        <v>861</v>
      </c>
      <c r="C862" s="185">
        <f>C861</f>
        <v/>
      </c>
      <c r="D862" s="185">
        <f>C862&amp;"/"&amp;B862</f>
        <v/>
      </c>
      <c r="E862" s="186" t="n">
        <v>45663</v>
      </c>
      <c r="F862" s="186" t="inlineStr">
        <is>
          <t>возврат</t>
        </is>
      </c>
      <c r="G862" s="185" t="inlineStr">
        <is>
          <t>Х5</t>
        </is>
      </c>
      <c r="H862" s="216" t="inlineStr">
        <is>
          <t>РЦ Тюмень</t>
        </is>
      </c>
      <c r="I862" s="185" t="n">
        <v>400</v>
      </c>
      <c r="J862" s="185" t="n">
        <v>400</v>
      </c>
      <c r="K862" s="185" t="n">
        <v>5900182665</v>
      </c>
      <c r="L862" s="185" t="inlineStr">
        <is>
          <t xml:space="preserve">Липин </t>
        </is>
      </c>
      <c r="M862" s="185" t="inlineStr">
        <is>
          <t>Х332КУ59</t>
        </is>
      </c>
      <c r="N862" s="185" t="n">
        <v>16</v>
      </c>
      <c r="O862" s="185" t="n"/>
      <c r="P862" s="185" t="n"/>
      <c r="Q862" s="275" t="n">
        <v>40000</v>
      </c>
      <c r="R862" s="185" t="n">
        <v>810007851</v>
      </c>
      <c r="S862" s="258" t="inlineStr">
        <is>
          <t>R101326432</t>
        </is>
      </c>
      <c r="T862" s="185">
        <f>VLOOKUP(_xlfn.CONCAT(G862,H862),'SHIP-TO'!H:I,2,0)</f>
        <v/>
      </c>
      <c r="U862" s="282" t="n"/>
      <c r="V862" s="185" t="n"/>
      <c r="W862" s="185" t="n"/>
      <c r="X862" s="185" t="n"/>
      <c r="Y862" s="185" t="n"/>
      <c r="Z862" s="185" t="n"/>
      <c r="AA862" s="185" t="n"/>
      <c r="AB862" s="185" t="n"/>
      <c r="AC862" s="185" t="n"/>
      <c r="AD862" s="185" t="n"/>
      <c r="AE862" s="185" t="n"/>
      <c r="AF862" s="185" t="n"/>
      <c r="AG862" s="185" t="n"/>
      <c r="AH862" s="185" t="n"/>
      <c r="AI862" s="258" t="n"/>
      <c r="AJ862" s="185" t="n"/>
    </row>
    <row r="863" customFormat="1" s="172">
      <c r="A863" s="169">
        <f>E863&amp;F863</f>
        <v/>
      </c>
      <c r="B863" s="56" t="n">
        <v>862</v>
      </c>
      <c r="C863" s="185">
        <f>C862</f>
        <v/>
      </c>
      <c r="D863" s="185">
        <f>C863&amp;"/"&amp;B863</f>
        <v/>
      </c>
      <c r="E863" s="186" t="n">
        <v>45664</v>
      </c>
      <c r="F863" s="186" t="inlineStr">
        <is>
          <t>возврат</t>
        </is>
      </c>
      <c r="G863" s="185" t="inlineStr">
        <is>
          <t>Х5</t>
        </is>
      </c>
      <c r="H863" s="216" t="inlineStr">
        <is>
          <t>РЦ Екатеринбург</t>
        </is>
      </c>
      <c r="I863" s="185" t="n">
        <v>359</v>
      </c>
      <c r="J863" s="185" t="n">
        <v>359</v>
      </c>
      <c r="K863" s="185" t="n">
        <v>12884</v>
      </c>
      <c r="L863" s="185" t="inlineStr">
        <is>
          <t xml:space="preserve">Карфидов </t>
        </is>
      </c>
      <c r="M863" s="185" t="inlineStr">
        <is>
          <t>А470ОК159</t>
        </is>
      </c>
      <c r="N863" s="185" t="n">
        <v>15</v>
      </c>
      <c r="O863" s="185" t="n"/>
      <c r="P863" s="185" t="n"/>
      <c r="Q863" s="275" t="n">
        <v>16000</v>
      </c>
      <c r="R863" s="185" t="n">
        <v>810011443</v>
      </c>
      <c r="S863" s="258" t="inlineStr">
        <is>
          <t>R101326430</t>
        </is>
      </c>
      <c r="T863" s="185">
        <f>VLOOKUP(_xlfn.CONCAT(G863,H863),'SHIP-TO'!H:I,2,0)</f>
        <v/>
      </c>
      <c r="U863" s="282" t="n"/>
      <c r="V863" s="185" t="n"/>
      <c r="W863" s="185" t="n"/>
      <c r="X863" s="185" t="n"/>
      <c r="Y863" s="185" t="n"/>
      <c r="Z863" s="185" t="n"/>
      <c r="AA863" s="185" t="n"/>
      <c r="AB863" s="185" t="n"/>
      <c r="AC863" s="185" t="n"/>
      <c r="AD863" s="185" t="n"/>
      <c r="AE863" s="185" t="n"/>
      <c r="AF863" s="185" t="n"/>
      <c r="AG863" s="185" t="n"/>
      <c r="AH863" s="185" t="n"/>
      <c r="AI863" s="258" t="n"/>
      <c r="AJ863" s="185" t="n"/>
    </row>
    <row r="864" customFormat="1" s="172">
      <c r="A864" s="169">
        <f>E864&amp;F864</f>
        <v/>
      </c>
      <c r="B864" s="56" t="n">
        <v>863</v>
      </c>
      <c r="C864" s="185">
        <f>C863</f>
        <v/>
      </c>
      <c r="D864" s="185">
        <f>C864&amp;"/"&amp;B864</f>
        <v/>
      </c>
      <c r="E864" s="186" t="n">
        <v>45665</v>
      </c>
      <c r="F864" s="186" t="inlineStr">
        <is>
          <t>возврат</t>
        </is>
      </c>
      <c r="G864" s="185" t="inlineStr">
        <is>
          <t>Х5</t>
        </is>
      </c>
      <c r="H864" s="216" t="inlineStr">
        <is>
          <t>РЦ Тюмень</t>
        </is>
      </c>
      <c r="I864" s="185" t="n">
        <v>400</v>
      </c>
      <c r="J864" s="185" t="n">
        <v>400</v>
      </c>
      <c r="K864" s="185" t="n">
        <v>5900182921</v>
      </c>
      <c r="L864" s="185" t="inlineStr">
        <is>
          <t xml:space="preserve">Липин </t>
        </is>
      </c>
      <c r="M864" s="185" t="inlineStr">
        <is>
          <t>Х332КУ59</t>
        </is>
      </c>
      <c r="N864" s="185" t="n">
        <v>16</v>
      </c>
      <c r="O864" s="185" t="n"/>
      <c r="P864" s="185" t="n"/>
      <c r="Q864" s="275" t="n">
        <v>40000</v>
      </c>
      <c r="R864" s="185" t="n">
        <v>810014684</v>
      </c>
      <c r="S864" s="258" t="inlineStr">
        <is>
          <t>R101326433</t>
        </is>
      </c>
      <c r="T864" s="185">
        <f>VLOOKUP(_xlfn.CONCAT(G864,H864),'SHIP-TO'!H:I,2,0)</f>
        <v/>
      </c>
      <c r="U864" s="282" t="n"/>
      <c r="V864" s="185" t="n"/>
      <c r="W864" s="185" t="n"/>
      <c r="X864" s="185" t="n"/>
      <c r="Y864" s="185" t="n"/>
      <c r="Z864" s="185" t="n"/>
      <c r="AA864" s="185" t="n"/>
      <c r="AB864" s="185" t="n"/>
      <c r="AC864" s="185" t="n"/>
      <c r="AD864" s="185" t="n"/>
      <c r="AE864" s="185" t="n"/>
      <c r="AF864" s="185" t="n"/>
      <c r="AG864" s="185" t="n"/>
      <c r="AH864" s="185" t="n"/>
      <c r="AI864" s="258" t="n"/>
      <c r="AJ864" s="185" t="n"/>
    </row>
    <row r="865" customFormat="1" s="172">
      <c r="A865" s="169">
        <f>E865&amp;F865</f>
        <v/>
      </c>
      <c r="B865" s="56" t="n">
        <v>864</v>
      </c>
      <c r="C865" s="185">
        <f>C864</f>
        <v/>
      </c>
      <c r="D865" s="185">
        <f>C865&amp;"/"&amp;B865</f>
        <v/>
      </c>
      <c r="E865" s="186" t="n">
        <v>45666</v>
      </c>
      <c r="F865" s="186" t="inlineStr">
        <is>
          <t>возврат</t>
        </is>
      </c>
      <c r="G865" s="185" t="inlineStr">
        <is>
          <t>Тандер</t>
        </is>
      </c>
      <c r="H865" s="216" t="inlineStr">
        <is>
          <t>Екатеринбург</t>
        </is>
      </c>
      <c r="I865" s="185" t="n">
        <v>400</v>
      </c>
      <c r="J865" s="185" t="n">
        <v>400</v>
      </c>
      <c r="K865" s="185" t="inlineStr">
        <is>
          <t>Пру1762358</t>
        </is>
      </c>
      <c r="L865" s="185" t="inlineStr">
        <is>
          <t xml:space="preserve">Карамов </t>
        </is>
      </c>
      <c r="M865" s="185" t="inlineStr">
        <is>
          <t>А309ОК159</t>
        </is>
      </c>
      <c r="N865" s="185" t="n">
        <v>16</v>
      </c>
      <c r="O865" s="185" t="n"/>
      <c r="P865" s="185" t="n"/>
      <c r="Q865" s="275" t="n">
        <v>16000</v>
      </c>
      <c r="R865" s="185" t="n">
        <v>810014089</v>
      </c>
      <c r="S865" s="258" t="inlineStr">
        <is>
          <t>R101326413</t>
        </is>
      </c>
      <c r="T865" s="185">
        <f>VLOOKUP(_xlfn.CONCAT(G865,H865),'SHIP-TO'!H:I,2,0)</f>
        <v/>
      </c>
      <c r="U865" s="282" t="n"/>
      <c r="V865" s="185" t="n"/>
      <c r="W865" s="185" t="n"/>
      <c r="X865" s="185" t="n"/>
      <c r="Y865" s="185" t="n"/>
      <c r="Z865" s="185" t="n"/>
      <c r="AA865" s="185" t="n"/>
      <c r="AB865" s="185" t="n"/>
      <c r="AC865" s="185" t="n"/>
      <c r="AD865" s="185" t="n"/>
      <c r="AE865" s="185" t="n"/>
      <c r="AF865" s="185" t="n"/>
      <c r="AG865" s="185" t="n"/>
      <c r="AH865" s="185" t="n"/>
      <c r="AI865" s="258" t="n"/>
      <c r="AJ865" s="185" t="n"/>
    </row>
    <row r="866" customFormat="1" s="172">
      <c r="A866" s="169">
        <f>E866&amp;F866</f>
        <v/>
      </c>
      <c r="B866" s="56" t="n">
        <v>865</v>
      </c>
      <c r="C866" s="185">
        <f>C865</f>
        <v/>
      </c>
      <c r="D866" s="185">
        <f>C866&amp;"/"&amp;B866</f>
        <v/>
      </c>
      <c r="E866" s="186" t="n">
        <v>45668</v>
      </c>
      <c r="F866" s="186" t="inlineStr">
        <is>
          <t>возврат</t>
        </is>
      </c>
      <c r="G866" s="185" t="inlineStr">
        <is>
          <t>Х5</t>
        </is>
      </c>
      <c r="H866" s="216" t="inlineStr">
        <is>
          <t>РЦ Екатеринбург</t>
        </is>
      </c>
      <c r="I866" s="185" t="n">
        <v>400</v>
      </c>
      <c r="J866" s="185" t="n">
        <v>400</v>
      </c>
      <c r="K866" s="185" t="n">
        <v>12918</v>
      </c>
      <c r="L866" s="185" t="inlineStr">
        <is>
          <t xml:space="preserve">Деменев </t>
        </is>
      </c>
      <c r="M866" s="185" t="inlineStr">
        <is>
          <t>Р509ТC159</t>
        </is>
      </c>
      <c r="N866" s="185" t="n">
        <v>16</v>
      </c>
      <c r="O866" s="185" t="n"/>
      <c r="P866" s="185" t="n"/>
      <c r="Q866" s="275" t="n">
        <v>16000</v>
      </c>
      <c r="R866" s="185" t="n">
        <v>810015552</v>
      </c>
      <c r="S866" s="258" t="inlineStr">
        <is>
          <t>R101326431</t>
        </is>
      </c>
      <c r="T866" s="185">
        <f>VLOOKUP(_xlfn.CONCAT(G866,H866),'SHIP-TO'!H:I,2,0)</f>
        <v/>
      </c>
      <c r="U866" s="282" t="n"/>
      <c r="V866" s="185" t="n"/>
      <c r="W866" s="185" t="n"/>
      <c r="X866" s="185" t="n"/>
      <c r="Y866" s="185" t="n"/>
      <c r="Z866" s="185" t="n"/>
      <c r="AA866" s="185" t="n"/>
      <c r="AB866" s="185" t="n"/>
      <c r="AC866" s="185" t="n"/>
      <c r="AD866" s="185" t="n"/>
      <c r="AE866" s="185" t="n"/>
      <c r="AF866" s="185" t="n"/>
      <c r="AG866" s="185" t="n"/>
      <c r="AH866" s="185" t="n"/>
      <c r="AI866" s="258" t="n"/>
      <c r="AJ866" s="185" t="n"/>
    </row>
    <row r="867" customFormat="1" s="172">
      <c r="A867" s="169">
        <f>E867&amp;F867</f>
        <v/>
      </c>
      <c r="B867" s="56" t="n">
        <v>866</v>
      </c>
      <c r="C867" s="185">
        <f>C866</f>
        <v/>
      </c>
      <c r="D867" s="185">
        <f>C867&amp;"/"&amp;B867</f>
        <v/>
      </c>
      <c r="E867" s="186" t="n">
        <v>45670</v>
      </c>
      <c r="F867" s="186" t="inlineStr">
        <is>
          <t>возврат</t>
        </is>
      </c>
      <c r="G867" s="185" t="inlineStr">
        <is>
          <t>Х5</t>
        </is>
      </c>
      <c r="H867" s="216" t="inlineStr">
        <is>
          <t>РЦ Форпост</t>
        </is>
      </c>
      <c r="I867" s="185" t="n">
        <v>400</v>
      </c>
      <c r="J867" s="185" t="n">
        <v>400</v>
      </c>
      <c r="K867" s="185" t="n">
        <v>4835</v>
      </c>
      <c r="L867" s="185" t="inlineStr">
        <is>
          <t xml:space="preserve">Волик </t>
        </is>
      </c>
      <c r="M867" s="185" t="inlineStr">
        <is>
          <t>Н763ЕТ159</t>
        </is>
      </c>
      <c r="N867" s="185" t="n">
        <v>16</v>
      </c>
      <c r="O867" s="185" t="n"/>
      <c r="P867" s="185" t="n"/>
      <c r="Q867" s="275" t="n">
        <v>40000</v>
      </c>
      <c r="R867" s="185" t="n">
        <v>810015553</v>
      </c>
      <c r="S867" s="258" t="inlineStr">
        <is>
          <t>R101326427</t>
        </is>
      </c>
      <c r="T867" s="185">
        <f>VLOOKUP(_xlfn.CONCAT(G867,H867),'SHIP-TO'!H:I,2,0)</f>
        <v/>
      </c>
      <c r="U867" s="282" t="n"/>
      <c r="V867" s="185" t="n"/>
      <c r="W867" s="185" t="n"/>
      <c r="X867" s="185" t="n"/>
      <c r="Y867" s="185" t="n"/>
      <c r="Z867" s="185" t="n"/>
      <c r="AA867" s="185" t="n"/>
      <c r="AB867" s="185" t="n"/>
      <c r="AC867" s="185" t="n"/>
      <c r="AD867" s="185" t="n"/>
      <c r="AE867" s="185" t="n"/>
      <c r="AF867" s="185" t="n"/>
      <c r="AG867" s="185" t="n"/>
      <c r="AH867" s="185" t="n"/>
      <c r="AI867" s="258" t="n"/>
      <c r="AJ867" s="185" t="n"/>
    </row>
    <row r="868" customFormat="1" s="172">
      <c r="A868" s="169">
        <f>E868&amp;F868</f>
        <v/>
      </c>
      <c r="B868" s="56" t="n">
        <v>867</v>
      </c>
      <c r="C868" s="185">
        <f>C867</f>
        <v/>
      </c>
      <c r="D868" s="185">
        <f>C868&amp;"/"&amp;B868</f>
        <v/>
      </c>
      <c r="E868" s="186" t="n">
        <v>45672</v>
      </c>
      <c r="F868" s="186" t="inlineStr">
        <is>
          <t>возврат</t>
        </is>
      </c>
      <c r="G868" s="185" t="inlineStr">
        <is>
          <t>Верный</t>
        </is>
      </c>
      <c r="H868" s="216" t="inlineStr">
        <is>
          <t>Екатеринбург</t>
        </is>
      </c>
      <c r="I868" s="185" t="n">
        <v>245</v>
      </c>
      <c r="J868" s="185" t="n">
        <v>245</v>
      </c>
      <c r="K868" s="185" t="inlineStr">
        <is>
          <t>4106918/s99</t>
        </is>
      </c>
      <c r="L868" s="185" t="inlineStr">
        <is>
          <t xml:space="preserve">Полуяхтов </t>
        </is>
      </c>
      <c r="M868" s="185" t="inlineStr">
        <is>
          <t>Р271КЕ159</t>
        </is>
      </c>
      <c r="N868" s="185" t="n">
        <v>10</v>
      </c>
      <c r="O868" s="185" t="n"/>
      <c r="P868" s="185" t="n"/>
      <c r="Q868" s="275" t="n">
        <v>16000</v>
      </c>
      <c r="R868" s="185" t="n">
        <v>810013553</v>
      </c>
      <c r="S868" s="258" t="inlineStr">
        <is>
          <t>R101326417</t>
        </is>
      </c>
      <c r="T868" s="185">
        <f>VLOOKUP(_xlfn.CONCAT(G868,H868),'SHIP-TO'!H:I,2,0)</f>
        <v/>
      </c>
      <c r="U868" s="282" t="n"/>
      <c r="V868" s="185" t="n"/>
      <c r="W868" s="185" t="n"/>
      <c r="X868" s="185" t="n"/>
      <c r="Y868" s="185" t="n"/>
      <c r="Z868" s="185" t="n"/>
      <c r="AA868" s="185" t="n"/>
      <c r="AB868" s="185" t="n"/>
      <c r="AC868" s="185" t="n"/>
      <c r="AD868" s="185" t="n"/>
      <c r="AE868" s="185" t="n"/>
      <c r="AF868" s="185" t="n"/>
      <c r="AG868" s="185" t="n"/>
      <c r="AH868" s="185" t="n"/>
      <c r="AI868" s="258" t="n"/>
      <c r="AJ868" s="185" t="n"/>
    </row>
    <row r="869" customFormat="1" s="172">
      <c r="A869" s="169">
        <f>E869&amp;F869</f>
        <v/>
      </c>
      <c r="B869" s="56" t="n">
        <v>868</v>
      </c>
      <c r="C869" s="185">
        <f>C868</f>
        <v/>
      </c>
      <c r="D869" s="185">
        <f>C869&amp;"/"&amp;B869</f>
        <v/>
      </c>
      <c r="E869" s="186" t="n">
        <v>45673</v>
      </c>
      <c r="F869" s="186" t="inlineStr">
        <is>
          <t>возврат</t>
        </is>
      </c>
      <c r="G869" s="185" t="inlineStr">
        <is>
          <t>Тандер</t>
        </is>
      </c>
      <c r="H869" s="216" t="inlineStr">
        <is>
          <t>Екатеринбург</t>
        </is>
      </c>
      <c r="I869" s="185" t="n">
        <v>500</v>
      </c>
      <c r="J869" s="185" t="n">
        <v>500</v>
      </c>
      <c r="K869" s="185" t="inlineStr">
        <is>
          <t>Пру1766612</t>
        </is>
      </c>
      <c r="L869" s="185" t="inlineStr">
        <is>
          <t xml:space="preserve">Волик </t>
        </is>
      </c>
      <c r="M869" s="185" t="inlineStr">
        <is>
          <t>Н763ЕТ159</t>
        </is>
      </c>
      <c r="N869" s="185" t="n">
        <v>20</v>
      </c>
      <c r="O869" s="185" t="n"/>
      <c r="P869" s="185" t="n"/>
      <c r="Q869" s="275" t="n">
        <v>16000</v>
      </c>
      <c r="R869" s="185" t="n">
        <v>810011917</v>
      </c>
      <c r="S869" s="258" t="inlineStr">
        <is>
          <t>R101326414</t>
        </is>
      </c>
      <c r="T869" s="185">
        <f>VLOOKUP(_xlfn.CONCAT(G869,H869),'SHIP-TO'!H:I,2,0)</f>
        <v/>
      </c>
      <c r="U869" s="282" t="n"/>
      <c r="V869" s="185" t="n"/>
      <c r="W869" s="185" t="n"/>
      <c r="X869" s="185" t="n"/>
      <c r="Y869" s="185" t="n"/>
      <c r="Z869" s="185" t="n"/>
      <c r="AA869" s="185" t="n"/>
      <c r="AB869" s="185" t="n"/>
      <c r="AC869" s="185" t="n"/>
      <c r="AD869" s="185" t="n"/>
      <c r="AE869" s="185" t="n"/>
      <c r="AF869" s="185" t="n"/>
      <c r="AG869" s="185" t="n"/>
      <c r="AH869" s="185" t="n"/>
      <c r="AI869" s="258" t="n"/>
      <c r="AJ869" s="185" t="n"/>
    </row>
    <row r="870" customFormat="1" s="172">
      <c r="A870" s="169">
        <f>E870&amp;F870</f>
        <v/>
      </c>
      <c r="B870" s="56" t="n">
        <v>869</v>
      </c>
      <c r="C870" s="185">
        <f>C869</f>
        <v/>
      </c>
      <c r="D870" s="185">
        <f>C870&amp;"/"&amp;B870</f>
        <v/>
      </c>
      <c r="E870" s="186" t="n">
        <v>45673</v>
      </c>
      <c r="F870" s="186" t="inlineStr">
        <is>
          <t>возврат</t>
        </is>
      </c>
      <c r="G870" s="185" t="inlineStr">
        <is>
          <t>Тандер</t>
        </is>
      </c>
      <c r="H870" s="216" t="inlineStr">
        <is>
          <t>Тюмень</t>
        </is>
      </c>
      <c r="I870" s="185" t="n">
        <v>300</v>
      </c>
      <c r="J870" s="185" t="n">
        <v>300</v>
      </c>
      <c r="K870" s="185" t="inlineStr">
        <is>
          <t>Тмн1075213</t>
        </is>
      </c>
      <c r="L870" s="185" t="inlineStr">
        <is>
          <t>Лесников</t>
        </is>
      </c>
      <c r="M870" s="185" t="inlineStr">
        <is>
          <t>Н695УН159</t>
        </is>
      </c>
      <c r="N870" s="185" t="n">
        <v>12</v>
      </c>
      <c r="O870" s="185" t="n"/>
      <c r="P870" s="185" t="n"/>
      <c r="Q870" s="275" t="n">
        <v>40000</v>
      </c>
      <c r="R870" s="185" t="n">
        <v>810000764</v>
      </c>
      <c r="S870" s="258" t="inlineStr">
        <is>
          <t>R101326418</t>
        </is>
      </c>
      <c r="T870" s="185">
        <f>VLOOKUP(_xlfn.CONCAT(G870,H870),'SHIP-TO'!H:I,2,0)</f>
        <v/>
      </c>
      <c r="U870" s="282" t="n"/>
      <c r="V870" s="185" t="n"/>
      <c r="W870" s="185" t="n"/>
      <c r="X870" s="185" t="n"/>
      <c r="Y870" s="185" t="n"/>
      <c r="Z870" s="185" t="n"/>
      <c r="AA870" s="185" t="n"/>
      <c r="AB870" s="185" t="n"/>
      <c r="AC870" s="185" t="n"/>
      <c r="AD870" s="185" t="n"/>
      <c r="AE870" s="185" t="n"/>
      <c r="AF870" s="185" t="n"/>
      <c r="AG870" s="185" t="n"/>
      <c r="AH870" s="185" t="n"/>
      <c r="AI870" s="258" t="n"/>
      <c r="AJ870" s="185" t="n"/>
    </row>
    <row r="871" customFormat="1" s="172">
      <c r="A871" s="169">
        <f>E871&amp;F871</f>
        <v/>
      </c>
      <c r="B871" s="56" t="n">
        <v>870</v>
      </c>
      <c r="C871" s="185">
        <f>C870</f>
        <v/>
      </c>
      <c r="D871" s="185">
        <f>C871&amp;"/"&amp;B871</f>
        <v/>
      </c>
      <c r="E871" s="186" t="n">
        <v>45673</v>
      </c>
      <c r="F871" s="186" t="inlineStr">
        <is>
          <t>возврат</t>
        </is>
      </c>
      <c r="G871" s="185" t="inlineStr">
        <is>
          <t>Тандер</t>
        </is>
      </c>
      <c r="H871" s="216" t="inlineStr">
        <is>
          <t>Челябинск</t>
        </is>
      </c>
      <c r="I871" s="185" t="n">
        <v>440</v>
      </c>
      <c r="J871" s="185" t="n">
        <v>440</v>
      </c>
      <c r="K871" s="185" t="inlineStr">
        <is>
          <t>Чел1437061</t>
        </is>
      </c>
      <c r="L871" s="185" t="inlineStr">
        <is>
          <t>Сорокин</t>
        </is>
      </c>
      <c r="M871" s="185" t="inlineStr">
        <is>
          <t>Н764УН159</t>
        </is>
      </c>
      <c r="N871" s="185" t="n">
        <v>18</v>
      </c>
      <c r="O871" s="185" t="n"/>
      <c r="P871" s="185" t="n"/>
      <c r="Q871" s="275" t="n">
        <v>40000</v>
      </c>
      <c r="R871" s="185" t="n">
        <v>810005993</v>
      </c>
      <c r="S871" s="258" t="inlineStr">
        <is>
          <t>R101326420</t>
        </is>
      </c>
      <c r="T871" s="185">
        <f>VLOOKUP(_xlfn.CONCAT(G871,H871),'SHIP-TO'!H:I,2,0)</f>
        <v/>
      </c>
      <c r="U871" s="282" t="n"/>
      <c r="V871" s="185" t="n"/>
      <c r="W871" s="185" t="n"/>
      <c r="X871" s="185" t="n"/>
      <c r="Y871" s="185" t="n"/>
      <c r="Z871" s="185" t="n"/>
      <c r="AA871" s="185" t="n"/>
      <c r="AB871" s="185" t="n"/>
      <c r="AC871" s="185" t="n"/>
      <c r="AD871" s="185" t="n"/>
      <c r="AE871" s="185" t="n"/>
      <c r="AF871" s="185" t="n"/>
      <c r="AG871" s="185" t="n"/>
      <c r="AH871" s="185" t="n"/>
      <c r="AI871" s="258" t="n"/>
      <c r="AJ871" s="185" t="n"/>
    </row>
    <row r="872" customFormat="1" s="172">
      <c r="A872" s="169">
        <f>E872&amp;F872</f>
        <v/>
      </c>
      <c r="B872" s="56" t="n">
        <v>871</v>
      </c>
      <c r="C872" s="185">
        <f>C871</f>
        <v/>
      </c>
      <c r="D872" s="185">
        <f>C872&amp;"/"&amp;B872</f>
        <v/>
      </c>
      <c r="E872" s="186" t="n">
        <v>45674</v>
      </c>
      <c r="F872" s="186" t="inlineStr">
        <is>
          <t>возврат</t>
        </is>
      </c>
      <c r="G872" s="185" t="inlineStr">
        <is>
          <t>Х5</t>
        </is>
      </c>
      <c r="H872" s="216" t="inlineStr">
        <is>
          <t>РЦ Косулино</t>
        </is>
      </c>
      <c r="I872" s="185" t="n">
        <v>552</v>
      </c>
      <c r="J872" s="185" t="n">
        <v>529</v>
      </c>
      <c r="K872" s="185" t="n">
        <v>2992</v>
      </c>
      <c r="L872" s="185" t="inlineStr">
        <is>
          <t>Лесников</t>
        </is>
      </c>
      <c r="M872" s="185" t="inlineStr">
        <is>
          <t>Н695УН159</t>
        </is>
      </c>
      <c r="N872" s="185" t="n">
        <v>22</v>
      </c>
      <c r="O872" s="185" t="n"/>
      <c r="P872" s="185" t="n"/>
      <c r="Q872" s="275" t="n">
        <v>16000</v>
      </c>
      <c r="R872" s="185" t="n">
        <v>810006265</v>
      </c>
      <c r="S872" s="258" t="inlineStr">
        <is>
          <t>R101326435</t>
        </is>
      </c>
      <c r="T872" s="185">
        <f>VLOOKUP(_xlfn.CONCAT(G872,H872),'SHIP-TO'!H:I,2,0)</f>
        <v/>
      </c>
      <c r="U872" s="282" t="n"/>
      <c r="V872" s="185" t="n"/>
      <c r="W872" s="185" t="n"/>
      <c r="X872" s="185" t="n"/>
      <c r="Y872" s="185" t="n"/>
      <c r="Z872" s="185" t="n"/>
      <c r="AA872" s="185" t="n"/>
      <c r="AB872" s="185" t="n"/>
      <c r="AC872" s="185" t="n"/>
      <c r="AD872" s="185" t="n"/>
      <c r="AE872" s="185" t="n"/>
      <c r="AF872" s="185" t="n"/>
      <c r="AG872" s="185" t="n"/>
      <c r="AH872" s="185" t="n"/>
      <c r="AI872" s="258" t="n"/>
      <c r="AJ872" s="185" t="n"/>
    </row>
    <row r="873" customFormat="1" s="172">
      <c r="A873" s="169">
        <f>E873&amp;F873</f>
        <v/>
      </c>
      <c r="B873" s="56" t="n">
        <v>872</v>
      </c>
      <c r="C873" s="185">
        <f>C872</f>
        <v/>
      </c>
      <c r="D873" s="185">
        <f>C873&amp;"/"&amp;B873</f>
        <v/>
      </c>
      <c r="E873" s="186" t="n">
        <v>45676</v>
      </c>
      <c r="F873" s="186" t="inlineStr">
        <is>
          <t>возврат</t>
        </is>
      </c>
      <c r="G873" s="185" t="inlineStr">
        <is>
          <t>Х5</t>
        </is>
      </c>
      <c r="H873" s="216" t="inlineStr">
        <is>
          <t>РЦ Екатеринбург</t>
        </is>
      </c>
      <c r="I873" s="185" t="n">
        <v>400</v>
      </c>
      <c r="J873" s="185" t="n">
        <v>400</v>
      </c>
      <c r="K873" s="185" t="n">
        <v>12966</v>
      </c>
      <c r="L873" s="185" t="inlineStr">
        <is>
          <t>Пискун</t>
        </is>
      </c>
      <c r="M873" s="185" t="inlineStr">
        <is>
          <t>Р982ТМ159</t>
        </is>
      </c>
      <c r="N873" s="185" t="n">
        <v>16</v>
      </c>
      <c r="O873" s="185" t="n"/>
      <c r="P873" s="185" t="n"/>
      <c r="Q873" s="275" t="n">
        <v>16000</v>
      </c>
      <c r="R873" s="185" t="n">
        <v>810004979</v>
      </c>
      <c r="S873" s="258" t="inlineStr">
        <is>
          <t>R101326429</t>
        </is>
      </c>
      <c r="T873" s="185">
        <f>VLOOKUP(_xlfn.CONCAT(G873,H873),'SHIP-TO'!H:I,2,0)</f>
        <v/>
      </c>
      <c r="U873" s="282" t="n"/>
      <c r="V873" s="185" t="n"/>
      <c r="W873" s="185" t="n"/>
      <c r="X873" s="185" t="n"/>
      <c r="Y873" s="185" t="n"/>
      <c r="Z873" s="185" t="n"/>
      <c r="AA873" s="185" t="n"/>
      <c r="AB873" s="185" t="n"/>
      <c r="AC873" s="185" t="n"/>
      <c r="AD873" s="185" t="n"/>
      <c r="AE873" s="185" t="n"/>
      <c r="AF873" s="185" t="n"/>
      <c r="AG873" s="185" t="n"/>
      <c r="AH873" s="185" t="n"/>
      <c r="AI873" s="258" t="n"/>
      <c r="AJ873" s="185" t="n"/>
    </row>
    <row r="874" customFormat="1" s="172">
      <c r="A874" s="169">
        <f>E874&amp;F874</f>
        <v/>
      </c>
      <c r="B874" s="56" t="n">
        <v>873</v>
      </c>
      <c r="C874" s="185">
        <f>C873</f>
        <v/>
      </c>
      <c r="D874" s="185">
        <f>C874&amp;"/"&amp;B874</f>
        <v/>
      </c>
      <c r="E874" s="186" t="n">
        <v>45680</v>
      </c>
      <c r="F874" s="186" t="inlineStr">
        <is>
          <t>возврат</t>
        </is>
      </c>
      <c r="G874" s="185" t="inlineStr">
        <is>
          <t>Х5</t>
        </is>
      </c>
      <c r="H874" s="216" t="inlineStr">
        <is>
          <t>РЦ Косулино</t>
        </is>
      </c>
      <c r="I874" s="185" t="n">
        <v>552</v>
      </c>
      <c r="J874" s="185" t="n">
        <v>529</v>
      </c>
      <c r="K874" s="185" t="n">
        <v>3003</v>
      </c>
      <c r="L874" s="185" t="inlineStr">
        <is>
          <t>Полуяхтов</t>
        </is>
      </c>
      <c r="M874" s="185" t="inlineStr">
        <is>
          <t>Р271КЕ159</t>
        </is>
      </c>
      <c r="N874" s="185" t="n">
        <v>21</v>
      </c>
      <c r="O874" s="185" t="n"/>
      <c r="P874" s="185" t="n"/>
      <c r="Q874" s="275" t="n">
        <v>16000</v>
      </c>
      <c r="R874" s="185" t="n">
        <v>810010505</v>
      </c>
      <c r="S874" s="258" t="inlineStr">
        <is>
          <t>R101326434</t>
        </is>
      </c>
      <c r="T874" s="185">
        <f>VLOOKUP(_xlfn.CONCAT(G874,H874),'SHIP-TO'!H:I,2,0)</f>
        <v/>
      </c>
      <c r="U874" s="282" t="n"/>
      <c r="V874" s="185" t="n"/>
      <c r="W874" s="185" t="n"/>
      <c r="X874" s="185" t="n"/>
      <c r="Y874" s="185" t="n"/>
      <c r="Z874" s="185" t="n"/>
      <c r="AA874" s="185" t="n"/>
      <c r="AB874" s="185" t="n"/>
      <c r="AC874" s="185" t="n"/>
      <c r="AD874" s="185" t="n"/>
      <c r="AE874" s="185" t="n"/>
      <c r="AF874" s="185" t="n"/>
      <c r="AG874" s="185" t="n"/>
      <c r="AH874" s="185" t="n"/>
      <c r="AI874" s="258" t="n"/>
      <c r="AJ874" s="185" t="n"/>
    </row>
    <row r="875" customFormat="1" s="172">
      <c r="A875" s="169">
        <f>E875&amp;F875</f>
        <v/>
      </c>
      <c r="B875" s="56" t="n">
        <v>874</v>
      </c>
      <c r="C875" s="185">
        <f>C874</f>
        <v/>
      </c>
      <c r="D875" s="185">
        <f>C875&amp;"/"&amp;B875</f>
        <v/>
      </c>
      <c r="E875" s="186" t="n">
        <v>45682</v>
      </c>
      <c r="F875" s="186" t="inlineStr">
        <is>
          <t>возврат</t>
        </is>
      </c>
      <c r="G875" s="185" t="inlineStr">
        <is>
          <t>Тандер</t>
        </is>
      </c>
      <c r="H875" s="216" t="inlineStr">
        <is>
          <t>Екатеринбург</t>
        </is>
      </c>
      <c r="I875" s="185" t="n">
        <v>500</v>
      </c>
      <c r="J875" s="185" t="n">
        <v>500</v>
      </c>
      <c r="K875" s="185" t="inlineStr">
        <is>
          <t>ВозПерв0012797</t>
        </is>
      </c>
      <c r="L875" s="185" t="inlineStr">
        <is>
          <t>Русанов</t>
        </is>
      </c>
      <c r="M875" s="185" t="inlineStr">
        <is>
          <t>Р767УН159</t>
        </is>
      </c>
      <c r="N875" s="185" t="n">
        <v>20</v>
      </c>
      <c r="O875" s="185" t="n"/>
      <c r="P875" s="185" t="n"/>
      <c r="Q875" s="275" t="n">
        <v>16000</v>
      </c>
      <c r="R875" s="185" t="n">
        <v>810013646</v>
      </c>
      <c r="S875" s="258" t="inlineStr">
        <is>
          <t>R101326412</t>
        </is>
      </c>
      <c r="T875" s="185">
        <f>VLOOKUP(_xlfn.CONCAT(G875,H875),'SHIP-TO'!H:I,2,0)</f>
        <v/>
      </c>
      <c r="U875" s="282" t="n"/>
      <c r="V875" s="185" t="n"/>
      <c r="W875" s="185" t="n"/>
      <c r="X875" s="185" t="n"/>
      <c r="Y875" s="185" t="n"/>
      <c r="Z875" s="185" t="n"/>
      <c r="AA875" s="185" t="n"/>
      <c r="AB875" s="185" t="n"/>
      <c r="AC875" s="185" t="n"/>
      <c r="AD875" s="185" t="n"/>
      <c r="AE875" s="185" t="n"/>
      <c r="AF875" s="185" t="n"/>
      <c r="AG875" s="185" t="n"/>
      <c r="AH875" s="185" t="n"/>
      <c r="AI875" s="258" t="n"/>
      <c r="AJ875" s="185" t="n"/>
    </row>
    <row r="876" customFormat="1" s="172">
      <c r="A876" s="169">
        <f>E876&amp;F876</f>
        <v/>
      </c>
      <c r="B876" s="56" t="n">
        <v>875</v>
      </c>
      <c r="C876" s="185">
        <f>C875</f>
        <v/>
      </c>
      <c r="D876" s="185">
        <f>C876&amp;"/"&amp;B876</f>
        <v/>
      </c>
      <c r="E876" s="186" t="n">
        <v>45686</v>
      </c>
      <c r="F876" s="186" t="inlineStr">
        <is>
          <t>возврат</t>
        </is>
      </c>
      <c r="G876" s="185" t="inlineStr">
        <is>
          <t>Тандер</t>
        </is>
      </c>
      <c r="H876" s="216" t="inlineStr">
        <is>
          <t>Тюмень</t>
        </is>
      </c>
      <c r="I876" s="185" t="n">
        <v>180</v>
      </c>
      <c r="J876" s="185" t="n">
        <v>180</v>
      </c>
      <c r="K876" s="185" t="inlineStr">
        <is>
          <t>Тмн1078855</t>
        </is>
      </c>
      <c r="L876" s="185" t="inlineStr">
        <is>
          <t xml:space="preserve">Гамаюнов </t>
        </is>
      </c>
      <c r="M876" s="185" t="inlineStr">
        <is>
          <t xml:space="preserve">Р786УН159 </t>
        </is>
      </c>
      <c r="N876" s="185" t="n">
        <v>8</v>
      </c>
      <c r="O876" s="185" t="n"/>
      <c r="P876" s="185" t="n"/>
      <c r="Q876" s="275" t="n">
        <v>40000</v>
      </c>
      <c r="R876" s="185" t="n">
        <v>810015551</v>
      </c>
      <c r="S876" s="258" t="inlineStr">
        <is>
          <t>R101326419</t>
        </is>
      </c>
      <c r="T876" s="185">
        <f>VLOOKUP(_xlfn.CONCAT(G876,H876),'SHIP-TO'!H:I,2,0)</f>
        <v/>
      </c>
      <c r="U876" s="282" t="n"/>
      <c r="V876" s="185" t="n"/>
      <c r="W876" s="185" t="n"/>
      <c r="X876" s="185" t="n"/>
      <c r="Y876" s="185" t="n"/>
      <c r="Z876" s="185" t="n"/>
      <c r="AA876" s="185" t="n"/>
      <c r="AB876" s="185" t="n"/>
      <c r="AC876" s="185" t="n"/>
      <c r="AD876" s="185" t="n"/>
      <c r="AE876" s="185" t="n"/>
      <c r="AF876" s="185" t="n"/>
      <c r="AG876" s="185" t="n"/>
      <c r="AH876" s="185" t="n"/>
      <c r="AI876" s="258" t="n"/>
      <c r="AJ876" s="185" t="n"/>
    </row>
    <row r="877" customFormat="1" s="172">
      <c r="A877" s="169">
        <f>E877&amp;F877</f>
        <v/>
      </c>
      <c r="B877" s="56" t="n">
        <v>876</v>
      </c>
      <c r="C877" s="185">
        <f>C876</f>
        <v/>
      </c>
      <c r="D877" s="185">
        <f>C877&amp;"/"&amp;B877</f>
        <v/>
      </c>
      <c r="E877" s="186" t="n">
        <v>45686</v>
      </c>
      <c r="F877" s="186" t="inlineStr">
        <is>
          <t>возврат</t>
        </is>
      </c>
      <c r="G877" s="185" t="inlineStr">
        <is>
          <t>Тандер</t>
        </is>
      </c>
      <c r="H877" s="216" t="inlineStr">
        <is>
          <t>Челябинск</t>
        </is>
      </c>
      <c r="I877" s="185" t="n">
        <v>320</v>
      </c>
      <c r="J877" s="185" t="n">
        <v>320</v>
      </c>
      <c r="K877" s="185" t="inlineStr">
        <is>
          <t>Чел1441511</t>
        </is>
      </c>
      <c r="L877" s="185" t="inlineStr">
        <is>
          <t xml:space="preserve">Уразов </t>
        </is>
      </c>
      <c r="M877" s="185" t="inlineStr">
        <is>
          <t xml:space="preserve">Р409УО159 </t>
        </is>
      </c>
      <c r="N877" s="185" t="n">
        <v>13</v>
      </c>
      <c r="O877" s="185" t="n"/>
      <c r="P877" s="185" t="n"/>
      <c r="Q877" s="275" t="n">
        <v>40000</v>
      </c>
      <c r="R877" s="185" t="n">
        <v>810014856</v>
      </c>
      <c r="S877" s="258" t="inlineStr">
        <is>
          <t>R101326421</t>
        </is>
      </c>
      <c r="T877" s="185">
        <f>VLOOKUP(_xlfn.CONCAT(G877,H877),'SHIP-TO'!H:I,2,0)</f>
        <v/>
      </c>
      <c r="U877" s="282" t="n"/>
      <c r="V877" s="185" t="n"/>
      <c r="W877" s="185" t="n"/>
      <c r="X877" s="185" t="n"/>
      <c r="Y877" s="185" t="n"/>
      <c r="Z877" s="185" t="n"/>
      <c r="AA877" s="185" t="n"/>
      <c r="AB877" s="185" t="n"/>
      <c r="AC877" s="185" t="n"/>
      <c r="AD877" s="185" t="n"/>
      <c r="AE877" s="185" t="n"/>
      <c r="AF877" s="185" t="n"/>
      <c r="AG877" s="185" t="n"/>
      <c r="AH877" s="185" t="n"/>
      <c r="AI877" s="258" t="n"/>
      <c r="AJ877" s="185" t="n"/>
    </row>
    <row r="878" customFormat="1" s="172">
      <c r="A878" s="169">
        <f>E878&amp;F878</f>
        <v/>
      </c>
      <c r="B878" s="56" t="n">
        <v>877</v>
      </c>
      <c r="C878" s="185">
        <f>C877</f>
        <v/>
      </c>
      <c r="D878" s="185">
        <f>C878&amp;"/"&amp;B878</f>
        <v/>
      </c>
      <c r="E878" s="186" t="n">
        <v>45687</v>
      </c>
      <c r="F878" s="186" t="inlineStr">
        <is>
          <t>возврат</t>
        </is>
      </c>
      <c r="G878" s="185" t="inlineStr">
        <is>
          <t>Тандер</t>
        </is>
      </c>
      <c r="H878" s="216" t="inlineStr">
        <is>
          <t>Екатеринбург</t>
        </is>
      </c>
      <c r="I878" s="185" t="n">
        <v>500</v>
      </c>
      <c r="J878" s="185" t="n">
        <v>500</v>
      </c>
      <c r="K878" s="185" t="inlineStr">
        <is>
          <t>Пру1775371</t>
        </is>
      </c>
      <c r="L878" s="185" t="inlineStr">
        <is>
          <t>Гамаюнов</t>
        </is>
      </c>
      <c r="M878" s="185" t="inlineStr">
        <is>
          <t>Р786УН159</t>
        </is>
      </c>
      <c r="N878" s="185" t="n">
        <v>20</v>
      </c>
      <c r="O878" s="185" t="n"/>
      <c r="P878" s="185" t="n"/>
      <c r="Q878" s="275" t="n">
        <v>16000</v>
      </c>
      <c r="R878" s="185" t="n">
        <v>810000763</v>
      </c>
      <c r="S878" s="258" t="inlineStr">
        <is>
          <t>R101326361</t>
        </is>
      </c>
      <c r="T878" s="185">
        <f>VLOOKUP(_xlfn.CONCAT(G878,H878),'SHIP-TO'!H:I,2,0)</f>
        <v/>
      </c>
      <c r="U878" s="282" t="n"/>
      <c r="V878" s="185" t="n"/>
      <c r="W878" s="185" t="n"/>
      <c r="X878" s="185" t="n"/>
      <c r="Y878" s="185" t="n"/>
      <c r="Z878" s="185" t="n"/>
      <c r="AA878" s="185" t="n"/>
      <c r="AB878" s="185" t="n"/>
      <c r="AC878" s="185" t="n"/>
      <c r="AD878" s="185" t="n"/>
      <c r="AE878" s="185" t="n"/>
      <c r="AF878" s="185" t="n"/>
      <c r="AG878" s="185" t="n"/>
      <c r="AH878" s="185" t="n"/>
      <c r="AI878" s="258" t="n"/>
      <c r="AJ878" s="185" t="n"/>
    </row>
    <row r="879" customFormat="1" s="172">
      <c r="A879" s="169">
        <f>E879&amp;F879</f>
        <v/>
      </c>
      <c r="B879" s="56" t="n">
        <v>878</v>
      </c>
      <c r="C879" s="185">
        <f>C878</f>
        <v/>
      </c>
      <c r="D879" s="185">
        <f>C879&amp;"/"&amp;B879</f>
        <v/>
      </c>
      <c r="E879" s="186" t="n">
        <v>45688</v>
      </c>
      <c r="F879" s="186" t="inlineStr">
        <is>
          <t>возврат</t>
        </is>
      </c>
      <c r="G879" s="185" t="inlineStr">
        <is>
          <t>Х5</t>
        </is>
      </c>
      <c r="H879" s="216" t="inlineStr">
        <is>
          <t>РЦ Косулино</t>
        </is>
      </c>
      <c r="I879" s="185" t="n">
        <v>402</v>
      </c>
      <c r="J879" s="185" t="n">
        <v>400</v>
      </c>
      <c r="K879" s="185" t="n">
        <v>3021</v>
      </c>
      <c r="L879" s="185" t="inlineStr">
        <is>
          <t xml:space="preserve">Брылин </t>
        </is>
      </c>
      <c r="M879" s="185" t="inlineStr">
        <is>
          <t>Н437ТУ159</t>
        </is>
      </c>
      <c r="N879" s="185" t="n">
        <v>16</v>
      </c>
      <c r="O879" s="185" t="n"/>
      <c r="P879" s="185" t="n"/>
      <c r="Q879" s="275" t="n">
        <v>16000</v>
      </c>
      <c r="R879" s="185" t="n">
        <v>810000765</v>
      </c>
      <c r="S879" s="258" t="inlineStr">
        <is>
          <t>R101326436</t>
        </is>
      </c>
      <c r="T879" s="185">
        <f>VLOOKUP(_xlfn.CONCAT(G879,H879),'SHIP-TO'!H:I,2,0)</f>
        <v/>
      </c>
      <c r="U879" s="282" t="n"/>
      <c r="V879" s="185" t="n"/>
      <c r="W879" s="185" t="n"/>
      <c r="X879" s="185" t="n"/>
      <c r="Y879" s="185" t="n"/>
      <c r="Z879" s="185" t="n"/>
      <c r="AA879" s="185" t="n"/>
      <c r="AB879" s="185" t="n"/>
      <c r="AC879" s="185" t="n"/>
      <c r="AD879" s="185" t="n"/>
      <c r="AE879" s="185" t="n"/>
      <c r="AF879" s="185" t="n"/>
      <c r="AG879" s="185" t="n"/>
      <c r="AH879" s="185" t="n"/>
      <c r="AI879" s="258" t="n"/>
      <c r="AJ879" s="185" t="n"/>
    </row>
    <row r="880">
      <c r="A880" s="167">
        <f>E880&amp;F880</f>
        <v/>
      </c>
      <c r="B880" s="56" t="n">
        <v>879</v>
      </c>
      <c r="C880" s="175">
        <f>C879</f>
        <v/>
      </c>
      <c r="D880" s="175">
        <f>C880&amp;"/"&amp;B880</f>
        <v/>
      </c>
      <c r="E880" s="187" t="n">
        <v>45691</v>
      </c>
      <c r="F880" s="270" t="inlineStr">
        <is>
          <t>возврат</t>
        </is>
      </c>
      <c r="G880" s="268" t="inlineStr">
        <is>
          <t>Х5</t>
        </is>
      </c>
      <c r="H880" s="269" t="inlineStr">
        <is>
          <t>РЦ Екатеринбург Юг</t>
        </is>
      </c>
      <c r="I880" s="175" t="n">
        <v>400</v>
      </c>
      <c r="J880" s="175" t="n">
        <v>400</v>
      </c>
      <c r="K880" s="175" t="n">
        <v>4557</v>
      </c>
      <c r="L880" s="175" t="inlineStr">
        <is>
          <t>Яшмурзин</t>
        </is>
      </c>
      <c r="M880" s="175" t="inlineStr">
        <is>
          <t>Н421ТУ159</t>
        </is>
      </c>
      <c r="N880" s="175" t="n">
        <v>16</v>
      </c>
      <c r="O880" s="175" t="n"/>
      <c r="P880" s="175" t="n"/>
      <c r="Q880" s="251" t="n">
        <v>16000</v>
      </c>
      <c r="R880" s="175" t="n">
        <v>810014619</v>
      </c>
      <c r="S880" s="257" t="inlineStr">
        <is>
          <t>R101335332</t>
        </is>
      </c>
      <c r="T880" s="175">
        <f>VLOOKUP(_xlfn.CONCAT(G880,H880),'SHIP-TO'!H:I,2,0)</f>
        <v/>
      </c>
      <c r="U880" s="296" t="n"/>
      <c r="V880" s="175" t="n"/>
      <c r="W880" s="175" t="n"/>
      <c r="X880" s="175" t="n"/>
      <c r="Y880" s="175" t="n"/>
      <c r="Z880" s="175" t="n"/>
      <c r="AA880" s="175" t="n"/>
      <c r="AB880" s="175" t="n"/>
      <c r="AC880" s="175" t="n"/>
      <c r="AD880" s="175" t="n"/>
      <c r="AE880" s="175" t="n"/>
      <c r="AF880" s="175" t="n"/>
      <c r="AG880" s="175" t="n"/>
      <c r="AH880" s="175" t="n"/>
      <c r="AI880" s="257" t="n"/>
      <c r="AJ880" s="175" t="n"/>
    </row>
    <row r="881">
      <c r="A881" s="167">
        <f>E881&amp;F881</f>
        <v/>
      </c>
      <c r="B881" s="56" t="n">
        <v>880</v>
      </c>
      <c r="C881" s="175">
        <f>C880</f>
        <v/>
      </c>
      <c r="D881" s="175">
        <f>C881&amp;"/"&amp;B881</f>
        <v/>
      </c>
      <c r="E881" s="187" t="n">
        <v>45692</v>
      </c>
      <c r="F881" s="270" t="inlineStr">
        <is>
          <t>возврат</t>
        </is>
      </c>
      <c r="G881" s="268" t="inlineStr">
        <is>
          <t>Х5</t>
        </is>
      </c>
      <c r="H881" s="269" t="inlineStr">
        <is>
          <t>РЦ Тюмень</t>
        </is>
      </c>
      <c r="I881" s="175" t="n">
        <v>400</v>
      </c>
      <c r="J881" s="175" t="n">
        <v>395</v>
      </c>
      <c r="K881" s="175" t="n">
        <v>5900186926</v>
      </c>
      <c r="L881" s="175" t="inlineStr">
        <is>
          <t>Деменев</t>
        </is>
      </c>
      <c r="M881" s="175" t="inlineStr">
        <is>
          <t>Р197КН159</t>
        </is>
      </c>
      <c r="N881" s="175" t="n">
        <v>16</v>
      </c>
      <c r="O881" s="175" t="n"/>
      <c r="P881" s="175" t="n"/>
      <c r="Q881" s="251" t="n">
        <v>40000</v>
      </c>
      <c r="R881" s="175" t="n">
        <v>810015224</v>
      </c>
      <c r="S881" s="257" t="inlineStr">
        <is>
          <t>R101335340</t>
        </is>
      </c>
      <c r="T881" s="175">
        <f>VLOOKUP(_xlfn.CONCAT(G881,H881),'SHIP-TO'!H:I,2,0)</f>
        <v/>
      </c>
      <c r="U881" s="296" t="n"/>
      <c r="V881" s="175" t="n"/>
      <c r="W881" s="175" t="n"/>
      <c r="X881" s="175" t="n"/>
      <c r="Y881" s="175" t="n"/>
      <c r="Z881" s="175" t="n"/>
      <c r="AA881" s="175" t="n"/>
      <c r="AB881" s="175" t="n"/>
      <c r="AC881" s="175" t="n"/>
      <c r="AD881" s="175" t="n"/>
      <c r="AE881" s="175" t="n"/>
      <c r="AF881" s="175" t="n"/>
      <c r="AG881" s="175" t="n"/>
      <c r="AH881" s="175" t="n"/>
      <c r="AI881" s="257" t="n"/>
      <c r="AJ881" s="175" t="n"/>
    </row>
    <row r="882">
      <c r="A882" s="167">
        <f>E882&amp;F882</f>
        <v/>
      </c>
      <c r="B882" s="56" t="n">
        <v>881</v>
      </c>
      <c r="C882" s="175">
        <f>C881</f>
        <v/>
      </c>
      <c r="D882" s="175">
        <f>C882&amp;"/"&amp;B882</f>
        <v/>
      </c>
      <c r="E882" s="187" t="n">
        <v>45693</v>
      </c>
      <c r="F882" s="270" t="inlineStr">
        <is>
          <t>поставка</t>
        </is>
      </c>
      <c r="G882" s="268" t="inlineStr">
        <is>
          <t>ДЦ Пермь</t>
        </is>
      </c>
      <c r="H882" s="269" t="n"/>
      <c r="I882" s="175" t="n">
        <v>600</v>
      </c>
      <c r="J882" s="175" t="n">
        <v>600</v>
      </c>
      <c r="K882" s="175" t="inlineStr">
        <is>
          <t>TR EKB2025050201</t>
        </is>
      </c>
      <c r="L882" s="175" t="inlineStr">
        <is>
          <t>Жулябин</t>
        </is>
      </c>
      <c r="M882" s="175" t="inlineStr">
        <is>
          <t>Р046АХ774</t>
        </is>
      </c>
      <c r="N882" s="175" t="n">
        <v>24</v>
      </c>
      <c r="O882" s="175" t="n"/>
      <c r="P882" s="175" t="n"/>
      <c r="Q882" s="251" t="n">
        <v>48000</v>
      </c>
      <c r="R882" s="175" t="inlineStr">
        <is>
          <t>-</t>
        </is>
      </c>
      <c r="S882" s="257" t="inlineStr">
        <is>
          <t>-</t>
        </is>
      </c>
      <c r="T882" s="175">
        <f>VLOOKUP(_xlfn.CONCAT(G882,H882),'SHIP-TO'!H:I,2,0)</f>
        <v/>
      </c>
      <c r="U882" s="296" t="n"/>
      <c r="V882" s="175" t="n"/>
      <c r="W882" s="175" t="n"/>
      <c r="X882" s="175" t="n"/>
      <c r="Y882" s="175" t="n"/>
      <c r="Z882" s="175" t="n"/>
      <c r="AA882" s="175" t="n"/>
      <c r="AB882" s="175" t="n"/>
      <c r="AC882" s="175" t="n"/>
      <c r="AD882" s="175" t="n"/>
      <c r="AE882" s="175" t="n"/>
      <c r="AF882" s="175" t="n"/>
      <c r="AG882" s="175" t="n"/>
      <c r="AH882" s="175" t="n"/>
      <c r="AI882" s="257" t="n"/>
      <c r="AJ882" s="175" t="n"/>
    </row>
    <row r="883">
      <c r="A883" s="167">
        <f>E883&amp;F883</f>
        <v/>
      </c>
      <c r="B883" s="56" t="n">
        <v>882</v>
      </c>
      <c r="C883" s="175">
        <f>C882</f>
        <v/>
      </c>
      <c r="D883" s="175">
        <f>C883&amp;"/"&amp;B883</f>
        <v/>
      </c>
      <c r="E883" s="187" t="n">
        <v>45694</v>
      </c>
      <c r="F883" s="187" t="inlineStr">
        <is>
          <t>возврат</t>
        </is>
      </c>
      <c r="G883" s="175" t="inlineStr">
        <is>
          <t>Верный</t>
        </is>
      </c>
      <c r="H883" s="220" t="inlineStr">
        <is>
          <t>Екатеринбург</t>
        </is>
      </c>
      <c r="I883" s="175" t="n">
        <v>215</v>
      </c>
      <c r="J883" s="175" t="n">
        <v>215</v>
      </c>
      <c r="K883" s="175" t="inlineStr">
        <is>
          <t>4126780/s99</t>
        </is>
      </c>
      <c r="L883" s="175" t="inlineStr">
        <is>
          <t>Кононов</t>
        </is>
      </c>
      <c r="M883" s="175" t="inlineStr">
        <is>
          <t xml:space="preserve">Р795УН159 </t>
        </is>
      </c>
      <c r="N883" s="175" t="n">
        <v>9</v>
      </c>
      <c r="O883" s="175" t="n"/>
      <c r="P883" s="175" t="n"/>
      <c r="Q883" s="251" t="n">
        <v>16000</v>
      </c>
      <c r="R883" s="175" t="n">
        <v>810011918</v>
      </c>
      <c r="S883" s="257" t="inlineStr">
        <is>
          <t>R101335323</t>
        </is>
      </c>
      <c r="T883" s="175">
        <f>VLOOKUP(_xlfn.CONCAT(G883,H883),'SHIP-TO'!H:I,2,0)</f>
        <v/>
      </c>
      <c r="U883" s="296" t="n"/>
      <c r="V883" s="175" t="n"/>
      <c r="W883" s="175" t="n"/>
      <c r="X883" s="175" t="n"/>
      <c r="Y883" s="175" t="n"/>
      <c r="Z883" s="175" t="n"/>
      <c r="AA883" s="175" t="n"/>
      <c r="AB883" s="175" t="n"/>
      <c r="AC883" s="175" t="n"/>
      <c r="AD883" s="175" t="n"/>
      <c r="AE883" s="175" t="n"/>
      <c r="AF883" s="175" t="n"/>
      <c r="AG883" s="175" t="n"/>
      <c r="AH883" s="175" t="n"/>
      <c r="AI883" s="257" t="n"/>
      <c r="AJ883" s="175" t="n"/>
    </row>
    <row r="884">
      <c r="A884" s="167">
        <f>E884&amp;F884</f>
        <v/>
      </c>
      <c r="B884" s="56" t="n">
        <v>883</v>
      </c>
      <c r="C884" s="175">
        <f>C883</f>
        <v/>
      </c>
      <c r="D884" s="175">
        <f>C884&amp;"/"&amp;B884</f>
        <v/>
      </c>
      <c r="E884" s="187" t="n">
        <v>45695</v>
      </c>
      <c r="F884" s="270" t="inlineStr">
        <is>
          <t>возврат</t>
        </is>
      </c>
      <c r="G884" s="268" t="inlineStr">
        <is>
          <t>Тандер</t>
        </is>
      </c>
      <c r="H884" s="269" t="inlineStr">
        <is>
          <t>Екатеринбург</t>
        </is>
      </c>
      <c r="I884" s="175" t="n">
        <v>500</v>
      </c>
      <c r="J884" s="175" t="n">
        <v>500</v>
      </c>
      <c r="K884" s="175" t="inlineStr">
        <is>
          <t>Пру1780346</t>
        </is>
      </c>
      <c r="L884" s="175" t="inlineStr">
        <is>
          <t>Мартыненко</t>
        </is>
      </c>
      <c r="M884" s="175" t="inlineStr">
        <is>
          <t>Н437ТУ159</t>
        </is>
      </c>
      <c r="N884" s="175" t="n">
        <v>20</v>
      </c>
      <c r="O884" s="175" t="n"/>
      <c r="P884" s="175" t="n"/>
      <c r="Q884" s="251" t="n">
        <v>16000</v>
      </c>
      <c r="R884" s="175" t="n">
        <v>810013556</v>
      </c>
      <c r="S884" s="257" t="inlineStr">
        <is>
          <t>R101335309</t>
        </is>
      </c>
      <c r="T884" s="175">
        <f>VLOOKUP(_xlfn.CONCAT(G884,H884),'SHIP-TO'!H:I,2,0)</f>
        <v/>
      </c>
      <c r="U884" s="296" t="n"/>
      <c r="V884" s="175" t="n"/>
      <c r="W884" s="175" t="n"/>
      <c r="X884" s="175" t="n"/>
      <c r="Y884" s="175" t="n"/>
      <c r="Z884" s="175" t="n"/>
      <c r="AA884" s="175" t="n"/>
      <c r="AB884" s="175" t="n"/>
      <c r="AC884" s="175" t="n"/>
      <c r="AD884" s="175" t="n"/>
      <c r="AE884" s="175" t="n"/>
      <c r="AF884" s="175" t="n"/>
      <c r="AG884" s="175" t="n"/>
      <c r="AH884" s="175" t="n"/>
      <c r="AI884" s="257" t="n"/>
      <c r="AJ884" s="175" t="n"/>
    </row>
    <row r="885">
      <c r="A885" s="167">
        <f>E885&amp;F885</f>
        <v/>
      </c>
      <c r="B885" s="56" t="n">
        <v>884</v>
      </c>
      <c r="C885" s="175">
        <f>C884</f>
        <v/>
      </c>
      <c r="D885" s="175">
        <f>C885&amp;"/"&amp;B885</f>
        <v/>
      </c>
      <c r="E885" s="187" t="n">
        <v>45695</v>
      </c>
      <c r="F885" s="270" t="inlineStr">
        <is>
          <t>поставка</t>
        </is>
      </c>
      <c r="G885" s="268" t="inlineStr">
        <is>
          <t>ДЦ Пермь</t>
        </is>
      </c>
      <c r="H885" s="269" t="n"/>
      <c r="I885" s="175" t="n">
        <v>600</v>
      </c>
      <c r="J885" s="175" t="n">
        <v>600</v>
      </c>
      <c r="K885" s="175" t="inlineStr">
        <is>
          <t>TR EKB2025060201</t>
        </is>
      </c>
      <c r="L885" s="175" t="inlineStr">
        <is>
          <t>Стародумов</t>
        </is>
      </c>
      <c r="M885" s="175" t="inlineStr">
        <is>
          <t>К004АО96</t>
        </is>
      </c>
      <c r="N885" s="175" t="n">
        <v>24</v>
      </c>
      <c r="O885" s="175" t="n"/>
      <c r="P885" s="175" t="n"/>
      <c r="Q885" s="251" t="n">
        <v>48000</v>
      </c>
      <c r="R885" s="175" t="inlineStr">
        <is>
          <t>-</t>
        </is>
      </c>
      <c r="S885" s="257" t="inlineStr">
        <is>
          <t>-</t>
        </is>
      </c>
      <c r="T885" s="175">
        <f>VLOOKUP(_xlfn.CONCAT(G885,H885),'SHIP-TO'!H:I,2,0)</f>
        <v/>
      </c>
      <c r="U885" s="296" t="n"/>
      <c r="V885" s="175" t="n"/>
      <c r="W885" s="175" t="n"/>
      <c r="X885" s="175" t="n"/>
      <c r="Y885" s="175" t="n"/>
      <c r="Z885" s="175" t="n"/>
      <c r="AA885" s="175" t="n"/>
      <c r="AB885" s="175" t="n"/>
      <c r="AC885" s="175" t="n"/>
      <c r="AD885" s="175" t="n"/>
      <c r="AE885" s="175" t="n"/>
      <c r="AF885" s="175" t="n"/>
      <c r="AG885" s="175" t="n"/>
      <c r="AH885" s="175" t="n"/>
      <c r="AI885" s="257" t="n"/>
      <c r="AJ885" s="175" t="n"/>
    </row>
    <row r="886">
      <c r="A886" s="167">
        <f>E886&amp;F886</f>
        <v/>
      </c>
      <c r="B886" s="56" t="n">
        <v>885</v>
      </c>
      <c r="C886" s="175">
        <f>C885</f>
        <v/>
      </c>
      <c r="D886" s="175">
        <f>C886&amp;"/"&amp;B886</f>
        <v/>
      </c>
      <c r="E886" s="187" t="n">
        <v>45696</v>
      </c>
      <c r="F886" s="270" t="inlineStr">
        <is>
          <t>возврат</t>
        </is>
      </c>
      <c r="G886" s="268" t="inlineStr">
        <is>
          <t>Х5</t>
        </is>
      </c>
      <c r="H886" s="269" t="inlineStr">
        <is>
          <t>РЦ Екатеринбург</t>
        </is>
      </c>
      <c r="I886" s="175" t="n">
        <v>400</v>
      </c>
      <c r="J886" s="175" t="n">
        <v>400</v>
      </c>
      <c r="K886" s="175" t="n">
        <v>13113</v>
      </c>
      <c r="L886" s="175" t="inlineStr">
        <is>
          <t>Кононов</t>
        </is>
      </c>
      <c r="M886" s="175" t="inlineStr">
        <is>
          <t xml:space="preserve">Р795УН159 </t>
        </is>
      </c>
      <c r="N886" s="175" t="n">
        <v>16</v>
      </c>
      <c r="O886" s="175" t="n"/>
      <c r="P886" s="175" t="n"/>
      <c r="Q886" s="251" t="n">
        <v>16000</v>
      </c>
      <c r="R886" s="175" t="n">
        <v>810013493</v>
      </c>
      <c r="S886" s="257" t="inlineStr">
        <is>
          <t>R101335338</t>
        </is>
      </c>
      <c r="T886" s="175">
        <f>VLOOKUP(_xlfn.CONCAT(G886,H886),'SHIP-TO'!H:I,2,0)</f>
        <v/>
      </c>
      <c r="U886" s="296" t="n"/>
      <c r="V886" s="175" t="n"/>
      <c r="W886" s="175" t="n"/>
      <c r="X886" s="175" t="n"/>
      <c r="Y886" s="175" t="n"/>
      <c r="Z886" s="175" t="n"/>
      <c r="AA886" s="175" t="n"/>
      <c r="AB886" s="175" t="n"/>
      <c r="AC886" s="175" t="n"/>
      <c r="AD886" s="175" t="n"/>
      <c r="AE886" s="175" t="n"/>
      <c r="AF886" s="175" t="n"/>
      <c r="AG886" s="175" t="n"/>
      <c r="AH886" s="175" t="n"/>
      <c r="AI886" s="257" t="n"/>
      <c r="AJ886" s="175" t="n"/>
    </row>
    <row r="887">
      <c r="A887" s="167">
        <f>E887&amp;F887</f>
        <v/>
      </c>
      <c r="B887" s="56" t="n">
        <v>886</v>
      </c>
      <c r="C887" s="175">
        <f>C886</f>
        <v/>
      </c>
      <c r="D887" s="175">
        <f>C887&amp;"/"&amp;B887</f>
        <v/>
      </c>
      <c r="E887" s="187" t="n">
        <v>45697</v>
      </c>
      <c r="F887" s="270" t="inlineStr">
        <is>
          <t>возврат</t>
        </is>
      </c>
      <c r="G887" s="268" t="inlineStr">
        <is>
          <t>Х5</t>
        </is>
      </c>
      <c r="H887" s="269" t="inlineStr">
        <is>
          <t>РЦ Форпост</t>
        </is>
      </c>
      <c r="I887" s="175" t="n">
        <v>400</v>
      </c>
      <c r="J887" s="175" t="n">
        <v>400</v>
      </c>
      <c r="K887" s="175" t="n">
        <v>4961</v>
      </c>
      <c r="L887" s="175" t="inlineStr">
        <is>
          <t>Лесников</t>
        </is>
      </c>
      <c r="M887" s="175" t="inlineStr">
        <is>
          <t>Н695УН159</t>
        </is>
      </c>
      <c r="N887" s="175" t="n">
        <v>16</v>
      </c>
      <c r="O887" s="175" t="n"/>
      <c r="P887" s="175" t="n"/>
      <c r="Q887" s="251" t="n">
        <v>40000</v>
      </c>
      <c r="R887" s="175" t="n">
        <v>810014620</v>
      </c>
      <c r="S887" s="257" t="inlineStr">
        <is>
          <t>R101335335</t>
        </is>
      </c>
      <c r="T887" s="175">
        <f>VLOOKUP(_xlfn.CONCAT(G887,H887),'SHIP-TO'!H:I,2,0)</f>
        <v/>
      </c>
      <c r="U887" s="296" t="n"/>
      <c r="V887" s="175" t="n"/>
      <c r="W887" s="175" t="n"/>
      <c r="X887" s="175" t="n"/>
      <c r="Y887" s="175" t="n"/>
      <c r="Z887" s="175" t="n"/>
      <c r="AA887" s="175" t="n"/>
      <c r="AB887" s="175" t="n"/>
      <c r="AC887" s="175" t="n"/>
      <c r="AD887" s="175" t="n"/>
      <c r="AE887" s="175" t="n"/>
      <c r="AF887" s="175" t="n"/>
      <c r="AG887" s="175" t="n"/>
      <c r="AH887" s="175" t="n"/>
      <c r="AI887" s="257" t="n"/>
      <c r="AJ887" s="175" t="n"/>
    </row>
    <row r="888">
      <c r="A888" s="167">
        <f>E888&amp;F888</f>
        <v/>
      </c>
      <c r="B888" s="56" t="n">
        <v>887</v>
      </c>
      <c r="C888" s="175">
        <f>C887</f>
        <v/>
      </c>
      <c r="D888" s="175">
        <f>C888&amp;"/"&amp;B888</f>
        <v/>
      </c>
      <c r="E888" s="187" t="n">
        <v>45698</v>
      </c>
      <c r="F888" s="270" t="inlineStr">
        <is>
          <t>возврат</t>
        </is>
      </c>
      <c r="G888" s="268" t="inlineStr">
        <is>
          <t>Континент</t>
        </is>
      </c>
      <c r="H888" s="269" t="inlineStr">
        <is>
          <t>Челябинск</t>
        </is>
      </c>
      <c r="I888" s="175" t="n">
        <v>600</v>
      </c>
      <c r="J888" s="175" t="n">
        <v>600</v>
      </c>
      <c r="K888" s="175" t="n">
        <v>16</v>
      </c>
      <c r="L888" s="175" t="inlineStr">
        <is>
          <t>Пискун</t>
        </is>
      </c>
      <c r="M888" s="175" t="inlineStr">
        <is>
          <t>Р982ТМ159</t>
        </is>
      </c>
      <c r="N888" s="175" t="n">
        <v>24</v>
      </c>
      <c r="O888" s="175" t="n"/>
      <c r="P888" s="175" t="n"/>
      <c r="Q888" s="251" t="n">
        <v>40000</v>
      </c>
      <c r="R888" s="175" t="n">
        <v>810014414</v>
      </c>
      <c r="S888" s="257" t="inlineStr">
        <is>
          <t>R101335329</t>
        </is>
      </c>
      <c r="T888" s="175">
        <f>VLOOKUP(_xlfn.CONCAT(G888,H888),'SHIP-TO'!H:I,2,0)</f>
        <v/>
      </c>
      <c r="U888" s="296" t="n"/>
      <c r="V888" s="175" t="n"/>
      <c r="W888" s="175" t="n"/>
      <c r="X888" s="175" t="n"/>
      <c r="Y888" s="175" t="n"/>
      <c r="Z888" s="175" t="n"/>
      <c r="AA888" s="175" t="n"/>
      <c r="AB888" s="175" t="n"/>
      <c r="AC888" s="175" t="n"/>
      <c r="AD888" s="175" t="n"/>
      <c r="AE888" s="175" t="n"/>
      <c r="AF888" s="175" t="n"/>
      <c r="AG888" s="175" t="n"/>
      <c r="AH888" s="175" t="n"/>
      <c r="AI888" s="257" t="n"/>
      <c r="AJ888" s="175" t="n"/>
    </row>
    <row r="889">
      <c r="A889" s="167">
        <f>E889&amp;F889</f>
        <v/>
      </c>
      <c r="B889" s="56" t="n">
        <v>888</v>
      </c>
      <c r="C889" s="175">
        <f>C888</f>
        <v/>
      </c>
      <c r="D889" s="175">
        <f>C889&amp;"/"&amp;B889</f>
        <v/>
      </c>
      <c r="E889" s="187" t="n">
        <v>45699</v>
      </c>
      <c r="F889" s="270" t="inlineStr">
        <is>
          <t>возврат</t>
        </is>
      </c>
      <c r="G889" s="268" t="inlineStr">
        <is>
          <t>Х5</t>
        </is>
      </c>
      <c r="H889" s="269" t="inlineStr">
        <is>
          <t>РЦ Форпост</t>
        </is>
      </c>
      <c r="I889" s="175" t="n">
        <v>300</v>
      </c>
      <c r="J889" s="175" t="n">
        <v>300</v>
      </c>
      <c r="K889" s="175" t="n">
        <v>4982</v>
      </c>
      <c r="L889" s="175" t="inlineStr">
        <is>
          <t xml:space="preserve">Зуев </t>
        </is>
      </c>
      <c r="M889" s="175" t="inlineStr">
        <is>
          <t>Н763ЕТ159</t>
        </is>
      </c>
      <c r="N889" s="175" t="n">
        <v>12</v>
      </c>
      <c r="O889" s="175" t="n"/>
      <c r="P889" s="175" t="n"/>
      <c r="Q889" s="251" t="n">
        <v>40000</v>
      </c>
      <c r="R889" s="175" t="n">
        <v>810014621</v>
      </c>
      <c r="S889" s="257" t="inlineStr">
        <is>
          <t>R101335337</t>
        </is>
      </c>
      <c r="T889" s="175">
        <f>VLOOKUP(_xlfn.CONCAT(G889,H889),'SHIP-TO'!H:I,2,0)</f>
        <v/>
      </c>
      <c r="U889" s="296" t="n"/>
      <c r="V889" s="175" t="n"/>
      <c r="W889" s="175" t="n"/>
      <c r="X889" s="175" t="n"/>
      <c r="Y889" s="175" t="n"/>
      <c r="Z889" s="175" t="n"/>
      <c r="AA889" s="175" t="n"/>
      <c r="AB889" s="175" t="n"/>
      <c r="AC889" s="175" t="n"/>
      <c r="AD889" s="175" t="n"/>
      <c r="AE889" s="175" t="n"/>
      <c r="AF889" s="175" t="n"/>
      <c r="AG889" s="175" t="n"/>
      <c r="AH889" s="175" t="n"/>
      <c r="AI889" s="257" t="n"/>
      <c r="AJ889" s="175" t="n"/>
    </row>
    <row r="890">
      <c r="A890" s="167">
        <f>E890&amp;F890</f>
        <v/>
      </c>
      <c r="B890" s="56" t="n">
        <v>889</v>
      </c>
      <c r="C890" s="175">
        <f>C889</f>
        <v/>
      </c>
      <c r="D890" s="175">
        <f>C890&amp;"/"&amp;B890</f>
        <v/>
      </c>
      <c r="E890" s="187" t="n">
        <v>45699</v>
      </c>
      <c r="F890" s="270" t="inlineStr">
        <is>
          <t>возврат</t>
        </is>
      </c>
      <c r="G890" s="268" t="inlineStr">
        <is>
          <t>Тандер</t>
        </is>
      </c>
      <c r="H890" s="269" t="inlineStr">
        <is>
          <t>Тюмень</t>
        </is>
      </c>
      <c r="I890" s="175" t="n">
        <v>320</v>
      </c>
      <c r="J890" s="175" t="n">
        <v>320</v>
      </c>
      <c r="K890" s="175" t="inlineStr">
        <is>
          <t>Тмн1082776</t>
        </is>
      </c>
      <c r="L890" s="175" t="inlineStr">
        <is>
          <t>Кононов</t>
        </is>
      </c>
      <c r="M890" s="175" t="inlineStr">
        <is>
          <t>Р795УН159</t>
        </is>
      </c>
      <c r="N890" s="175" t="n">
        <v>13</v>
      </c>
      <c r="O890" s="175" t="n"/>
      <c r="P890" s="175" t="n"/>
      <c r="Q890" s="251" t="n">
        <v>40000</v>
      </c>
      <c r="R890" s="175" t="n">
        <v>810013491</v>
      </c>
      <c r="S890" s="257" t="inlineStr">
        <is>
          <t>R101335325</t>
        </is>
      </c>
      <c r="T890" s="175">
        <f>VLOOKUP(_xlfn.CONCAT(G890,H890),'SHIP-TO'!H:I,2,0)</f>
        <v/>
      </c>
      <c r="U890" s="296" t="n"/>
      <c r="V890" s="175" t="n"/>
      <c r="W890" s="175" t="n"/>
      <c r="X890" s="175" t="n"/>
      <c r="Y890" s="175" t="n"/>
      <c r="Z890" s="175" t="n"/>
      <c r="AA890" s="175" t="n"/>
      <c r="AB890" s="175" t="n"/>
      <c r="AC890" s="175" t="n"/>
      <c r="AD890" s="175" t="n"/>
      <c r="AE890" s="175" t="n"/>
      <c r="AF890" s="175" t="n"/>
      <c r="AG890" s="175" t="n"/>
      <c r="AH890" s="175" t="n"/>
      <c r="AI890" s="257" t="n"/>
      <c r="AJ890" s="175" t="n"/>
    </row>
    <row r="891">
      <c r="A891" s="167">
        <f>E891&amp;F891</f>
        <v/>
      </c>
      <c r="B891" s="56" t="n">
        <v>890</v>
      </c>
      <c r="C891" s="175">
        <f>C890</f>
        <v/>
      </c>
      <c r="D891" s="175">
        <f>C891&amp;"/"&amp;B891</f>
        <v/>
      </c>
      <c r="E891" s="187" t="n">
        <v>45699</v>
      </c>
      <c r="F891" s="270" t="inlineStr">
        <is>
          <t>возврат</t>
        </is>
      </c>
      <c r="G891" s="268" t="inlineStr">
        <is>
          <t>Тандер</t>
        </is>
      </c>
      <c r="H891" s="269" t="inlineStr">
        <is>
          <t>Челябинск</t>
        </is>
      </c>
      <c r="I891" s="175" t="n">
        <v>270</v>
      </c>
      <c r="J891" s="175" t="n">
        <v>260</v>
      </c>
      <c r="K891" s="175" t="inlineStr">
        <is>
          <t>Чел1446309</t>
        </is>
      </c>
      <c r="L891" s="175" t="inlineStr">
        <is>
          <t xml:space="preserve">Луцик </t>
        </is>
      </c>
      <c r="M891" s="175" t="inlineStr">
        <is>
          <t>Р786УН159</t>
        </is>
      </c>
      <c r="N891" s="175" t="n">
        <v>11</v>
      </c>
      <c r="O891" s="175" t="n"/>
      <c r="P891" s="175" t="n"/>
      <c r="Q891" s="251" t="n">
        <v>40000</v>
      </c>
      <c r="R891" s="175" t="n">
        <v>810014617</v>
      </c>
      <c r="S891" s="257" t="inlineStr">
        <is>
          <t>R101335326</t>
        </is>
      </c>
      <c r="T891" s="175">
        <f>VLOOKUP(_xlfn.CONCAT(G891,H891),'SHIP-TO'!H:I,2,0)</f>
        <v/>
      </c>
      <c r="U891" s="296" t="n"/>
      <c r="V891" s="175" t="n"/>
      <c r="W891" s="175" t="n"/>
      <c r="X891" s="175" t="n"/>
      <c r="Y891" s="175" t="n"/>
      <c r="Z891" s="175" t="n"/>
      <c r="AA891" s="175" t="n"/>
      <c r="AB891" s="175" t="n"/>
      <c r="AC891" s="175" t="n"/>
      <c r="AD891" s="175" t="n"/>
      <c r="AE891" s="175" t="n"/>
      <c r="AF891" s="175" t="n"/>
      <c r="AG891" s="175" t="n"/>
      <c r="AH891" s="175" t="n"/>
      <c r="AI891" s="257" t="n"/>
      <c r="AJ891" s="175" t="n"/>
    </row>
    <row r="892">
      <c r="A892" s="167">
        <f>E892&amp;F892</f>
        <v/>
      </c>
      <c r="B892" s="56" t="n">
        <v>891</v>
      </c>
      <c r="C892" s="175">
        <f>C891</f>
        <v/>
      </c>
      <c r="D892" s="175">
        <f>C892&amp;"/"&amp;B892</f>
        <v/>
      </c>
      <c r="E892" s="187" t="n">
        <v>45700</v>
      </c>
      <c r="F892" s="270" t="inlineStr">
        <is>
          <t>возврат</t>
        </is>
      </c>
      <c r="G892" s="268" t="inlineStr">
        <is>
          <t>Х5</t>
        </is>
      </c>
      <c r="H892" s="269" t="inlineStr">
        <is>
          <t>РЦ Екатеринбург Юг</t>
        </is>
      </c>
      <c r="I892" s="175" t="n">
        <v>300</v>
      </c>
      <c r="J892" s="175" t="n">
        <v>300</v>
      </c>
      <c r="K892" s="175" t="n">
        <v>4604</v>
      </c>
      <c r="L892" s="175" t="inlineStr">
        <is>
          <t>Лесников</t>
        </is>
      </c>
      <c r="M892" s="175" t="inlineStr">
        <is>
          <t>Н695УН159</t>
        </is>
      </c>
      <c r="N892" s="175" t="n">
        <v>12</v>
      </c>
      <c r="O892" s="175" t="n"/>
      <c r="P892" s="175" t="n"/>
      <c r="Q892" s="251" t="n">
        <v>16000</v>
      </c>
      <c r="R892" s="175" t="n">
        <v>810013339</v>
      </c>
      <c r="S892" s="257" t="inlineStr">
        <is>
          <t>R101335333</t>
        </is>
      </c>
      <c r="T892" s="175">
        <f>VLOOKUP(_xlfn.CONCAT(G892,H892),'SHIP-TO'!H:I,2,0)</f>
        <v/>
      </c>
      <c r="U892" s="296" t="n"/>
      <c r="V892" s="175" t="n"/>
      <c r="W892" s="175" t="n"/>
      <c r="X892" s="175" t="n"/>
      <c r="Y892" s="175" t="n"/>
      <c r="Z892" s="175" t="n"/>
      <c r="AA892" s="175" t="n"/>
      <c r="AB892" s="175" t="n"/>
      <c r="AC892" s="175" t="n"/>
      <c r="AD892" s="175" t="n"/>
      <c r="AE892" s="175" t="n"/>
      <c r="AF892" s="175" t="n"/>
      <c r="AG892" s="175" t="n"/>
      <c r="AH892" s="175" t="n"/>
      <c r="AI892" s="257" t="n"/>
      <c r="AJ892" s="175" t="n"/>
    </row>
    <row r="893">
      <c r="A893" s="167">
        <f>E893&amp;F893</f>
        <v/>
      </c>
      <c r="B893" s="56" t="n">
        <v>892</v>
      </c>
      <c r="C893" s="175">
        <f>C892</f>
        <v/>
      </c>
      <c r="D893" s="175">
        <f>C893&amp;"/"&amp;B893</f>
        <v/>
      </c>
      <c r="E893" s="187" t="n">
        <v>45700</v>
      </c>
      <c r="F893" s="270" t="inlineStr">
        <is>
          <t>возврат</t>
        </is>
      </c>
      <c r="G893" s="268" t="inlineStr">
        <is>
          <t>Тандер</t>
        </is>
      </c>
      <c r="H893" s="269" t="inlineStr">
        <is>
          <t>Екатеринбург</t>
        </is>
      </c>
      <c r="I893" s="175" t="n">
        <v>500</v>
      </c>
      <c r="J893" s="175" t="n">
        <v>500</v>
      </c>
      <c r="K893" s="175" t="inlineStr">
        <is>
          <t>Пру1783665</t>
        </is>
      </c>
      <c r="L893" s="175" t="inlineStr">
        <is>
          <t>Старенков</t>
        </is>
      </c>
      <c r="M893" s="175" t="inlineStr">
        <is>
          <t>Р689КР159</t>
        </is>
      </c>
      <c r="N893" s="175" t="n">
        <v>20</v>
      </c>
      <c r="O893" s="175" t="n"/>
      <c r="P893" s="175" t="n"/>
      <c r="Q893" s="251" t="n">
        <v>16000</v>
      </c>
      <c r="R893" s="175" t="n">
        <v>810013557</v>
      </c>
      <c r="S893" s="257" t="inlineStr">
        <is>
          <t>R101335311</t>
        </is>
      </c>
      <c r="T893" s="175">
        <f>VLOOKUP(_xlfn.CONCAT(G893,H893),'SHIP-TO'!H:I,2,0)</f>
        <v/>
      </c>
      <c r="U893" s="296" t="n"/>
      <c r="V893" s="175" t="n"/>
      <c r="W893" s="175" t="n"/>
      <c r="X893" s="175" t="n"/>
      <c r="Y893" s="175" t="n"/>
      <c r="Z893" s="175" t="n"/>
      <c r="AA893" s="175" t="n"/>
      <c r="AB893" s="175" t="n"/>
      <c r="AC893" s="175" t="n"/>
      <c r="AD893" s="175" t="n"/>
      <c r="AE893" s="175" t="n"/>
      <c r="AF893" s="175" t="n"/>
      <c r="AG893" s="175" t="n"/>
      <c r="AH893" s="175" t="n"/>
      <c r="AI893" s="257" t="n"/>
      <c r="AJ893" s="175" t="n"/>
    </row>
    <row r="894">
      <c r="A894" s="167">
        <f>E894&amp;F894</f>
        <v/>
      </c>
      <c r="B894" s="56" t="n">
        <v>893</v>
      </c>
      <c r="C894" s="175">
        <f>C893</f>
        <v/>
      </c>
      <c r="D894" s="175">
        <f>C894&amp;"/"&amp;B894</f>
        <v/>
      </c>
      <c r="E894" s="187" t="n">
        <v>45701</v>
      </c>
      <c r="F894" s="270" t="inlineStr">
        <is>
          <t>возврат</t>
        </is>
      </c>
      <c r="G894" s="268" t="inlineStr">
        <is>
          <t>Х5</t>
        </is>
      </c>
      <c r="H894" s="269" t="inlineStr">
        <is>
          <t>РЦ Екатеринбург Юг</t>
        </is>
      </c>
      <c r="I894" s="175" t="n">
        <v>300</v>
      </c>
      <c r="J894" s="175" t="n">
        <v>300</v>
      </c>
      <c r="K894" s="175" t="n">
        <v>4613</v>
      </c>
      <c r="L894" s="175" t="inlineStr">
        <is>
          <t xml:space="preserve">Брылин </t>
        </is>
      </c>
      <c r="M894" s="175" t="inlineStr">
        <is>
          <t>Н421ТУ159</t>
        </is>
      </c>
      <c r="N894" s="175" t="n">
        <v>12</v>
      </c>
      <c r="O894" s="175" t="n"/>
      <c r="P894" s="175" t="n"/>
      <c r="Q894" s="251" t="n">
        <v>16000</v>
      </c>
      <c r="R894" s="175" t="n">
        <v>810013340</v>
      </c>
      <c r="S894" s="257" t="inlineStr">
        <is>
          <t>R101335334</t>
        </is>
      </c>
      <c r="T894" s="175">
        <f>VLOOKUP(_xlfn.CONCAT(G894,H894),'SHIP-TO'!H:I,2,0)</f>
        <v/>
      </c>
      <c r="U894" s="296" t="n"/>
      <c r="V894" s="175" t="n"/>
      <c r="W894" s="175" t="n"/>
      <c r="X894" s="175" t="n"/>
      <c r="Y894" s="175" t="n"/>
      <c r="Z894" s="175" t="n"/>
      <c r="AA894" s="175" t="n"/>
      <c r="AB894" s="175" t="n"/>
      <c r="AC894" s="175" t="n"/>
      <c r="AD894" s="175" t="n"/>
      <c r="AE894" s="175" t="n"/>
      <c r="AF894" s="175" t="n"/>
      <c r="AG894" s="175" t="n"/>
      <c r="AH894" s="175" t="n"/>
      <c r="AI894" s="257" t="n"/>
      <c r="AJ894" s="175" t="n"/>
    </row>
    <row r="895">
      <c r="A895" s="167">
        <f>E895&amp;F895</f>
        <v/>
      </c>
      <c r="B895" s="56" t="n">
        <v>894</v>
      </c>
      <c r="C895" s="175">
        <f>C894</f>
        <v/>
      </c>
      <c r="D895" s="175">
        <f>C895&amp;"/"&amp;B895</f>
        <v/>
      </c>
      <c r="E895" s="187" t="n">
        <v>45702</v>
      </c>
      <c r="F895" s="270" t="inlineStr">
        <is>
          <t>возврат</t>
        </is>
      </c>
      <c r="G895" s="268" t="inlineStr">
        <is>
          <t>Х5</t>
        </is>
      </c>
      <c r="H895" s="269" t="inlineStr">
        <is>
          <t>РЦ Екатеринбург Юг</t>
        </is>
      </c>
      <c r="I895" s="175" t="n">
        <v>300</v>
      </c>
      <c r="J895" s="175" t="n">
        <v>300</v>
      </c>
      <c r="K895" s="175" t="n">
        <v>4626</v>
      </c>
      <c r="L895" s="175" t="inlineStr">
        <is>
          <t>Прохоров</t>
        </is>
      </c>
      <c r="M895" s="175" t="inlineStr">
        <is>
          <t>А470ОК159</t>
        </is>
      </c>
      <c r="N895" s="175" t="n">
        <v>12</v>
      </c>
      <c r="O895" s="175" t="n"/>
      <c r="P895" s="175" t="n"/>
      <c r="Q895" s="251" t="n">
        <v>16000</v>
      </c>
      <c r="R895" s="175" t="n">
        <v>810014858</v>
      </c>
      <c r="S895" s="257" t="inlineStr">
        <is>
          <t>R101335330</t>
        </is>
      </c>
      <c r="T895" s="175">
        <f>VLOOKUP(_xlfn.CONCAT(G895,H895),'SHIP-TO'!H:I,2,0)</f>
        <v/>
      </c>
      <c r="U895" s="296" t="n"/>
      <c r="V895" s="175" t="n"/>
      <c r="W895" s="175" t="n"/>
      <c r="X895" s="175" t="n"/>
      <c r="Y895" s="175" t="n"/>
      <c r="Z895" s="175" t="n"/>
      <c r="AA895" s="175" t="n"/>
      <c r="AB895" s="175" t="n"/>
      <c r="AC895" s="175" t="n"/>
      <c r="AD895" s="175" t="n"/>
      <c r="AE895" s="175" t="n"/>
      <c r="AF895" s="175" t="n"/>
      <c r="AG895" s="175" t="n"/>
      <c r="AH895" s="175" t="n"/>
      <c r="AI895" s="257" t="n"/>
      <c r="AJ895" s="175" t="n"/>
    </row>
    <row r="896">
      <c r="A896" s="167">
        <f>E896&amp;F896</f>
        <v/>
      </c>
      <c r="B896" s="56" t="n">
        <v>895</v>
      </c>
      <c r="C896" s="175">
        <f>C895</f>
        <v/>
      </c>
      <c r="D896" s="175">
        <f>C896&amp;"/"&amp;B896</f>
        <v/>
      </c>
      <c r="E896" s="187" t="n">
        <v>45703</v>
      </c>
      <c r="F896" s="270" t="inlineStr">
        <is>
          <t>возврат</t>
        </is>
      </c>
      <c r="G896" s="268" t="inlineStr">
        <is>
          <t>Х5</t>
        </is>
      </c>
      <c r="H896" s="269" t="inlineStr">
        <is>
          <t>РЦ Форпост</t>
        </is>
      </c>
      <c r="I896" s="175" t="n">
        <v>300</v>
      </c>
      <c r="J896" s="175" t="n">
        <v>300</v>
      </c>
      <c r="K896" s="175" t="n">
        <v>5007</v>
      </c>
      <c r="L896" s="175" t="inlineStr">
        <is>
          <t>Яковлев</t>
        </is>
      </c>
      <c r="M896" s="175" t="inlineStr">
        <is>
          <t>А468ОК159</t>
        </is>
      </c>
      <c r="N896" s="175" t="n">
        <v>12</v>
      </c>
      <c r="O896" s="175" t="n"/>
      <c r="P896" s="175" t="n"/>
      <c r="Q896" s="251" t="n">
        <v>40000</v>
      </c>
      <c r="R896" s="175" t="n">
        <v>810014091</v>
      </c>
      <c r="S896" s="257" t="inlineStr">
        <is>
          <t>R101335336</t>
        </is>
      </c>
      <c r="T896" s="175">
        <f>VLOOKUP(_xlfn.CONCAT(G896,H896),'SHIP-TO'!H:I,2,0)</f>
        <v/>
      </c>
      <c r="U896" s="296" t="n"/>
      <c r="V896" s="175" t="n"/>
      <c r="W896" s="175" t="n"/>
      <c r="X896" s="175" t="n"/>
      <c r="Y896" s="175" t="n"/>
      <c r="Z896" s="175" t="n"/>
      <c r="AA896" s="175" t="n"/>
      <c r="AB896" s="175" t="n"/>
      <c r="AC896" s="175" t="n"/>
      <c r="AD896" s="175" t="n"/>
      <c r="AE896" s="175" t="n"/>
      <c r="AF896" s="175" t="n"/>
      <c r="AG896" s="175" t="n"/>
      <c r="AH896" s="175" t="n"/>
      <c r="AI896" s="257" t="n"/>
      <c r="AJ896" s="175" t="n"/>
    </row>
    <row r="897">
      <c r="A897" s="167">
        <f>E897&amp;F897</f>
        <v/>
      </c>
      <c r="B897" s="56" t="n">
        <v>896</v>
      </c>
      <c r="C897" s="175">
        <f>C896</f>
        <v/>
      </c>
      <c r="D897" s="175">
        <f>C897&amp;"/"&amp;B897</f>
        <v/>
      </c>
      <c r="E897" s="187" t="n">
        <v>45705</v>
      </c>
      <c r="F897" s="270" t="inlineStr">
        <is>
          <t>возврат</t>
        </is>
      </c>
      <c r="G897" s="268" t="inlineStr">
        <is>
          <t>Тандер</t>
        </is>
      </c>
      <c r="H897" s="269" t="inlineStr">
        <is>
          <t>Екатеринбург</t>
        </is>
      </c>
      <c r="I897" s="175" t="n">
        <v>500</v>
      </c>
      <c r="J897" s="175" t="n">
        <v>500</v>
      </c>
      <c r="K897" s="175" t="inlineStr">
        <is>
          <t>ВозПерв0012933</t>
        </is>
      </c>
      <c r="L897" s="175" t="inlineStr">
        <is>
          <t>Пискун</t>
        </is>
      </c>
      <c r="M897" s="175" t="inlineStr">
        <is>
          <t>Р982ТМ159</t>
        </is>
      </c>
      <c r="N897" s="175" t="n">
        <v>20</v>
      </c>
      <c r="O897" s="175" t="n"/>
      <c r="P897" s="175" t="n"/>
      <c r="Q897" s="251" t="n">
        <v>16000</v>
      </c>
      <c r="R897" s="175" t="n">
        <v>810013648</v>
      </c>
      <c r="S897" s="257" t="inlineStr">
        <is>
          <t>R101335310</t>
        </is>
      </c>
      <c r="T897" s="175">
        <f>VLOOKUP(_xlfn.CONCAT(G897,H897),'SHIP-TO'!H:I,2,0)</f>
        <v/>
      </c>
      <c r="U897" s="296" t="n"/>
      <c r="V897" s="175" t="n"/>
      <c r="W897" s="175" t="n"/>
      <c r="X897" s="175" t="n"/>
      <c r="Y897" s="175" t="n"/>
      <c r="Z897" s="175" t="n"/>
      <c r="AA897" s="175" t="n"/>
      <c r="AB897" s="175" t="n"/>
      <c r="AC897" s="175" t="n"/>
      <c r="AD897" s="175" t="n"/>
      <c r="AE897" s="175" t="n"/>
      <c r="AF897" s="175" t="n"/>
      <c r="AG897" s="175" t="n"/>
      <c r="AH897" s="175" t="n"/>
      <c r="AI897" s="257" t="n"/>
      <c r="AJ897" s="175" t="n"/>
    </row>
    <row r="898">
      <c r="A898" s="167">
        <f>E898&amp;F898</f>
        <v/>
      </c>
      <c r="B898" s="56" t="n">
        <v>897</v>
      </c>
      <c r="C898" s="175">
        <f>C897</f>
        <v/>
      </c>
      <c r="D898" s="175">
        <f>C898&amp;"/"&amp;B898</f>
        <v/>
      </c>
      <c r="E898" s="187" t="n">
        <v>45707</v>
      </c>
      <c r="F898" s="270" t="inlineStr">
        <is>
          <t>возврат</t>
        </is>
      </c>
      <c r="G898" s="268" t="inlineStr">
        <is>
          <t>Бэст Прайс</t>
        </is>
      </c>
      <c r="H898" s="269" t="inlineStr">
        <is>
          <t>Екатеринбург</t>
        </is>
      </c>
      <c r="I898" s="175" t="n">
        <v>44</v>
      </c>
      <c r="J898" s="175" t="n">
        <v>44</v>
      </c>
      <c r="K898" s="175" t="inlineStr">
        <is>
          <t>б/н</t>
        </is>
      </c>
      <c r="L898" s="175" t="inlineStr">
        <is>
          <t xml:space="preserve">Брылин </t>
        </is>
      </c>
      <c r="M898" s="175" t="inlineStr">
        <is>
          <t>Р658ТО159</t>
        </is>
      </c>
      <c r="N898" s="175" t="n">
        <v>2</v>
      </c>
      <c r="O898" s="175" t="n"/>
      <c r="P898" s="175" t="n"/>
      <c r="Q898" s="251" t="n">
        <v>0</v>
      </c>
      <c r="R898" s="175" t="inlineStr">
        <is>
          <t>-</t>
        </is>
      </c>
      <c r="S898" s="257" t="inlineStr">
        <is>
          <t>-</t>
        </is>
      </c>
      <c r="T898" s="175">
        <f>VLOOKUP(_xlfn.CONCAT(G898,H898),'SHIP-TO'!H:I,2,0)</f>
        <v/>
      </c>
      <c r="U898" s="296" t="n"/>
      <c r="V898" s="175" t="n"/>
      <c r="W898" s="175" t="n"/>
      <c r="X898" s="175" t="n"/>
      <c r="Y898" s="175" t="n"/>
      <c r="Z898" s="175" t="n"/>
      <c r="AA898" s="175" t="n"/>
      <c r="AB898" s="175" t="n"/>
      <c r="AC898" s="175" t="n"/>
      <c r="AD898" s="175" t="n"/>
      <c r="AE898" s="175" t="n"/>
      <c r="AF898" s="175" t="n"/>
      <c r="AG898" s="175" t="n"/>
      <c r="AH898" s="175" t="n"/>
      <c r="AI898" s="257" t="n"/>
      <c r="AJ898" s="175" t="n"/>
    </row>
    <row r="899">
      <c r="A899" s="167">
        <f>E899&amp;F899</f>
        <v/>
      </c>
      <c r="B899" s="56" t="n">
        <v>898</v>
      </c>
      <c r="C899" s="175">
        <f>C898</f>
        <v/>
      </c>
      <c r="D899" s="175">
        <f>C899&amp;"/"&amp;B899</f>
        <v/>
      </c>
      <c r="E899" s="187" t="n">
        <v>45710</v>
      </c>
      <c r="F899" s="270" t="inlineStr">
        <is>
          <t>возврат</t>
        </is>
      </c>
      <c r="G899" s="268" t="inlineStr">
        <is>
          <t>Тандер</t>
        </is>
      </c>
      <c r="H899" s="269" t="inlineStr">
        <is>
          <t>Екатеринбург</t>
        </is>
      </c>
      <c r="I899" s="175" t="n">
        <v>500</v>
      </c>
      <c r="J899" s="175" t="n">
        <v>500</v>
      </c>
      <c r="K899" s="175" t="inlineStr">
        <is>
          <t>Пру1790131</t>
        </is>
      </c>
      <c r="L899" s="175" t="inlineStr">
        <is>
          <t>Пискун</t>
        </is>
      </c>
      <c r="M899" s="175" t="inlineStr">
        <is>
          <t>Р982ТМ159</t>
        </is>
      </c>
      <c r="N899" s="175" t="n">
        <v>20</v>
      </c>
      <c r="O899" s="175" t="n"/>
      <c r="P899" s="175" t="n"/>
      <c r="Q899" s="251" t="n">
        <v>16000</v>
      </c>
      <c r="R899" s="175" t="n">
        <v>810015961</v>
      </c>
      <c r="S899" s="257" t="inlineStr">
        <is>
          <t>R101335307</t>
        </is>
      </c>
      <c r="T899" s="175">
        <f>VLOOKUP(_xlfn.CONCAT(G899,H899),'SHIP-TO'!H:I,2,0)</f>
        <v/>
      </c>
      <c r="U899" s="296" t="n"/>
      <c r="V899" s="175" t="n"/>
      <c r="W899" s="175" t="n"/>
      <c r="X899" s="175" t="n"/>
      <c r="Y899" s="175" t="n"/>
      <c r="Z899" s="175" t="n"/>
      <c r="AA899" s="175" t="n"/>
      <c r="AB899" s="175" t="n"/>
      <c r="AC899" s="175" t="n"/>
      <c r="AD899" s="175" t="n"/>
      <c r="AE899" s="175" t="n"/>
      <c r="AF899" s="175" t="n"/>
      <c r="AG899" s="175" t="n"/>
      <c r="AH899" s="175" t="n"/>
      <c r="AI899" s="257" t="n"/>
      <c r="AJ899" s="175" t="n"/>
    </row>
    <row r="900">
      <c r="A900" s="167">
        <f>E900&amp;F900</f>
        <v/>
      </c>
      <c r="B900" s="56" t="n">
        <v>899</v>
      </c>
      <c r="C900" s="175">
        <f>C899</f>
        <v/>
      </c>
      <c r="D900" s="175">
        <f>C900&amp;"/"&amp;B900</f>
        <v/>
      </c>
      <c r="E900" s="187" t="n">
        <v>45710</v>
      </c>
      <c r="F900" s="270" t="inlineStr">
        <is>
          <t>возврат</t>
        </is>
      </c>
      <c r="G900" s="268" t="inlineStr">
        <is>
          <t>Х5</t>
        </is>
      </c>
      <c r="H900" s="269" t="inlineStr">
        <is>
          <t>РЦ Екатеринбург</t>
        </is>
      </c>
      <c r="I900" s="175" t="n">
        <v>400</v>
      </c>
      <c r="J900" s="175" t="n">
        <v>400</v>
      </c>
      <c r="K900" s="175" t="n">
        <v>13257</v>
      </c>
      <c r="L900" s="175" t="inlineStr">
        <is>
          <t>Салимгараев</t>
        </is>
      </c>
      <c r="M900" s="175" t="inlineStr">
        <is>
          <t>Р409УО159</t>
        </is>
      </c>
      <c r="N900" s="175" t="n">
        <v>16</v>
      </c>
      <c r="O900" s="175" t="n"/>
      <c r="P900" s="175" t="n"/>
      <c r="Q900" s="251" t="n">
        <v>16000</v>
      </c>
      <c r="R900" s="175" t="n">
        <v>810013494</v>
      </c>
      <c r="S900" s="257" t="inlineStr">
        <is>
          <t>R101335339</t>
        </is>
      </c>
      <c r="T900" s="175">
        <f>VLOOKUP(_xlfn.CONCAT(G900,H900),'SHIP-TO'!H:I,2,0)</f>
        <v/>
      </c>
      <c r="U900" s="296" t="n"/>
      <c r="V900" s="175" t="n"/>
      <c r="W900" s="175" t="n"/>
      <c r="X900" s="175" t="n"/>
      <c r="Y900" s="175" t="n"/>
      <c r="Z900" s="175" t="n"/>
      <c r="AA900" s="175" t="n"/>
      <c r="AB900" s="175" t="n"/>
      <c r="AC900" s="175" t="n"/>
      <c r="AD900" s="175" t="n"/>
      <c r="AE900" s="175" t="n"/>
      <c r="AF900" s="175" t="n"/>
      <c r="AG900" s="175" t="n"/>
      <c r="AH900" s="175" t="n"/>
      <c r="AI900" s="257" t="n"/>
      <c r="AJ900" s="175" t="n"/>
    </row>
    <row r="901">
      <c r="A901" s="167">
        <f>E901&amp;F901</f>
        <v/>
      </c>
      <c r="B901" s="56" t="n">
        <v>900</v>
      </c>
      <c r="C901" s="175">
        <f>C900</f>
        <v/>
      </c>
      <c r="D901" s="175">
        <f>C901&amp;"/"&amp;B901</f>
        <v/>
      </c>
      <c r="E901" s="187" t="n">
        <v>45712</v>
      </c>
      <c r="F901" s="270" t="inlineStr">
        <is>
          <t>возврат</t>
        </is>
      </c>
      <c r="G901" s="268" t="inlineStr">
        <is>
          <t>Тандер</t>
        </is>
      </c>
      <c r="H901" s="269" t="inlineStr">
        <is>
          <t>Тюмень</t>
        </is>
      </c>
      <c r="I901" s="175" t="n">
        <v>300</v>
      </c>
      <c r="J901" s="175" t="n">
        <v>220</v>
      </c>
      <c r="K901" s="175" t="inlineStr">
        <is>
          <t>Тмн1086687</t>
        </is>
      </c>
      <c r="L901" s="175" t="inlineStr">
        <is>
          <t>Муфазалов</t>
        </is>
      </c>
      <c r="M901" s="175" t="inlineStr">
        <is>
          <t>Р689КР159</t>
        </is>
      </c>
      <c r="N901" s="175" t="n">
        <v>12</v>
      </c>
      <c r="O901" s="175" t="n"/>
      <c r="P901" s="175" t="n"/>
      <c r="Q901" s="251" t="n">
        <v>40000</v>
      </c>
      <c r="R901" s="175" t="n">
        <v>810013492</v>
      </c>
      <c r="S901" s="257" t="inlineStr">
        <is>
          <t>R101335324</t>
        </is>
      </c>
      <c r="T901" s="175">
        <f>VLOOKUP(_xlfn.CONCAT(G901,H901),'SHIP-TO'!H:I,2,0)</f>
        <v/>
      </c>
      <c r="U901" s="296" t="n"/>
      <c r="V901" s="175" t="n"/>
      <c r="W901" s="175" t="n"/>
      <c r="X901" s="175" t="n"/>
      <c r="Y901" s="175" t="n"/>
      <c r="Z901" s="175" t="n"/>
      <c r="AA901" s="175" t="n"/>
      <c r="AB901" s="175" t="n"/>
      <c r="AC901" s="175" t="n"/>
      <c r="AD901" s="175" t="n"/>
      <c r="AE901" s="175" t="n"/>
      <c r="AF901" s="175" t="n"/>
      <c r="AG901" s="175" t="n"/>
      <c r="AH901" s="175" t="n"/>
      <c r="AI901" s="257" t="n"/>
      <c r="AJ901" s="175" t="n"/>
    </row>
    <row r="902">
      <c r="A902" s="167">
        <f>E902&amp;F902</f>
        <v/>
      </c>
      <c r="B902" s="56" t="n">
        <v>901</v>
      </c>
      <c r="C902" s="175">
        <f>C901</f>
        <v/>
      </c>
      <c r="D902" s="175">
        <f>C902&amp;"/"&amp;B902</f>
        <v/>
      </c>
      <c r="E902" s="187" t="n">
        <v>45712</v>
      </c>
      <c r="F902" s="270" t="inlineStr">
        <is>
          <t>возврат</t>
        </is>
      </c>
      <c r="G902" s="268" t="inlineStr">
        <is>
          <t>Тандер</t>
        </is>
      </c>
      <c r="H902" s="269" t="inlineStr">
        <is>
          <t>Челябинск</t>
        </is>
      </c>
      <c r="I902" s="175" t="n">
        <v>300</v>
      </c>
      <c r="J902" s="175" t="n">
        <v>300</v>
      </c>
      <c r="K902" s="175" t="inlineStr">
        <is>
          <t>Чел1450932</t>
        </is>
      </c>
      <c r="L902" s="175" t="inlineStr">
        <is>
          <t>Яшмурзин</t>
        </is>
      </c>
      <c r="M902" s="175" t="inlineStr">
        <is>
          <t>Р673ТО159</t>
        </is>
      </c>
      <c r="N902" s="175" t="n">
        <v>12</v>
      </c>
      <c r="O902" s="175" t="n"/>
      <c r="P902" s="175" t="n"/>
      <c r="Q902" s="251" t="n">
        <v>40000</v>
      </c>
      <c r="R902" s="175" t="n">
        <v>810014618</v>
      </c>
      <c r="S902" s="257" t="inlineStr">
        <is>
          <t>R101335327</t>
        </is>
      </c>
      <c r="T902" s="175">
        <f>VLOOKUP(_xlfn.CONCAT(G902,H902),'SHIP-TO'!H:I,2,0)</f>
        <v/>
      </c>
      <c r="U902" s="296" t="n"/>
      <c r="V902" s="175" t="n"/>
      <c r="W902" s="175" t="n"/>
      <c r="X902" s="175" t="n"/>
      <c r="Y902" s="175" t="n"/>
      <c r="Z902" s="175" t="n"/>
      <c r="AA902" s="175" t="n"/>
      <c r="AB902" s="175" t="n"/>
      <c r="AC902" s="175" t="n"/>
      <c r="AD902" s="175" t="n"/>
      <c r="AE902" s="175" t="n"/>
      <c r="AF902" s="175" t="n"/>
      <c r="AG902" s="175" t="n"/>
      <c r="AH902" s="175" t="n"/>
      <c r="AI902" s="257" t="n"/>
      <c r="AJ902" s="175" t="n"/>
    </row>
    <row r="903">
      <c r="A903" s="167">
        <f>E903&amp;F903</f>
        <v/>
      </c>
      <c r="B903" s="56" t="n">
        <v>902</v>
      </c>
      <c r="C903" s="175">
        <f>C902</f>
        <v/>
      </c>
      <c r="D903" s="175">
        <f>C903&amp;"/"&amp;B903</f>
        <v/>
      </c>
      <c r="E903" s="187" t="n">
        <v>45715</v>
      </c>
      <c r="F903" s="270" t="inlineStr">
        <is>
          <t>возврат</t>
        </is>
      </c>
      <c r="G903" s="268" t="inlineStr">
        <is>
          <t>Тандер</t>
        </is>
      </c>
      <c r="H903" s="269" t="inlineStr">
        <is>
          <t>Екатеринбург</t>
        </is>
      </c>
      <c r="I903" s="175" t="n">
        <v>500</v>
      </c>
      <c r="J903" s="175" t="n">
        <v>500</v>
      </c>
      <c r="K903" s="175" t="inlineStr">
        <is>
          <t>Пру1793797</t>
        </is>
      </c>
      <c r="L903" s="175" t="inlineStr">
        <is>
          <t>Пермяков</t>
        </is>
      </c>
      <c r="M903" s="175" t="inlineStr">
        <is>
          <t>Н773ЕТ159</t>
        </is>
      </c>
      <c r="N903" s="175" t="n">
        <v>20</v>
      </c>
      <c r="O903" s="175" t="n"/>
      <c r="P903" s="175" t="n"/>
      <c r="Q903" s="251" t="n">
        <v>16000</v>
      </c>
      <c r="R903" s="175" t="n">
        <v>810013103</v>
      </c>
      <c r="S903" s="257" t="inlineStr">
        <is>
          <t>R101335308</t>
        </is>
      </c>
      <c r="T903" s="175">
        <f>VLOOKUP(_xlfn.CONCAT(G903,H903),'SHIP-TO'!H:I,2,0)</f>
        <v/>
      </c>
      <c r="U903" s="296" t="n"/>
      <c r="V903" s="175" t="n"/>
      <c r="W903" s="175" t="n"/>
      <c r="X903" s="175" t="n"/>
      <c r="Y903" s="175" t="n"/>
      <c r="Z903" s="175" t="n"/>
      <c r="AA903" s="175" t="n"/>
      <c r="AB903" s="175" t="n"/>
      <c r="AC903" s="175" t="n"/>
      <c r="AD903" s="175" t="n"/>
      <c r="AE903" s="175" t="n"/>
      <c r="AF903" s="175" t="n"/>
      <c r="AG903" s="175" t="n"/>
      <c r="AH903" s="175" t="n"/>
      <c r="AI903" s="257" t="n"/>
      <c r="AJ903" s="175" t="n"/>
    </row>
    <row r="904" customFormat="1" s="172">
      <c r="A904" s="169">
        <f>E904&amp;F904</f>
        <v/>
      </c>
      <c r="B904" s="170" t="n">
        <v>903</v>
      </c>
      <c r="C904" s="185">
        <f>C903</f>
        <v/>
      </c>
      <c r="D904" s="185">
        <f>C904&amp;"/"&amp;B904</f>
        <v/>
      </c>
      <c r="E904" s="186" t="n">
        <v>45718</v>
      </c>
      <c r="F904" s="186" t="inlineStr">
        <is>
          <t>возврат</t>
        </is>
      </c>
      <c r="G904" s="185" t="inlineStr">
        <is>
          <t>Х5</t>
        </is>
      </c>
      <c r="H904" s="216" t="inlineStr">
        <is>
          <t>РЦ Тюмень</t>
        </is>
      </c>
      <c r="I904" s="185" t="n">
        <v>400</v>
      </c>
      <c r="J904" s="185" t="n">
        <v>400</v>
      </c>
      <c r="K904" s="185" t="n">
        <v>3190</v>
      </c>
      <c r="L904" s="185" t="inlineStr">
        <is>
          <t>Гладких</t>
        </is>
      </c>
      <c r="M904" s="185" t="inlineStr">
        <is>
          <t>Р669ТО159</t>
        </is>
      </c>
      <c r="N904" s="185" t="n">
        <v>16</v>
      </c>
      <c r="O904" s="185" t="n"/>
      <c r="P904" s="185" t="n"/>
      <c r="Q904" s="275" t="n">
        <v>40000</v>
      </c>
      <c r="R904" s="185" t="n">
        <v>810016322</v>
      </c>
      <c r="S904" s="258" t="inlineStr">
        <is>
          <t>R101344811</t>
        </is>
      </c>
      <c r="T904" s="185">
        <f>VLOOKUP(_xlfn.CONCAT(G904,H904),'SHIP-TO'!H:I,2,0)</f>
        <v/>
      </c>
      <c r="U904" s="282" t="n"/>
      <c r="V904" s="185" t="n"/>
      <c r="W904" s="185" t="n"/>
      <c r="X904" s="185" t="n"/>
      <c r="Y904" s="185" t="n"/>
      <c r="Z904" s="185" t="n"/>
      <c r="AA904" s="185" t="n"/>
      <c r="AB904" s="185" t="n"/>
      <c r="AC904" s="185" t="n"/>
      <c r="AD904" s="185" t="n"/>
      <c r="AE904" s="185" t="n"/>
      <c r="AF904" s="185" t="n"/>
      <c r="AG904" s="185" t="n"/>
      <c r="AH904" s="185" t="n"/>
      <c r="AI904" s="258" t="n"/>
      <c r="AJ904" s="185" t="n"/>
    </row>
    <row r="905" customFormat="1" s="172">
      <c r="A905" s="169">
        <f>E905&amp;F905</f>
        <v/>
      </c>
      <c r="B905" s="170" t="n">
        <v>904</v>
      </c>
      <c r="C905" s="185">
        <f>C904</f>
        <v/>
      </c>
      <c r="D905" s="185">
        <f>C905&amp;"/"&amp;B905</f>
        <v/>
      </c>
      <c r="E905" s="186" t="n">
        <v>45720</v>
      </c>
      <c r="F905" s="186" t="inlineStr">
        <is>
          <t>возврат</t>
        </is>
      </c>
      <c r="G905" s="185" t="inlineStr">
        <is>
          <t>Тандер</t>
        </is>
      </c>
      <c r="H905" s="216" t="inlineStr">
        <is>
          <t>Екатеринбург</t>
        </is>
      </c>
      <c r="I905" s="185" t="n">
        <v>500</v>
      </c>
      <c r="J905" s="185" t="n">
        <v>500</v>
      </c>
      <c r="K905" s="185" t="inlineStr">
        <is>
          <t>Пру1797053</t>
        </is>
      </c>
      <c r="L905" s="185" t="inlineStr">
        <is>
          <t>Луцик</t>
        </is>
      </c>
      <c r="M905" s="185" t="inlineStr">
        <is>
          <t>Р786УН159</t>
        </is>
      </c>
      <c r="N905" s="185" t="n">
        <v>20</v>
      </c>
      <c r="O905" s="185" t="n"/>
      <c r="P905" s="185" t="n"/>
      <c r="Q905" s="275" t="n">
        <v>16000</v>
      </c>
      <c r="R905" s="185" t="n">
        <v>810014094</v>
      </c>
      <c r="S905" s="258" t="inlineStr">
        <is>
          <t>R101344843</t>
        </is>
      </c>
      <c r="T905" s="185">
        <f>VLOOKUP(_xlfn.CONCAT(G905,H905),'SHIP-TO'!H:I,2,0)</f>
        <v/>
      </c>
      <c r="U905" s="282" t="n"/>
      <c r="V905" s="185" t="n"/>
      <c r="W905" s="185" t="n"/>
      <c r="X905" s="185" t="n"/>
      <c r="Y905" s="185" t="n"/>
      <c r="Z905" s="185" t="n"/>
      <c r="AA905" s="185" t="n"/>
      <c r="AB905" s="185" t="n"/>
      <c r="AC905" s="185" t="n"/>
      <c r="AD905" s="185" t="n"/>
      <c r="AE905" s="185" t="n"/>
      <c r="AF905" s="185" t="n"/>
      <c r="AG905" s="185" t="n"/>
      <c r="AH905" s="185" t="n"/>
      <c r="AI905" s="258" t="n"/>
      <c r="AJ905" s="185" t="n"/>
    </row>
    <row r="906" customFormat="1" s="172">
      <c r="A906" s="169">
        <f>E906&amp;F906</f>
        <v/>
      </c>
      <c r="B906" s="170" t="n">
        <v>905</v>
      </c>
      <c r="C906" s="185">
        <f>C905</f>
        <v/>
      </c>
      <c r="D906" s="185">
        <f>C906&amp;"/"&amp;B906</f>
        <v/>
      </c>
      <c r="E906" s="186" t="n">
        <v>45721</v>
      </c>
      <c r="F906" s="186" t="inlineStr">
        <is>
          <t>возврат</t>
        </is>
      </c>
      <c r="G906" s="185" t="inlineStr">
        <is>
          <t>Континент</t>
        </is>
      </c>
      <c r="H906" s="216" t="inlineStr">
        <is>
          <t>Челябинск</t>
        </is>
      </c>
      <c r="I906" s="185" t="n">
        <v>600</v>
      </c>
      <c r="J906" s="185" t="n">
        <v>600</v>
      </c>
      <c r="K906" s="185" t="n">
        <v>17</v>
      </c>
      <c r="L906" s="185" t="inlineStr">
        <is>
          <t xml:space="preserve">Лесников </t>
        </is>
      </c>
      <c r="M906" s="185" t="inlineStr">
        <is>
          <t>Р208ТР159</t>
        </is>
      </c>
      <c r="N906" s="185" t="n">
        <v>24</v>
      </c>
      <c r="O906" s="185" t="n"/>
      <c r="P906" s="185" t="n"/>
      <c r="Q906" s="275" t="n">
        <v>40000</v>
      </c>
      <c r="R906" s="185" t="n">
        <v>810014420</v>
      </c>
      <c r="S906" s="258" t="inlineStr">
        <is>
          <t>R101344829</t>
        </is>
      </c>
      <c r="T906" s="185">
        <f>VLOOKUP(_xlfn.CONCAT(G906,H906),'SHIP-TO'!H:I,2,0)</f>
        <v/>
      </c>
      <c r="U906" s="282" t="n"/>
      <c r="V906" s="185" t="n"/>
      <c r="W906" s="185" t="n"/>
      <c r="X906" s="185" t="n"/>
      <c r="Y906" s="185" t="n"/>
      <c r="Z906" s="185" t="n"/>
      <c r="AA906" s="185" t="n"/>
      <c r="AB906" s="185" t="n"/>
      <c r="AC906" s="185" t="n"/>
      <c r="AD906" s="185" t="n"/>
      <c r="AE906" s="185" t="n"/>
      <c r="AF906" s="185" t="n"/>
      <c r="AG906" s="185" t="n"/>
      <c r="AH906" s="185" t="n"/>
      <c r="AI906" s="258" t="n"/>
      <c r="AJ906" s="185" t="n"/>
    </row>
    <row r="907" customFormat="1" s="172">
      <c r="A907" s="169">
        <f>E907&amp;F907</f>
        <v/>
      </c>
      <c r="B907" s="170" t="n">
        <v>906</v>
      </c>
      <c r="C907" s="185">
        <f>C906</f>
        <v/>
      </c>
      <c r="D907" s="185">
        <f>C907&amp;"/"&amp;B907</f>
        <v/>
      </c>
      <c r="E907" s="186" t="n">
        <v>45723</v>
      </c>
      <c r="F907" s="186" t="inlineStr">
        <is>
          <t>возврат</t>
        </is>
      </c>
      <c r="G907" s="185" t="inlineStr">
        <is>
          <t>Тандер</t>
        </is>
      </c>
      <c r="H907" s="216" t="inlineStr">
        <is>
          <t>Тюмень</t>
        </is>
      </c>
      <c r="I907" s="185" t="n">
        <v>340</v>
      </c>
      <c r="J907" s="185" t="n">
        <v>340</v>
      </c>
      <c r="K907" s="185" t="inlineStr">
        <is>
          <t>Тмн1090304</t>
        </is>
      </c>
      <c r="L907" s="185" t="inlineStr">
        <is>
          <t xml:space="preserve">Малыгин </t>
        </is>
      </c>
      <c r="M907" s="185" t="inlineStr">
        <is>
          <t>Р982ТМ159</t>
        </is>
      </c>
      <c r="N907" s="185" t="n">
        <v>14</v>
      </c>
      <c r="O907" s="185" t="n"/>
      <c r="P907" s="185" t="n"/>
      <c r="Q907" s="275" t="n">
        <v>40000</v>
      </c>
      <c r="R907" s="185" t="n">
        <v>810004936</v>
      </c>
      <c r="S907" s="258" t="inlineStr">
        <is>
          <t>R101344832</t>
        </is>
      </c>
      <c r="T907" s="185">
        <f>VLOOKUP(_xlfn.CONCAT(G907,H907),'SHIP-TO'!H:I,2,0)</f>
        <v/>
      </c>
      <c r="U907" s="282" t="n"/>
      <c r="V907" s="185" t="n"/>
      <c r="W907" s="185" t="n"/>
      <c r="X907" s="185" t="n"/>
      <c r="Y907" s="185" t="n"/>
      <c r="Z907" s="185" t="n"/>
      <c r="AA907" s="185" t="n"/>
      <c r="AB907" s="185" t="n"/>
      <c r="AC907" s="185" t="n"/>
      <c r="AD907" s="185" t="n"/>
      <c r="AE907" s="185" t="n"/>
      <c r="AF907" s="185" t="n"/>
      <c r="AG907" s="185" t="n"/>
      <c r="AH907" s="185" t="n"/>
      <c r="AI907" s="258" t="n"/>
      <c r="AJ907" s="185" t="n"/>
    </row>
    <row r="908" customFormat="1" s="172">
      <c r="A908" s="169">
        <f>E908&amp;F908</f>
        <v/>
      </c>
      <c r="B908" s="170" t="n">
        <v>907</v>
      </c>
      <c r="C908" s="185">
        <f>C907</f>
        <v/>
      </c>
      <c r="D908" s="185">
        <f>C908&amp;"/"&amp;B908</f>
        <v/>
      </c>
      <c r="E908" s="186" t="n">
        <v>45723</v>
      </c>
      <c r="F908" s="186" t="inlineStr">
        <is>
          <t>возврат</t>
        </is>
      </c>
      <c r="G908" s="185" t="inlineStr">
        <is>
          <t>Тандер</t>
        </is>
      </c>
      <c r="H908" s="216" t="inlineStr">
        <is>
          <t>Челябинск</t>
        </is>
      </c>
      <c r="I908" s="185" t="n">
        <v>360</v>
      </c>
      <c r="J908" s="185" t="n">
        <v>360</v>
      </c>
      <c r="K908" s="185" t="inlineStr">
        <is>
          <t>Чел1455158</t>
        </is>
      </c>
      <c r="L908" s="185" t="inlineStr">
        <is>
          <t>Луцик</t>
        </is>
      </c>
      <c r="M908" s="185" t="inlineStr">
        <is>
          <t>Р786УН159</t>
        </is>
      </c>
      <c r="N908" s="185" t="n">
        <v>15</v>
      </c>
      <c r="O908" s="185" t="n"/>
      <c r="P908" s="185" t="n"/>
      <c r="Q908" s="275" t="n">
        <v>40000</v>
      </c>
      <c r="R908" s="185" t="n">
        <v>810013107</v>
      </c>
      <c r="S908" s="258" t="inlineStr">
        <is>
          <t>R101344835</t>
        </is>
      </c>
      <c r="T908" s="185">
        <f>VLOOKUP(_xlfn.CONCAT(G908,H908),'SHIP-TO'!H:I,2,0)</f>
        <v/>
      </c>
      <c r="U908" s="282" t="n"/>
      <c r="V908" s="185" t="n"/>
      <c r="W908" s="185" t="n"/>
      <c r="X908" s="185" t="n"/>
      <c r="Y908" s="185" t="n"/>
      <c r="Z908" s="185" t="n"/>
      <c r="AA908" s="185" t="n"/>
      <c r="AB908" s="185" t="n"/>
      <c r="AC908" s="185" t="n"/>
      <c r="AD908" s="185" t="n"/>
      <c r="AE908" s="185" t="n"/>
      <c r="AF908" s="185" t="n"/>
      <c r="AG908" s="185" t="n"/>
      <c r="AH908" s="185" t="n"/>
      <c r="AI908" s="258" t="n"/>
      <c r="AJ908" s="185" t="n"/>
    </row>
    <row r="909" customFormat="1" s="172">
      <c r="A909" s="169">
        <f>E909&amp;F909</f>
        <v/>
      </c>
      <c r="B909" s="170" t="n">
        <v>908</v>
      </c>
      <c r="C909" s="185">
        <f>C908</f>
        <v/>
      </c>
      <c r="D909" s="185">
        <f>C909&amp;"/"&amp;B909</f>
        <v/>
      </c>
      <c r="E909" s="186" t="n">
        <v>45725</v>
      </c>
      <c r="F909" s="186" t="inlineStr">
        <is>
          <t>возврат</t>
        </is>
      </c>
      <c r="G909" s="185" t="inlineStr">
        <is>
          <t>Тандер</t>
        </is>
      </c>
      <c r="H909" s="216" t="inlineStr">
        <is>
          <t>Екатеринбург</t>
        </is>
      </c>
      <c r="I909" s="185" t="n">
        <v>500</v>
      </c>
      <c r="J909" s="185" t="n">
        <v>500</v>
      </c>
      <c r="K909" s="185" t="inlineStr">
        <is>
          <t>Пру1800354</t>
        </is>
      </c>
      <c r="L909" s="185" t="inlineStr">
        <is>
          <t xml:space="preserve">Салимгараев </t>
        </is>
      </c>
      <c r="M909" s="185" t="inlineStr">
        <is>
          <t>А308ОК159</t>
        </is>
      </c>
      <c r="N909" s="185" t="n">
        <v>20</v>
      </c>
      <c r="O909" s="185" t="n"/>
      <c r="P909" s="185" t="n"/>
      <c r="Q909" s="275" t="n">
        <v>16000</v>
      </c>
      <c r="R909" s="185" t="n">
        <v>810014095</v>
      </c>
      <c r="S909" s="258" t="inlineStr">
        <is>
          <t>R101344846</t>
        </is>
      </c>
      <c r="T909" s="185">
        <f>VLOOKUP(_xlfn.CONCAT(G909,H909),'SHIP-TO'!H:I,2,0)</f>
        <v/>
      </c>
      <c r="U909" s="282" t="n"/>
      <c r="V909" s="185" t="n"/>
      <c r="W909" s="185" t="n"/>
      <c r="X909" s="185" t="n"/>
      <c r="Y909" s="185" t="n"/>
      <c r="Z909" s="185" t="n"/>
      <c r="AA909" s="185" t="n"/>
      <c r="AB909" s="185" t="n"/>
      <c r="AC909" s="185" t="n"/>
      <c r="AD909" s="185" t="n"/>
      <c r="AE909" s="185" t="n"/>
      <c r="AF909" s="185" t="n"/>
      <c r="AG909" s="185" t="n"/>
      <c r="AH909" s="185" t="n"/>
      <c r="AI909" s="258" t="n"/>
      <c r="AJ909" s="185" t="n"/>
    </row>
    <row r="910" customFormat="1" s="172">
      <c r="A910" s="169">
        <f>E910&amp;F910</f>
        <v/>
      </c>
      <c r="B910" s="170" t="n">
        <v>909</v>
      </c>
      <c r="C910" s="185">
        <f>C909</f>
        <v/>
      </c>
      <c r="D910" s="185">
        <f>C910&amp;"/"&amp;B910</f>
        <v/>
      </c>
      <c r="E910" s="186" t="n">
        <v>45725</v>
      </c>
      <c r="F910" s="186" t="inlineStr">
        <is>
          <t>возврат</t>
        </is>
      </c>
      <c r="G910" s="185" t="inlineStr">
        <is>
          <t>Х5</t>
        </is>
      </c>
      <c r="H910" s="216" t="inlineStr">
        <is>
          <t>РЦ Тюмень</t>
        </is>
      </c>
      <c r="I910" s="185" t="n">
        <v>400</v>
      </c>
      <c r="J910" s="185" t="n">
        <v>400</v>
      </c>
      <c r="K910" s="185" t="n">
        <v>3235</v>
      </c>
      <c r="L910" s="185" t="inlineStr">
        <is>
          <t xml:space="preserve">Сорокин </t>
        </is>
      </c>
      <c r="M910" s="185" t="inlineStr">
        <is>
          <t>Р669ТО159</t>
        </is>
      </c>
      <c r="N910" s="185" t="n">
        <v>16</v>
      </c>
      <c r="O910" s="185" t="n"/>
      <c r="P910" s="185" t="n"/>
      <c r="Q910" s="275" t="n">
        <v>40000</v>
      </c>
      <c r="R910" s="185" t="n">
        <v>810015964</v>
      </c>
      <c r="S910" s="258" t="inlineStr">
        <is>
          <t>R101344822</t>
        </is>
      </c>
      <c r="T910" s="185">
        <f>VLOOKUP(_xlfn.CONCAT(G910,H910),'SHIP-TO'!H:I,2,0)</f>
        <v/>
      </c>
      <c r="U910" s="282" t="n"/>
      <c r="V910" s="185" t="n"/>
      <c r="W910" s="185" t="n"/>
      <c r="X910" s="185" t="n"/>
      <c r="Y910" s="185" t="n"/>
      <c r="Z910" s="185" t="n"/>
      <c r="AA910" s="185" t="n"/>
      <c r="AB910" s="185" t="n"/>
      <c r="AC910" s="185" t="n"/>
      <c r="AD910" s="185" t="n"/>
      <c r="AE910" s="185" t="n"/>
      <c r="AF910" s="185" t="n"/>
      <c r="AG910" s="185" t="n"/>
      <c r="AH910" s="185" t="n"/>
      <c r="AI910" s="258" t="n"/>
      <c r="AJ910" s="185" t="n"/>
    </row>
    <row r="911" customFormat="1" s="172">
      <c r="A911" s="169">
        <f>E911&amp;F911</f>
        <v/>
      </c>
      <c r="B911" s="170" t="n">
        <v>910</v>
      </c>
      <c r="C911" s="185">
        <f>C910</f>
        <v/>
      </c>
      <c r="D911" s="185">
        <f>C911&amp;"/"&amp;B911</f>
        <v/>
      </c>
      <c r="E911" s="186" t="n">
        <v>45725</v>
      </c>
      <c r="F911" s="186" t="inlineStr">
        <is>
          <t>возврат</t>
        </is>
      </c>
      <c r="G911" s="185" t="inlineStr">
        <is>
          <t>Х5</t>
        </is>
      </c>
      <c r="H911" s="216" t="inlineStr">
        <is>
          <t>РЦ Екатеринбург Юг</t>
        </is>
      </c>
      <c r="I911" s="185" t="n">
        <v>300</v>
      </c>
      <c r="J911" s="185" t="n">
        <v>300</v>
      </c>
      <c r="K911" s="185" t="n">
        <v>4758</v>
      </c>
      <c r="L911" s="185" t="inlineStr">
        <is>
          <t>Брылин</t>
        </is>
      </c>
      <c r="M911" s="185" t="inlineStr">
        <is>
          <t>Р673ТО159</t>
        </is>
      </c>
      <c r="N911" s="185" t="n">
        <v>12</v>
      </c>
      <c r="O911" s="185" t="n"/>
      <c r="P911" s="185" t="n"/>
      <c r="Q911" s="275" t="n">
        <v>16000</v>
      </c>
      <c r="R911" s="185" t="n">
        <v>810013341</v>
      </c>
      <c r="S911" s="258" t="inlineStr">
        <is>
          <t>R101335331</t>
        </is>
      </c>
      <c r="T911" s="185">
        <f>VLOOKUP(_xlfn.CONCAT(G911,H911),'SHIP-TO'!H:I,2,0)</f>
        <v/>
      </c>
      <c r="U911" s="282" t="n"/>
      <c r="V911" s="185" t="n"/>
      <c r="W911" s="185" t="n"/>
      <c r="X911" s="185" t="n"/>
      <c r="Y911" s="185" t="n"/>
      <c r="Z911" s="185" t="n"/>
      <c r="AA911" s="185" t="n"/>
      <c r="AB911" s="185" t="n"/>
      <c r="AC911" s="185" t="n"/>
      <c r="AD911" s="185" t="n"/>
      <c r="AE911" s="185" t="n"/>
      <c r="AF911" s="185" t="n"/>
      <c r="AG911" s="185" t="n"/>
      <c r="AH911" s="185" t="n"/>
      <c r="AI911" s="258" t="n"/>
      <c r="AJ911" s="185" t="n"/>
    </row>
    <row r="912" customFormat="1" s="172">
      <c r="A912" s="169">
        <f>E912&amp;F912</f>
        <v/>
      </c>
      <c r="B912" s="170" t="n">
        <v>911</v>
      </c>
      <c r="C912" s="185">
        <f>C911</f>
        <v/>
      </c>
      <c r="D912" s="185">
        <f>C912&amp;"/"&amp;B912</f>
        <v/>
      </c>
      <c r="E912" s="186" t="n">
        <v>45727</v>
      </c>
      <c r="F912" s="186" t="inlineStr">
        <is>
          <t>возврат</t>
        </is>
      </c>
      <c r="G912" s="185" t="inlineStr">
        <is>
          <t>Х5</t>
        </is>
      </c>
      <c r="H912" s="216" t="inlineStr">
        <is>
          <t>РЦ Екатеринбург Юг</t>
        </is>
      </c>
      <c r="I912" s="185" t="n">
        <v>300</v>
      </c>
      <c r="J912" s="185" t="n">
        <v>300</v>
      </c>
      <c r="K912" s="185" t="n">
        <v>4771</v>
      </c>
      <c r="L912" s="185" t="inlineStr">
        <is>
          <t xml:space="preserve">Антропов </t>
        </is>
      </c>
      <c r="M912" s="185" t="inlineStr">
        <is>
          <t>Р143ЕХ159</t>
        </is>
      </c>
      <c r="N912" s="185" t="n">
        <v>12</v>
      </c>
      <c r="O912" s="185" t="n"/>
      <c r="P912" s="185" t="n"/>
      <c r="Q912" s="275" t="n">
        <v>16000</v>
      </c>
      <c r="R912" s="185" t="n">
        <v>810014625</v>
      </c>
      <c r="S912" s="258" t="inlineStr">
        <is>
          <t>R101344824</t>
        </is>
      </c>
      <c r="T912" s="185">
        <f>VLOOKUP(_xlfn.CONCAT(G912,H912),'SHIP-TO'!H:I,2,0)</f>
        <v/>
      </c>
      <c r="U912" s="282" t="n"/>
      <c r="V912" s="185" t="n"/>
      <c r="W912" s="185" t="n"/>
      <c r="X912" s="185" t="n"/>
      <c r="Y912" s="185" t="n"/>
      <c r="Z912" s="185" t="n"/>
      <c r="AA912" s="185" t="n"/>
      <c r="AB912" s="185" t="n"/>
      <c r="AC912" s="185" t="n"/>
      <c r="AD912" s="185" t="n"/>
      <c r="AE912" s="185" t="n"/>
      <c r="AF912" s="185" t="n"/>
      <c r="AG912" s="185" t="n"/>
      <c r="AH912" s="185" t="n"/>
      <c r="AI912" s="258" t="n"/>
      <c r="AJ912" s="185" t="n"/>
    </row>
    <row r="913" customFormat="1" s="172">
      <c r="A913" s="169">
        <f>E913&amp;F913</f>
        <v/>
      </c>
      <c r="B913" s="170" t="n">
        <v>912</v>
      </c>
      <c r="C913" s="185">
        <f>C912</f>
        <v/>
      </c>
      <c r="D913" s="185">
        <f>C913&amp;"/"&amp;B913</f>
        <v/>
      </c>
      <c r="E913" s="186" t="n">
        <v>45728</v>
      </c>
      <c r="F913" s="186" t="inlineStr">
        <is>
          <t>возврат</t>
        </is>
      </c>
      <c r="G913" s="185" t="inlineStr">
        <is>
          <t>Х5</t>
        </is>
      </c>
      <c r="H913" s="216" t="inlineStr">
        <is>
          <t>РЦ Екатеринбург Юг</t>
        </is>
      </c>
      <c r="I913" s="185" t="n">
        <v>300</v>
      </c>
      <c r="J913" s="185" t="n">
        <v>300</v>
      </c>
      <c r="K913" s="185" t="n">
        <v>4778</v>
      </c>
      <c r="L913" s="185" t="inlineStr">
        <is>
          <t xml:space="preserve">Пермяков </t>
        </is>
      </c>
      <c r="M913" s="185" t="inlineStr">
        <is>
          <t>Н773ЕТ159</t>
        </is>
      </c>
      <c r="N913" s="185" t="n">
        <v>12</v>
      </c>
      <c r="O913" s="185" t="n"/>
      <c r="P913" s="185" t="n"/>
      <c r="Q913" s="275" t="n">
        <v>16000</v>
      </c>
      <c r="R913" s="185" t="n">
        <v>810013578</v>
      </c>
      <c r="S913" s="258" t="inlineStr">
        <is>
          <t>R101344825</t>
        </is>
      </c>
      <c r="T913" s="185">
        <f>VLOOKUP(_xlfn.CONCAT(G913,H913),'SHIP-TO'!H:I,2,0)</f>
        <v/>
      </c>
      <c r="U913" s="282" t="n"/>
      <c r="V913" s="185" t="n"/>
      <c r="W913" s="185" t="n"/>
      <c r="X913" s="185" t="n"/>
      <c r="Y913" s="185" t="n"/>
      <c r="Z913" s="185" t="n"/>
      <c r="AA913" s="185" t="n"/>
      <c r="AB913" s="185" t="n"/>
      <c r="AC913" s="185" t="n"/>
      <c r="AD913" s="185" t="n"/>
      <c r="AE913" s="185" t="n"/>
      <c r="AF913" s="185" t="n"/>
      <c r="AG913" s="185" t="n"/>
      <c r="AH913" s="185" t="n"/>
      <c r="AI913" s="258" t="n"/>
      <c r="AJ913" s="185" t="n"/>
    </row>
    <row r="914" customFormat="1" s="172">
      <c r="A914" s="169">
        <f>E914&amp;F914</f>
        <v/>
      </c>
      <c r="B914" s="170" t="n">
        <v>913</v>
      </c>
      <c r="C914" s="185">
        <f>C913</f>
        <v/>
      </c>
      <c r="D914" s="185">
        <f>C914&amp;"/"&amp;B914</f>
        <v/>
      </c>
      <c r="E914" s="186" t="n">
        <v>45728</v>
      </c>
      <c r="F914" s="186" t="inlineStr">
        <is>
          <t>возврат</t>
        </is>
      </c>
      <c r="G914" s="185" t="inlineStr">
        <is>
          <t>Х5</t>
        </is>
      </c>
      <c r="H914" s="216" t="inlineStr">
        <is>
          <t>РЦ Екатеринбург Юг</t>
        </is>
      </c>
      <c r="I914" s="185" t="n">
        <v>400</v>
      </c>
      <c r="J914" s="185" t="n">
        <v>400</v>
      </c>
      <c r="K914" s="185" t="n">
        <v>4779</v>
      </c>
      <c r="L914" s="185" t="inlineStr">
        <is>
          <t xml:space="preserve">Яшмурзин </t>
        </is>
      </c>
      <c r="M914" s="185" t="inlineStr">
        <is>
          <t>Р658ТО159</t>
        </is>
      </c>
      <c r="N914" s="185" t="n">
        <v>16</v>
      </c>
      <c r="O914" s="185" t="n"/>
      <c r="P914" s="185" t="n"/>
      <c r="Q914" s="275" t="n">
        <v>16000</v>
      </c>
      <c r="R914" s="185" t="n">
        <v>810013579</v>
      </c>
      <c r="S914" s="258" t="inlineStr">
        <is>
          <t>R101344823</t>
        </is>
      </c>
      <c r="T914" s="185">
        <f>VLOOKUP(_xlfn.CONCAT(G914,H914),'SHIP-TO'!H:I,2,0)</f>
        <v/>
      </c>
      <c r="U914" s="282" t="n"/>
      <c r="V914" s="185" t="n"/>
      <c r="W914" s="185" t="n"/>
      <c r="X914" s="185" t="n"/>
      <c r="Y914" s="185" t="n"/>
      <c r="Z914" s="185" t="n"/>
      <c r="AA914" s="185" t="n"/>
      <c r="AB914" s="185" t="n"/>
      <c r="AC914" s="185" t="n"/>
      <c r="AD914" s="185" t="n"/>
      <c r="AE914" s="185" t="n"/>
      <c r="AF914" s="185" t="n"/>
      <c r="AG914" s="185" t="n"/>
      <c r="AH914" s="185" t="n"/>
      <c r="AI914" s="258" t="n"/>
      <c r="AJ914" s="185" t="n"/>
    </row>
    <row r="915" customFormat="1" s="172">
      <c r="A915" s="169">
        <f>E915&amp;F915</f>
        <v/>
      </c>
      <c r="B915" s="170" t="n">
        <v>914</v>
      </c>
      <c r="C915" s="185">
        <f>C914</f>
        <v/>
      </c>
      <c r="D915" s="185">
        <f>C915&amp;"/"&amp;B915</f>
        <v/>
      </c>
      <c r="E915" s="186" t="n">
        <v>45730</v>
      </c>
      <c r="F915" s="186" t="inlineStr">
        <is>
          <t>возврат</t>
        </is>
      </c>
      <c r="G915" s="185" t="inlineStr">
        <is>
          <t>Тандер</t>
        </is>
      </c>
      <c r="H915" s="216" t="inlineStr">
        <is>
          <t>Екатеринбург</t>
        </is>
      </c>
      <c r="I915" s="185" t="n">
        <v>500</v>
      </c>
      <c r="J915" s="185" t="n">
        <v>500</v>
      </c>
      <c r="K915" s="185" t="inlineStr">
        <is>
          <t>Пру1803989</t>
        </is>
      </c>
      <c r="L915" s="185" t="inlineStr">
        <is>
          <t xml:space="preserve">Чайкин </t>
        </is>
      </c>
      <c r="M915" s="185" t="inlineStr">
        <is>
          <t>А309ОК159</t>
        </is>
      </c>
      <c r="N915" s="185" t="n">
        <v>20</v>
      </c>
      <c r="O915" s="185" t="n"/>
      <c r="P915" s="185" t="n"/>
      <c r="Q915" s="275" t="n">
        <v>16000</v>
      </c>
      <c r="R915" s="185" t="n">
        <v>810014096</v>
      </c>
      <c r="S915" s="258" t="inlineStr">
        <is>
          <t>R101344844</t>
        </is>
      </c>
      <c r="T915" s="185">
        <f>VLOOKUP(_xlfn.CONCAT(G915,H915),'SHIP-TO'!H:I,2,0)</f>
        <v/>
      </c>
      <c r="U915" s="282" t="n"/>
      <c r="V915" s="185" t="n"/>
      <c r="W915" s="185" t="n"/>
      <c r="X915" s="185" t="n"/>
      <c r="Y915" s="185" t="n"/>
      <c r="Z915" s="185" t="n"/>
      <c r="AA915" s="185" t="n"/>
      <c r="AB915" s="185" t="n"/>
      <c r="AC915" s="185" t="n"/>
      <c r="AD915" s="185" t="n"/>
      <c r="AE915" s="185" t="n"/>
      <c r="AF915" s="185" t="n"/>
      <c r="AG915" s="185" t="n"/>
      <c r="AH915" s="185" t="n"/>
      <c r="AI915" s="258" t="n"/>
      <c r="AJ915" s="185" t="n"/>
    </row>
    <row r="916" customFormat="1" s="172">
      <c r="A916" s="169">
        <f>E916&amp;F916</f>
        <v/>
      </c>
      <c r="B916" s="170" t="n">
        <v>915</v>
      </c>
      <c r="C916" s="185">
        <f>C915</f>
        <v/>
      </c>
      <c r="D916" s="185">
        <f>C916&amp;"/"&amp;B916</f>
        <v/>
      </c>
      <c r="E916" s="186" t="n">
        <v>45731</v>
      </c>
      <c r="F916" s="186" t="inlineStr">
        <is>
          <t>возврат</t>
        </is>
      </c>
      <c r="G916" s="185" t="inlineStr">
        <is>
          <t>Х5</t>
        </is>
      </c>
      <c r="H916" s="216" t="inlineStr">
        <is>
          <t>РЦ Екатеринбург</t>
        </is>
      </c>
      <c r="I916" s="185" t="n">
        <v>300</v>
      </c>
      <c r="J916" s="185" t="n">
        <v>300</v>
      </c>
      <c r="K916" s="185" t="n">
        <v>13407</v>
      </c>
      <c r="L916" s="185" t="inlineStr">
        <is>
          <t xml:space="preserve">Луцик </t>
        </is>
      </c>
      <c r="M916" s="185" t="inlineStr">
        <is>
          <t>Р786УН159</t>
        </is>
      </c>
      <c r="N916" s="185" t="n">
        <v>12</v>
      </c>
      <c r="O916" s="185" t="n"/>
      <c r="P916" s="185" t="n"/>
      <c r="Q916" s="275" t="n">
        <v>16000</v>
      </c>
      <c r="R916" s="185" t="n">
        <v>810015753</v>
      </c>
      <c r="S916" s="258" t="inlineStr">
        <is>
          <t>R101344808</t>
        </is>
      </c>
      <c r="T916" s="185">
        <f>VLOOKUP(_xlfn.CONCAT(G916,H916),'SHIP-TO'!H:I,2,0)</f>
        <v/>
      </c>
      <c r="U916" s="282" t="n"/>
      <c r="V916" s="185" t="n"/>
      <c r="W916" s="185" t="n"/>
      <c r="X916" s="185" t="n"/>
      <c r="Y916" s="185" t="n"/>
      <c r="Z916" s="185" t="n"/>
      <c r="AA916" s="185" t="n"/>
      <c r="AB916" s="185" t="n"/>
      <c r="AC916" s="185" t="n"/>
      <c r="AD916" s="185" t="n"/>
      <c r="AE916" s="185" t="n"/>
      <c r="AF916" s="185" t="n"/>
      <c r="AG916" s="185" t="n"/>
      <c r="AH916" s="185" t="n"/>
      <c r="AI916" s="258" t="n"/>
      <c r="AJ916" s="185" t="n"/>
    </row>
    <row r="917" customFormat="1" s="172">
      <c r="A917" s="169">
        <f>E917&amp;F917</f>
        <v/>
      </c>
      <c r="B917" s="170" t="n">
        <v>916</v>
      </c>
      <c r="C917" s="185">
        <f>C916</f>
        <v/>
      </c>
      <c r="D917" s="185">
        <f>C917&amp;"/"&amp;B917</f>
        <v/>
      </c>
      <c r="E917" s="186" t="n">
        <v>45732</v>
      </c>
      <c r="F917" s="186" t="inlineStr">
        <is>
          <t>возврат</t>
        </is>
      </c>
      <c r="G917" s="185" t="inlineStr">
        <is>
          <t>Х5</t>
        </is>
      </c>
      <c r="H917" s="216" t="inlineStr">
        <is>
          <t>РЦ Екатеринбург</t>
        </is>
      </c>
      <c r="I917" s="185" t="n">
        <v>400</v>
      </c>
      <c r="J917" s="185" t="n">
        <v>400</v>
      </c>
      <c r="K917" s="185" t="n">
        <v>13414</v>
      </c>
      <c r="L917" s="185" t="inlineStr">
        <is>
          <t xml:space="preserve">Мартыненко </t>
        </is>
      </c>
      <c r="M917" s="185" t="inlineStr">
        <is>
          <t>Р673ТО159</t>
        </is>
      </c>
      <c r="N917" s="185" t="n">
        <v>16</v>
      </c>
      <c r="O917" s="185" t="n"/>
      <c r="P917" s="185" t="n"/>
      <c r="Q917" s="275" t="n">
        <v>16000</v>
      </c>
      <c r="R917" s="185" t="n">
        <v>810014859</v>
      </c>
      <c r="S917" s="258" t="inlineStr">
        <is>
          <t>R101344809</t>
        </is>
      </c>
      <c r="T917" s="185">
        <f>VLOOKUP(_xlfn.CONCAT(G917,H917),'SHIP-TO'!H:I,2,0)</f>
        <v/>
      </c>
      <c r="U917" s="282" t="n"/>
      <c r="V917" s="185" t="n"/>
      <c r="W917" s="185" t="n"/>
      <c r="X917" s="185" t="n"/>
      <c r="Y917" s="185" t="n"/>
      <c r="Z917" s="185" t="n"/>
      <c r="AA917" s="185" t="n"/>
      <c r="AB917" s="185" t="n"/>
      <c r="AC917" s="185" t="n"/>
      <c r="AD917" s="185" t="n"/>
      <c r="AE917" s="185" t="n"/>
      <c r="AF917" s="185" t="n"/>
      <c r="AG917" s="185" t="n"/>
      <c r="AH917" s="185" t="n"/>
      <c r="AI917" s="258" t="n"/>
      <c r="AJ917" s="185" t="n"/>
    </row>
    <row r="918" customFormat="1" s="172">
      <c r="A918" s="169">
        <f>E918&amp;F918</f>
        <v/>
      </c>
      <c r="B918" s="170" t="n">
        <v>917</v>
      </c>
      <c r="C918" s="185">
        <f>C917</f>
        <v/>
      </c>
      <c r="D918" s="185">
        <f>C918&amp;"/"&amp;B918</f>
        <v/>
      </c>
      <c r="E918" s="186" t="n">
        <v>45734</v>
      </c>
      <c r="F918" s="186" t="inlineStr">
        <is>
          <t>возврат</t>
        </is>
      </c>
      <c r="G918" s="185" t="inlineStr">
        <is>
          <t>Х5</t>
        </is>
      </c>
      <c r="H918" s="216" t="inlineStr">
        <is>
          <t>РЦ Екатеринбург Юг</t>
        </is>
      </c>
      <c r="I918" s="185" t="n">
        <v>400</v>
      </c>
      <c r="J918" s="185" t="n">
        <v>400</v>
      </c>
      <c r="K918" s="185" t="n">
        <v>4819</v>
      </c>
      <c r="L918" s="185" t="inlineStr">
        <is>
          <t xml:space="preserve">Антропов </t>
        </is>
      </c>
      <c r="M918" s="185" t="inlineStr">
        <is>
          <t>Р143ЕХ159</t>
        </is>
      </c>
      <c r="N918" s="185" t="n">
        <v>16</v>
      </c>
      <c r="O918" s="185" t="n"/>
      <c r="P918" s="185" t="n"/>
      <c r="Q918" s="275" t="n">
        <v>16000</v>
      </c>
      <c r="R918" s="185" t="n">
        <v>810014860</v>
      </c>
      <c r="S918" s="258" t="inlineStr">
        <is>
          <t>R101344826</t>
        </is>
      </c>
      <c r="T918" s="185">
        <f>VLOOKUP(_xlfn.CONCAT(G918,H918),'SHIP-TO'!H:I,2,0)</f>
        <v/>
      </c>
      <c r="U918" s="282" t="n"/>
      <c r="V918" s="185" t="n"/>
      <c r="W918" s="185" t="n"/>
      <c r="X918" s="185" t="n"/>
      <c r="Y918" s="185" t="n"/>
      <c r="Z918" s="185" t="n"/>
      <c r="AA918" s="185" t="n"/>
      <c r="AB918" s="185" t="n"/>
      <c r="AC918" s="185" t="n"/>
      <c r="AD918" s="185" t="n"/>
      <c r="AE918" s="185" t="n"/>
      <c r="AF918" s="185" t="n"/>
      <c r="AG918" s="185" t="n"/>
      <c r="AH918" s="185" t="n"/>
      <c r="AI918" s="258" t="n"/>
      <c r="AJ918" s="185" t="n"/>
    </row>
    <row r="919" customFormat="1" s="172">
      <c r="A919" s="169">
        <f>E919&amp;F919</f>
        <v/>
      </c>
      <c r="B919" s="170" t="n">
        <v>918</v>
      </c>
      <c r="C919" s="185">
        <f>C918</f>
        <v/>
      </c>
      <c r="D919" s="185">
        <f>C919&amp;"/"&amp;B919</f>
        <v/>
      </c>
      <c r="E919" s="186" t="n">
        <v>45735</v>
      </c>
      <c r="F919" s="186" t="inlineStr">
        <is>
          <t>возврат</t>
        </is>
      </c>
      <c r="G919" s="185" t="inlineStr">
        <is>
          <t>Тандер</t>
        </is>
      </c>
      <c r="H919" s="216" t="inlineStr">
        <is>
          <t>Екатеринбург</t>
        </is>
      </c>
      <c r="I919" s="185" t="n">
        <v>500</v>
      </c>
      <c r="J919" s="185" t="n">
        <v>500</v>
      </c>
      <c r="K919" s="185" t="inlineStr">
        <is>
          <t>Пру1807305</t>
        </is>
      </c>
      <c r="L919" s="185" t="inlineStr">
        <is>
          <t xml:space="preserve">Мартыненко </t>
        </is>
      </c>
      <c r="M919" s="185" t="inlineStr">
        <is>
          <t>Р673ТО159</t>
        </is>
      </c>
      <c r="N919" s="185" t="n">
        <v>20</v>
      </c>
      <c r="O919" s="185" t="n"/>
      <c r="P919" s="185" t="n"/>
      <c r="Q919" s="275" t="n">
        <v>16000</v>
      </c>
      <c r="R919" s="185" t="n">
        <v>810015560</v>
      </c>
      <c r="S919" s="258" t="inlineStr">
        <is>
          <t>R101344847</t>
        </is>
      </c>
      <c r="T919" s="185">
        <f>VLOOKUP(_xlfn.CONCAT(G919,H919),'SHIP-TO'!H:I,2,0)</f>
        <v/>
      </c>
      <c r="U919" s="282" t="n"/>
      <c r="V919" s="185" t="n"/>
      <c r="W919" s="185" t="n"/>
      <c r="X919" s="185" t="n"/>
      <c r="Y919" s="185" t="n"/>
      <c r="Z919" s="185" t="n"/>
      <c r="AA919" s="185" t="n"/>
      <c r="AB919" s="185" t="n"/>
      <c r="AC919" s="185" t="n"/>
      <c r="AD919" s="185" t="n"/>
      <c r="AE919" s="185" t="n"/>
      <c r="AF919" s="185" t="n"/>
      <c r="AG919" s="185" t="n"/>
      <c r="AH919" s="185" t="n"/>
      <c r="AI919" s="258" t="n"/>
      <c r="AJ919" s="185" t="n"/>
    </row>
    <row r="920" customFormat="1" s="172">
      <c r="A920" s="169">
        <f>E920&amp;F920</f>
        <v/>
      </c>
      <c r="B920" s="170" t="n">
        <v>919</v>
      </c>
      <c r="C920" s="185">
        <f>C919</f>
        <v/>
      </c>
      <c r="D920" s="185">
        <f>C920&amp;"/"&amp;B920</f>
        <v/>
      </c>
      <c r="E920" s="186" t="n">
        <v>45735</v>
      </c>
      <c r="F920" s="186" t="inlineStr">
        <is>
          <t>возврат</t>
        </is>
      </c>
      <c r="G920" s="185" t="inlineStr">
        <is>
          <t>Верный</t>
        </is>
      </c>
      <c r="H920" s="216" t="inlineStr">
        <is>
          <t>Екатеринбург</t>
        </is>
      </c>
      <c r="I920" s="185" t="n">
        <v>209</v>
      </c>
      <c r="J920" s="185" t="n">
        <v>209</v>
      </c>
      <c r="K920" s="185" t="inlineStr">
        <is>
          <t>4162955/s99</t>
        </is>
      </c>
      <c r="L920" s="185" t="inlineStr">
        <is>
          <t xml:space="preserve">Пермяков </t>
        </is>
      </c>
      <c r="M920" s="185" t="inlineStr">
        <is>
          <t>Н773ЕТ159</t>
        </is>
      </c>
      <c r="N920" s="185" t="n">
        <v>9</v>
      </c>
      <c r="O920" s="185" t="n"/>
      <c r="P920" s="185" t="n"/>
      <c r="Q920" s="275" t="n">
        <v>16000</v>
      </c>
      <c r="R920" s="185" t="n">
        <v>810005626</v>
      </c>
      <c r="S920" s="258" t="inlineStr">
        <is>
          <t>R101344840</t>
        </is>
      </c>
      <c r="T920" s="185">
        <f>VLOOKUP(_xlfn.CONCAT(G920,H920),'SHIP-TO'!H:I,2,0)</f>
        <v/>
      </c>
      <c r="U920" s="282" t="n"/>
      <c r="V920" s="185" t="n"/>
      <c r="W920" s="185" t="n"/>
      <c r="X920" s="185" t="n"/>
      <c r="Y920" s="185" t="n"/>
      <c r="Z920" s="185" t="n"/>
      <c r="AA920" s="185" t="n"/>
      <c r="AB920" s="185" t="n"/>
      <c r="AC920" s="185" t="n"/>
      <c r="AD920" s="185" t="n"/>
      <c r="AE920" s="185" t="n"/>
      <c r="AF920" s="185" t="n"/>
      <c r="AG920" s="185" t="n"/>
      <c r="AH920" s="185" t="n"/>
      <c r="AI920" s="258" t="n"/>
      <c r="AJ920" s="185" t="n"/>
    </row>
    <row r="921" customFormat="1" s="172">
      <c r="A921" s="169">
        <f>E921&amp;F921</f>
        <v/>
      </c>
      <c r="B921" s="170" t="n">
        <v>920</v>
      </c>
      <c r="C921" s="185">
        <f>C920</f>
        <v/>
      </c>
      <c r="D921" s="185">
        <f>C921&amp;"/"&amp;B921</f>
        <v/>
      </c>
      <c r="E921" s="186" t="n">
        <v>45735</v>
      </c>
      <c r="F921" s="186" t="inlineStr">
        <is>
          <t>возврат</t>
        </is>
      </c>
      <c r="G921" s="185" t="inlineStr">
        <is>
          <t>Бэст Прайс</t>
        </is>
      </c>
      <c r="H921" s="216" t="inlineStr">
        <is>
          <t>Екатеринбург</t>
        </is>
      </c>
      <c r="I921" s="185" t="n">
        <v>7</v>
      </c>
      <c r="J921" s="185" t="n">
        <v>7</v>
      </c>
      <c r="K921" s="185" t="inlineStr">
        <is>
          <t>б/н</t>
        </is>
      </c>
      <c r="L921" s="185" t="inlineStr">
        <is>
          <t>Липин</t>
        </is>
      </c>
      <c r="M921" s="185" t="inlineStr">
        <is>
          <t>А468ОК159</t>
        </is>
      </c>
      <c r="N921" s="185" t="n">
        <v>1</v>
      </c>
      <c r="O921" s="185" t="n"/>
      <c r="P921" s="185" t="n"/>
      <c r="Q921" s="275" t="inlineStr">
        <is>
          <t>-</t>
        </is>
      </c>
      <c r="R921" s="253" t="inlineStr">
        <is>
          <t>-</t>
        </is>
      </c>
      <c r="S921" s="258" t="inlineStr">
        <is>
          <t>-</t>
        </is>
      </c>
      <c r="T921" s="185">
        <f>VLOOKUP(_xlfn.CONCAT(G921,H921),'SHIP-TO'!H:I,2,0)</f>
        <v/>
      </c>
      <c r="U921" s="282" t="n"/>
      <c r="V921" s="185" t="n"/>
      <c r="W921" s="185" t="n"/>
      <c r="X921" s="185" t="n"/>
      <c r="Y921" s="185" t="n"/>
      <c r="Z921" s="185" t="n"/>
      <c r="AA921" s="185" t="n"/>
      <c r="AB921" s="185" t="n"/>
      <c r="AC921" s="185" t="n"/>
      <c r="AD921" s="185" t="n"/>
      <c r="AE921" s="185" t="n"/>
      <c r="AF921" s="185" t="n"/>
      <c r="AG921" s="185" t="n"/>
      <c r="AH921" s="185" t="n"/>
      <c r="AI921" s="258" t="n"/>
      <c r="AJ921" s="185" t="n"/>
    </row>
    <row r="922" customFormat="1" s="172">
      <c r="A922" s="169">
        <f>E922&amp;F922</f>
        <v/>
      </c>
      <c r="B922" s="170" t="n">
        <v>921</v>
      </c>
      <c r="C922" s="185">
        <f>C921</f>
        <v/>
      </c>
      <c r="D922" s="185">
        <f>C922&amp;"/"&amp;B922</f>
        <v/>
      </c>
      <c r="E922" s="186" t="n">
        <v>45736</v>
      </c>
      <c r="F922" s="186" t="inlineStr">
        <is>
          <t>возврат</t>
        </is>
      </c>
      <c r="G922" s="185" t="inlineStr">
        <is>
          <t>Тандер</t>
        </is>
      </c>
      <c r="H922" s="216" t="inlineStr">
        <is>
          <t>Тюмень</t>
        </is>
      </c>
      <c r="I922" s="185" t="n">
        <v>220</v>
      </c>
      <c r="J922" s="185" t="n">
        <v>220</v>
      </c>
      <c r="K922" s="185" t="inlineStr">
        <is>
          <t>Тмн1094122</t>
        </is>
      </c>
      <c r="L922" s="185" t="inlineStr">
        <is>
          <t xml:space="preserve">Гамаюнов </t>
        </is>
      </c>
      <c r="M922" s="185" t="inlineStr">
        <is>
          <t>Р786УН159</t>
        </is>
      </c>
      <c r="N922" s="185" t="n">
        <v>9</v>
      </c>
      <c r="O922" s="185" t="n"/>
      <c r="P922" s="185" t="n"/>
      <c r="Q922" s="275" t="n">
        <v>40000</v>
      </c>
      <c r="R922" s="185" t="n">
        <v>810013945</v>
      </c>
      <c r="S922" s="258" t="inlineStr">
        <is>
          <t>R101344833</t>
        </is>
      </c>
      <c r="T922" s="185">
        <f>VLOOKUP(_xlfn.CONCAT(G922,H922),'SHIP-TO'!H:I,2,0)</f>
        <v/>
      </c>
      <c r="U922" s="282" t="n"/>
      <c r="V922" s="185" t="n"/>
      <c r="W922" s="185" t="n"/>
      <c r="X922" s="185" t="n"/>
      <c r="Y922" s="185" t="n"/>
      <c r="Z922" s="185" t="n"/>
      <c r="AA922" s="185" t="n"/>
      <c r="AB922" s="185" t="n"/>
      <c r="AC922" s="185" t="n"/>
      <c r="AD922" s="185" t="n"/>
      <c r="AE922" s="185" t="n"/>
      <c r="AF922" s="185" t="n"/>
      <c r="AG922" s="185" t="n"/>
      <c r="AH922" s="185" t="n"/>
      <c r="AI922" s="258" t="n"/>
      <c r="AJ922" s="185" t="n"/>
    </row>
    <row r="923" customFormat="1" s="172">
      <c r="A923" s="169">
        <f>E923&amp;F923</f>
        <v/>
      </c>
      <c r="B923" s="170" t="n">
        <v>922</v>
      </c>
      <c r="C923" s="185">
        <f>C922</f>
        <v/>
      </c>
      <c r="D923" s="185">
        <f>C923&amp;"/"&amp;B923</f>
        <v/>
      </c>
      <c r="E923" s="186" t="n">
        <v>45736</v>
      </c>
      <c r="F923" s="186" t="inlineStr">
        <is>
          <t>возврат</t>
        </is>
      </c>
      <c r="G923" s="185" t="inlineStr">
        <is>
          <t>Тандер</t>
        </is>
      </c>
      <c r="H923" s="216" t="inlineStr">
        <is>
          <t>Челябинск</t>
        </is>
      </c>
      <c r="I923" s="185" t="n">
        <v>460</v>
      </c>
      <c r="J923" s="185" t="n">
        <v>460</v>
      </c>
      <c r="K923" s="185" t="inlineStr">
        <is>
          <t>Чел1460084</t>
        </is>
      </c>
      <c r="L923" s="185" t="inlineStr">
        <is>
          <t xml:space="preserve">Гладких </t>
        </is>
      </c>
      <c r="M923" s="185" t="inlineStr">
        <is>
          <t>Р208ТР159</t>
        </is>
      </c>
      <c r="N923" s="185" t="n">
        <v>19</v>
      </c>
      <c r="O923" s="185" t="n"/>
      <c r="P923" s="185" t="n"/>
      <c r="Q923" s="275" t="n">
        <v>40000</v>
      </c>
      <c r="R923" s="185" t="n">
        <v>810014624</v>
      </c>
      <c r="S923" s="258" t="inlineStr">
        <is>
          <t>R101344834</t>
        </is>
      </c>
      <c r="T923" s="185">
        <f>VLOOKUP(_xlfn.CONCAT(G923,H923),'SHIP-TO'!H:I,2,0)</f>
        <v/>
      </c>
      <c r="U923" s="282" t="n"/>
      <c r="V923" s="185" t="n"/>
      <c r="W923" s="185" t="n"/>
      <c r="X923" s="185" t="n"/>
      <c r="Y923" s="185" t="n"/>
      <c r="Z923" s="185" t="n"/>
      <c r="AA923" s="185" t="n"/>
      <c r="AB923" s="185" t="n"/>
      <c r="AC923" s="185" t="n"/>
      <c r="AD923" s="185" t="n"/>
      <c r="AE923" s="185" t="n"/>
      <c r="AF923" s="185" t="n"/>
      <c r="AG923" s="185" t="n"/>
      <c r="AH923" s="185" t="n"/>
      <c r="AI923" s="258" t="n"/>
      <c r="AJ923" s="185" t="n"/>
    </row>
    <row r="924" customFormat="1" s="172">
      <c r="A924" s="169">
        <f>E924&amp;F924</f>
        <v/>
      </c>
      <c r="B924" s="170" t="n">
        <v>923</v>
      </c>
      <c r="C924" s="185">
        <f>C923</f>
        <v/>
      </c>
      <c r="D924" s="185">
        <f>C924&amp;"/"&amp;B924</f>
        <v/>
      </c>
      <c r="E924" s="186" t="n">
        <v>45737</v>
      </c>
      <c r="F924" s="186" t="inlineStr">
        <is>
          <t>возврат</t>
        </is>
      </c>
      <c r="G924" s="185" t="inlineStr">
        <is>
          <t>Х5</t>
        </is>
      </c>
      <c r="H924" s="216" t="inlineStr">
        <is>
          <t>РЦ Косулино</t>
        </is>
      </c>
      <c r="I924" s="185" t="n">
        <v>417</v>
      </c>
      <c r="J924" s="185" t="n">
        <v>415</v>
      </c>
      <c r="K924" s="185" t="n">
        <v>3121</v>
      </c>
      <c r="L924" s="185" t="inlineStr">
        <is>
          <t xml:space="preserve">Липин </t>
        </is>
      </c>
      <c r="M924" s="185" t="inlineStr">
        <is>
          <t>А468ОК159</t>
        </is>
      </c>
      <c r="N924" s="185" t="n">
        <v>17</v>
      </c>
      <c r="O924" s="185" t="n"/>
      <c r="P924" s="185" t="n"/>
      <c r="Q924" s="275" t="n">
        <v>16000</v>
      </c>
      <c r="R924" s="185" t="n">
        <v>810015963</v>
      </c>
      <c r="S924" s="258" t="inlineStr">
        <is>
          <t>R101344805</t>
        </is>
      </c>
      <c r="T924" s="185">
        <f>VLOOKUP(_xlfn.CONCAT(G924,H924),'SHIP-TO'!H:I,2,0)</f>
        <v/>
      </c>
      <c r="U924" s="282" t="n"/>
      <c r="V924" s="185" t="n"/>
      <c r="W924" s="185" t="n"/>
      <c r="X924" s="185" t="n"/>
      <c r="Y924" s="185" t="n"/>
      <c r="Z924" s="185" t="n"/>
      <c r="AA924" s="185" t="n"/>
      <c r="AB924" s="185" t="n"/>
      <c r="AC924" s="185" t="n"/>
      <c r="AD924" s="185" t="n"/>
      <c r="AE924" s="185" t="n"/>
      <c r="AF924" s="185" t="n"/>
      <c r="AG924" s="185" t="n"/>
      <c r="AH924" s="185" t="n"/>
      <c r="AI924" s="258" t="n"/>
      <c r="AJ924" s="185" t="n"/>
    </row>
    <row r="925" customFormat="1" s="172">
      <c r="A925" s="169">
        <f>E925&amp;F925</f>
        <v/>
      </c>
      <c r="B925" s="170" t="n">
        <v>924</v>
      </c>
      <c r="C925" s="185">
        <f>C924</f>
        <v/>
      </c>
      <c r="D925" s="185">
        <f>C925&amp;"/"&amp;B925</f>
        <v/>
      </c>
      <c r="E925" s="186" t="n">
        <v>45740</v>
      </c>
      <c r="F925" s="186" t="inlineStr">
        <is>
          <t>возврат</t>
        </is>
      </c>
      <c r="G925" s="185" t="inlineStr">
        <is>
          <t>Тандер</t>
        </is>
      </c>
      <c r="H925" s="216" t="inlineStr">
        <is>
          <t>Екатеринбург</t>
        </is>
      </c>
      <c r="I925" s="185" t="n">
        <v>500</v>
      </c>
      <c r="J925" s="185" t="n">
        <v>500</v>
      </c>
      <c r="K925" s="185" t="inlineStr">
        <is>
          <t>Пру1810447</t>
        </is>
      </c>
      <c r="L925" s="185" t="inlineStr">
        <is>
          <t xml:space="preserve">Яковлев </t>
        </is>
      </c>
      <c r="M925" s="185" t="inlineStr">
        <is>
          <t>А468ОК159</t>
        </is>
      </c>
      <c r="N925" s="185" t="n">
        <v>20</v>
      </c>
      <c r="O925" s="185" t="n"/>
      <c r="P925" s="185" t="n"/>
      <c r="Q925" s="275" t="n">
        <v>16000</v>
      </c>
      <c r="R925" s="185" t="n">
        <v>810004157</v>
      </c>
      <c r="S925" s="258" t="inlineStr">
        <is>
          <t>R101344842</t>
        </is>
      </c>
      <c r="T925" s="185">
        <f>VLOOKUP(_xlfn.CONCAT(G925,H925),'SHIP-TO'!H:I,2,0)</f>
        <v/>
      </c>
      <c r="U925" s="282" t="n"/>
      <c r="V925" s="185" t="n"/>
      <c r="W925" s="185" t="n"/>
      <c r="X925" s="185" t="n"/>
      <c r="Y925" s="185" t="n"/>
      <c r="Z925" s="185" t="n"/>
      <c r="AA925" s="185" t="n"/>
      <c r="AB925" s="185" t="n"/>
      <c r="AC925" s="185" t="n"/>
      <c r="AD925" s="185" t="n"/>
      <c r="AE925" s="185" t="n"/>
      <c r="AF925" s="185" t="n"/>
      <c r="AG925" s="185" t="n"/>
      <c r="AH925" s="185" t="n"/>
      <c r="AI925" s="258" t="n"/>
      <c r="AJ925" s="185" t="n"/>
    </row>
    <row r="926" customFormat="1" s="172">
      <c r="A926" s="169">
        <f>E926&amp;F926</f>
        <v/>
      </c>
      <c r="B926" s="170" t="n">
        <v>925</v>
      </c>
      <c r="C926" s="185">
        <f>C925</f>
        <v/>
      </c>
      <c r="D926" s="185">
        <f>C926&amp;"/"&amp;B926</f>
        <v/>
      </c>
      <c r="E926" s="186" t="n">
        <v>45742</v>
      </c>
      <c r="F926" s="186" t="inlineStr">
        <is>
          <t>возврат</t>
        </is>
      </c>
      <c r="G926" s="185" t="inlineStr">
        <is>
          <t>Континент</t>
        </is>
      </c>
      <c r="H926" s="216" t="inlineStr">
        <is>
          <t>Челябинск</t>
        </is>
      </c>
      <c r="I926" s="185" t="n">
        <v>600</v>
      </c>
      <c r="J926" s="185" t="n">
        <v>600</v>
      </c>
      <c r="K926" s="185" t="n">
        <v>18</v>
      </c>
      <c r="L926" s="185" t="inlineStr">
        <is>
          <t xml:space="preserve">Пермяков </t>
        </is>
      </c>
      <c r="M926" s="185" t="inlineStr">
        <is>
          <t>Н773ЕТ159</t>
        </is>
      </c>
      <c r="N926" s="185" t="n">
        <v>24</v>
      </c>
      <c r="O926" s="185" t="n"/>
      <c r="P926" s="185" t="n"/>
      <c r="Q926" s="275" t="n">
        <v>40000</v>
      </c>
      <c r="R926" s="185" t="n">
        <v>810015559</v>
      </c>
      <c r="S926" s="258" t="inlineStr">
        <is>
          <t>R101344828</t>
        </is>
      </c>
      <c r="T926" s="185">
        <f>VLOOKUP(_xlfn.CONCAT(G926,H926),'SHIP-TO'!H:I,2,0)</f>
        <v/>
      </c>
      <c r="U926" s="282" t="n"/>
      <c r="V926" s="185" t="n"/>
      <c r="W926" s="185" t="n"/>
      <c r="X926" s="185" t="n"/>
      <c r="Y926" s="185" t="n"/>
      <c r="Z926" s="185" t="n"/>
      <c r="AA926" s="185" t="n"/>
      <c r="AB926" s="185" t="n"/>
      <c r="AC926" s="185" t="n"/>
      <c r="AD926" s="185" t="n"/>
      <c r="AE926" s="185" t="n"/>
      <c r="AF926" s="185" t="n"/>
      <c r="AG926" s="185" t="n"/>
      <c r="AH926" s="185" t="n"/>
      <c r="AI926" s="258" t="n"/>
      <c r="AJ926" s="185" t="n"/>
    </row>
    <row r="927" customFormat="1" s="172">
      <c r="A927" s="169">
        <f>E927&amp;F927</f>
        <v/>
      </c>
      <c r="B927" s="170" t="n">
        <v>926</v>
      </c>
      <c r="C927" s="185">
        <f>C926</f>
        <v/>
      </c>
      <c r="D927" s="185">
        <f>C927&amp;"/"&amp;B927</f>
        <v/>
      </c>
      <c r="E927" s="186" t="n">
        <v>45745</v>
      </c>
      <c r="F927" s="186" t="inlineStr">
        <is>
          <t>возврат</t>
        </is>
      </c>
      <c r="G927" s="185" t="inlineStr">
        <is>
          <t>Тандер</t>
        </is>
      </c>
      <c r="H927" s="216" t="inlineStr">
        <is>
          <t>Екатеринбург</t>
        </is>
      </c>
      <c r="I927" s="185" t="n">
        <v>500</v>
      </c>
      <c r="J927" s="185" t="n">
        <v>500</v>
      </c>
      <c r="K927" s="185" t="inlineStr">
        <is>
          <t>Пру1814331</t>
        </is>
      </c>
      <c r="L927" s="185" t="inlineStr">
        <is>
          <t xml:space="preserve">Михайлов </t>
        </is>
      </c>
      <c r="M927" s="185" t="inlineStr">
        <is>
          <t>Р795УН159</t>
        </is>
      </c>
      <c r="N927" s="185" t="n">
        <v>20</v>
      </c>
      <c r="O927" s="185" t="n"/>
      <c r="P927" s="185" t="n"/>
      <c r="Q927" s="275" t="n">
        <v>16000</v>
      </c>
      <c r="R927" s="185" t="n">
        <v>810015561</v>
      </c>
      <c r="S927" s="258" t="inlineStr">
        <is>
          <t>R101344845</t>
        </is>
      </c>
      <c r="T927" s="185">
        <f>VLOOKUP(_xlfn.CONCAT(G927,H927),'SHIP-TO'!H:I,2,0)</f>
        <v/>
      </c>
      <c r="U927" s="282" t="n"/>
      <c r="V927" s="185" t="n"/>
      <c r="W927" s="185" t="n"/>
      <c r="X927" s="185" t="n"/>
      <c r="Y927" s="185" t="n"/>
      <c r="Z927" s="185" t="n"/>
      <c r="AA927" s="185" t="n"/>
      <c r="AB927" s="185" t="n"/>
      <c r="AC927" s="185" t="n"/>
      <c r="AD927" s="185" t="n"/>
      <c r="AE927" s="185" t="n"/>
      <c r="AF927" s="185" t="n"/>
      <c r="AG927" s="185" t="n"/>
      <c r="AH927" s="185" t="n"/>
      <c r="AI927" s="258" t="n"/>
      <c r="AJ927" s="185" t="n"/>
    </row>
    <row r="928" customFormat="1" s="172">
      <c r="A928" s="169">
        <f>E928&amp;F928</f>
        <v/>
      </c>
      <c r="B928" s="170" t="n">
        <v>927</v>
      </c>
      <c r="C928" s="185">
        <f>C927</f>
        <v/>
      </c>
      <c r="D928" s="185">
        <f>C928&amp;"/"&amp;B928</f>
        <v/>
      </c>
      <c r="E928" s="186" t="n">
        <v>45746</v>
      </c>
      <c r="F928" s="186" t="inlineStr">
        <is>
          <t>возврат</t>
        </is>
      </c>
      <c r="G928" s="185" t="inlineStr">
        <is>
          <t>Х5</t>
        </is>
      </c>
      <c r="H928" s="216" t="inlineStr">
        <is>
          <t>РЦ Форпост</t>
        </is>
      </c>
      <c r="I928" s="185" t="n">
        <v>400</v>
      </c>
      <c r="J928" s="185" t="n">
        <v>400</v>
      </c>
      <c r="K928" s="185" t="n">
        <v>5238</v>
      </c>
      <c r="L928" s="185" t="inlineStr">
        <is>
          <t>Яковлев</t>
        </is>
      </c>
      <c r="M928" s="185" t="inlineStr">
        <is>
          <t>А468ОК159</t>
        </is>
      </c>
      <c r="N928" s="185" t="n">
        <v>16</v>
      </c>
      <c r="O928" s="185" t="n"/>
      <c r="P928" s="185" t="n"/>
      <c r="Q928" s="275" t="n">
        <v>40000</v>
      </c>
      <c r="R928" s="185" t="n">
        <v>810014626</v>
      </c>
      <c r="S928" s="258" t="inlineStr">
        <is>
          <t>R101344827</t>
        </is>
      </c>
      <c r="T928" s="185">
        <f>VLOOKUP(_xlfn.CONCAT(G928,H928),'SHIP-TO'!H:I,2,0)</f>
        <v/>
      </c>
      <c r="U928" s="282" t="n"/>
      <c r="V928" s="185" t="n"/>
      <c r="W928" s="185" t="n"/>
      <c r="X928" s="185" t="n"/>
      <c r="Y928" s="185" t="n"/>
      <c r="Z928" s="185" t="n"/>
      <c r="AA928" s="185" t="n"/>
      <c r="AB928" s="185" t="n"/>
      <c r="AC928" s="185" t="n"/>
      <c r="AD928" s="185" t="n"/>
      <c r="AE928" s="185" t="n"/>
      <c r="AF928" s="185" t="n"/>
      <c r="AG928" s="185" t="n"/>
      <c r="AH928" s="185" t="n"/>
      <c r="AI928" s="258" t="n"/>
      <c r="AJ928" s="185" t="n"/>
    </row>
    <row r="929" customFormat="1" s="172">
      <c r="A929" s="169">
        <f>E929&amp;F929</f>
        <v/>
      </c>
      <c r="B929" s="170" t="n">
        <v>928</v>
      </c>
      <c r="C929" s="185">
        <f>C928</f>
        <v/>
      </c>
      <c r="D929" s="185">
        <f>C929&amp;"/"&amp;B929</f>
        <v/>
      </c>
      <c r="E929" s="186" t="n">
        <v>45746</v>
      </c>
      <c r="F929" s="186" t="inlineStr">
        <is>
          <t>возврат</t>
        </is>
      </c>
      <c r="G929" s="185" t="inlineStr">
        <is>
          <t>Х5</t>
        </is>
      </c>
      <c r="H929" s="216" t="inlineStr">
        <is>
          <t>РЦ Тюмень</t>
        </is>
      </c>
      <c r="I929" s="185" t="n">
        <v>300</v>
      </c>
      <c r="J929" s="185" t="n">
        <v>300</v>
      </c>
      <c r="K929" s="185" t="n">
        <v>3351</v>
      </c>
      <c r="L929" s="185" t="inlineStr">
        <is>
          <t>Малыгин</t>
        </is>
      </c>
      <c r="M929" s="185" t="inlineStr">
        <is>
          <t>Р982ТМ159</t>
        </is>
      </c>
      <c r="N929" s="185" t="n">
        <v>12</v>
      </c>
      <c r="O929" s="185" t="n"/>
      <c r="P929" s="185" t="n"/>
      <c r="Q929" s="275" t="n">
        <v>40000</v>
      </c>
      <c r="R929" s="185" t="n">
        <v>810010693</v>
      </c>
      <c r="S929" s="258" t="inlineStr">
        <is>
          <t>R101344810</t>
        </is>
      </c>
      <c r="T929" s="185">
        <f>VLOOKUP(_xlfn.CONCAT(G929,H929),'SHIP-TO'!H:I,2,0)</f>
        <v/>
      </c>
      <c r="U929" s="282" t="n"/>
      <c r="V929" s="185" t="n"/>
      <c r="W929" s="185" t="n"/>
      <c r="X929" s="185" t="n"/>
      <c r="Y929" s="185" t="n"/>
      <c r="Z929" s="185" t="n"/>
      <c r="AA929" s="185" t="n"/>
      <c r="AB929" s="185" t="n"/>
      <c r="AC929" s="185" t="n"/>
      <c r="AD929" s="185" t="n"/>
      <c r="AE929" s="185" t="n"/>
      <c r="AF929" s="185" t="n"/>
      <c r="AG929" s="185" t="n"/>
      <c r="AH929" s="185" t="n"/>
      <c r="AI929" s="258" t="n"/>
      <c r="AJ929" s="185" t="n"/>
    </row>
    <row r="930" customFormat="1" s="172">
      <c r="A930" s="169">
        <f>E930&amp;F930</f>
        <v/>
      </c>
      <c r="B930" s="170" t="n">
        <v>929</v>
      </c>
      <c r="C930" s="185">
        <f>C929</f>
        <v/>
      </c>
      <c r="D930" s="185">
        <f>C930&amp;"/"&amp;B930</f>
        <v/>
      </c>
      <c r="E930" s="186" t="n">
        <v>45747</v>
      </c>
      <c r="F930" s="186" t="inlineStr">
        <is>
          <t>возврат</t>
        </is>
      </c>
      <c r="G930" s="185" t="inlineStr">
        <is>
          <t>Х5</t>
        </is>
      </c>
      <c r="H930" s="216" t="inlineStr">
        <is>
          <t>РЦ Косулино</t>
        </is>
      </c>
      <c r="I930" s="185" t="n">
        <v>416</v>
      </c>
      <c r="J930" s="185" t="n">
        <v>416</v>
      </c>
      <c r="K930" s="185" t="n">
        <v>3134</v>
      </c>
      <c r="L930" s="185" t="inlineStr">
        <is>
          <t xml:space="preserve">Яковлев </t>
        </is>
      </c>
      <c r="M930" s="185" t="inlineStr">
        <is>
          <t>А468ОК159</t>
        </is>
      </c>
      <c r="N930" s="185" t="n">
        <v>17</v>
      </c>
      <c r="O930" s="185" t="n"/>
      <c r="P930" s="185" t="n"/>
      <c r="Q930" s="275" t="n">
        <v>16000</v>
      </c>
      <c r="R930" s="185" t="n">
        <v>810013460</v>
      </c>
      <c r="S930" s="258" t="inlineStr">
        <is>
          <t>R101344804</t>
        </is>
      </c>
      <c r="T930" s="185">
        <f>VLOOKUP(_xlfn.CONCAT(G930,H930),'SHIP-TO'!H:I,2,0)</f>
        <v/>
      </c>
      <c r="U930" s="282" t="n"/>
      <c r="V930" s="185" t="n"/>
      <c r="W930" s="185" t="n"/>
      <c r="X930" s="185" t="n"/>
      <c r="Y930" s="185" t="n"/>
      <c r="Z930" s="185" t="n"/>
      <c r="AA930" s="185" t="n"/>
      <c r="AB930" s="185" t="n"/>
      <c r="AC930" s="185" t="n"/>
      <c r="AD930" s="185" t="n"/>
      <c r="AE930" s="185" t="n"/>
      <c r="AF930" s="185" t="n"/>
      <c r="AG930" s="185" t="n"/>
      <c r="AH930" s="185" t="n"/>
      <c r="AI930" s="258" t="n"/>
      <c r="AJ930" s="185" t="n"/>
    </row>
    <row r="931">
      <c r="A931" s="167">
        <f>E931&amp;F931</f>
        <v/>
      </c>
      <c r="B931" s="56" t="n">
        <v>930</v>
      </c>
      <c r="C931" s="175">
        <f>C930</f>
        <v/>
      </c>
      <c r="D931" s="175">
        <f>C931&amp;"/"&amp;B931</f>
        <v/>
      </c>
      <c r="E931" s="187" t="n">
        <v>45749</v>
      </c>
      <c r="F931" s="270" t="inlineStr">
        <is>
          <t>возврат</t>
        </is>
      </c>
      <c r="G931" s="268" t="inlineStr">
        <is>
          <t>Тандер</t>
        </is>
      </c>
      <c r="H931" s="269" t="inlineStr">
        <is>
          <t>Тюмень</t>
        </is>
      </c>
      <c r="I931" s="175" t="n">
        <v>360</v>
      </c>
      <c r="J931" s="175" t="n">
        <v>360</v>
      </c>
      <c r="K931" s="175" t="inlineStr">
        <is>
          <t>Тмн1098132</t>
        </is>
      </c>
      <c r="L931" s="175" t="inlineStr">
        <is>
          <t xml:space="preserve">Кононов </t>
        </is>
      </c>
      <c r="M931" s="175" t="inlineStr">
        <is>
          <t>Р795УН159</t>
        </is>
      </c>
      <c r="N931" s="175" t="n">
        <v>15</v>
      </c>
      <c r="O931" s="175" t="n"/>
      <c r="P931" s="175" t="n"/>
      <c r="Q931" s="251" t="n">
        <v>40000</v>
      </c>
      <c r="R931" s="175" t="n">
        <v>810004937</v>
      </c>
      <c r="S931" s="257" t="inlineStr">
        <is>
          <t>R101353968</t>
        </is>
      </c>
      <c r="T931" s="175">
        <f>VLOOKUP(_xlfn.CONCAT(G931,H931),'SHIP-TO'!H:I,2,0)</f>
        <v/>
      </c>
      <c r="U931" s="296" t="n"/>
      <c r="V931" s="175" t="n"/>
      <c r="W931" s="175" t="n"/>
      <c r="X931" s="175" t="n"/>
      <c r="Y931" s="175" t="n"/>
      <c r="Z931" s="175" t="n"/>
      <c r="AA931" s="175" t="n"/>
      <c r="AB931" s="175" t="n"/>
      <c r="AC931" s="175" t="n"/>
      <c r="AD931" s="175" t="n"/>
      <c r="AE931" s="175" t="n"/>
      <c r="AF931" s="175" t="n"/>
      <c r="AG931" s="175" t="n"/>
      <c r="AH931" s="175" t="n"/>
      <c r="AI931" s="257" t="n"/>
      <c r="AJ931" s="175" t="n"/>
    </row>
    <row r="932">
      <c r="A932" s="167">
        <f>E932&amp;F932</f>
        <v/>
      </c>
      <c r="B932" s="56" t="n">
        <v>931</v>
      </c>
      <c r="C932" s="175">
        <f>C931</f>
        <v/>
      </c>
      <c r="D932" s="175">
        <f>C932&amp;"/"&amp;B932</f>
        <v/>
      </c>
      <c r="E932" s="187" t="n">
        <v>45749</v>
      </c>
      <c r="F932" s="270" t="inlineStr">
        <is>
          <t>возврат</t>
        </is>
      </c>
      <c r="G932" s="268" t="inlineStr">
        <is>
          <t>Тандер</t>
        </is>
      </c>
      <c r="H932" s="269" t="inlineStr">
        <is>
          <t>Челябинск</t>
        </is>
      </c>
      <c r="I932" s="175" t="n">
        <v>440</v>
      </c>
      <c r="J932" s="175" t="n">
        <v>440</v>
      </c>
      <c r="K932" s="175" t="inlineStr">
        <is>
          <t>Чел1464881</t>
        </is>
      </c>
      <c r="L932" s="175" t="inlineStr">
        <is>
          <t xml:space="preserve">Лесников </t>
        </is>
      </c>
      <c r="M932" s="175" t="inlineStr">
        <is>
          <t xml:space="preserve">Р208ТР159 </t>
        </is>
      </c>
      <c r="N932" s="175" t="n">
        <v>18</v>
      </c>
      <c r="O932" s="175" t="n"/>
      <c r="P932" s="175" t="n"/>
      <c r="Q932" s="251" t="n">
        <v>40000</v>
      </c>
      <c r="R932" s="175" t="n">
        <v>810016591</v>
      </c>
      <c r="S932" s="257" t="inlineStr">
        <is>
          <t>R101353972</t>
        </is>
      </c>
      <c r="T932" s="175">
        <f>VLOOKUP(_xlfn.CONCAT(G932,H932),'SHIP-TO'!H:I,2,0)</f>
        <v/>
      </c>
      <c r="U932" s="296" t="n"/>
      <c r="V932" s="175" t="n"/>
      <c r="W932" s="175" t="n"/>
      <c r="X932" s="175" t="n"/>
      <c r="Y932" s="175" t="n"/>
      <c r="Z932" s="175" t="n"/>
      <c r="AA932" s="175" t="n"/>
      <c r="AB932" s="175" t="n"/>
      <c r="AC932" s="175" t="n"/>
      <c r="AD932" s="175" t="n"/>
      <c r="AE932" s="175" t="n"/>
      <c r="AF932" s="175" t="n"/>
      <c r="AG932" s="175" t="n"/>
      <c r="AH932" s="175" t="n"/>
      <c r="AI932" s="257" t="n"/>
      <c r="AJ932" s="175" t="n"/>
    </row>
    <row r="933">
      <c r="A933" s="167">
        <f>E933&amp;F933</f>
        <v/>
      </c>
      <c r="B933" s="56" t="n">
        <v>932</v>
      </c>
      <c r="C933" s="175">
        <f>C932</f>
        <v/>
      </c>
      <c r="D933" s="175">
        <f>C933&amp;"/"&amp;B933</f>
        <v/>
      </c>
      <c r="E933" s="187" t="n">
        <v>45749</v>
      </c>
      <c r="F933" s="270" t="inlineStr">
        <is>
          <t>возврат</t>
        </is>
      </c>
      <c r="G933" s="268" t="inlineStr">
        <is>
          <t>Линия 7</t>
        </is>
      </c>
      <c r="H933" s="269" t="inlineStr">
        <is>
          <t>Екатеринбург</t>
        </is>
      </c>
      <c r="I933" s="175" t="n">
        <v>490</v>
      </c>
      <c r="J933" s="175" t="n">
        <v>490</v>
      </c>
      <c r="K933" s="262" t="inlineStr">
        <is>
          <t>1/1</t>
        </is>
      </c>
      <c r="L933" s="175" t="inlineStr">
        <is>
          <t xml:space="preserve">Чайкин </t>
        </is>
      </c>
      <c r="M933" s="175" t="inlineStr">
        <is>
          <t>Н750ЕТ159</t>
        </is>
      </c>
      <c r="N933" s="175" t="n">
        <v>20</v>
      </c>
      <c r="O933" s="175" t="n"/>
      <c r="P933" s="175" t="n"/>
      <c r="Q933" s="251" t="n">
        <v>16000</v>
      </c>
      <c r="R933" s="175" t="n">
        <v>810010789</v>
      </c>
      <c r="S933" s="257" t="inlineStr">
        <is>
          <t>R101353975</t>
        </is>
      </c>
      <c r="T933" s="175">
        <f>VLOOKUP(_xlfn.CONCAT(G933,H933),'SHIP-TO'!H:I,2,0)</f>
        <v/>
      </c>
      <c r="U933" s="296" t="n"/>
      <c r="V933" s="175" t="n"/>
      <c r="W933" s="175" t="n"/>
      <c r="X933" s="175" t="n"/>
      <c r="Y933" s="175" t="n"/>
      <c r="Z933" s="175" t="n"/>
      <c r="AA933" s="175" t="n"/>
      <c r="AB933" s="175" t="n"/>
      <c r="AC933" s="175" t="n"/>
      <c r="AD933" s="175" t="n"/>
      <c r="AE933" s="175" t="n"/>
      <c r="AF933" s="175" t="n"/>
      <c r="AG933" s="175" t="n"/>
      <c r="AH933" s="175" t="n"/>
      <c r="AI933" s="257" t="n"/>
      <c r="AJ933" s="175" t="n"/>
    </row>
    <row r="934">
      <c r="A934" s="167">
        <f>E934&amp;F934</f>
        <v/>
      </c>
      <c r="B934" s="56" t="n">
        <v>933</v>
      </c>
      <c r="C934" s="175">
        <f>C933</f>
        <v/>
      </c>
      <c r="D934" s="175">
        <f>C934&amp;"/"&amp;B934</f>
        <v/>
      </c>
      <c r="E934" s="187" t="n">
        <v>45750</v>
      </c>
      <c r="F934" s="270" t="inlineStr">
        <is>
          <t>возврат</t>
        </is>
      </c>
      <c r="G934" s="268" t="inlineStr">
        <is>
          <t>Тандер</t>
        </is>
      </c>
      <c r="H934" s="269" t="inlineStr">
        <is>
          <t>Екатеринбург</t>
        </is>
      </c>
      <c r="I934" s="175" t="n">
        <v>500</v>
      </c>
      <c r="J934" s="175" t="n">
        <v>500</v>
      </c>
      <c r="K934" s="175" t="inlineStr">
        <is>
          <t>Пру1817884</t>
        </is>
      </c>
      <c r="L934" s="175" t="inlineStr">
        <is>
          <t xml:space="preserve">Пермяков </t>
        </is>
      </c>
      <c r="M934" s="175" t="inlineStr">
        <is>
          <t>Н773ЕТ159</t>
        </is>
      </c>
      <c r="N934" s="175" t="n">
        <v>20</v>
      </c>
      <c r="O934" s="175" t="n"/>
      <c r="P934" s="175" t="n"/>
      <c r="Q934" s="251" t="n">
        <v>16000</v>
      </c>
      <c r="R934" s="175" t="n">
        <v>810013582</v>
      </c>
      <c r="S934" s="257" t="inlineStr">
        <is>
          <t>R101353920</t>
        </is>
      </c>
      <c r="T934" s="175">
        <f>VLOOKUP(_xlfn.CONCAT(G934,H934),'SHIP-TO'!H:I,2,0)</f>
        <v/>
      </c>
      <c r="U934" s="296" t="n"/>
      <c r="V934" s="175" t="n"/>
      <c r="W934" s="175" t="n"/>
      <c r="X934" s="175" t="n"/>
      <c r="Y934" s="175" t="n"/>
      <c r="Z934" s="175" t="n"/>
      <c r="AA934" s="175" t="n"/>
      <c r="AB934" s="175" t="n"/>
      <c r="AC934" s="175" t="n"/>
      <c r="AD934" s="175" t="n"/>
      <c r="AE934" s="175" t="n"/>
      <c r="AF934" s="175" t="n"/>
      <c r="AG934" s="175" t="n"/>
      <c r="AH934" s="175" t="n"/>
      <c r="AI934" s="257" t="n"/>
      <c r="AJ934" s="175" t="n"/>
    </row>
    <row r="935">
      <c r="A935" s="167">
        <f>E935&amp;F935</f>
        <v/>
      </c>
      <c r="B935" s="56" t="n">
        <v>934</v>
      </c>
      <c r="C935" s="175">
        <f>C934</f>
        <v/>
      </c>
      <c r="D935" s="175">
        <f>C935&amp;"/"&amp;B935</f>
        <v/>
      </c>
      <c r="E935" s="187" t="n">
        <v>45752</v>
      </c>
      <c r="F935" s="270" t="inlineStr">
        <is>
          <t>возврат</t>
        </is>
      </c>
      <c r="G935" s="268" t="inlineStr">
        <is>
          <t>Х5</t>
        </is>
      </c>
      <c r="H935" s="269" t="inlineStr">
        <is>
          <t>РЦ Екатеринбург</t>
        </is>
      </c>
      <c r="I935" s="175" t="n">
        <v>300</v>
      </c>
      <c r="J935" s="175" t="n">
        <v>300</v>
      </c>
      <c r="K935" s="175" t="n">
        <v>13554</v>
      </c>
      <c r="L935" s="175" t="inlineStr">
        <is>
          <t xml:space="preserve">Кононов </t>
        </is>
      </c>
      <c r="M935" s="175" t="inlineStr">
        <is>
          <t>Р795УН159</t>
        </is>
      </c>
      <c r="N935" s="175" t="n">
        <v>12</v>
      </c>
      <c r="O935" s="175" t="n"/>
      <c r="P935" s="175" t="n"/>
      <c r="Q935" s="251" t="n">
        <v>16000</v>
      </c>
      <c r="R935" s="175" t="n">
        <v>810004938</v>
      </c>
      <c r="S935" s="257" t="inlineStr">
        <is>
          <t>R101353985</t>
        </is>
      </c>
      <c r="T935" s="175">
        <f>VLOOKUP(_xlfn.CONCAT(G935,H935),'SHIP-TO'!H:I,2,0)</f>
        <v/>
      </c>
      <c r="U935" s="296" t="n"/>
      <c r="V935" s="175" t="n"/>
      <c r="W935" s="175" t="n"/>
      <c r="X935" s="175" t="n"/>
      <c r="Y935" s="175" t="n"/>
      <c r="Z935" s="175" t="n"/>
      <c r="AA935" s="175" t="n"/>
      <c r="AB935" s="175" t="n"/>
      <c r="AC935" s="175" t="n"/>
      <c r="AD935" s="175" t="n"/>
      <c r="AE935" s="175" t="n"/>
      <c r="AF935" s="175" t="n"/>
      <c r="AG935" s="175" t="n"/>
      <c r="AH935" s="175" t="n"/>
      <c r="AI935" s="257" t="n"/>
      <c r="AJ935" s="175" t="n"/>
    </row>
    <row r="936">
      <c r="A936" s="167">
        <f>E936&amp;F936</f>
        <v/>
      </c>
      <c r="B936" s="56" t="n">
        <v>935</v>
      </c>
      <c r="C936" s="175">
        <f>C935</f>
        <v/>
      </c>
      <c r="D936" s="175">
        <f>C936&amp;"/"&amp;B936</f>
        <v/>
      </c>
      <c r="E936" s="187" t="n">
        <v>45755</v>
      </c>
      <c r="F936" s="270" t="inlineStr">
        <is>
          <t>возврат</t>
        </is>
      </c>
      <c r="G936" s="268" t="inlineStr">
        <is>
          <t>Х5</t>
        </is>
      </c>
      <c r="H936" s="269" t="inlineStr">
        <is>
          <t>РЦ Косулино</t>
        </is>
      </c>
      <c r="I936" s="175" t="n">
        <v>395</v>
      </c>
      <c r="J936" s="175" t="n">
        <v>390</v>
      </c>
      <c r="K936" s="175" t="n">
        <v>3144</v>
      </c>
      <c r="L936" s="175" t="inlineStr">
        <is>
          <t xml:space="preserve">Дьяков </t>
        </is>
      </c>
      <c r="M936" s="175" t="inlineStr">
        <is>
          <t>Р197КН159</t>
        </is>
      </c>
      <c r="N936" s="175" t="n">
        <v>16</v>
      </c>
      <c r="O936" s="175" t="n"/>
      <c r="P936" s="175" t="n"/>
      <c r="Q936" s="251" t="n">
        <v>16000</v>
      </c>
      <c r="R936" s="175" t="n">
        <v>810016622</v>
      </c>
      <c r="S936" s="257" t="inlineStr">
        <is>
          <t>R101353988</t>
        </is>
      </c>
      <c r="T936" s="175">
        <f>VLOOKUP(_xlfn.CONCAT(G936,H936),'SHIP-TO'!H:I,2,0)</f>
        <v/>
      </c>
      <c r="U936" s="296" t="n"/>
      <c r="V936" s="175" t="n"/>
      <c r="W936" s="175" t="n"/>
      <c r="X936" s="175" t="n"/>
      <c r="Y936" s="175" t="n"/>
      <c r="Z936" s="175" t="n"/>
      <c r="AA936" s="175" t="n"/>
      <c r="AB936" s="175" t="n"/>
      <c r="AC936" s="175" t="n"/>
      <c r="AD936" s="175" t="n"/>
      <c r="AE936" s="175" t="n"/>
      <c r="AF936" s="175" t="n"/>
      <c r="AG936" s="175" t="n"/>
      <c r="AH936" s="175" t="n"/>
      <c r="AI936" s="257" t="n"/>
      <c r="AJ936" s="175" t="n"/>
    </row>
    <row r="937">
      <c r="A937" s="167">
        <f>E937&amp;F937</f>
        <v/>
      </c>
      <c r="B937" s="56" t="n">
        <v>936</v>
      </c>
      <c r="C937" s="175">
        <f>C936</f>
        <v/>
      </c>
      <c r="D937" s="175">
        <f>C937&amp;"/"&amp;B937</f>
        <v/>
      </c>
      <c r="E937" s="187" t="n">
        <v>45755</v>
      </c>
      <c r="F937" s="270" t="inlineStr">
        <is>
          <t>возврат</t>
        </is>
      </c>
      <c r="G937" s="268" t="inlineStr">
        <is>
          <t>Тандер</t>
        </is>
      </c>
      <c r="H937" s="269" t="inlineStr">
        <is>
          <t>Екатеринбург</t>
        </is>
      </c>
      <c r="I937" s="175" t="n">
        <v>500</v>
      </c>
      <c r="J937" s="175" t="n">
        <v>500</v>
      </c>
      <c r="K937" s="175" t="inlineStr">
        <is>
          <t>Пру1821374</t>
        </is>
      </c>
      <c r="L937" s="175" t="inlineStr">
        <is>
          <t xml:space="preserve">Сергеев </t>
        </is>
      </c>
      <c r="M937" s="175" t="inlineStr">
        <is>
          <t>А468ОК159</t>
        </is>
      </c>
      <c r="N937" s="175" t="n">
        <v>20</v>
      </c>
      <c r="O937" s="175" t="n"/>
      <c r="P937" s="175" t="n"/>
      <c r="Q937" s="251" t="n">
        <v>16000</v>
      </c>
      <c r="R937" s="175" t="n">
        <v>810010790</v>
      </c>
      <c r="S937" s="257" t="inlineStr">
        <is>
          <t>R101353963</t>
        </is>
      </c>
      <c r="T937" s="175">
        <f>VLOOKUP(_xlfn.CONCAT(G937,H937),'SHIP-TO'!H:I,2,0)</f>
        <v/>
      </c>
      <c r="U937" s="296" t="n"/>
      <c r="V937" s="175" t="n"/>
      <c r="W937" s="175" t="n"/>
      <c r="X937" s="175" t="n"/>
      <c r="Y937" s="175" t="n"/>
      <c r="Z937" s="175" t="n"/>
      <c r="AA937" s="175" t="n"/>
      <c r="AB937" s="175" t="n"/>
      <c r="AC937" s="175" t="n"/>
      <c r="AD937" s="175" t="n"/>
      <c r="AE937" s="175" t="n"/>
      <c r="AF937" s="175" t="n"/>
      <c r="AG937" s="175" t="n"/>
      <c r="AH937" s="175" t="n"/>
      <c r="AI937" s="257" t="n"/>
      <c r="AJ937" s="175" t="n"/>
    </row>
    <row r="938">
      <c r="A938" s="167">
        <f>E938&amp;F938</f>
        <v/>
      </c>
      <c r="B938" s="56" t="n">
        <v>937</v>
      </c>
      <c r="C938" s="175">
        <f>C937</f>
        <v/>
      </c>
      <c r="D938" s="175">
        <f>C938&amp;"/"&amp;B938</f>
        <v/>
      </c>
      <c r="E938" s="187" t="n">
        <v>45757</v>
      </c>
      <c r="F938" s="270" t="inlineStr">
        <is>
          <t>возврат</t>
        </is>
      </c>
      <c r="G938" s="268" t="inlineStr">
        <is>
          <t>Х5</t>
        </is>
      </c>
      <c r="H938" s="269" t="inlineStr">
        <is>
          <t>РЦ Форпост</t>
        </is>
      </c>
      <c r="I938" s="175" t="n">
        <v>300</v>
      </c>
      <c r="J938" s="175" t="n">
        <v>300</v>
      </c>
      <c r="K938" s="175" t="n">
        <v>5295</v>
      </c>
      <c r="L938" s="175" t="inlineStr">
        <is>
          <t xml:space="preserve">Чебыкин </t>
        </is>
      </c>
      <c r="M938" s="175" t="inlineStr">
        <is>
          <t>Р767УН159</t>
        </is>
      </c>
      <c r="N938" s="175" t="n">
        <v>12</v>
      </c>
      <c r="O938" s="175" t="n"/>
      <c r="P938" s="175" t="n"/>
      <c r="Q938" s="251" t="n">
        <v>40000</v>
      </c>
      <c r="R938" s="175" t="n">
        <v>810013347</v>
      </c>
      <c r="S938" s="257" t="inlineStr">
        <is>
          <t>R101353981</t>
        </is>
      </c>
      <c r="T938" s="175">
        <f>VLOOKUP(_xlfn.CONCAT(G938,H938),'SHIP-TO'!H:I,2,0)</f>
        <v/>
      </c>
      <c r="U938" s="296" t="n"/>
      <c r="V938" s="175" t="n"/>
      <c r="W938" s="175" t="n"/>
      <c r="X938" s="175" t="n"/>
      <c r="Y938" s="175" t="n"/>
      <c r="Z938" s="175" t="n"/>
      <c r="AA938" s="175" t="n"/>
      <c r="AB938" s="175" t="n"/>
      <c r="AC938" s="175" t="n"/>
      <c r="AD938" s="175" t="n"/>
      <c r="AE938" s="175" t="n"/>
      <c r="AF938" s="175" t="n"/>
      <c r="AG938" s="175" t="n"/>
      <c r="AH938" s="175" t="n"/>
      <c r="AI938" s="257" t="n"/>
      <c r="AJ938" s="175" t="n"/>
    </row>
    <row r="939">
      <c r="A939" s="167">
        <f>E939&amp;F939</f>
        <v/>
      </c>
      <c r="B939" s="56" t="n">
        <v>938</v>
      </c>
      <c r="C939" s="175">
        <f>C938</f>
        <v/>
      </c>
      <c r="D939" s="175">
        <f>C939&amp;"/"&amp;B939</f>
        <v/>
      </c>
      <c r="E939" s="187" t="n">
        <v>45757</v>
      </c>
      <c r="F939" s="270" t="inlineStr">
        <is>
          <t>возврат</t>
        </is>
      </c>
      <c r="G939" s="268" t="inlineStr">
        <is>
          <t>Верный</t>
        </is>
      </c>
      <c r="H939" s="269" t="inlineStr">
        <is>
          <t>Екатеринбург</t>
        </is>
      </c>
      <c r="I939" s="175" t="n">
        <v>209</v>
      </c>
      <c r="J939" s="175" t="n">
        <v>208</v>
      </c>
      <c r="K939" s="175" t="inlineStr">
        <is>
          <t>4182211/s99</t>
        </is>
      </c>
      <c r="L939" s="175" t="inlineStr">
        <is>
          <t xml:space="preserve">Сорокин </t>
        </is>
      </c>
      <c r="M939" s="175" t="inlineStr">
        <is>
          <t>Р669ТО159</t>
        </is>
      </c>
      <c r="N939" s="175" t="n">
        <v>9</v>
      </c>
      <c r="O939" s="175" t="n"/>
      <c r="P939" s="175" t="n"/>
      <c r="Q939" s="251" t="n">
        <v>16000</v>
      </c>
      <c r="R939" s="175" t="n">
        <v>810014695</v>
      </c>
      <c r="S939" s="257" t="inlineStr">
        <is>
          <t>R101353965</t>
        </is>
      </c>
      <c r="T939" s="175">
        <f>VLOOKUP(_xlfn.CONCAT(G939,H939),'SHIP-TO'!H:I,2,0)</f>
        <v/>
      </c>
      <c r="U939" s="296" t="n"/>
      <c r="V939" s="175" t="n"/>
      <c r="W939" s="175" t="n"/>
      <c r="X939" s="175" t="n"/>
      <c r="Y939" s="175" t="n"/>
      <c r="Z939" s="175" t="n"/>
      <c r="AA939" s="175" t="n"/>
      <c r="AB939" s="175" t="n"/>
      <c r="AC939" s="175" t="n"/>
      <c r="AD939" s="175" t="n"/>
      <c r="AE939" s="175" t="n"/>
      <c r="AF939" s="175" t="n"/>
      <c r="AG939" s="175" t="n"/>
      <c r="AH939" s="175" t="n"/>
      <c r="AI939" s="257" t="n"/>
      <c r="AJ939" s="175" t="n"/>
    </row>
    <row r="940">
      <c r="A940" s="167">
        <f>E940&amp;F940</f>
        <v/>
      </c>
      <c r="B940" s="56" t="n">
        <v>939</v>
      </c>
      <c r="C940" s="175">
        <f>C939</f>
        <v/>
      </c>
      <c r="D940" s="175">
        <f>C940&amp;"/"&amp;B940</f>
        <v/>
      </c>
      <c r="E940" s="187" t="n">
        <v>45758</v>
      </c>
      <c r="F940" s="270" t="inlineStr">
        <is>
          <t>возврат</t>
        </is>
      </c>
      <c r="G940" s="268" t="inlineStr">
        <is>
          <t>Х5</t>
        </is>
      </c>
      <c r="H940" s="269" t="inlineStr">
        <is>
          <t>РЦ Екатеринбург Юг</t>
        </is>
      </c>
      <c r="I940" s="175" t="n">
        <v>300</v>
      </c>
      <c r="J940" s="175" t="n">
        <v>300</v>
      </c>
      <c r="K940" s="175" t="n">
        <v>4962</v>
      </c>
      <c r="L940" s="175" t="inlineStr">
        <is>
          <t xml:space="preserve">Климин </t>
        </is>
      </c>
      <c r="M940" s="175" t="inlineStr">
        <is>
          <t>А470ОК159</t>
        </is>
      </c>
      <c r="N940" s="175" t="n">
        <v>12</v>
      </c>
      <c r="O940" s="175" t="n"/>
      <c r="P940" s="175" t="n"/>
      <c r="Q940" s="251" t="n">
        <v>16000</v>
      </c>
      <c r="R940" s="175" t="n">
        <v>810016592</v>
      </c>
      <c r="S940" s="257" t="inlineStr">
        <is>
          <t>R101353979</t>
        </is>
      </c>
      <c r="T940" s="175">
        <f>VLOOKUP(_xlfn.CONCAT(G940,H940),'SHIP-TO'!H:I,2,0)</f>
        <v/>
      </c>
      <c r="U940" s="296" t="n"/>
      <c r="V940" s="175" t="n"/>
      <c r="W940" s="175" t="n"/>
      <c r="X940" s="175" t="n"/>
      <c r="Y940" s="175" t="n"/>
      <c r="Z940" s="175" t="n"/>
      <c r="AA940" s="175" t="n"/>
      <c r="AB940" s="175" t="n"/>
      <c r="AC940" s="175" t="n"/>
      <c r="AD940" s="175" t="n"/>
      <c r="AE940" s="175" t="n"/>
      <c r="AF940" s="175" t="n"/>
      <c r="AG940" s="175" t="n"/>
      <c r="AH940" s="175" t="n"/>
      <c r="AI940" s="257" t="n"/>
      <c r="AJ940" s="175" t="n"/>
    </row>
    <row r="941">
      <c r="A941" s="167">
        <f>E941&amp;F941</f>
        <v/>
      </c>
      <c r="B941" s="56" t="n">
        <v>940</v>
      </c>
      <c r="C941" s="175">
        <f>C940</f>
        <v/>
      </c>
      <c r="D941" s="175">
        <f>C941&amp;"/"&amp;B941</f>
        <v/>
      </c>
      <c r="E941" s="187" t="n">
        <v>45758</v>
      </c>
      <c r="F941" s="270" t="inlineStr">
        <is>
          <t>возврат</t>
        </is>
      </c>
      <c r="G941" s="268" t="inlineStr">
        <is>
          <t>Континент</t>
        </is>
      </c>
      <c r="H941" s="269" t="inlineStr">
        <is>
          <t>Челябинск</t>
        </is>
      </c>
      <c r="I941" s="175" t="n">
        <v>600</v>
      </c>
      <c r="J941" s="175" t="n">
        <v>600</v>
      </c>
      <c r="K941" s="175" t="n">
        <v>19</v>
      </c>
      <c r="L941" s="175" t="inlineStr">
        <is>
          <t xml:space="preserve">Лесников </t>
        </is>
      </c>
      <c r="M941" s="175" t="inlineStr">
        <is>
          <t>Р208ТР159</t>
        </is>
      </c>
      <c r="N941" s="175" t="n">
        <v>24</v>
      </c>
      <c r="O941" s="175" t="n"/>
      <c r="P941" s="175" t="n"/>
      <c r="Q941" s="251" t="n">
        <v>40000</v>
      </c>
      <c r="R941" s="175" t="n">
        <v>810011675</v>
      </c>
      <c r="S941" s="257" t="inlineStr">
        <is>
          <t>R101353973</t>
        </is>
      </c>
      <c r="T941" s="175">
        <f>VLOOKUP(_xlfn.CONCAT(G941,H941),'SHIP-TO'!H:I,2,0)</f>
        <v/>
      </c>
      <c r="U941" s="296" t="n"/>
      <c r="V941" s="175" t="n"/>
      <c r="W941" s="175" t="n"/>
      <c r="X941" s="175" t="n"/>
      <c r="Y941" s="175" t="n"/>
      <c r="Z941" s="175" t="n"/>
      <c r="AA941" s="175" t="n"/>
      <c r="AB941" s="175" t="n"/>
      <c r="AC941" s="175" t="n"/>
      <c r="AD941" s="175" t="n"/>
      <c r="AE941" s="175" t="n"/>
      <c r="AF941" s="175" t="n"/>
      <c r="AG941" s="175" t="n"/>
      <c r="AH941" s="175" t="n"/>
      <c r="AI941" s="257" t="n"/>
      <c r="AJ941" s="175" t="n"/>
    </row>
    <row r="942">
      <c r="A942" s="167">
        <f>E942&amp;F942</f>
        <v/>
      </c>
      <c r="B942" s="56" t="n">
        <v>941</v>
      </c>
      <c r="C942" s="175">
        <f>C941</f>
        <v/>
      </c>
      <c r="D942" s="175">
        <f>C942&amp;"/"&amp;B942</f>
        <v/>
      </c>
      <c r="E942" s="187" t="n">
        <v>45760</v>
      </c>
      <c r="F942" s="270" t="inlineStr">
        <is>
          <t>возврат</t>
        </is>
      </c>
      <c r="G942" s="268" t="inlineStr">
        <is>
          <t>Тандер</t>
        </is>
      </c>
      <c r="H942" s="269" t="inlineStr">
        <is>
          <t>Екатеринбург</t>
        </is>
      </c>
      <c r="I942" s="175" t="n">
        <v>500</v>
      </c>
      <c r="J942" s="175" t="n">
        <v>500</v>
      </c>
      <c r="K942" s="175" t="inlineStr">
        <is>
          <t>Пру1824560</t>
        </is>
      </c>
      <c r="L942" s="175" t="inlineStr">
        <is>
          <t>Пантюхов</t>
        </is>
      </c>
      <c r="M942" s="175" t="inlineStr">
        <is>
          <t>А309ОК159</t>
        </is>
      </c>
      <c r="N942" s="175" t="n">
        <v>20</v>
      </c>
      <c r="O942" s="175" t="n"/>
      <c r="P942" s="175" t="n"/>
      <c r="Q942" s="251" t="n">
        <v>16000</v>
      </c>
      <c r="R942" s="175" t="n">
        <v>810013319</v>
      </c>
      <c r="S942" s="257" t="inlineStr">
        <is>
          <t>R101353918</t>
        </is>
      </c>
      <c r="T942" s="175">
        <f>VLOOKUP(_xlfn.CONCAT(G942,H942),'SHIP-TO'!H:I,2,0)</f>
        <v/>
      </c>
      <c r="U942" s="296" t="n"/>
      <c r="V942" s="175" t="n"/>
      <c r="W942" s="175" t="n"/>
      <c r="X942" s="175" t="n"/>
      <c r="Y942" s="175" t="n"/>
      <c r="Z942" s="175" t="n"/>
      <c r="AA942" s="175" t="n"/>
      <c r="AB942" s="175" t="n"/>
      <c r="AC942" s="175" t="n"/>
      <c r="AD942" s="175" t="n"/>
      <c r="AE942" s="175" t="n"/>
      <c r="AF942" s="175" t="n"/>
      <c r="AG942" s="175" t="n"/>
      <c r="AH942" s="175" t="n"/>
      <c r="AI942" s="257" t="n"/>
      <c r="AJ942" s="175" t="n"/>
    </row>
    <row r="943">
      <c r="A943" s="167">
        <f>E943&amp;F943</f>
        <v/>
      </c>
      <c r="B943" s="56" t="n">
        <v>942</v>
      </c>
      <c r="C943" s="175">
        <f>C942</f>
        <v/>
      </c>
      <c r="D943" s="175">
        <f>C943&amp;"/"&amp;B943</f>
        <v/>
      </c>
      <c r="E943" s="187" t="n">
        <v>45762</v>
      </c>
      <c r="F943" s="270" t="inlineStr">
        <is>
          <t>возврат</t>
        </is>
      </c>
      <c r="G943" s="268" t="inlineStr">
        <is>
          <t>Тандер</t>
        </is>
      </c>
      <c r="H943" s="269" t="inlineStr">
        <is>
          <t>Тюмень</t>
        </is>
      </c>
      <c r="I943" s="175" t="n">
        <v>500</v>
      </c>
      <c r="J943" s="175" t="n">
        <v>500</v>
      </c>
      <c r="K943" s="175" t="inlineStr">
        <is>
          <t>Тмн1102176</t>
        </is>
      </c>
      <c r="L943" s="175" t="inlineStr">
        <is>
          <t>Шубейкин</t>
        </is>
      </c>
      <c r="M943" s="175" t="inlineStr">
        <is>
          <t>Н763ЕТ159</t>
        </is>
      </c>
      <c r="N943" s="175" t="n">
        <v>20</v>
      </c>
      <c r="O943" s="175" t="n"/>
      <c r="P943" s="175" t="n"/>
      <c r="Q943" s="251" t="n">
        <v>40000</v>
      </c>
      <c r="R943" s="175" t="n">
        <v>810014098</v>
      </c>
      <c r="S943" s="257" t="inlineStr">
        <is>
          <t>R101353969</t>
        </is>
      </c>
      <c r="T943" s="175">
        <f>VLOOKUP(_xlfn.CONCAT(G943,H943),'SHIP-TO'!H:I,2,0)</f>
        <v/>
      </c>
      <c r="U943" s="296" t="n"/>
      <c r="V943" s="175" t="n"/>
      <c r="W943" s="175" t="n"/>
      <c r="X943" s="175" t="n"/>
      <c r="Y943" s="175" t="n"/>
      <c r="Z943" s="175" t="n"/>
      <c r="AA943" s="175" t="n"/>
      <c r="AB943" s="175" t="n"/>
      <c r="AC943" s="175" t="n"/>
      <c r="AD943" s="175" t="n"/>
      <c r="AE943" s="175" t="n"/>
      <c r="AF943" s="175" t="n"/>
      <c r="AG943" s="175" t="n"/>
      <c r="AH943" s="175" t="n"/>
      <c r="AI943" s="257" t="n"/>
      <c r="AJ943" s="175" t="n"/>
    </row>
    <row r="944">
      <c r="A944" s="167">
        <f>E944&amp;F944</f>
        <v/>
      </c>
      <c r="B944" s="56" t="n">
        <v>943</v>
      </c>
      <c r="C944" s="175">
        <f>C943</f>
        <v/>
      </c>
      <c r="D944" s="175">
        <f>C944&amp;"/"&amp;B944</f>
        <v/>
      </c>
      <c r="E944" s="187" t="n">
        <v>45762</v>
      </c>
      <c r="F944" s="270" t="inlineStr">
        <is>
          <t>возврат</t>
        </is>
      </c>
      <c r="G944" s="268" t="inlineStr">
        <is>
          <t>Тандер</t>
        </is>
      </c>
      <c r="H944" s="269" t="inlineStr">
        <is>
          <t>Челябинск</t>
        </is>
      </c>
      <c r="I944" s="175" t="n">
        <v>500</v>
      </c>
      <c r="J944" s="175" t="n">
        <v>500</v>
      </c>
      <c r="K944" s="175" t="inlineStr">
        <is>
          <t>Чел1469801</t>
        </is>
      </c>
      <c r="L944" s="175" t="inlineStr">
        <is>
          <t xml:space="preserve">Климин </t>
        </is>
      </c>
      <c r="M944" s="175" t="inlineStr">
        <is>
          <t>А470ОК159</t>
        </is>
      </c>
      <c r="N944" s="175" t="n">
        <v>20</v>
      </c>
      <c r="O944" s="175" t="n"/>
      <c r="P944" s="175" t="n"/>
      <c r="Q944" s="251" t="n">
        <v>40000</v>
      </c>
      <c r="R944" s="175" t="n">
        <v>810016002</v>
      </c>
      <c r="S944" s="257" t="inlineStr">
        <is>
          <t>R101353971</t>
        </is>
      </c>
      <c r="T944" s="175">
        <f>VLOOKUP(_xlfn.CONCAT(G944,H944),'SHIP-TO'!H:I,2,0)</f>
        <v/>
      </c>
      <c r="U944" s="296" t="n"/>
      <c r="V944" s="175" t="n"/>
      <c r="W944" s="175" t="n"/>
      <c r="X944" s="175" t="n"/>
      <c r="Y944" s="175" t="n"/>
      <c r="Z944" s="175" t="n"/>
      <c r="AA944" s="175" t="n"/>
      <c r="AB944" s="175" t="n"/>
      <c r="AC944" s="175" t="n"/>
      <c r="AD944" s="175" t="n"/>
      <c r="AE944" s="175" t="n"/>
      <c r="AF944" s="175" t="n"/>
      <c r="AG944" s="175" t="n"/>
      <c r="AH944" s="175" t="n"/>
      <c r="AI944" s="257" t="n"/>
      <c r="AJ944" s="175" t="n"/>
    </row>
    <row r="945">
      <c r="A945" s="167">
        <f>E945&amp;F945</f>
        <v/>
      </c>
      <c r="B945" s="56" t="n">
        <v>944</v>
      </c>
      <c r="C945" s="175">
        <f>C944</f>
        <v/>
      </c>
      <c r="D945" s="175">
        <f>C945&amp;"/"&amp;B945</f>
        <v/>
      </c>
      <c r="E945" s="187" t="n">
        <v>45765</v>
      </c>
      <c r="F945" s="270" t="inlineStr">
        <is>
          <t>возврат</t>
        </is>
      </c>
      <c r="G945" s="268" t="inlineStr">
        <is>
          <t>Тандер</t>
        </is>
      </c>
      <c r="H945" s="269" t="inlineStr">
        <is>
          <t>Екатеринбург</t>
        </is>
      </c>
      <c r="I945" s="175" t="n">
        <v>500</v>
      </c>
      <c r="J945" s="175" t="n">
        <v>500</v>
      </c>
      <c r="K945" s="175" t="inlineStr">
        <is>
          <t>Пру1828113</t>
        </is>
      </c>
      <c r="L945" s="175" t="inlineStr">
        <is>
          <t>Яковлев</t>
        </is>
      </c>
      <c r="M945" s="175" t="inlineStr">
        <is>
          <t>Х332КУ59</t>
        </is>
      </c>
      <c r="N945" s="175" t="n">
        <v>20</v>
      </c>
      <c r="O945" s="175" t="n"/>
      <c r="P945" s="175" t="n"/>
      <c r="Q945" s="251" t="n">
        <v>16000</v>
      </c>
      <c r="R945" s="175" t="n">
        <v>810014696</v>
      </c>
      <c r="S945" s="257" t="inlineStr">
        <is>
          <t>R101353921</t>
        </is>
      </c>
      <c r="T945" s="175">
        <f>VLOOKUP(_xlfn.CONCAT(G945,H945),'SHIP-TO'!H:I,2,0)</f>
        <v/>
      </c>
      <c r="U945" s="296" t="n"/>
      <c r="V945" s="175" t="n"/>
      <c r="W945" s="175" t="n"/>
      <c r="X945" s="175" t="n"/>
      <c r="Y945" s="175" t="n"/>
      <c r="Z945" s="175" t="n"/>
      <c r="AA945" s="175" t="n"/>
      <c r="AB945" s="175" t="n"/>
      <c r="AC945" s="175" t="n"/>
      <c r="AD945" s="175" t="n"/>
      <c r="AE945" s="175" t="n"/>
      <c r="AF945" s="175" t="n"/>
      <c r="AG945" s="175" t="n"/>
      <c r="AH945" s="175" t="n"/>
      <c r="AI945" s="257" t="n"/>
      <c r="AJ945" s="175" t="n"/>
    </row>
    <row r="946">
      <c r="A946" s="167">
        <f>E946&amp;F946</f>
        <v/>
      </c>
      <c r="B946" s="56" t="n">
        <v>945</v>
      </c>
      <c r="C946" s="175">
        <f>C945</f>
        <v/>
      </c>
      <c r="D946" s="175">
        <f>C946&amp;"/"&amp;B946</f>
        <v/>
      </c>
      <c r="E946" s="187" t="n">
        <v>45765</v>
      </c>
      <c r="F946" s="270" t="inlineStr">
        <is>
          <t>возврат</t>
        </is>
      </c>
      <c r="G946" s="268" t="inlineStr">
        <is>
          <t>Х5</t>
        </is>
      </c>
      <c r="H946" s="269" t="inlineStr">
        <is>
          <t>РЦ Форпост</t>
        </is>
      </c>
      <c r="I946" s="175" t="n">
        <v>300</v>
      </c>
      <c r="J946" s="175" t="n">
        <v>300</v>
      </c>
      <c r="K946" s="175" t="n">
        <v>5349</v>
      </c>
      <c r="L946" s="175" t="inlineStr">
        <is>
          <t xml:space="preserve">Зуев </t>
        </is>
      </c>
      <c r="M946" s="175" t="inlineStr">
        <is>
          <t>АУ147159</t>
        </is>
      </c>
      <c r="N946" s="175" t="n">
        <v>12</v>
      </c>
      <c r="O946" s="175" t="n"/>
      <c r="P946" s="175" t="n"/>
      <c r="Q946" s="251" t="n">
        <v>40000</v>
      </c>
      <c r="R946" s="175" t="n">
        <v>810013348</v>
      </c>
      <c r="S946" s="257" t="inlineStr">
        <is>
          <t>R101353983</t>
        </is>
      </c>
      <c r="T946" s="175">
        <f>VLOOKUP(_xlfn.CONCAT(G946,H946),'SHIP-TO'!H:I,2,0)</f>
        <v/>
      </c>
      <c r="U946" s="296" t="n"/>
      <c r="V946" s="175" t="n"/>
      <c r="W946" s="175" t="n"/>
      <c r="X946" s="175" t="n"/>
      <c r="Y946" s="175" t="n"/>
      <c r="Z946" s="175" t="n"/>
      <c r="AA946" s="175" t="n"/>
      <c r="AB946" s="175" t="n"/>
      <c r="AC946" s="175" t="n"/>
      <c r="AD946" s="175" t="n"/>
      <c r="AE946" s="175" t="n"/>
      <c r="AF946" s="175" t="n"/>
      <c r="AG946" s="175" t="n"/>
      <c r="AH946" s="175" t="n"/>
      <c r="AI946" s="257" t="n"/>
      <c r="AJ946" s="175" t="n"/>
    </row>
    <row r="947">
      <c r="A947" s="167">
        <f>E947&amp;F947</f>
        <v/>
      </c>
      <c r="B947" s="56" t="n">
        <v>946</v>
      </c>
      <c r="C947" s="175">
        <f>C946</f>
        <v/>
      </c>
      <c r="D947" s="175">
        <f>C947&amp;"/"&amp;B947</f>
        <v/>
      </c>
      <c r="E947" s="187" t="n">
        <v>45766</v>
      </c>
      <c r="F947" s="270" t="inlineStr">
        <is>
          <t>возврат</t>
        </is>
      </c>
      <c r="G947" s="268" t="inlineStr">
        <is>
          <t>Х5</t>
        </is>
      </c>
      <c r="H947" s="269" t="inlineStr">
        <is>
          <t>РЦ Форпост</t>
        </is>
      </c>
      <c r="I947" s="175" t="n">
        <v>300</v>
      </c>
      <c r="J947" s="175" t="n">
        <v>300</v>
      </c>
      <c r="K947" s="175" t="n">
        <v>5359</v>
      </c>
      <c r="L947" s="175" t="inlineStr">
        <is>
          <t>Новосёлов</t>
        </is>
      </c>
      <c r="M947" s="175" t="inlineStr">
        <is>
          <t>Н750ЕТ159</t>
        </is>
      </c>
      <c r="N947" s="175" t="n">
        <v>12</v>
      </c>
      <c r="O947" s="175" t="n"/>
      <c r="P947" s="175" t="n"/>
      <c r="Q947" s="251" t="n">
        <v>40000</v>
      </c>
      <c r="R947" s="175" t="n">
        <v>810016624</v>
      </c>
      <c r="S947" s="257" t="inlineStr">
        <is>
          <t>R101353982</t>
        </is>
      </c>
      <c r="T947" s="175">
        <f>VLOOKUP(_xlfn.CONCAT(G947,H947),'SHIP-TO'!H:I,2,0)</f>
        <v/>
      </c>
      <c r="U947" s="296" t="n"/>
      <c r="V947" s="175" t="n"/>
      <c r="W947" s="175" t="n"/>
      <c r="X947" s="175" t="n"/>
      <c r="Y947" s="175" t="n"/>
      <c r="Z947" s="175" t="n"/>
      <c r="AA947" s="175" t="n"/>
      <c r="AB947" s="175" t="n"/>
      <c r="AC947" s="175" t="n"/>
      <c r="AD947" s="175" t="n"/>
      <c r="AE947" s="175" t="n"/>
      <c r="AF947" s="175" t="n"/>
      <c r="AG947" s="175" t="n"/>
      <c r="AH947" s="175" t="n"/>
      <c r="AI947" s="257" t="n"/>
      <c r="AJ947" s="175" t="n"/>
    </row>
    <row r="948">
      <c r="A948" s="167">
        <f>E948&amp;F948</f>
        <v/>
      </c>
      <c r="B948" s="56" t="n">
        <v>947</v>
      </c>
      <c r="C948" s="175">
        <f>C947</f>
        <v/>
      </c>
      <c r="D948" s="175">
        <f>C948&amp;"/"&amp;B948</f>
        <v/>
      </c>
      <c r="E948" s="187" t="n">
        <v>45767</v>
      </c>
      <c r="F948" s="270" t="inlineStr">
        <is>
          <t>возврат</t>
        </is>
      </c>
      <c r="G948" s="268" t="inlineStr">
        <is>
          <t>Х5</t>
        </is>
      </c>
      <c r="H948" s="269" t="inlineStr">
        <is>
          <t>РЦ Екатеринбург Юг</t>
        </is>
      </c>
      <c r="I948" s="175" t="n">
        <v>400</v>
      </c>
      <c r="J948" s="175" t="n">
        <v>400</v>
      </c>
      <c r="K948" s="175" t="n">
        <v>5032</v>
      </c>
      <c r="L948" s="175" t="inlineStr">
        <is>
          <t>Деменев</t>
        </is>
      </c>
      <c r="M948" s="175" t="inlineStr">
        <is>
          <t>Р197КН159</t>
        </is>
      </c>
      <c r="N948" s="175" t="n">
        <v>16</v>
      </c>
      <c r="O948" s="175" t="n"/>
      <c r="P948" s="175" t="n"/>
      <c r="Q948" s="251" t="n">
        <v>16000</v>
      </c>
      <c r="R948" s="175" t="n">
        <v>810016003</v>
      </c>
      <c r="S948" s="257" t="inlineStr">
        <is>
          <t>R101353977</t>
        </is>
      </c>
      <c r="T948" s="175">
        <f>VLOOKUP(_xlfn.CONCAT(G948,H948),'SHIP-TO'!H:I,2,0)</f>
        <v/>
      </c>
      <c r="U948" s="296" t="n"/>
      <c r="V948" s="175" t="n"/>
      <c r="W948" s="175" t="n"/>
      <c r="X948" s="175" t="n"/>
      <c r="Y948" s="175" t="n"/>
      <c r="Z948" s="175" t="n"/>
      <c r="AA948" s="175" t="n"/>
      <c r="AB948" s="175" t="n"/>
      <c r="AC948" s="175" t="n"/>
      <c r="AD948" s="175" t="n"/>
      <c r="AE948" s="175" t="n"/>
      <c r="AF948" s="175" t="n"/>
      <c r="AG948" s="175" t="n"/>
      <c r="AH948" s="175" t="n"/>
      <c r="AI948" s="257" t="n"/>
      <c r="AJ948" s="175" t="n"/>
    </row>
    <row r="949">
      <c r="A949" s="167">
        <f>E949&amp;F949</f>
        <v/>
      </c>
      <c r="B949" s="56" t="n">
        <v>948</v>
      </c>
      <c r="C949" s="175">
        <f>C948</f>
        <v/>
      </c>
      <c r="D949" s="175">
        <f>C949&amp;"/"&amp;B949</f>
        <v/>
      </c>
      <c r="E949" s="187" t="n">
        <v>45769</v>
      </c>
      <c r="F949" s="270" t="inlineStr">
        <is>
          <t>возврат</t>
        </is>
      </c>
      <c r="G949" s="268" t="inlineStr">
        <is>
          <t>Х5</t>
        </is>
      </c>
      <c r="H949" s="269" t="inlineStr">
        <is>
          <t>РЦ Тюмень</t>
        </is>
      </c>
      <c r="I949" s="175" t="n">
        <v>300</v>
      </c>
      <c r="J949" s="175" t="n">
        <v>300</v>
      </c>
      <c r="K949" s="175" t="n">
        <v>3469</v>
      </c>
      <c r="L949" s="175" t="inlineStr">
        <is>
          <t>Курочкин</t>
        </is>
      </c>
      <c r="M949" s="175" t="inlineStr">
        <is>
          <t>Р658ТО159</t>
        </is>
      </c>
      <c r="N949" s="175" t="n">
        <v>12</v>
      </c>
      <c r="O949" s="175" t="n"/>
      <c r="P949" s="175" t="n"/>
      <c r="Q949" s="251" t="n">
        <v>40000</v>
      </c>
      <c r="R949" s="175" t="n">
        <v>810016623</v>
      </c>
      <c r="S949" s="257" t="inlineStr">
        <is>
          <t>R101353987</t>
        </is>
      </c>
      <c r="T949" s="175">
        <f>VLOOKUP(_xlfn.CONCAT(G949,H949),'SHIP-TO'!H:I,2,0)</f>
        <v/>
      </c>
      <c r="U949" s="296" t="n"/>
      <c r="V949" s="175" t="n"/>
      <c r="W949" s="175" t="n"/>
      <c r="X949" s="175" t="n"/>
      <c r="Y949" s="175" t="n"/>
      <c r="Z949" s="175" t="n"/>
      <c r="AA949" s="175" t="n"/>
      <c r="AB949" s="175" t="n"/>
      <c r="AC949" s="175" t="n"/>
      <c r="AD949" s="175" t="n"/>
      <c r="AE949" s="175" t="n"/>
      <c r="AF949" s="175" t="n"/>
      <c r="AG949" s="175" t="n"/>
      <c r="AH949" s="175" t="n"/>
      <c r="AI949" s="257" t="n"/>
      <c r="AJ949" s="175" t="n"/>
    </row>
    <row r="950">
      <c r="A950" s="167">
        <f>E950&amp;F950</f>
        <v/>
      </c>
      <c r="B950" s="56" t="n">
        <v>949</v>
      </c>
      <c r="C950" s="175">
        <f>C949</f>
        <v/>
      </c>
      <c r="D950" s="175">
        <f>C950&amp;"/"&amp;B950</f>
        <v/>
      </c>
      <c r="E950" s="187" t="n">
        <v>45770</v>
      </c>
      <c r="F950" s="270" t="inlineStr">
        <is>
          <t>возврат</t>
        </is>
      </c>
      <c r="G950" s="268" t="inlineStr">
        <is>
          <t>Х5</t>
        </is>
      </c>
      <c r="H950" s="269" t="inlineStr">
        <is>
          <t>РЦ Екатеринбург Юг</t>
        </is>
      </c>
      <c r="I950" s="175" t="n">
        <v>300</v>
      </c>
      <c r="J950" s="175" t="n">
        <v>300</v>
      </c>
      <c r="K950" s="175" t="n">
        <v>5052</v>
      </c>
      <c r="L950" s="175" t="inlineStr">
        <is>
          <t>Брылин</t>
        </is>
      </c>
      <c r="M950" s="175" t="inlineStr">
        <is>
          <t>А468ОК159</t>
        </is>
      </c>
      <c r="N950" s="175" t="n">
        <v>12</v>
      </c>
      <c r="O950" s="175" t="n"/>
      <c r="P950" s="175" t="n"/>
      <c r="Q950" s="251" t="n">
        <v>16000</v>
      </c>
      <c r="R950" s="175" t="n">
        <v>810013346</v>
      </c>
      <c r="S950" s="257" t="inlineStr">
        <is>
          <t>R101353976</t>
        </is>
      </c>
      <c r="T950" s="175">
        <f>VLOOKUP(_xlfn.CONCAT(G950,H950),'SHIP-TO'!H:I,2,0)</f>
        <v/>
      </c>
      <c r="U950" s="296" t="n"/>
      <c r="V950" s="175" t="n"/>
      <c r="W950" s="175" t="n"/>
      <c r="X950" s="175" t="n"/>
      <c r="Y950" s="175" t="n"/>
      <c r="Z950" s="175" t="n"/>
      <c r="AA950" s="175" t="n"/>
      <c r="AB950" s="175" t="n"/>
      <c r="AC950" s="175" t="n"/>
      <c r="AD950" s="175" t="n"/>
      <c r="AE950" s="175" t="n"/>
      <c r="AF950" s="175" t="n"/>
      <c r="AG950" s="175" t="n"/>
      <c r="AH950" s="175" t="n"/>
      <c r="AI950" s="257" t="n"/>
      <c r="AJ950" s="175" t="n"/>
    </row>
    <row r="951">
      <c r="A951" s="167">
        <f>E951&amp;F951</f>
        <v/>
      </c>
      <c r="B951" s="56" t="n">
        <v>950</v>
      </c>
      <c r="C951" s="175">
        <f>C950</f>
        <v/>
      </c>
      <c r="D951" s="175">
        <f>C951&amp;"/"&amp;B951</f>
        <v/>
      </c>
      <c r="E951" s="187" t="n">
        <v>45770</v>
      </c>
      <c r="F951" s="270" t="inlineStr">
        <is>
          <t>возврат</t>
        </is>
      </c>
      <c r="G951" s="268" t="inlineStr">
        <is>
          <t>Тандер</t>
        </is>
      </c>
      <c r="H951" s="269" t="inlineStr">
        <is>
          <t>Екатеринбург</t>
        </is>
      </c>
      <c r="I951" s="175" t="n">
        <v>500</v>
      </c>
      <c r="J951" s="175" t="n">
        <v>500</v>
      </c>
      <c r="K951" s="175" t="inlineStr">
        <is>
          <t>Пру1831656</t>
        </is>
      </c>
      <c r="L951" s="175" t="inlineStr">
        <is>
          <t>Малыгин</t>
        </is>
      </c>
      <c r="M951" s="175" t="inlineStr">
        <is>
          <t>Р982ТМ159</t>
        </is>
      </c>
      <c r="N951" s="175" t="n">
        <v>20</v>
      </c>
      <c r="O951" s="175" t="n"/>
      <c r="P951" s="175" t="n"/>
      <c r="Q951" s="251" t="n">
        <v>16000</v>
      </c>
      <c r="R951" s="175" t="n">
        <v>810016000</v>
      </c>
      <c r="S951" s="257" t="inlineStr">
        <is>
          <t>R101353919</t>
        </is>
      </c>
      <c r="T951" s="175">
        <f>VLOOKUP(_xlfn.CONCAT(G951,H951),'SHIP-TO'!H:I,2,0)</f>
        <v/>
      </c>
      <c r="U951" s="296" t="n"/>
      <c r="V951" s="175" t="n"/>
      <c r="W951" s="175" t="n"/>
      <c r="X951" s="175" t="n"/>
      <c r="Y951" s="175" t="n"/>
      <c r="Z951" s="175" t="n"/>
      <c r="AA951" s="175" t="n"/>
      <c r="AB951" s="175" t="n"/>
      <c r="AC951" s="175" t="n"/>
      <c r="AD951" s="175" t="n"/>
      <c r="AE951" s="175" t="n"/>
      <c r="AF951" s="175" t="n"/>
      <c r="AG951" s="175" t="n"/>
      <c r="AH951" s="175" t="n"/>
      <c r="AI951" s="257" t="n"/>
      <c r="AJ951" s="175" t="n"/>
    </row>
    <row r="952">
      <c r="A952" s="167">
        <f>E952&amp;F952</f>
        <v/>
      </c>
      <c r="B952" s="56" t="n">
        <v>951</v>
      </c>
      <c r="C952" s="175">
        <f>C951</f>
        <v/>
      </c>
      <c r="D952" s="175">
        <f>C952&amp;"/"&amp;B952</f>
        <v/>
      </c>
      <c r="E952" s="187" t="n">
        <v>45771</v>
      </c>
      <c r="F952" s="270" t="inlineStr">
        <is>
          <t>возврат</t>
        </is>
      </c>
      <c r="G952" s="268" t="inlineStr">
        <is>
          <t>Х5</t>
        </is>
      </c>
      <c r="H952" s="269" t="inlineStr">
        <is>
          <t>РЦ Екатеринбург Юг</t>
        </is>
      </c>
      <c r="I952" s="175" t="n">
        <v>300</v>
      </c>
      <c r="J952" s="175" t="n">
        <v>300</v>
      </c>
      <c r="K952" s="175" t="n">
        <v>5056</v>
      </c>
      <c r="L952" s="175" t="inlineStr">
        <is>
          <t>Яковлев</t>
        </is>
      </c>
      <c r="M952" s="175" t="inlineStr">
        <is>
          <t>Х332КУ59</t>
        </is>
      </c>
      <c r="N952" s="175" t="n">
        <v>12</v>
      </c>
      <c r="O952" s="175" t="n"/>
      <c r="P952" s="175" t="n"/>
      <c r="Q952" s="251" t="n">
        <v>16000</v>
      </c>
      <c r="R952" s="175" t="n">
        <v>810016593</v>
      </c>
      <c r="S952" s="257" t="inlineStr">
        <is>
          <t>R101353980</t>
        </is>
      </c>
      <c r="T952" s="175">
        <f>VLOOKUP(_xlfn.CONCAT(G952,H952),'SHIP-TO'!H:I,2,0)</f>
        <v/>
      </c>
      <c r="U952" s="296" t="n"/>
      <c r="V952" s="175" t="n"/>
      <c r="W952" s="175" t="n"/>
      <c r="X952" s="175" t="n"/>
      <c r="Y952" s="175" t="n"/>
      <c r="Z952" s="175" t="n"/>
      <c r="AA952" s="175" t="n"/>
      <c r="AB952" s="175" t="n"/>
      <c r="AC952" s="175" t="n"/>
      <c r="AD952" s="175" t="n"/>
      <c r="AE952" s="175" t="n"/>
      <c r="AF952" s="175" t="n"/>
      <c r="AG952" s="175" t="n"/>
      <c r="AH952" s="175" t="n"/>
      <c r="AI952" s="257" t="n"/>
      <c r="AJ952" s="175" t="n"/>
    </row>
    <row r="953">
      <c r="A953" s="167">
        <f>E953&amp;F953</f>
        <v/>
      </c>
      <c r="B953" s="56" t="n">
        <v>952</v>
      </c>
      <c r="C953" s="175">
        <f>C952</f>
        <v/>
      </c>
      <c r="D953" s="175">
        <f>C953&amp;"/"&amp;B953</f>
        <v/>
      </c>
      <c r="E953" s="187" t="n">
        <v>45773</v>
      </c>
      <c r="F953" s="270" t="inlineStr">
        <is>
          <t>возврат</t>
        </is>
      </c>
      <c r="G953" s="268" t="inlineStr">
        <is>
          <t>Х5</t>
        </is>
      </c>
      <c r="H953" s="269" t="inlineStr">
        <is>
          <t>РЦ Екатеринбург Юг</t>
        </is>
      </c>
      <c r="I953" s="175" t="n">
        <v>400</v>
      </c>
      <c r="J953" s="175" t="n">
        <v>400</v>
      </c>
      <c r="K953" s="175" t="n">
        <v>5066</v>
      </c>
      <c r="L953" s="175" t="inlineStr">
        <is>
          <t>Брылин</t>
        </is>
      </c>
      <c r="M953" s="175" t="inlineStr">
        <is>
          <t>А468ОК159</t>
        </is>
      </c>
      <c r="N953" s="175" t="n">
        <v>16</v>
      </c>
      <c r="O953" s="175" t="n"/>
      <c r="P953" s="175" t="n"/>
      <c r="Q953" s="251" t="n">
        <v>16000</v>
      </c>
      <c r="R953" s="175" t="n">
        <v>810016594</v>
      </c>
      <c r="S953" s="257" t="inlineStr">
        <is>
          <t>R101353978</t>
        </is>
      </c>
      <c r="T953" s="175">
        <f>VLOOKUP(_xlfn.CONCAT(G953,H953),'SHIP-TO'!H:I,2,0)</f>
        <v/>
      </c>
      <c r="U953" s="296" t="n"/>
      <c r="V953" s="175" t="n"/>
      <c r="W953" s="175" t="n"/>
      <c r="X953" s="175" t="n"/>
      <c r="Y953" s="175" t="n"/>
      <c r="Z953" s="175" t="n"/>
      <c r="AA953" s="175" t="n"/>
      <c r="AB953" s="175" t="n"/>
      <c r="AC953" s="175" t="n"/>
      <c r="AD953" s="175" t="n"/>
      <c r="AE953" s="175" t="n"/>
      <c r="AF953" s="175" t="n"/>
      <c r="AG953" s="175" t="n"/>
      <c r="AH953" s="175" t="n"/>
      <c r="AI953" s="257" t="n"/>
      <c r="AJ953" s="175" t="n"/>
    </row>
    <row r="954">
      <c r="A954" s="167">
        <f>E954&amp;F954</f>
        <v/>
      </c>
      <c r="B954" s="56" t="n">
        <v>953</v>
      </c>
      <c r="C954" s="175">
        <f>C953</f>
        <v/>
      </c>
      <c r="D954" s="175">
        <f>C954&amp;"/"&amp;B954</f>
        <v/>
      </c>
      <c r="E954" s="187" t="n">
        <v>45774</v>
      </c>
      <c r="F954" s="270" t="inlineStr">
        <is>
          <t>возврат</t>
        </is>
      </c>
      <c r="G954" s="268" t="inlineStr">
        <is>
          <t>Х5</t>
        </is>
      </c>
      <c r="H954" s="269" t="inlineStr">
        <is>
          <t>РЦ Екатеринбург</t>
        </is>
      </c>
      <c r="I954" s="175" t="n">
        <v>300</v>
      </c>
      <c r="J954" s="175" t="n">
        <v>300</v>
      </c>
      <c r="K954" s="175" t="n">
        <v>13757</v>
      </c>
      <c r="L954" s="175" t="inlineStr">
        <is>
          <t>Каширов</t>
        </is>
      </c>
      <c r="M954" s="175" t="inlineStr">
        <is>
          <t>Н763ЕТ159</t>
        </is>
      </c>
      <c r="N954" s="175" t="n">
        <v>12</v>
      </c>
      <c r="O954" s="175" t="n"/>
      <c r="P954" s="175" t="n"/>
      <c r="Q954" s="251" t="n">
        <v>16000</v>
      </c>
      <c r="R954" s="175" t="n">
        <v>810004939</v>
      </c>
      <c r="S954" s="257" t="inlineStr">
        <is>
          <t>R101353984</t>
        </is>
      </c>
      <c r="T954" s="175">
        <f>VLOOKUP(_xlfn.CONCAT(G954,H954),'SHIP-TO'!H:I,2,0)</f>
        <v/>
      </c>
      <c r="U954" s="296" t="n"/>
      <c r="V954" s="175" t="n"/>
      <c r="W954" s="175" t="n"/>
      <c r="X954" s="175" t="n"/>
      <c r="Y954" s="175" t="n"/>
      <c r="Z954" s="175" t="n"/>
      <c r="AA954" s="175" t="n"/>
      <c r="AB954" s="175" t="n"/>
      <c r="AC954" s="175" t="n"/>
      <c r="AD954" s="175" t="n"/>
      <c r="AE954" s="175" t="n"/>
      <c r="AF954" s="175" t="n"/>
      <c r="AG954" s="175" t="n"/>
      <c r="AH954" s="175" t="n"/>
      <c r="AI954" s="257" t="n"/>
      <c r="AJ954" s="175" t="n"/>
    </row>
    <row r="955">
      <c r="A955" s="167">
        <f>E955&amp;F955</f>
        <v/>
      </c>
      <c r="B955" s="56" t="n">
        <v>954</v>
      </c>
      <c r="C955" s="175">
        <f>C954</f>
        <v/>
      </c>
      <c r="D955" s="175">
        <f>C955&amp;"/"&amp;B955</f>
        <v/>
      </c>
      <c r="E955" s="187" t="n">
        <v>45774</v>
      </c>
      <c r="F955" s="270" t="inlineStr">
        <is>
          <t>возврат</t>
        </is>
      </c>
      <c r="G955" s="268" t="inlineStr">
        <is>
          <t>Х5</t>
        </is>
      </c>
      <c r="H955" s="269" t="inlineStr">
        <is>
          <t>РЦ Тюмень</t>
        </is>
      </c>
      <c r="I955" s="175" t="n">
        <v>300</v>
      </c>
      <c r="J955" s="175" t="n">
        <v>300</v>
      </c>
      <c r="K955" s="175" t="n">
        <v>3496</v>
      </c>
      <c r="L955" s="175" t="inlineStr">
        <is>
          <t>Малыгин</t>
        </is>
      </c>
      <c r="M955" s="175" t="inlineStr">
        <is>
          <t>Р982ТМ159</t>
        </is>
      </c>
      <c r="N955" s="175" t="n">
        <v>12</v>
      </c>
      <c r="O955" s="175" t="n"/>
      <c r="P955" s="175" t="n"/>
      <c r="Q955" s="251" t="n">
        <v>40000</v>
      </c>
      <c r="R955" s="175" t="n">
        <v>810013583</v>
      </c>
      <c r="S955" s="257" t="inlineStr">
        <is>
          <t>R101353986</t>
        </is>
      </c>
      <c r="T955" s="175">
        <f>VLOOKUP(_xlfn.CONCAT(G955,H955),'SHIP-TO'!H:I,2,0)</f>
        <v/>
      </c>
      <c r="U955" s="296" t="n"/>
      <c r="V955" s="175" t="n"/>
      <c r="W955" s="175" t="n"/>
      <c r="X955" s="175" t="n"/>
      <c r="Y955" s="175" t="n"/>
      <c r="Z955" s="175" t="n"/>
      <c r="AA955" s="175" t="n"/>
      <c r="AB955" s="175" t="n"/>
      <c r="AC955" s="175" t="n"/>
      <c r="AD955" s="175" t="n"/>
      <c r="AE955" s="175" t="n"/>
      <c r="AF955" s="175" t="n"/>
      <c r="AG955" s="175" t="n"/>
      <c r="AH955" s="175" t="n"/>
      <c r="AI955" s="257" t="n"/>
      <c r="AJ955" s="175" t="n"/>
    </row>
    <row r="956">
      <c r="A956" s="167">
        <f>E956&amp;F956</f>
        <v/>
      </c>
      <c r="B956" s="56" t="n">
        <v>955</v>
      </c>
      <c r="C956" s="175">
        <f>C955</f>
        <v/>
      </c>
      <c r="D956" s="175">
        <f>C956&amp;"/"&amp;B956</f>
        <v/>
      </c>
      <c r="E956" s="187" t="n">
        <v>45775</v>
      </c>
      <c r="F956" s="187" t="inlineStr">
        <is>
          <t>возврат</t>
        </is>
      </c>
      <c r="G956" s="175" t="inlineStr">
        <is>
          <t>Континент</t>
        </is>
      </c>
      <c r="H956" s="220" t="inlineStr">
        <is>
          <t>Челябинск</t>
        </is>
      </c>
      <c r="I956" s="175" t="n">
        <v>600</v>
      </c>
      <c r="J956" s="175" t="n">
        <v>600</v>
      </c>
      <c r="K956" s="175" t="n">
        <v>20</v>
      </c>
      <c r="L956" s="175" t="inlineStr">
        <is>
          <t xml:space="preserve">Лесников </t>
        </is>
      </c>
      <c r="M956" s="175" t="inlineStr">
        <is>
          <t>Р208ТР159</t>
        </is>
      </c>
      <c r="N956" s="175" t="n">
        <v>24</v>
      </c>
      <c r="O956" s="175" t="n"/>
      <c r="P956" s="175" t="n"/>
      <c r="Q956" s="251" t="n">
        <v>40000</v>
      </c>
      <c r="R956" s="175" t="n">
        <v>810013345</v>
      </c>
      <c r="S956" s="257" t="inlineStr">
        <is>
          <t>R101353974</t>
        </is>
      </c>
      <c r="T956" s="175">
        <f>VLOOKUP(_xlfn.CONCAT(G956,H956),'SHIP-TO'!H:I,2,0)</f>
        <v/>
      </c>
      <c r="U956" s="296" t="n"/>
      <c r="V956" s="175" t="n"/>
      <c r="W956" s="175" t="n"/>
      <c r="X956" s="175" t="n"/>
      <c r="Y956" s="175" t="n"/>
      <c r="Z956" s="175" t="n"/>
      <c r="AA956" s="175" t="n"/>
      <c r="AB956" s="175" t="n"/>
      <c r="AC956" s="175" t="n"/>
      <c r="AD956" s="175" t="n"/>
      <c r="AE956" s="175" t="n"/>
      <c r="AF956" s="175" t="n"/>
      <c r="AG956" s="175" t="n"/>
      <c r="AH956" s="175" t="n"/>
      <c r="AI956" s="257" t="n"/>
      <c r="AJ956" s="175" t="n"/>
    </row>
    <row r="957">
      <c r="A957" s="167">
        <f>E957&amp;F957</f>
        <v/>
      </c>
      <c r="B957" s="56" t="n">
        <v>956</v>
      </c>
      <c r="C957" s="175">
        <f>C956</f>
        <v/>
      </c>
      <c r="D957" s="175">
        <f>C957&amp;"/"&amp;B957</f>
        <v/>
      </c>
      <c r="E957" s="187" t="n">
        <v>45775</v>
      </c>
      <c r="F957" s="187" t="inlineStr">
        <is>
          <t>возврат</t>
        </is>
      </c>
      <c r="G957" s="175" t="inlineStr">
        <is>
          <t>Тандер</t>
        </is>
      </c>
      <c r="H957" s="220" t="inlineStr">
        <is>
          <t>Тюмень</t>
        </is>
      </c>
      <c r="I957" s="175" t="n">
        <v>100</v>
      </c>
      <c r="J957" s="175" t="n">
        <v>100</v>
      </c>
      <c r="K957" s="175" t="inlineStr">
        <is>
          <t>Тмн1106196</t>
        </is>
      </c>
      <c r="L957" s="175" t="inlineStr">
        <is>
          <t>Черемской</t>
        </is>
      </c>
      <c r="M957" s="175" t="inlineStr">
        <is>
          <t>Р689КР159</t>
        </is>
      </c>
      <c r="N957" s="175" t="n">
        <v>4</v>
      </c>
      <c r="O957" s="175" t="n"/>
      <c r="P957" s="175" t="n"/>
      <c r="Q957" s="251" t="n">
        <v>40000</v>
      </c>
      <c r="R957" s="175" t="n">
        <v>810016355</v>
      </c>
      <c r="S957" s="257" t="inlineStr">
        <is>
          <t>R101353967</t>
        </is>
      </c>
      <c r="T957" s="175">
        <f>VLOOKUP(_xlfn.CONCAT(G957,H957),'SHIP-TO'!H:I,2,0)</f>
        <v/>
      </c>
      <c r="U957" s="296" t="n"/>
      <c r="V957" s="175" t="n"/>
      <c r="W957" s="175" t="n"/>
      <c r="X957" s="175" t="n"/>
      <c r="Y957" s="175" t="n"/>
      <c r="Z957" s="175" t="n"/>
      <c r="AA957" s="175" t="n"/>
      <c r="AB957" s="175" t="n"/>
      <c r="AC957" s="175" t="n"/>
      <c r="AD957" s="175" t="n"/>
      <c r="AE957" s="175" t="n"/>
      <c r="AF957" s="175" t="n"/>
      <c r="AG957" s="175" t="n"/>
      <c r="AH957" s="175" t="n"/>
      <c r="AI957" s="257" t="n"/>
      <c r="AJ957" s="175" t="n"/>
    </row>
    <row r="958">
      <c r="A958" s="167">
        <f>E958&amp;F958</f>
        <v/>
      </c>
      <c r="B958" s="56" t="n">
        <v>957</v>
      </c>
      <c r="C958" s="175">
        <f>C957</f>
        <v/>
      </c>
      <c r="D958" s="175">
        <f>C958&amp;"/"&amp;B958</f>
        <v/>
      </c>
      <c r="E958" s="187" t="n">
        <v>45775</v>
      </c>
      <c r="F958" s="187" t="inlineStr">
        <is>
          <t>возврат</t>
        </is>
      </c>
      <c r="G958" s="175" t="inlineStr">
        <is>
          <t>Тандер</t>
        </is>
      </c>
      <c r="H958" s="220" t="inlineStr">
        <is>
          <t>Челябинск</t>
        </is>
      </c>
      <c r="I958" s="175" t="n">
        <v>300</v>
      </c>
      <c r="J958" s="175" t="n">
        <v>360</v>
      </c>
      <c r="K958" s="175" t="inlineStr">
        <is>
          <t>Чел1474724</t>
        </is>
      </c>
      <c r="L958" s="175" t="inlineStr">
        <is>
          <t>Климин</t>
        </is>
      </c>
      <c r="M958" s="175" t="inlineStr">
        <is>
          <t>А309ОК159</t>
        </is>
      </c>
      <c r="N958" s="175" t="n">
        <v>12</v>
      </c>
      <c r="O958" s="175" t="n"/>
      <c r="P958" s="175" t="n"/>
      <c r="Q958" s="251" t="n">
        <v>40000</v>
      </c>
      <c r="R958" s="175" t="n">
        <v>810014697</v>
      </c>
      <c r="S958" s="257" t="inlineStr">
        <is>
          <t>R101353970</t>
        </is>
      </c>
      <c r="T958" s="175">
        <f>VLOOKUP(_xlfn.CONCAT(G958,H958),'SHIP-TO'!H:I,2,0)</f>
        <v/>
      </c>
      <c r="U958" s="296" t="n"/>
      <c r="V958" s="175" t="n"/>
      <c r="W958" s="175" t="n"/>
      <c r="X958" s="175" t="n"/>
      <c r="Y958" s="175" t="n"/>
      <c r="Z958" s="175" t="n"/>
      <c r="AA958" s="175" t="n"/>
      <c r="AB958" s="175" t="n"/>
      <c r="AC958" s="175" t="n"/>
      <c r="AD958" s="175" t="n"/>
      <c r="AE958" s="175" t="n"/>
      <c r="AF958" s="175" t="n"/>
      <c r="AG958" s="175" t="n"/>
      <c r="AH958" s="175" t="n"/>
      <c r="AI958" s="257" t="n"/>
      <c r="AJ958" s="175" t="n"/>
    </row>
    <row r="959">
      <c r="A959" s="167">
        <f>E959&amp;F959</f>
        <v/>
      </c>
      <c r="B959" s="56" t="n">
        <v>958</v>
      </c>
      <c r="C959" s="175">
        <f>C958</f>
        <v/>
      </c>
      <c r="D959" s="175">
        <f>C959&amp;"/"&amp;B959</f>
        <v/>
      </c>
      <c r="E959" s="187" t="n">
        <v>45775</v>
      </c>
      <c r="F959" s="187" t="inlineStr">
        <is>
          <t>возврат</t>
        </is>
      </c>
      <c r="G959" s="175" t="inlineStr">
        <is>
          <t>Тандер</t>
        </is>
      </c>
      <c r="H959" s="220" t="inlineStr">
        <is>
          <t>Екатеринбург</t>
        </is>
      </c>
      <c r="I959" s="175" t="n">
        <v>500</v>
      </c>
      <c r="J959" s="175" t="n">
        <v>500</v>
      </c>
      <c r="K959" s="175" t="inlineStr">
        <is>
          <t>Пру1834999</t>
        </is>
      </c>
      <c r="L959" s="175" t="inlineStr">
        <is>
          <t>Карамов</t>
        </is>
      </c>
      <c r="M959" s="175" t="inlineStr">
        <is>
          <t>А470ОК159</t>
        </is>
      </c>
      <c r="N959" s="175" t="n">
        <v>20</v>
      </c>
      <c r="O959" s="175" t="n"/>
      <c r="P959" s="175" t="n"/>
      <c r="Q959" s="251" t="n">
        <v>16000</v>
      </c>
      <c r="R959" s="175" t="n">
        <v>810011444</v>
      </c>
      <c r="S959" s="257" t="inlineStr">
        <is>
          <t>R101353962</t>
        </is>
      </c>
      <c r="T959" s="175">
        <f>VLOOKUP(_xlfn.CONCAT(G959,H959),'SHIP-TO'!H:I,2,0)</f>
        <v/>
      </c>
      <c r="U959" s="296" t="n"/>
      <c r="V959" s="175" t="n"/>
      <c r="W959" s="175" t="n"/>
      <c r="X959" s="175" t="n"/>
      <c r="Y959" s="175" t="n"/>
      <c r="Z959" s="175" t="n"/>
      <c r="AA959" s="175" t="n"/>
      <c r="AB959" s="175" t="n"/>
      <c r="AC959" s="175" t="n"/>
      <c r="AD959" s="175" t="n"/>
      <c r="AE959" s="175" t="n"/>
      <c r="AF959" s="175" t="n"/>
      <c r="AG959" s="175" t="n"/>
      <c r="AH959" s="175" t="n"/>
      <c r="AI959" s="257" t="n"/>
      <c r="AJ959" s="175" t="n"/>
    </row>
    <row r="960">
      <c r="A960" s="167">
        <f>E960&amp;F960</f>
        <v/>
      </c>
      <c r="B960" s="56" t="n">
        <v>959</v>
      </c>
      <c r="C960" s="175">
        <f>C959</f>
        <v/>
      </c>
      <c r="D960" s="175">
        <f>C960&amp;"/"&amp;B960</f>
        <v/>
      </c>
      <c r="E960" s="187" t="n">
        <v>45777</v>
      </c>
      <c r="F960" s="187" t="inlineStr">
        <is>
          <t>возврат</t>
        </is>
      </c>
      <c r="G960" s="175" t="inlineStr">
        <is>
          <t>Тандер</t>
        </is>
      </c>
      <c r="H960" s="220" t="inlineStr">
        <is>
          <t>Екатеринбург</t>
        </is>
      </c>
      <c r="I960" s="175" t="n">
        <v>480</v>
      </c>
      <c r="J960" s="175" t="n">
        <v>480</v>
      </c>
      <c r="K960" s="175" t="inlineStr">
        <is>
          <t>Пру1836201</t>
        </is>
      </c>
      <c r="L960" s="175" t="inlineStr">
        <is>
          <t xml:space="preserve">Чайкин </t>
        </is>
      </c>
      <c r="M960" s="175" t="inlineStr">
        <is>
          <t>Н750ЕТ159</t>
        </is>
      </c>
      <c r="N960" s="175" t="n">
        <v>20</v>
      </c>
      <c r="O960" s="175" t="n"/>
      <c r="P960" s="175" t="n"/>
      <c r="Q960" s="251" t="n">
        <v>16000</v>
      </c>
      <c r="R960" s="175" t="n">
        <v>810016001</v>
      </c>
      <c r="S960" s="257" t="inlineStr">
        <is>
          <t>R101353964</t>
        </is>
      </c>
      <c r="T960" s="175">
        <f>VLOOKUP(_xlfn.CONCAT(G960,H960),'SHIP-TO'!H:I,2,0)</f>
        <v/>
      </c>
      <c r="U960" s="296" t="n"/>
      <c r="V960" s="175" t="n"/>
      <c r="W960" s="175" t="n"/>
      <c r="X960" s="175" t="n"/>
      <c r="Y960" s="175" t="n"/>
      <c r="Z960" s="175" t="n"/>
      <c r="AA960" s="175" t="n"/>
      <c r="AB960" s="175" t="n"/>
      <c r="AC960" s="175" t="n"/>
      <c r="AD960" s="175" t="n"/>
      <c r="AE960" s="175" t="n"/>
      <c r="AF960" s="175" t="n"/>
      <c r="AG960" s="175" t="n"/>
      <c r="AH960" s="175" t="n"/>
      <c r="AI960" s="257" t="n"/>
      <c r="AJ960" s="175" t="n"/>
    </row>
    <row r="961">
      <c r="A961" s="167">
        <f>E961&amp;F961</f>
        <v/>
      </c>
      <c r="B961" s="56" t="n">
        <v>960</v>
      </c>
      <c r="C961" s="175">
        <f>C960</f>
        <v/>
      </c>
      <c r="D961" s="175">
        <f>C961&amp;"/"&amp;B961</f>
        <v/>
      </c>
      <c r="E961" s="187" t="n">
        <v>45777</v>
      </c>
      <c r="F961" s="187" t="inlineStr">
        <is>
          <t>возврат</t>
        </is>
      </c>
      <c r="G961" s="175" t="inlineStr">
        <is>
          <t>Верный</t>
        </is>
      </c>
      <c r="H961" s="220" t="inlineStr">
        <is>
          <t>Екатеринбург</t>
        </is>
      </c>
      <c r="I961" s="175" t="n">
        <v>214</v>
      </c>
      <c r="J961" s="175" t="n">
        <v>214</v>
      </c>
      <c r="K961" s="175" t="inlineStr">
        <is>
          <t>4206494/s99</t>
        </is>
      </c>
      <c r="L961" s="175" t="inlineStr">
        <is>
          <t xml:space="preserve">Прохоров </t>
        </is>
      </c>
      <c r="M961" s="175" t="inlineStr">
        <is>
          <t>Р509ТС159</t>
        </is>
      </c>
      <c r="N961" s="175" t="n">
        <v>9</v>
      </c>
      <c r="O961" s="175" t="n"/>
      <c r="P961" s="175" t="n"/>
      <c r="Q961" s="251" t="n">
        <v>16000</v>
      </c>
      <c r="R961" s="175" t="n">
        <v>810014866</v>
      </c>
      <c r="S961" s="257" t="inlineStr">
        <is>
          <t>R101353966</t>
        </is>
      </c>
      <c r="T961" s="175">
        <f>VLOOKUP(_xlfn.CONCAT(G961,H961),'SHIP-TO'!H:I,2,0)</f>
        <v/>
      </c>
      <c r="U961" s="296" t="n"/>
      <c r="V961" s="175" t="n"/>
      <c r="W961" s="175" t="n"/>
      <c r="X961" s="175" t="n"/>
      <c r="Y961" s="175" t="n"/>
      <c r="Z961" s="175" t="n"/>
      <c r="AA961" s="175" t="n"/>
      <c r="AB961" s="175" t="n"/>
      <c r="AC961" s="175" t="n"/>
      <c r="AD961" s="175" t="n"/>
      <c r="AE961" s="175" t="n"/>
      <c r="AF961" s="175" t="n"/>
      <c r="AG961" s="175" t="n"/>
      <c r="AH961" s="175" t="n"/>
      <c r="AI961" s="257" t="n"/>
      <c r="AJ961" s="175" t="n"/>
    </row>
    <row r="962" customFormat="1" s="172">
      <c r="A962" s="169">
        <f>E962&amp;F962</f>
        <v/>
      </c>
      <c r="B962" s="170" t="n">
        <v>961</v>
      </c>
      <c r="C962" s="185">
        <f>C961</f>
        <v/>
      </c>
      <c r="D962" s="185">
        <f>C962&amp;"/"&amp;B962</f>
        <v/>
      </c>
      <c r="E962" s="186" t="n">
        <v>45779</v>
      </c>
      <c r="F962" s="186" t="inlineStr">
        <is>
          <t>возврат</t>
        </is>
      </c>
      <c r="G962" s="185" t="inlineStr">
        <is>
          <t>Х5</t>
        </is>
      </c>
      <c r="H962" s="216" t="inlineStr">
        <is>
          <t>РЦ Тюмень</t>
        </is>
      </c>
      <c r="I962" s="185" t="n">
        <v>400</v>
      </c>
      <c r="J962" s="185" t="n">
        <v>400</v>
      </c>
      <c r="K962" s="185" t="n">
        <v>3536</v>
      </c>
      <c r="L962" s="185" t="inlineStr">
        <is>
          <t xml:space="preserve">Чайкин </t>
        </is>
      </c>
      <c r="M962" s="185" t="inlineStr">
        <is>
          <t>Н750ЕТ159</t>
        </is>
      </c>
      <c r="N962" s="185" t="n">
        <v>16</v>
      </c>
      <c r="O962" s="185" t="n"/>
      <c r="P962" s="185" t="n"/>
      <c r="Q962" s="275" t="n">
        <v>40000</v>
      </c>
      <c r="R962" s="185" t="n">
        <v>810016475</v>
      </c>
      <c r="S962" s="258" t="inlineStr">
        <is>
          <t>R101363619</t>
        </is>
      </c>
      <c r="T962" s="185">
        <f>VLOOKUP(_xlfn.CONCAT(G962,H962),'SHIP-TO'!H:I,2,0)</f>
        <v/>
      </c>
      <c r="U962" s="282" t="n"/>
      <c r="V962" s="185" t="n"/>
      <c r="W962" s="185" t="n"/>
      <c r="X962" s="185" t="n"/>
      <c r="Y962" s="185" t="n"/>
      <c r="Z962" s="185" t="n"/>
      <c r="AA962" s="185" t="n"/>
      <c r="AB962" s="185" t="n"/>
      <c r="AC962" s="185" t="n"/>
      <c r="AD962" s="185" t="n"/>
      <c r="AE962" s="185" t="n"/>
      <c r="AF962" s="185" t="n"/>
      <c r="AG962" s="185" t="n"/>
      <c r="AH962" s="185" t="n"/>
      <c r="AI962" s="258" t="n"/>
      <c r="AJ962" s="185" t="n"/>
    </row>
    <row r="963" customFormat="1" s="172">
      <c r="A963" s="169">
        <f>E963&amp;F963</f>
        <v/>
      </c>
      <c r="B963" s="170" t="n">
        <v>962</v>
      </c>
      <c r="C963" s="185">
        <f>C962</f>
        <v/>
      </c>
      <c r="D963" s="185">
        <f>C963&amp;"/"&amp;B963</f>
        <v/>
      </c>
      <c r="E963" s="186" t="n">
        <v>45783</v>
      </c>
      <c r="F963" s="186" t="inlineStr">
        <is>
          <t>возврат</t>
        </is>
      </c>
      <c r="G963" s="185" t="inlineStr">
        <is>
          <t>Тандер</t>
        </is>
      </c>
      <c r="H963" s="216" t="inlineStr">
        <is>
          <t>Екатеринбург</t>
        </is>
      </c>
      <c r="I963" s="185" t="n">
        <v>500</v>
      </c>
      <c r="J963" s="185" t="n">
        <v>500</v>
      </c>
      <c r="K963" s="185" t="inlineStr">
        <is>
          <t>Пру1839975</t>
        </is>
      </c>
      <c r="L963" s="185" t="inlineStr">
        <is>
          <t xml:space="preserve">Ляхин </t>
        </is>
      </c>
      <c r="M963" s="185" t="inlineStr">
        <is>
          <t>Н736ЕТ159</t>
        </is>
      </c>
      <c r="N963" s="185" t="n">
        <v>20</v>
      </c>
      <c r="O963" s="185" t="n"/>
      <c r="P963" s="185" t="n"/>
      <c r="Q963" s="275" t="n">
        <v>16000</v>
      </c>
      <c r="R963" s="185" t="n">
        <v>810017464</v>
      </c>
      <c r="S963" s="258" t="inlineStr">
        <is>
          <t>R101363913</t>
        </is>
      </c>
      <c r="T963" s="185">
        <f>VLOOKUP(_xlfn.CONCAT(G963,H963),'SHIP-TO'!H:I,2,0)</f>
        <v/>
      </c>
      <c r="U963" s="282" t="n"/>
      <c r="V963" s="185" t="n"/>
      <c r="W963" s="185" t="n"/>
      <c r="X963" s="185" t="n"/>
      <c r="Y963" s="185" t="n"/>
      <c r="Z963" s="185" t="n"/>
      <c r="AA963" s="185" t="n"/>
      <c r="AB963" s="185" t="n"/>
      <c r="AC963" s="185" t="n"/>
      <c r="AD963" s="185" t="n"/>
      <c r="AE963" s="185" t="n"/>
      <c r="AF963" s="185" t="n"/>
      <c r="AG963" s="185" t="n"/>
      <c r="AH963" s="185" t="n"/>
      <c r="AI963" s="258" t="n"/>
      <c r="AJ963" s="185" t="n"/>
    </row>
    <row r="964" customFormat="1" s="172">
      <c r="A964" s="169">
        <f>E964&amp;F964</f>
        <v/>
      </c>
      <c r="B964" s="170" t="n">
        <v>963</v>
      </c>
      <c r="C964" s="185">
        <f>C963</f>
        <v/>
      </c>
      <c r="D964" s="185">
        <f>C964&amp;"/"&amp;B964</f>
        <v/>
      </c>
      <c r="E964" s="186" t="n">
        <v>45783</v>
      </c>
      <c r="F964" s="186" t="inlineStr">
        <is>
          <t>возврат</t>
        </is>
      </c>
      <c r="G964" s="185" t="inlineStr">
        <is>
          <t>Х5</t>
        </is>
      </c>
      <c r="H964" s="216" t="inlineStr">
        <is>
          <t>РЦ Екатеринбург Юг</t>
        </is>
      </c>
      <c r="I964" s="185" t="n">
        <v>400</v>
      </c>
      <c r="J964" s="185" t="n">
        <v>400</v>
      </c>
      <c r="K964" s="185" t="n">
        <v>5119</v>
      </c>
      <c r="L964" s="185" t="inlineStr">
        <is>
          <t xml:space="preserve">Ляхин </t>
        </is>
      </c>
      <c r="M964" s="185" t="inlineStr">
        <is>
          <t>Н736ЕТ159</t>
        </is>
      </c>
      <c r="N964" s="185" t="n">
        <v>16</v>
      </c>
      <c r="O964" s="185" t="n"/>
      <c r="P964" s="185" t="n"/>
      <c r="Q964" s="275" t="n">
        <v>16000</v>
      </c>
      <c r="R964" s="185" t="n">
        <v>810017467</v>
      </c>
      <c r="S964" s="258" t="inlineStr">
        <is>
          <t>R101364055</t>
        </is>
      </c>
      <c r="T964" s="185">
        <f>VLOOKUP(_xlfn.CONCAT(G964,H964),'SHIP-TO'!H:I,2,0)</f>
        <v/>
      </c>
      <c r="U964" s="282" t="n"/>
      <c r="V964" s="185" t="n"/>
      <c r="W964" s="185" t="n"/>
      <c r="X964" s="185" t="n"/>
      <c r="Y964" s="185" t="n"/>
      <c r="Z964" s="185" t="n"/>
      <c r="AA964" s="185" t="n"/>
      <c r="AB964" s="185" t="n"/>
      <c r="AC964" s="185" t="n"/>
      <c r="AD964" s="185" t="n"/>
      <c r="AE964" s="185" t="n"/>
      <c r="AF964" s="185" t="n"/>
      <c r="AG964" s="185" t="n"/>
      <c r="AH964" s="185" t="n"/>
      <c r="AI964" s="258" t="n"/>
      <c r="AJ964" s="185" t="n"/>
    </row>
    <row r="965" customFormat="1" s="172">
      <c r="A965" s="169">
        <f>E965&amp;F965</f>
        <v/>
      </c>
      <c r="B965" s="170" t="n">
        <v>964</v>
      </c>
      <c r="C965" s="185">
        <f>C964</f>
        <v/>
      </c>
      <c r="D965" s="185">
        <f>C965&amp;"/"&amp;B965</f>
        <v/>
      </c>
      <c r="E965" s="186" t="n">
        <v>45784</v>
      </c>
      <c r="F965" s="186" t="inlineStr">
        <is>
          <t>возврат</t>
        </is>
      </c>
      <c r="G965" s="185" t="inlineStr">
        <is>
          <t>Х5</t>
        </is>
      </c>
      <c r="H965" s="216" t="inlineStr">
        <is>
          <t>РЦ Екатеринбург Юг</t>
        </is>
      </c>
      <c r="I965" s="185" t="n">
        <v>400</v>
      </c>
      <c r="J965" s="185" t="n">
        <v>400</v>
      </c>
      <c r="K965" s="185" t="n">
        <v>5130</v>
      </c>
      <c r="L965" s="185" t="inlineStr">
        <is>
          <t xml:space="preserve">Ляхин </t>
        </is>
      </c>
      <c r="M965" s="185" t="inlineStr">
        <is>
          <t>Н736ЕТ159</t>
        </is>
      </c>
      <c r="N965" s="185" t="n">
        <v>16</v>
      </c>
      <c r="O965" s="185" t="n"/>
      <c r="P965" s="185" t="n"/>
      <c r="Q965" s="275" t="n">
        <v>16000</v>
      </c>
      <c r="R965" s="185" t="n">
        <v>810011676</v>
      </c>
      <c r="S965" s="258" t="inlineStr">
        <is>
          <t>R101363618</t>
        </is>
      </c>
      <c r="T965" s="185">
        <f>VLOOKUP(_xlfn.CONCAT(G965,H965),'SHIP-TO'!H:I,2,0)</f>
        <v/>
      </c>
      <c r="U965" s="282" t="n"/>
      <c r="V965" s="185" t="n"/>
      <c r="W965" s="185" t="n"/>
      <c r="X965" s="185" t="n"/>
      <c r="Y965" s="185" t="n"/>
      <c r="Z965" s="185" t="n"/>
      <c r="AA965" s="185" t="n"/>
      <c r="AB965" s="185" t="n"/>
      <c r="AC965" s="185" t="n"/>
      <c r="AD965" s="185" t="n"/>
      <c r="AE965" s="185" t="n"/>
      <c r="AF965" s="185" t="n"/>
      <c r="AG965" s="185" t="n"/>
      <c r="AH965" s="185" t="n"/>
      <c r="AI965" s="258" t="n"/>
      <c r="AJ965" s="185" t="n"/>
    </row>
    <row r="966" customFormat="1" s="172">
      <c r="A966" s="169">
        <f>E966&amp;F966</f>
        <v/>
      </c>
      <c r="B966" s="170" t="n">
        <v>965</v>
      </c>
      <c r="C966" s="185">
        <f>C965</f>
        <v/>
      </c>
      <c r="D966" s="185">
        <f>C966&amp;"/"&amp;B966</f>
        <v/>
      </c>
      <c r="E966" s="186" t="n">
        <v>45785</v>
      </c>
      <c r="F966" s="186" t="inlineStr">
        <is>
          <t>возврат</t>
        </is>
      </c>
      <c r="G966" s="185" t="inlineStr">
        <is>
          <t>Х5</t>
        </is>
      </c>
      <c r="H966" s="216" t="inlineStr">
        <is>
          <t>РЦ Екатеринбург</t>
        </is>
      </c>
      <c r="I966" s="185" t="n">
        <v>400</v>
      </c>
      <c r="J966" s="185" t="n">
        <v>400</v>
      </c>
      <c r="K966" s="185" t="n">
        <v>13860</v>
      </c>
      <c r="L966" s="185" t="inlineStr">
        <is>
          <t xml:space="preserve">Мартыненко </t>
        </is>
      </c>
      <c r="M966" s="185" t="inlineStr">
        <is>
          <t>Р673ТО159</t>
        </is>
      </c>
      <c r="N966" s="185" t="n">
        <v>16</v>
      </c>
      <c r="O966" s="185" t="n"/>
      <c r="P966" s="185" t="n"/>
      <c r="Q966" s="275" t="n">
        <v>16000</v>
      </c>
      <c r="R966" s="185" t="n">
        <v>810017465</v>
      </c>
      <c r="S966" s="258" t="inlineStr">
        <is>
          <t>R101363624</t>
        </is>
      </c>
      <c r="T966" s="185">
        <f>VLOOKUP(_xlfn.CONCAT(G966,H966),'SHIP-TO'!H:I,2,0)</f>
        <v/>
      </c>
      <c r="U966" s="282" t="n"/>
      <c r="V966" s="185" t="n"/>
      <c r="W966" s="185" t="n"/>
      <c r="X966" s="185" t="n"/>
      <c r="Y966" s="185" t="n"/>
      <c r="Z966" s="185" t="n"/>
      <c r="AA966" s="185" t="n"/>
      <c r="AB966" s="185" t="n"/>
      <c r="AC966" s="185" t="n"/>
      <c r="AD966" s="185" t="n"/>
      <c r="AE966" s="185" t="n"/>
      <c r="AF966" s="185" t="n"/>
      <c r="AG966" s="185" t="n"/>
      <c r="AH966" s="185" t="n"/>
      <c r="AI966" s="258" t="n"/>
      <c r="AJ966" s="185" t="n"/>
    </row>
    <row r="967" customFormat="1" s="172">
      <c r="A967" s="169">
        <f>E967&amp;F967</f>
        <v/>
      </c>
      <c r="B967" s="170" t="n">
        <v>966</v>
      </c>
      <c r="C967" s="185">
        <f>C966</f>
        <v/>
      </c>
      <c r="D967" s="185">
        <f>C967&amp;"/"&amp;B967</f>
        <v/>
      </c>
      <c r="E967" s="186" t="n">
        <v>45785</v>
      </c>
      <c r="F967" s="186" t="inlineStr">
        <is>
          <t>возврат</t>
        </is>
      </c>
      <c r="G967" s="185" t="inlineStr">
        <is>
          <t>Х5</t>
        </is>
      </c>
      <c r="H967" s="216" t="inlineStr">
        <is>
          <t>РЦ Тюмень</t>
        </is>
      </c>
      <c r="I967" s="185" t="n">
        <v>350</v>
      </c>
      <c r="J967" s="185" t="n">
        <v>350</v>
      </c>
      <c r="K967" s="185" t="n">
        <v>3565</v>
      </c>
      <c r="L967" s="185" t="inlineStr">
        <is>
          <t xml:space="preserve">Ляхин </t>
        </is>
      </c>
      <c r="M967" s="185" t="inlineStr">
        <is>
          <t>Н736ЕТ159</t>
        </is>
      </c>
      <c r="N967" s="185" t="n">
        <v>14</v>
      </c>
      <c r="O967" s="185" t="n"/>
      <c r="P967" s="185" t="n"/>
      <c r="Q967" s="275" t="n">
        <v>40000</v>
      </c>
      <c r="R967" s="185" t="n">
        <v>810017136</v>
      </c>
      <c r="S967" s="258" t="inlineStr">
        <is>
          <t>R101363626</t>
        </is>
      </c>
      <c r="T967" s="185">
        <f>VLOOKUP(_xlfn.CONCAT(G967,H967),'SHIP-TO'!H:I,2,0)</f>
        <v/>
      </c>
      <c r="U967" s="282" t="n"/>
      <c r="V967" s="185" t="n"/>
      <c r="W967" s="185" t="n"/>
      <c r="X967" s="185" t="n"/>
      <c r="Y967" s="185" t="n"/>
      <c r="Z967" s="185" t="n"/>
      <c r="AA967" s="185" t="n"/>
      <c r="AB967" s="185" t="n"/>
      <c r="AC967" s="185" t="n"/>
      <c r="AD967" s="185" t="n"/>
      <c r="AE967" s="185" t="n"/>
      <c r="AF967" s="185" t="n"/>
      <c r="AG967" s="185" t="n"/>
      <c r="AH967" s="185" t="n"/>
      <c r="AI967" s="258" t="n"/>
      <c r="AJ967" s="185" t="n"/>
    </row>
    <row r="968" customFormat="1" s="172">
      <c r="A968" s="169">
        <f>E968&amp;F968</f>
        <v/>
      </c>
      <c r="B968" s="170" t="n">
        <v>967</v>
      </c>
      <c r="C968" s="185">
        <f>C967</f>
        <v/>
      </c>
      <c r="D968" s="185">
        <f>C968&amp;"/"&amp;B968</f>
        <v/>
      </c>
      <c r="E968" s="186" t="n">
        <v>45786</v>
      </c>
      <c r="F968" s="186" t="inlineStr">
        <is>
          <t>возврат</t>
        </is>
      </c>
      <c r="G968" s="185" t="inlineStr">
        <is>
          <t>Х5</t>
        </is>
      </c>
      <c r="H968" s="216" t="inlineStr">
        <is>
          <t>РЦ Екатеринбург Юг</t>
        </is>
      </c>
      <c r="I968" s="185" t="n">
        <v>400</v>
      </c>
      <c r="J968" s="185" t="n">
        <v>400</v>
      </c>
      <c r="K968" s="185" t="n">
        <v>5146</v>
      </c>
      <c r="L968" s="185" t="inlineStr">
        <is>
          <t xml:space="preserve">Ляхин </t>
        </is>
      </c>
      <c r="M968" s="185" t="inlineStr">
        <is>
          <t>Н736ЕТ159</t>
        </is>
      </c>
      <c r="N968" s="185" t="n">
        <v>16</v>
      </c>
      <c r="O968" s="185" t="n"/>
      <c r="P968" s="185" t="n"/>
      <c r="Q968" s="275" t="n">
        <v>16000</v>
      </c>
      <c r="R968" s="185" t="n">
        <v>810016630</v>
      </c>
      <c r="S968" s="258" t="inlineStr">
        <is>
          <t>R101363627</t>
        </is>
      </c>
      <c r="T968" s="185">
        <f>VLOOKUP(_xlfn.CONCAT(G968,H968),'SHIP-TO'!H:I,2,0)</f>
        <v/>
      </c>
      <c r="U968" s="282" t="n"/>
      <c r="V968" s="185" t="n"/>
      <c r="W968" s="185" t="n"/>
      <c r="X968" s="185" t="n"/>
      <c r="Y968" s="185" t="n"/>
      <c r="Z968" s="185" t="n"/>
      <c r="AA968" s="185" t="n"/>
      <c r="AB968" s="185" t="n"/>
      <c r="AC968" s="185" t="n"/>
      <c r="AD968" s="185" t="n"/>
      <c r="AE968" s="185" t="n"/>
      <c r="AF968" s="185" t="n"/>
      <c r="AG968" s="185" t="n"/>
      <c r="AH968" s="185" t="n"/>
      <c r="AI968" s="258" t="n"/>
      <c r="AJ968" s="185" t="n"/>
    </row>
    <row r="969" customFormat="1" s="172">
      <c r="A969" s="169">
        <f>E969&amp;F969</f>
        <v/>
      </c>
      <c r="B969" s="170" t="n">
        <v>968</v>
      </c>
      <c r="C969" s="185">
        <f>C968</f>
        <v/>
      </c>
      <c r="D969" s="185">
        <f>C969&amp;"/"&amp;B969</f>
        <v/>
      </c>
      <c r="E969" s="186" t="n">
        <v>45786</v>
      </c>
      <c r="F969" s="186" t="inlineStr">
        <is>
          <t>возврат</t>
        </is>
      </c>
      <c r="G969" s="185" t="inlineStr">
        <is>
          <t>Х5</t>
        </is>
      </c>
      <c r="H969" s="216" t="inlineStr">
        <is>
          <t>РЦ Екатеринбург</t>
        </is>
      </c>
      <c r="I969" s="185" t="n">
        <v>350</v>
      </c>
      <c r="J969" s="185" t="n">
        <v>350</v>
      </c>
      <c r="K969" s="185" t="n">
        <v>13874</v>
      </c>
      <c r="L969" s="185" t="inlineStr">
        <is>
          <t xml:space="preserve">Ляхин </t>
        </is>
      </c>
      <c r="M969" s="185" t="inlineStr">
        <is>
          <t>Н736ЕТ159</t>
        </is>
      </c>
      <c r="N969" s="185" t="n">
        <v>14</v>
      </c>
      <c r="O969" s="185" t="n"/>
      <c r="P969" s="185" t="n"/>
      <c r="Q969" s="275" t="n">
        <v>16000</v>
      </c>
      <c r="R969" s="185" t="n">
        <v>810016333</v>
      </c>
      <c r="S969" s="258" t="inlineStr">
        <is>
          <t>R101363617</t>
        </is>
      </c>
      <c r="T969" s="185">
        <f>VLOOKUP(_xlfn.CONCAT(G969,H969),'SHIP-TO'!H:I,2,0)</f>
        <v/>
      </c>
      <c r="U969" s="282" t="n"/>
      <c r="V969" s="185" t="n"/>
      <c r="W969" s="185" t="n"/>
      <c r="X969" s="185" t="n"/>
      <c r="Y969" s="185" t="n"/>
      <c r="Z969" s="185" t="n"/>
      <c r="AA969" s="185" t="n"/>
      <c r="AB969" s="185" t="n"/>
      <c r="AC969" s="185" t="n"/>
      <c r="AD969" s="185" t="n"/>
      <c r="AE969" s="185" t="n"/>
      <c r="AF969" s="185" t="n"/>
      <c r="AG969" s="185" t="n"/>
      <c r="AH969" s="185" t="n"/>
      <c r="AI969" s="258" t="n"/>
      <c r="AJ969" s="185" t="n"/>
    </row>
    <row r="970" customFormat="1" s="172">
      <c r="A970" s="169">
        <f>E970&amp;F970</f>
        <v/>
      </c>
      <c r="B970" s="170" t="n">
        <v>969</v>
      </c>
      <c r="C970" s="185">
        <f>C969</f>
        <v/>
      </c>
      <c r="D970" s="185">
        <f>C970&amp;"/"&amp;B970</f>
        <v/>
      </c>
      <c r="E970" s="186" t="n">
        <v>45786</v>
      </c>
      <c r="F970" s="186" t="inlineStr">
        <is>
          <t>возврат</t>
        </is>
      </c>
      <c r="G970" s="185" t="inlineStr">
        <is>
          <t>Х5</t>
        </is>
      </c>
      <c r="H970" s="216" t="inlineStr">
        <is>
          <t>РЦ Тюмень</t>
        </is>
      </c>
      <c r="I970" s="185" t="n">
        <v>350</v>
      </c>
      <c r="J970" s="185" t="n">
        <v>350</v>
      </c>
      <c r="K970" s="185" t="n">
        <v>3568</v>
      </c>
      <c r="L970" s="185" t="inlineStr">
        <is>
          <t xml:space="preserve">Гительман </t>
        </is>
      </c>
      <c r="M970" s="185" t="inlineStr">
        <is>
          <t>Р271КЕ159</t>
        </is>
      </c>
      <c r="N970" s="185" t="n">
        <v>14</v>
      </c>
      <c r="O970" s="185" t="n"/>
      <c r="P970" s="185" t="n"/>
      <c r="Q970" s="275" t="n">
        <v>40000</v>
      </c>
      <c r="R970" s="185" t="n">
        <v>810017222</v>
      </c>
      <c r="S970" s="258" t="inlineStr">
        <is>
          <t>R101363628</t>
        </is>
      </c>
      <c r="T970" s="185">
        <f>VLOOKUP(_xlfn.CONCAT(G970,H970),'SHIP-TO'!H:I,2,0)</f>
        <v/>
      </c>
      <c r="U970" s="282" t="n"/>
      <c r="V970" s="185" t="n"/>
      <c r="W970" s="185" t="n"/>
      <c r="X970" s="185" t="n"/>
      <c r="Y970" s="185" t="n"/>
      <c r="Z970" s="185" t="n"/>
      <c r="AA970" s="185" t="n"/>
      <c r="AB970" s="185" t="n"/>
      <c r="AC970" s="185" t="n"/>
      <c r="AD970" s="185" t="n"/>
      <c r="AE970" s="185" t="n"/>
      <c r="AF970" s="185" t="n"/>
      <c r="AG970" s="185" t="n"/>
      <c r="AH970" s="185" t="n"/>
      <c r="AI970" s="258" t="n"/>
      <c r="AJ970" s="185" t="n"/>
    </row>
    <row r="971" customFormat="1" s="172">
      <c r="A971" s="169">
        <f>E971&amp;F971</f>
        <v/>
      </c>
      <c r="B971" s="170" t="n">
        <v>970</v>
      </c>
      <c r="C971" s="185">
        <f>C970</f>
        <v/>
      </c>
      <c r="D971" s="185">
        <f>C971&amp;"/"&amp;B971</f>
        <v/>
      </c>
      <c r="E971" s="186" t="n">
        <v>45787</v>
      </c>
      <c r="F971" s="186" t="inlineStr">
        <is>
          <t>возврат</t>
        </is>
      </c>
      <c r="G971" s="185" t="inlineStr">
        <is>
          <t>Х5</t>
        </is>
      </c>
      <c r="H971" s="216" t="inlineStr">
        <is>
          <t>РЦ Екатеринбург</t>
        </is>
      </c>
      <c r="I971" s="185" t="n">
        <v>350</v>
      </c>
      <c r="J971" s="185" t="n">
        <v>350</v>
      </c>
      <c r="K971" s="185" t="n">
        <v>13882</v>
      </c>
      <c r="L971" s="185" t="inlineStr">
        <is>
          <t xml:space="preserve">Ляхин </t>
        </is>
      </c>
      <c r="M971" s="185" t="inlineStr">
        <is>
          <t>Н736ЕТ159</t>
        </is>
      </c>
      <c r="N971" s="185" t="n">
        <v>14</v>
      </c>
      <c r="O971" s="185" t="n"/>
      <c r="P971" s="185" t="n"/>
      <c r="Q971" s="275" t="n">
        <v>16000</v>
      </c>
      <c r="R971" s="185" t="n">
        <v>810017466</v>
      </c>
      <c r="S971" s="258" t="inlineStr">
        <is>
          <t>R101363623</t>
        </is>
      </c>
      <c r="T971" s="185">
        <f>VLOOKUP(_xlfn.CONCAT(G971,H971),'SHIP-TO'!H:I,2,0)</f>
        <v/>
      </c>
      <c r="U971" s="282" t="n"/>
      <c r="V971" s="185" t="n"/>
      <c r="W971" s="185" t="n"/>
      <c r="X971" s="185" t="n"/>
      <c r="Y971" s="185" t="n"/>
      <c r="Z971" s="185" t="n"/>
      <c r="AA971" s="185" t="n"/>
      <c r="AB971" s="185" t="n"/>
      <c r="AC971" s="185" t="n"/>
      <c r="AD971" s="185" t="n"/>
      <c r="AE971" s="185" t="n"/>
      <c r="AF971" s="185" t="n"/>
      <c r="AG971" s="185" t="n"/>
      <c r="AH971" s="185" t="n"/>
      <c r="AI971" s="258" t="n"/>
      <c r="AJ971" s="185" t="n"/>
    </row>
    <row r="972" customFormat="1" s="172">
      <c r="A972" s="169">
        <f>E972&amp;F972</f>
        <v/>
      </c>
      <c r="B972" s="170" t="n">
        <v>971</v>
      </c>
      <c r="C972" s="185">
        <f>C971</f>
        <v/>
      </c>
      <c r="D972" s="185">
        <f>C972&amp;"/"&amp;B972</f>
        <v/>
      </c>
      <c r="E972" s="186" t="n">
        <v>45789</v>
      </c>
      <c r="F972" s="186" t="inlineStr">
        <is>
          <t>возврат</t>
        </is>
      </c>
      <c r="G972" s="185" t="inlineStr">
        <is>
          <t>Тандер</t>
        </is>
      </c>
      <c r="H972" s="216" t="inlineStr">
        <is>
          <t>Челябинск</t>
        </is>
      </c>
      <c r="I972" s="185" t="n">
        <v>220</v>
      </c>
      <c r="J972" s="185" t="n">
        <v>220</v>
      </c>
      <c r="K972" s="185" t="inlineStr">
        <is>
          <t>Чел1479888</t>
        </is>
      </c>
      <c r="L972" s="185" t="inlineStr">
        <is>
          <t xml:space="preserve">Курочкин </t>
        </is>
      </c>
      <c r="M972" s="185" t="inlineStr">
        <is>
          <t>Р673ТО159</t>
        </is>
      </c>
      <c r="N972" s="185" t="n">
        <v>9</v>
      </c>
      <c r="O972" s="185" t="n"/>
      <c r="P972" s="185" t="n"/>
      <c r="Q972" s="275" t="n">
        <v>40000</v>
      </c>
      <c r="R972" s="185" t="n">
        <v>810016629</v>
      </c>
      <c r="S972" s="258" t="inlineStr">
        <is>
          <t>R101363621</t>
        </is>
      </c>
      <c r="T972" s="185">
        <f>VLOOKUP(_xlfn.CONCAT(G972,H972),'SHIP-TO'!H:I,2,0)</f>
        <v/>
      </c>
      <c r="U972" s="282" t="n"/>
      <c r="V972" s="185" t="n"/>
      <c r="W972" s="185" t="n"/>
      <c r="X972" s="185" t="n"/>
      <c r="Y972" s="185" t="n"/>
      <c r="Z972" s="185" t="n"/>
      <c r="AA972" s="185" t="n"/>
      <c r="AB972" s="185" t="n"/>
      <c r="AC972" s="185" t="n"/>
      <c r="AD972" s="185" t="n"/>
      <c r="AE972" s="185" t="n"/>
      <c r="AF972" s="185" t="n"/>
      <c r="AG972" s="185" t="n"/>
      <c r="AH972" s="185" t="n"/>
      <c r="AI972" s="258" t="n"/>
      <c r="AJ972" s="185" t="n"/>
    </row>
    <row r="973" customFormat="1" s="172">
      <c r="A973" s="169">
        <f>E973&amp;F973</f>
        <v/>
      </c>
      <c r="B973" s="170" t="n">
        <v>972</v>
      </c>
      <c r="C973" s="185">
        <f>C972</f>
        <v/>
      </c>
      <c r="D973" s="185">
        <f>C973&amp;"/"&amp;B973</f>
        <v/>
      </c>
      <c r="E973" s="186" t="n">
        <v>45789</v>
      </c>
      <c r="F973" s="186" t="inlineStr">
        <is>
          <t>возврат</t>
        </is>
      </c>
      <c r="G973" s="185" t="inlineStr">
        <is>
          <t>Тандер</t>
        </is>
      </c>
      <c r="H973" s="216" t="inlineStr">
        <is>
          <t>Тюмень</t>
        </is>
      </c>
      <c r="I973" s="185" t="n">
        <v>180</v>
      </c>
      <c r="J973" s="185" t="n">
        <v>180</v>
      </c>
      <c r="K973" s="185" t="inlineStr">
        <is>
          <t>Тмн1110343</t>
        </is>
      </c>
      <c r="L973" s="185" t="inlineStr">
        <is>
          <t xml:space="preserve">Прохоров </t>
        </is>
      </c>
      <c r="M973" s="185" t="inlineStr">
        <is>
          <t>Р509ТС159</t>
        </is>
      </c>
      <c r="N973" s="185" t="n">
        <v>8</v>
      </c>
      <c r="O973" s="185" t="n"/>
      <c r="P973" s="185" t="n"/>
      <c r="Q973" s="275" t="n">
        <v>40000</v>
      </c>
      <c r="R973" s="185" t="n">
        <v>810016332</v>
      </c>
      <c r="S973" s="258" t="inlineStr">
        <is>
          <t>R101363616</t>
        </is>
      </c>
      <c r="T973" s="185">
        <f>VLOOKUP(_xlfn.CONCAT(G973,H973),'SHIP-TO'!H:I,2,0)</f>
        <v/>
      </c>
      <c r="U973" s="282" t="n"/>
      <c r="V973" s="185" t="n"/>
      <c r="W973" s="185" t="n"/>
      <c r="X973" s="185" t="n"/>
      <c r="Y973" s="185" t="n"/>
      <c r="Z973" s="185" t="n"/>
      <c r="AA973" s="185" t="n"/>
      <c r="AB973" s="185" t="n"/>
      <c r="AC973" s="185" t="n"/>
      <c r="AD973" s="185" t="n"/>
      <c r="AE973" s="185" t="n"/>
      <c r="AF973" s="185" t="n"/>
      <c r="AG973" s="185" t="n"/>
      <c r="AH973" s="185" t="n"/>
      <c r="AI973" s="258" t="n"/>
      <c r="AJ973" s="185" t="n"/>
    </row>
    <row r="974" customFormat="1" s="172">
      <c r="A974" s="169">
        <f>E974&amp;F974</f>
        <v/>
      </c>
      <c r="B974" s="170" t="n">
        <v>973</v>
      </c>
      <c r="C974" s="185">
        <f>C973</f>
        <v/>
      </c>
      <c r="D974" s="185">
        <f>C974&amp;"/"&amp;B974</f>
        <v/>
      </c>
      <c r="E974" s="186" t="n">
        <v>45790</v>
      </c>
      <c r="F974" s="186" t="inlineStr">
        <is>
          <t>возврат</t>
        </is>
      </c>
      <c r="G974" s="185" t="inlineStr">
        <is>
          <t>Тандер</t>
        </is>
      </c>
      <c r="H974" s="216" t="inlineStr">
        <is>
          <t>Екатеринбург</t>
        </is>
      </c>
      <c r="I974" s="185" t="n">
        <v>500</v>
      </c>
      <c r="J974" s="185" t="n">
        <v>500</v>
      </c>
      <c r="K974" s="185" t="inlineStr">
        <is>
          <t>Пру1844832</t>
        </is>
      </c>
      <c r="L974" s="185" t="inlineStr">
        <is>
          <t xml:space="preserve">Чебыкин </t>
        </is>
      </c>
      <c r="M974" s="185" t="inlineStr">
        <is>
          <t>Р767УН159</t>
        </is>
      </c>
      <c r="N974" s="185" t="n">
        <v>20</v>
      </c>
      <c r="O974" s="185" t="n"/>
      <c r="P974" s="185" t="n"/>
      <c r="Q974" s="275" t="n">
        <v>16000</v>
      </c>
      <c r="R974" s="185" t="n">
        <v>810016331</v>
      </c>
      <c r="S974" s="258" t="inlineStr">
        <is>
          <t>R101364069</t>
        </is>
      </c>
      <c r="T974" s="185">
        <f>VLOOKUP(_xlfn.CONCAT(G974,H974),'SHIP-TO'!H:I,2,0)</f>
        <v/>
      </c>
      <c r="U974" s="282" t="n"/>
      <c r="V974" s="185" t="n"/>
      <c r="W974" s="185" t="n"/>
      <c r="X974" s="185" t="n"/>
      <c r="Y974" s="185" t="n"/>
      <c r="Z974" s="185" t="n"/>
      <c r="AA974" s="185" t="n"/>
      <c r="AB974" s="185" t="n"/>
      <c r="AC974" s="185" t="n"/>
      <c r="AD974" s="185" t="n"/>
      <c r="AE974" s="185" t="n"/>
      <c r="AF974" s="185" t="n"/>
      <c r="AG974" s="185" t="n"/>
      <c r="AH974" s="185" t="n"/>
      <c r="AI974" s="258" t="n"/>
      <c r="AJ974" s="185" t="n"/>
    </row>
    <row r="975" customFormat="1" s="172">
      <c r="A975" s="169">
        <f>E975&amp;F975</f>
        <v/>
      </c>
      <c r="B975" s="170" t="n">
        <v>974</v>
      </c>
      <c r="C975" s="185">
        <f>C974</f>
        <v/>
      </c>
      <c r="D975" s="185">
        <f>C975&amp;"/"&amp;B975</f>
        <v/>
      </c>
      <c r="E975" s="186" t="n">
        <v>45791</v>
      </c>
      <c r="F975" s="186" t="inlineStr">
        <is>
          <t>возврат</t>
        </is>
      </c>
      <c r="G975" s="185" t="inlineStr">
        <is>
          <t>Линия 7</t>
        </is>
      </c>
      <c r="H975" s="216" t="inlineStr">
        <is>
          <t>Екатеринбург</t>
        </is>
      </c>
      <c r="I975" s="185" t="n">
        <v>460</v>
      </c>
      <c r="J975" s="185" t="n">
        <v>470</v>
      </c>
      <c r="K975" s="253" t="inlineStr">
        <is>
          <t>1/2</t>
        </is>
      </c>
      <c r="L975" s="185" t="inlineStr">
        <is>
          <t xml:space="preserve">Яковлев </t>
        </is>
      </c>
      <c r="M975" s="185" t="inlineStr">
        <is>
          <t>А468ОК159</t>
        </is>
      </c>
      <c r="N975" s="185" t="n">
        <v>19</v>
      </c>
      <c r="O975" s="185" t="n"/>
      <c r="P975" s="185" t="n"/>
      <c r="Q975" s="275" t="n">
        <v>16000</v>
      </c>
      <c r="R975" s="185" t="n">
        <v>810014428</v>
      </c>
      <c r="S975" s="258" t="inlineStr">
        <is>
          <t>R101363630</t>
        </is>
      </c>
      <c r="T975" s="185">
        <f>VLOOKUP(_xlfn.CONCAT(G975,H975),'SHIP-TO'!H:I,2,0)</f>
        <v/>
      </c>
      <c r="U975" s="282" t="n"/>
      <c r="V975" s="185" t="n"/>
      <c r="W975" s="185" t="n"/>
      <c r="X975" s="185" t="n"/>
      <c r="Y975" s="185" t="n"/>
      <c r="Z975" s="185" t="n"/>
      <c r="AA975" s="185" t="n"/>
      <c r="AB975" s="185" t="n"/>
      <c r="AC975" s="185" t="n"/>
      <c r="AD975" s="185" t="n"/>
      <c r="AE975" s="185" t="n"/>
      <c r="AF975" s="185" t="n"/>
      <c r="AG975" s="185" t="n"/>
      <c r="AH975" s="185" t="n"/>
      <c r="AI975" s="258" t="n"/>
      <c r="AJ975" s="185" t="n"/>
    </row>
    <row r="976" customFormat="1" s="172">
      <c r="A976" s="169">
        <f>E976&amp;F976</f>
        <v/>
      </c>
      <c r="B976" s="170" t="n">
        <v>975</v>
      </c>
      <c r="C976" s="185">
        <f>C975</f>
        <v/>
      </c>
      <c r="D976" s="185">
        <f>C976&amp;"/"&amp;B976</f>
        <v/>
      </c>
      <c r="E976" s="186" t="n">
        <v>45793</v>
      </c>
      <c r="F976" s="186" t="inlineStr">
        <is>
          <t>возврат</t>
        </is>
      </c>
      <c r="G976" s="185" t="inlineStr">
        <is>
          <t>Континент</t>
        </is>
      </c>
      <c r="H976" s="216" t="inlineStr">
        <is>
          <t>Челябинск</t>
        </is>
      </c>
      <c r="I976" s="185" t="n">
        <v>600</v>
      </c>
      <c r="J976" s="185" t="n">
        <v>600</v>
      </c>
      <c r="K976" s="185" t="n">
        <v>21</v>
      </c>
      <c r="L976" s="185" t="inlineStr">
        <is>
          <t xml:space="preserve">Дьяков </t>
        </is>
      </c>
      <c r="M976" s="185" t="inlineStr">
        <is>
          <t>Р197КН159</t>
        </is>
      </c>
      <c r="N976" s="185" t="n">
        <v>24</v>
      </c>
      <c r="O976" s="185" t="n"/>
      <c r="P976" s="185" t="n"/>
      <c r="Q976" s="275" t="n">
        <v>40000</v>
      </c>
      <c r="R976" s="185" t="n">
        <v>810017316</v>
      </c>
      <c r="S976" s="258" t="inlineStr">
        <is>
          <t>R101363622</t>
        </is>
      </c>
      <c r="T976" s="185">
        <f>VLOOKUP(_xlfn.CONCAT(G976,H976),'SHIP-TO'!H:I,2,0)</f>
        <v/>
      </c>
      <c r="U976" s="282" t="n"/>
      <c r="V976" s="185" t="n"/>
      <c r="W976" s="185" t="n"/>
      <c r="X976" s="185" t="n"/>
      <c r="Y976" s="185" t="n"/>
      <c r="Z976" s="185" t="n"/>
      <c r="AA976" s="185" t="n"/>
      <c r="AB976" s="185" t="n"/>
      <c r="AC976" s="185" t="n"/>
      <c r="AD976" s="185" t="n"/>
      <c r="AE976" s="185" t="n"/>
      <c r="AF976" s="185" t="n"/>
      <c r="AG976" s="185" t="n"/>
      <c r="AH976" s="185" t="n"/>
      <c r="AI976" s="258" t="n"/>
      <c r="AJ976" s="185" t="n"/>
    </row>
    <row r="977" customFormat="1" s="172">
      <c r="A977" s="169">
        <f>E977&amp;F977</f>
        <v/>
      </c>
      <c r="B977" s="170" t="n">
        <v>976</v>
      </c>
      <c r="C977" s="185">
        <f>C976</f>
        <v/>
      </c>
      <c r="D977" s="185">
        <f>C977&amp;"/"&amp;B977</f>
        <v/>
      </c>
      <c r="E977" s="186" t="n">
        <v>45796</v>
      </c>
      <c r="F977" s="186" t="inlineStr">
        <is>
          <t>возврат</t>
        </is>
      </c>
      <c r="G977" s="185" t="inlineStr">
        <is>
          <t>Тандер</t>
        </is>
      </c>
      <c r="H977" s="216" t="inlineStr">
        <is>
          <t>Екатеринбург</t>
        </is>
      </c>
      <c r="I977" s="185" t="n">
        <v>500</v>
      </c>
      <c r="J977" s="185" t="n">
        <v>500</v>
      </c>
      <c r="K977" s="185" t="inlineStr">
        <is>
          <t>Пру1848855</t>
        </is>
      </c>
      <c r="L977" s="185" t="inlineStr">
        <is>
          <t>Сергеев</t>
        </is>
      </c>
      <c r="M977" s="185" t="inlineStr">
        <is>
          <t>А468ОК159</t>
        </is>
      </c>
      <c r="N977" s="185" t="n">
        <v>20</v>
      </c>
      <c r="O977" s="185" t="n"/>
      <c r="P977" s="185" t="n"/>
      <c r="Q977" s="275" t="n">
        <v>16000</v>
      </c>
      <c r="R977" s="185" t="n">
        <v>810015877</v>
      </c>
      <c r="S977" s="258" t="inlineStr">
        <is>
          <t>R101364070</t>
        </is>
      </c>
      <c r="T977" s="185">
        <f>VLOOKUP(_xlfn.CONCAT(G977,H977),'SHIP-TO'!H:I,2,0)</f>
        <v/>
      </c>
      <c r="U977" s="282" t="n"/>
      <c r="V977" s="185" t="n"/>
      <c r="W977" s="185" t="n"/>
      <c r="X977" s="185" t="n"/>
      <c r="Y977" s="185" t="n"/>
      <c r="Z977" s="185" t="n"/>
      <c r="AA977" s="185" t="n"/>
      <c r="AB977" s="185" t="n"/>
      <c r="AC977" s="185" t="n"/>
      <c r="AD977" s="185" t="n"/>
      <c r="AE977" s="185" t="n"/>
      <c r="AF977" s="185" t="n"/>
      <c r="AG977" s="185" t="n"/>
      <c r="AH977" s="185" t="n"/>
      <c r="AI977" s="258" t="n"/>
      <c r="AJ977" s="185" t="n"/>
    </row>
    <row r="978" customFormat="1" s="172">
      <c r="A978" s="169">
        <f>E978&amp;F978</f>
        <v/>
      </c>
      <c r="B978" s="170" t="n">
        <v>977</v>
      </c>
      <c r="C978" s="185">
        <f>C977</f>
        <v/>
      </c>
      <c r="D978" s="185">
        <f>C978&amp;"/"&amp;B978</f>
        <v/>
      </c>
      <c r="E978" s="186" t="n">
        <v>45798</v>
      </c>
      <c r="F978" s="186" t="inlineStr">
        <is>
          <t>возврат</t>
        </is>
      </c>
      <c r="G978" s="185" t="inlineStr">
        <is>
          <t>Верный</t>
        </is>
      </c>
      <c r="H978" s="216" t="inlineStr">
        <is>
          <t>Екатеринбург</t>
        </is>
      </c>
      <c r="I978" s="185" t="n">
        <v>218</v>
      </c>
      <c r="J978" s="185" t="n">
        <v>218</v>
      </c>
      <c r="K978" s="185" t="inlineStr">
        <is>
          <t>4226264/s99</t>
        </is>
      </c>
      <c r="L978" s="185" t="inlineStr">
        <is>
          <t xml:space="preserve">Медведев </t>
        </is>
      </c>
      <c r="M978" s="185" t="inlineStr">
        <is>
          <t>А308ОК159</t>
        </is>
      </c>
      <c r="N978" s="185" t="n">
        <v>9</v>
      </c>
      <c r="O978" s="185" t="n"/>
      <c r="P978" s="185" t="n"/>
      <c r="Q978" s="275" t="n">
        <v>16000</v>
      </c>
      <c r="R978" s="185" t="n">
        <v>810013586</v>
      </c>
      <c r="S978" s="258" t="inlineStr">
        <is>
          <t>R101364067</t>
        </is>
      </c>
      <c r="T978" s="185">
        <f>VLOOKUP(_xlfn.CONCAT(G978,H978),'SHIP-TO'!H:I,2,0)</f>
        <v/>
      </c>
      <c r="U978" s="282" t="n"/>
      <c r="V978" s="185" t="n"/>
      <c r="W978" s="185" t="n"/>
      <c r="X978" s="185" t="n"/>
      <c r="Y978" s="185" t="n"/>
      <c r="Z978" s="185" t="n"/>
      <c r="AA978" s="185" t="n"/>
      <c r="AB978" s="185" t="n"/>
      <c r="AC978" s="185" t="n"/>
      <c r="AD978" s="185" t="n"/>
      <c r="AE978" s="185" t="n"/>
      <c r="AF978" s="185" t="n"/>
      <c r="AG978" s="185" t="n"/>
      <c r="AH978" s="185" t="n"/>
      <c r="AI978" s="258" t="n"/>
      <c r="AJ978" s="185" t="n"/>
    </row>
    <row r="979" customFormat="1" s="172">
      <c r="A979" s="169">
        <f>E979&amp;F979</f>
        <v/>
      </c>
      <c r="B979" s="170" t="n">
        <v>978</v>
      </c>
      <c r="C979" s="185">
        <f>C978</f>
        <v/>
      </c>
      <c r="D979" s="185">
        <f>C979&amp;"/"&amp;B979</f>
        <v/>
      </c>
      <c r="E979" s="186" t="n">
        <v>45799</v>
      </c>
      <c r="F979" s="186" t="inlineStr">
        <is>
          <t>возврат</t>
        </is>
      </c>
      <c r="G979" s="185" t="inlineStr">
        <is>
          <t>Х5</t>
        </is>
      </c>
      <c r="H979" s="216" t="inlineStr">
        <is>
          <t>РЦ Форпост</t>
        </is>
      </c>
      <c r="I979" s="185" t="n">
        <v>300</v>
      </c>
      <c r="J979" s="185" t="n">
        <v>300</v>
      </c>
      <c r="K979" s="185" t="n">
        <v>5567</v>
      </c>
      <c r="L979" s="185" t="inlineStr">
        <is>
          <t>Прохоров</t>
        </is>
      </c>
      <c r="M979" s="185" t="inlineStr">
        <is>
          <t>Р509ТС159</t>
        </is>
      </c>
      <c r="N979" s="185" t="n">
        <v>12</v>
      </c>
      <c r="O979" s="185" t="n"/>
      <c r="P979" s="185" t="n"/>
      <c r="Q979" s="275" t="n">
        <v>40000</v>
      </c>
      <c r="R979" s="185" t="n">
        <v>810007664</v>
      </c>
      <c r="S979" s="258" t="inlineStr">
        <is>
          <t>R101363629</t>
        </is>
      </c>
      <c r="T979" s="185">
        <f>VLOOKUP(_xlfn.CONCAT(G979,H979),'SHIP-TO'!H:I,2,0)</f>
        <v/>
      </c>
      <c r="U979" s="282" t="n"/>
      <c r="V979" s="185" t="n"/>
      <c r="W979" s="185" t="n"/>
      <c r="X979" s="185" t="n"/>
      <c r="Y979" s="185" t="n"/>
      <c r="Z979" s="185" t="n"/>
      <c r="AA979" s="185" t="n"/>
      <c r="AB979" s="185" t="n"/>
      <c r="AC979" s="185" t="n"/>
      <c r="AD979" s="185" t="n"/>
      <c r="AE979" s="185" t="n"/>
      <c r="AF979" s="185" t="n"/>
      <c r="AG979" s="185" t="n"/>
      <c r="AH979" s="185" t="n"/>
      <c r="AI979" s="258" t="n"/>
      <c r="AJ979" s="185" t="n"/>
    </row>
    <row r="980" customFormat="1" s="172">
      <c r="A980" s="169">
        <f>E980&amp;F980</f>
        <v/>
      </c>
      <c r="B980" s="170" t="n">
        <v>979</v>
      </c>
      <c r="C980" s="185">
        <f>C979</f>
        <v/>
      </c>
      <c r="D980" s="185">
        <f>C980&amp;"/"&amp;B980</f>
        <v/>
      </c>
      <c r="E980" s="186" t="n">
        <v>45800</v>
      </c>
      <c r="F980" s="186" t="inlineStr">
        <is>
          <t>возврат</t>
        </is>
      </c>
      <c r="G980" s="185" t="inlineStr">
        <is>
          <t>Х5</t>
        </is>
      </c>
      <c r="H980" s="216" t="inlineStr">
        <is>
          <t>РЦ Форпост</t>
        </is>
      </c>
      <c r="I980" s="185" t="n">
        <v>300</v>
      </c>
      <c r="J980" s="185" t="n">
        <v>300</v>
      </c>
      <c r="K980" s="185" t="n">
        <v>5570</v>
      </c>
      <c r="L980" s="185" t="inlineStr">
        <is>
          <t xml:space="preserve">Медведев </t>
        </is>
      </c>
      <c r="M980" s="185" t="inlineStr">
        <is>
          <t>А308ОК159</t>
        </is>
      </c>
      <c r="N980" s="185" t="n">
        <v>12</v>
      </c>
      <c r="O980" s="185" t="n"/>
      <c r="P980" s="185" t="n"/>
      <c r="Q980" s="275" t="n">
        <v>40000</v>
      </c>
      <c r="R980" s="185" t="n">
        <v>810007665</v>
      </c>
      <c r="S980" s="258" t="inlineStr">
        <is>
          <t>R101363625</t>
        </is>
      </c>
      <c r="T980" s="185">
        <f>VLOOKUP(_xlfn.CONCAT(G980,H980),'SHIP-TO'!H:I,2,0)</f>
        <v/>
      </c>
      <c r="U980" s="282" t="n"/>
      <c r="V980" s="185" t="n"/>
      <c r="W980" s="185" t="n"/>
      <c r="X980" s="185" t="n"/>
      <c r="Y980" s="185" t="n"/>
      <c r="Z980" s="185" t="n"/>
      <c r="AA980" s="185" t="n"/>
      <c r="AB980" s="185" t="n"/>
      <c r="AC980" s="185" t="n"/>
      <c r="AD980" s="185" t="n"/>
      <c r="AE980" s="185" t="n"/>
      <c r="AF980" s="185" t="n"/>
      <c r="AG980" s="185" t="n"/>
      <c r="AH980" s="185" t="n"/>
      <c r="AI980" s="258" t="n"/>
      <c r="AJ980" s="185" t="n"/>
    </row>
    <row r="981" customFormat="1" s="172">
      <c r="A981" s="169">
        <f>E981&amp;F981</f>
        <v/>
      </c>
      <c r="B981" s="170" t="n">
        <v>980</v>
      </c>
      <c r="C981" s="185">
        <f>C980</f>
        <v/>
      </c>
      <c r="D981" s="185">
        <f>C981&amp;"/"&amp;B981</f>
        <v/>
      </c>
      <c r="E981" s="186" t="n">
        <v>45802</v>
      </c>
      <c r="F981" s="186" t="inlineStr">
        <is>
          <t>возврат</t>
        </is>
      </c>
      <c r="G981" s="185" t="inlineStr">
        <is>
          <t>Тандер</t>
        </is>
      </c>
      <c r="H981" s="216" t="inlineStr">
        <is>
          <t>Екатеринбург</t>
        </is>
      </c>
      <c r="I981" s="185" t="n">
        <v>500</v>
      </c>
      <c r="J981" s="185" t="n">
        <v>500</v>
      </c>
      <c r="K981" s="185" t="inlineStr">
        <is>
          <t>Пру1853247</t>
        </is>
      </c>
      <c r="L981" s="185" t="inlineStr">
        <is>
          <t>Яковлев</t>
        </is>
      </c>
      <c r="M981" s="185" t="inlineStr">
        <is>
          <t>А468ОК159</t>
        </is>
      </c>
      <c r="N981" s="185" t="n">
        <v>20</v>
      </c>
      <c r="O981" s="185" t="n"/>
      <c r="P981" s="185" t="n"/>
      <c r="Q981" s="275" t="n">
        <v>16000</v>
      </c>
      <c r="R981" s="185" t="n">
        <v>810007663</v>
      </c>
      <c r="S981" s="258" t="inlineStr">
        <is>
          <t>R101363912</t>
        </is>
      </c>
      <c r="T981" s="185">
        <f>VLOOKUP(_xlfn.CONCAT(G981,H981),'SHIP-TO'!H:I,2,0)</f>
        <v/>
      </c>
      <c r="U981" s="282" t="n"/>
      <c r="V981" s="185" t="n"/>
      <c r="W981" s="185" t="n"/>
      <c r="X981" s="185" t="n"/>
      <c r="Y981" s="185" t="n"/>
      <c r="Z981" s="185" t="n"/>
      <c r="AA981" s="185" t="n"/>
      <c r="AB981" s="185" t="n"/>
      <c r="AC981" s="185" t="n"/>
      <c r="AD981" s="185" t="n"/>
      <c r="AE981" s="185" t="n"/>
      <c r="AF981" s="185" t="n"/>
      <c r="AG981" s="185" t="n"/>
      <c r="AH981" s="185" t="n"/>
      <c r="AI981" s="258" t="n"/>
      <c r="AJ981" s="185" t="n"/>
    </row>
    <row r="982" customFormat="1" s="172">
      <c r="A982" s="169">
        <f>E982&amp;F982</f>
        <v/>
      </c>
      <c r="B982" s="170" t="n">
        <v>981</v>
      </c>
      <c r="C982" s="185">
        <f>C981</f>
        <v/>
      </c>
      <c r="D982" s="185">
        <f>C982&amp;"/"&amp;B982</f>
        <v/>
      </c>
      <c r="E982" s="186" t="n">
        <v>45804</v>
      </c>
      <c r="F982" s="186" t="inlineStr">
        <is>
          <t>возврат</t>
        </is>
      </c>
      <c r="G982" s="185" t="inlineStr">
        <is>
          <t>Лента</t>
        </is>
      </c>
      <c r="H982" s="216" t="inlineStr">
        <is>
          <t>Екатеринбург</t>
        </is>
      </c>
      <c r="I982" s="185" t="n">
        <v>86</v>
      </c>
      <c r="J982" s="185" t="n">
        <v>86</v>
      </c>
      <c r="K982" s="185" t="inlineStr">
        <is>
          <t>Лента</t>
        </is>
      </c>
      <c r="L982" s="185" t="inlineStr">
        <is>
          <t>Кононов</t>
        </is>
      </c>
      <c r="M982" s="185" t="inlineStr">
        <is>
          <t>Р795УН159</t>
        </is>
      </c>
      <c r="N982" s="185" t="n">
        <v>4</v>
      </c>
      <c r="O982" s="185" t="n"/>
      <c r="P982" s="185" t="n"/>
      <c r="Q982" s="275" t="e">
        <v>#N/A</v>
      </c>
      <c r="R982" s="185" t="inlineStr">
        <is>
          <t>-</t>
        </is>
      </c>
      <c r="S982" s="258" t="e">
        <v>#N/A</v>
      </c>
      <c r="T982" s="185">
        <f>VLOOKUP(_xlfn.CONCAT(G982,H982),'SHIP-TO'!H:I,2,0)</f>
        <v/>
      </c>
      <c r="U982" s="282" t="n"/>
      <c r="V982" s="185" t="n"/>
      <c r="W982" s="185" t="n"/>
      <c r="X982" s="185" t="n"/>
      <c r="Y982" s="185" t="n"/>
      <c r="Z982" s="185" t="n"/>
      <c r="AA982" s="185" t="n"/>
      <c r="AB982" s="185" t="n"/>
      <c r="AC982" s="185" t="n"/>
      <c r="AD982" s="185" t="n"/>
      <c r="AE982" s="185" t="n"/>
      <c r="AF982" s="185" t="n"/>
      <c r="AG982" s="185" t="n"/>
      <c r="AH982" s="185" t="n"/>
      <c r="AI982" s="258" t="n"/>
      <c r="AJ982" s="185" t="n"/>
    </row>
    <row r="983" customFormat="1" s="172">
      <c r="A983" s="169">
        <f>E983&amp;F983</f>
        <v/>
      </c>
      <c r="B983" s="170" t="n">
        <v>982</v>
      </c>
      <c r="C983" s="185">
        <f>C982</f>
        <v/>
      </c>
      <c r="D983" s="185">
        <f>C983&amp;"/"&amp;B983</f>
        <v/>
      </c>
      <c r="E983" s="186" t="n">
        <v>45807</v>
      </c>
      <c r="F983" s="186" t="inlineStr">
        <is>
          <t>возврат</t>
        </is>
      </c>
      <c r="G983" s="185" t="inlineStr">
        <is>
          <t>Тандер</t>
        </is>
      </c>
      <c r="H983" s="216" t="inlineStr">
        <is>
          <t>Екатеринбург</t>
        </is>
      </c>
      <c r="I983" s="185" t="n">
        <v>500</v>
      </c>
      <c r="J983" s="185" t="n">
        <v>500</v>
      </c>
      <c r="K983" s="185" t="inlineStr">
        <is>
          <t>Пру1857142</t>
        </is>
      </c>
      <c r="L983" s="185" t="inlineStr">
        <is>
          <t>Кононов</t>
        </is>
      </c>
      <c r="M983" s="185" t="inlineStr">
        <is>
          <t>Р795УН159</t>
        </is>
      </c>
      <c r="N983" s="185" t="n">
        <v>20</v>
      </c>
      <c r="O983" s="185" t="n"/>
      <c r="P983" s="185" t="n"/>
      <c r="Q983" s="275" t="n">
        <v>16000</v>
      </c>
      <c r="R983" s="185" t="n">
        <v>810016628</v>
      </c>
      <c r="S983" s="258" t="inlineStr">
        <is>
          <t>R101363620</t>
        </is>
      </c>
      <c r="T983" s="185">
        <f>VLOOKUP(_xlfn.CONCAT(G983,H983),'SHIP-TO'!H:I,2,0)</f>
        <v/>
      </c>
      <c r="U983" s="282" t="n"/>
      <c r="V983" s="185" t="n"/>
      <c r="W983" s="185" t="n"/>
      <c r="X983" s="185" t="n"/>
      <c r="Y983" s="185" t="n"/>
      <c r="Z983" s="185" t="n"/>
      <c r="AA983" s="185" t="n"/>
      <c r="AB983" s="185" t="n"/>
      <c r="AC983" s="185" t="n"/>
      <c r="AD983" s="185" t="n"/>
      <c r="AE983" s="185" t="n"/>
      <c r="AF983" s="185" t="n"/>
      <c r="AG983" s="185" t="n"/>
      <c r="AH983" s="185" t="n"/>
      <c r="AI983" s="258" t="n"/>
      <c r="AJ983" s="185" t="n"/>
    </row>
    <row r="984" customFormat="1" s="172">
      <c r="A984" s="169">
        <f>E984&amp;F984</f>
        <v/>
      </c>
      <c r="B984" s="170" t="n">
        <v>983</v>
      </c>
      <c r="C984" s="185">
        <f>C983</f>
        <v/>
      </c>
      <c r="D984" s="185">
        <f>C984&amp;"/"&amp;B984</f>
        <v/>
      </c>
      <c r="E984" s="186" t="n">
        <v>45808</v>
      </c>
      <c r="F984" s="186" t="inlineStr">
        <is>
          <t>возврат</t>
        </is>
      </c>
      <c r="G984" s="185" t="inlineStr">
        <is>
          <t>Лента</t>
        </is>
      </c>
      <c r="H984" s="216" t="inlineStr">
        <is>
          <t>Екатеринбург</t>
        </is>
      </c>
      <c r="I984" s="185" t="n">
        <v>138</v>
      </c>
      <c r="J984" s="185" t="n">
        <v>138</v>
      </c>
      <c r="K984" s="185" t="inlineStr">
        <is>
          <t>Лента</t>
        </is>
      </c>
      <c r="L984" s="185" t="inlineStr">
        <is>
          <t>Кононов</t>
        </is>
      </c>
      <c r="M984" s="185" t="inlineStr">
        <is>
          <t>Р795УН159</t>
        </is>
      </c>
      <c r="N984" s="185" t="n">
        <v>6</v>
      </c>
      <c r="O984" s="185" t="n"/>
      <c r="P984" s="185" t="n"/>
      <c r="Q984" s="275" t="e">
        <v>#N/A</v>
      </c>
      <c r="R984" s="185" t="inlineStr">
        <is>
          <t>-</t>
        </is>
      </c>
      <c r="S984" s="258" t="e">
        <v>#N/A</v>
      </c>
      <c r="T984" s="185">
        <f>VLOOKUP(_xlfn.CONCAT(G984,H984),'SHIP-TO'!H:I,2,0)</f>
        <v/>
      </c>
      <c r="U984" s="282" t="n"/>
      <c r="V984" s="185" t="n"/>
      <c r="W984" s="185" t="n"/>
      <c r="X984" s="185" t="n"/>
      <c r="Y984" s="185" t="n"/>
      <c r="Z984" s="185" t="n"/>
      <c r="AA984" s="185" t="n"/>
      <c r="AB984" s="185" t="n"/>
      <c r="AC984" s="185" t="n"/>
      <c r="AD984" s="185" t="n"/>
      <c r="AE984" s="185" t="n"/>
      <c r="AF984" s="185" t="n"/>
      <c r="AG984" s="185" t="n"/>
      <c r="AH984" s="185" t="n"/>
      <c r="AI984" s="258" t="n"/>
      <c r="AJ984" s="185" t="n"/>
    </row>
    <row r="985">
      <c r="A985" s="167">
        <f>E985&amp;F985</f>
        <v/>
      </c>
      <c r="B985" s="56" t="n">
        <v>984</v>
      </c>
      <c r="C985" s="175">
        <f>C984</f>
        <v/>
      </c>
      <c r="D985" s="175">
        <f>C985&amp;"/"&amp;B985</f>
        <v/>
      </c>
      <c r="E985" s="187" t="n">
        <v>45809</v>
      </c>
      <c r="F985" s="270" t="inlineStr">
        <is>
          <t>возврат</t>
        </is>
      </c>
      <c r="G985" s="268" t="inlineStr">
        <is>
          <t>Лента</t>
        </is>
      </c>
      <c r="H985" s="269" t="inlineStr">
        <is>
          <t>Екатеринбург</t>
        </is>
      </c>
      <c r="I985" s="175" t="n">
        <v>37</v>
      </c>
      <c r="J985" s="175" t="n">
        <v>0</v>
      </c>
      <c r="K985" s="175" t="inlineStr">
        <is>
          <t>Лента не вернула поддоны</t>
        </is>
      </c>
      <c r="L985" s="175" t="inlineStr">
        <is>
          <t>Сорокин</t>
        </is>
      </c>
      <c r="M985" s="175" t="n"/>
      <c r="N985" s="175" t="n">
        <v>0</v>
      </c>
      <c r="O985" s="175" t="n"/>
      <c r="P985" s="175" t="n"/>
      <c r="Q985" s="251" t="e">
        <v>#N/A</v>
      </c>
      <c r="R985" s="175" t="inlineStr">
        <is>
          <t>-</t>
        </is>
      </c>
      <c r="S985" s="257" t="e">
        <v>#N/A</v>
      </c>
      <c r="T985" s="175">
        <f>VLOOKUP(_xlfn.CONCAT(G985,H985),'SHIP-TO'!H:I,2,0)</f>
        <v/>
      </c>
      <c r="U985" s="296" t="n"/>
      <c r="V985" s="175" t="n"/>
      <c r="W985" s="175" t="n"/>
      <c r="X985" s="175" t="n"/>
      <c r="Y985" s="175" t="n"/>
      <c r="Z985" s="175" t="n"/>
      <c r="AA985" s="175" t="n"/>
      <c r="AB985" s="175" t="n"/>
      <c r="AC985" s="175" t="n"/>
      <c r="AD985" s="175" t="n"/>
      <c r="AE985" s="175" t="n"/>
      <c r="AF985" s="175" t="n"/>
      <c r="AG985" s="175" t="n"/>
      <c r="AH985" s="175" t="n"/>
      <c r="AI985" s="257" t="n"/>
      <c r="AJ985" s="175" t="n"/>
    </row>
    <row r="986">
      <c r="A986" s="167">
        <f>E986&amp;F986</f>
        <v/>
      </c>
      <c r="B986" s="56" t="n">
        <v>985</v>
      </c>
      <c r="C986" s="175">
        <f>C985</f>
        <v/>
      </c>
      <c r="D986" s="175">
        <f>C986&amp;"/"&amp;B986</f>
        <v/>
      </c>
      <c r="E986" s="187" t="n">
        <v>45809</v>
      </c>
      <c r="F986" s="270" t="inlineStr">
        <is>
          <t>возврат</t>
        </is>
      </c>
      <c r="G986" s="268" t="inlineStr">
        <is>
          <t>Х5</t>
        </is>
      </c>
      <c r="H986" s="269" t="inlineStr">
        <is>
          <t>РЦ Тюмень</t>
        </is>
      </c>
      <c r="I986" s="175" t="n">
        <v>400</v>
      </c>
      <c r="J986" s="175" t="n">
        <v>400</v>
      </c>
      <c r="K986" s="175" t="n">
        <v>3719</v>
      </c>
      <c r="L986" s="175" t="inlineStr">
        <is>
          <t>Луцик</t>
        </is>
      </c>
      <c r="M986" s="175" t="inlineStr">
        <is>
          <t>Р686УН159</t>
        </is>
      </c>
      <c r="N986" s="175" t="n">
        <v>16</v>
      </c>
      <c r="O986" s="175" t="n"/>
      <c r="P986" s="175" t="n"/>
      <c r="Q986" s="251" t="n">
        <v>40000</v>
      </c>
      <c r="R986" s="175" t="n">
        <v>810005688</v>
      </c>
      <c r="S986" s="257" t="inlineStr">
        <is>
          <t>R101371616</t>
        </is>
      </c>
      <c r="T986" s="175">
        <f>VLOOKUP(_xlfn.CONCAT(G986,H986),'SHIP-TO'!H:I,2,0)</f>
        <v/>
      </c>
      <c r="U986" s="296" t="n"/>
      <c r="V986" s="175" t="n"/>
      <c r="W986" s="175" t="n"/>
      <c r="X986" s="175" t="n"/>
      <c r="Y986" s="175" t="n"/>
      <c r="Z986" s="175" t="n"/>
      <c r="AA986" s="175" t="n"/>
      <c r="AB986" s="175" t="n"/>
      <c r="AC986" s="175" t="n"/>
      <c r="AD986" s="175" t="n"/>
      <c r="AE986" s="175" t="n"/>
      <c r="AF986" s="175" t="n"/>
      <c r="AG986" s="175" t="n"/>
      <c r="AH986" s="175" t="n"/>
      <c r="AI986" s="257" t="n"/>
      <c r="AJ986" s="175" t="n"/>
    </row>
    <row r="987">
      <c r="A987" s="167">
        <f>E987&amp;F987</f>
        <v/>
      </c>
      <c r="B987" s="56" t="n">
        <v>986</v>
      </c>
      <c r="C987" s="175">
        <f>C986</f>
        <v/>
      </c>
      <c r="D987" s="175">
        <f>C987&amp;"/"&amp;B987</f>
        <v/>
      </c>
      <c r="E987" s="187" t="n">
        <v>45810</v>
      </c>
      <c r="F987" s="270" t="inlineStr">
        <is>
          <t>возврат</t>
        </is>
      </c>
      <c r="G987" s="268" t="inlineStr">
        <is>
          <t>Континент</t>
        </is>
      </c>
      <c r="H987" s="269" t="inlineStr">
        <is>
          <t>Челябинск</t>
        </is>
      </c>
      <c r="I987" s="175" t="n">
        <v>600</v>
      </c>
      <c r="J987" s="175" t="n">
        <v>600</v>
      </c>
      <c r="K987" s="175" t="n">
        <v>22</v>
      </c>
      <c r="L987" s="175" t="inlineStr">
        <is>
          <t xml:space="preserve">Пискун </t>
        </is>
      </c>
      <c r="M987" s="175" t="inlineStr">
        <is>
          <t>Р982ТМ159</t>
        </is>
      </c>
      <c r="N987" s="175" t="n">
        <v>24</v>
      </c>
      <c r="O987" s="175" t="n"/>
      <c r="P987" s="175" t="n"/>
      <c r="Q987" s="251" t="n">
        <v>40000</v>
      </c>
      <c r="R987" s="175" t="n">
        <v>810017226</v>
      </c>
      <c r="S987" s="257" t="inlineStr">
        <is>
          <t>R101371602</t>
        </is>
      </c>
      <c r="T987" s="175">
        <f>VLOOKUP(_xlfn.CONCAT(G987,H987),'SHIP-TO'!H:I,2,0)</f>
        <v/>
      </c>
      <c r="U987" s="296" t="n"/>
      <c r="V987" s="175" t="n"/>
      <c r="W987" s="175" t="n"/>
      <c r="X987" s="175" t="n"/>
      <c r="Y987" s="175" t="n"/>
      <c r="Z987" s="175" t="n"/>
      <c r="AA987" s="175" t="n"/>
      <c r="AB987" s="175" t="n"/>
      <c r="AC987" s="175" t="n"/>
      <c r="AD987" s="175" t="n"/>
      <c r="AE987" s="175" t="n"/>
      <c r="AF987" s="175" t="n"/>
      <c r="AG987" s="175" t="n"/>
      <c r="AH987" s="175" t="n"/>
      <c r="AI987" s="257" t="n"/>
      <c r="AJ987" s="175" t="n"/>
    </row>
    <row r="988">
      <c r="A988" s="167">
        <f>E988&amp;F988</f>
        <v/>
      </c>
      <c r="B988" s="56" t="n">
        <v>987</v>
      </c>
      <c r="C988" s="175">
        <f>C987</f>
        <v/>
      </c>
      <c r="D988" s="175">
        <f>C988&amp;"/"&amp;B988</f>
        <v/>
      </c>
      <c r="E988" s="187" t="n">
        <v>45812</v>
      </c>
      <c r="F988" s="270" t="inlineStr">
        <is>
          <t>возврат</t>
        </is>
      </c>
      <c r="G988" s="268" t="inlineStr">
        <is>
          <t>Тандер</t>
        </is>
      </c>
      <c r="H988" s="269" t="inlineStr">
        <is>
          <t>Екатеринбург</t>
        </is>
      </c>
      <c r="I988" s="175" t="n">
        <v>500</v>
      </c>
      <c r="J988" s="175" t="n">
        <v>500</v>
      </c>
      <c r="K988" s="175" t="inlineStr">
        <is>
          <t>Пру1860482</t>
        </is>
      </c>
      <c r="L988" s="175" t="inlineStr">
        <is>
          <t>Кононов</t>
        </is>
      </c>
      <c r="M988" s="175" t="inlineStr">
        <is>
          <t>Р795УН159</t>
        </is>
      </c>
      <c r="N988" s="175" t="n">
        <v>20</v>
      </c>
      <c r="O988" s="175" t="n"/>
      <c r="P988" s="175" t="n"/>
      <c r="Q988" s="251" t="n">
        <v>16000</v>
      </c>
      <c r="R988" s="175" t="n">
        <v>810017196</v>
      </c>
      <c r="S988" s="257" t="inlineStr">
        <is>
          <t>R101371540</t>
        </is>
      </c>
      <c r="T988" s="175">
        <f>VLOOKUP(_xlfn.CONCAT(G988,H988),'SHIP-TO'!H:I,2,0)</f>
        <v/>
      </c>
      <c r="U988" s="296" t="n"/>
      <c r="V988" s="175" t="n"/>
      <c r="W988" s="175" t="n"/>
      <c r="X988" s="175" t="n"/>
      <c r="Y988" s="175" t="n"/>
      <c r="Z988" s="175" t="n"/>
      <c r="AA988" s="175" t="n"/>
      <c r="AB988" s="175" t="n"/>
      <c r="AC988" s="175" t="n"/>
      <c r="AD988" s="175" t="n"/>
      <c r="AE988" s="175" t="n"/>
      <c r="AF988" s="175" t="n"/>
      <c r="AG988" s="175" t="n"/>
      <c r="AH988" s="175" t="n"/>
      <c r="AI988" s="257" t="n"/>
      <c r="AJ988" s="175" t="n"/>
    </row>
    <row r="989">
      <c r="A989" s="167">
        <f>E989&amp;F989</f>
        <v/>
      </c>
      <c r="B989" s="56" t="n">
        <v>988</v>
      </c>
      <c r="C989" s="175">
        <f>C988</f>
        <v/>
      </c>
      <c r="D989" s="175">
        <f>C989&amp;"/"&amp;B989</f>
        <v/>
      </c>
      <c r="E989" s="187" t="n">
        <v>45812</v>
      </c>
      <c r="F989" s="270" t="inlineStr">
        <is>
          <t>возврат</t>
        </is>
      </c>
      <c r="G989" s="268" t="inlineStr">
        <is>
          <t>Х5</t>
        </is>
      </c>
      <c r="H989" s="269" t="inlineStr">
        <is>
          <t>РЦ Екатеринбург</t>
        </is>
      </c>
      <c r="I989" s="175" t="n">
        <v>300</v>
      </c>
      <c r="J989" s="175" t="n">
        <v>300</v>
      </c>
      <c r="K989" s="175" t="n">
        <v>14202</v>
      </c>
      <c r="L989" s="175" t="inlineStr">
        <is>
          <t>Кононов</t>
        </is>
      </c>
      <c r="M989" s="175" t="inlineStr">
        <is>
          <t>Р795УН159</t>
        </is>
      </c>
      <c r="N989" s="175" t="n">
        <v>12</v>
      </c>
      <c r="O989" s="175" t="n"/>
      <c r="P989" s="175" t="n"/>
      <c r="Q989" s="251" t="n">
        <v>16000</v>
      </c>
      <c r="R989" s="175" t="n">
        <v>810001097</v>
      </c>
      <c r="S989" s="257" t="inlineStr">
        <is>
          <t>R101371611</t>
        </is>
      </c>
      <c r="T989" s="175">
        <f>VLOOKUP(_xlfn.CONCAT(G989,H989),'SHIP-TO'!H:I,2,0)</f>
        <v/>
      </c>
      <c r="U989" s="296" t="n"/>
      <c r="V989" s="175" t="n"/>
      <c r="W989" s="175" t="n"/>
      <c r="X989" s="175" t="n"/>
      <c r="Y989" s="175" t="n"/>
      <c r="Z989" s="175" t="n"/>
      <c r="AA989" s="175" t="n"/>
      <c r="AB989" s="175" t="n"/>
      <c r="AC989" s="175" t="n"/>
      <c r="AD989" s="175" t="n"/>
      <c r="AE989" s="175" t="n"/>
      <c r="AF989" s="175" t="n"/>
      <c r="AG989" s="175" t="n"/>
      <c r="AH989" s="175" t="n"/>
      <c r="AI989" s="257" t="n"/>
      <c r="AJ989" s="175" t="n"/>
    </row>
    <row r="990">
      <c r="A990" s="167">
        <f>E990&amp;F990</f>
        <v/>
      </c>
      <c r="B990" s="56" t="n">
        <v>989</v>
      </c>
      <c r="C990" s="175">
        <f>C989</f>
        <v/>
      </c>
      <c r="D990" s="175">
        <f>C990&amp;"/"&amp;B990</f>
        <v/>
      </c>
      <c r="E990" s="187" t="n">
        <v>45813</v>
      </c>
      <c r="F990" s="270" t="inlineStr">
        <is>
          <t>возврат</t>
        </is>
      </c>
      <c r="G990" s="268" t="inlineStr">
        <is>
          <t>Тандер</t>
        </is>
      </c>
      <c r="H990" s="269" t="inlineStr">
        <is>
          <t>Тюмень</t>
        </is>
      </c>
      <c r="I990" s="175" t="n">
        <v>300</v>
      </c>
      <c r="J990" s="175" t="n">
        <v>300</v>
      </c>
      <c r="K990" s="175" t="inlineStr">
        <is>
          <t>Тмн1118392</t>
        </is>
      </c>
      <c r="L990" s="175" t="inlineStr">
        <is>
          <t>Сорокин</t>
        </is>
      </c>
      <c r="M990" s="175" t="inlineStr">
        <is>
          <t>Р669ТО159</t>
        </is>
      </c>
      <c r="N990" s="175" t="n">
        <v>16</v>
      </c>
      <c r="O990" s="175" t="n"/>
      <c r="P990" s="175" t="n"/>
      <c r="Q990" s="251" t="n">
        <v>40000</v>
      </c>
      <c r="R990" s="175" t="n">
        <v>810014633</v>
      </c>
      <c r="S990" s="257" t="inlineStr">
        <is>
          <t>R101371584</t>
        </is>
      </c>
      <c r="T990" s="175">
        <f>VLOOKUP(_xlfn.CONCAT(G990,H990),'SHIP-TO'!H:I,2,0)</f>
        <v/>
      </c>
      <c r="U990" s="296" t="n"/>
      <c r="V990" s="175" t="n"/>
      <c r="W990" s="175" t="n"/>
      <c r="X990" s="175" t="n"/>
      <c r="Y990" s="175" t="n"/>
      <c r="Z990" s="175" t="n"/>
      <c r="AA990" s="175" t="n"/>
      <c r="AB990" s="175" t="n"/>
      <c r="AC990" s="175" t="n"/>
      <c r="AD990" s="175" t="n"/>
      <c r="AE990" s="175" t="n"/>
      <c r="AF990" s="175" t="n"/>
      <c r="AG990" s="175" t="n"/>
      <c r="AH990" s="175" t="n"/>
      <c r="AI990" s="257" t="n"/>
      <c r="AJ990" s="175" t="n"/>
    </row>
    <row r="991">
      <c r="A991" s="167">
        <f>E991&amp;F991</f>
        <v/>
      </c>
      <c r="B991" s="56" t="n">
        <v>990</v>
      </c>
      <c r="C991" s="175">
        <f>C990</f>
        <v/>
      </c>
      <c r="D991" s="175">
        <f>C991&amp;"/"&amp;B991</f>
        <v/>
      </c>
      <c r="E991" s="187" t="n">
        <v>45813</v>
      </c>
      <c r="F991" s="270" t="inlineStr">
        <is>
          <t>возврат</t>
        </is>
      </c>
      <c r="G991" s="268" t="inlineStr">
        <is>
          <t>Линия 7</t>
        </is>
      </c>
      <c r="H991" s="269" t="inlineStr">
        <is>
          <t>Екатеринбург</t>
        </is>
      </c>
      <c r="I991" s="175" t="n">
        <v>480</v>
      </c>
      <c r="J991" s="175" t="n">
        <v>480</v>
      </c>
      <c r="K991" s="262" t="inlineStr">
        <is>
          <t>1/3</t>
        </is>
      </c>
      <c r="L991" s="175" t="inlineStr">
        <is>
          <t xml:space="preserve">Зуев </t>
        </is>
      </c>
      <c r="M991" s="175" t="inlineStr">
        <is>
          <t>Р767УН159</t>
        </is>
      </c>
      <c r="N991" s="175" t="n">
        <v>20</v>
      </c>
      <c r="O991" s="175" t="n"/>
      <c r="P991" s="175" t="n"/>
      <c r="Q991" s="251" t="n">
        <v>16000</v>
      </c>
      <c r="R991" s="175" t="n">
        <v>810011945</v>
      </c>
      <c r="S991" s="257" t="inlineStr">
        <is>
          <t>R101371603</t>
        </is>
      </c>
      <c r="T991" s="175">
        <f>VLOOKUP(_xlfn.CONCAT(G991,H991),'SHIP-TO'!H:I,2,0)</f>
        <v/>
      </c>
      <c r="U991" s="296" t="n"/>
      <c r="V991" s="175" t="n"/>
      <c r="W991" s="175" t="n"/>
      <c r="X991" s="175" t="n"/>
      <c r="Y991" s="175" t="n"/>
      <c r="Z991" s="175" t="n"/>
      <c r="AA991" s="175" t="n"/>
      <c r="AB991" s="175" t="n"/>
      <c r="AC991" s="175" t="n"/>
      <c r="AD991" s="175" t="n"/>
      <c r="AE991" s="175" t="n"/>
      <c r="AF991" s="175" t="n"/>
      <c r="AG991" s="175" t="n"/>
      <c r="AH991" s="175" t="n"/>
      <c r="AI991" s="257" t="n"/>
      <c r="AJ991" s="175" t="n"/>
    </row>
    <row r="992">
      <c r="A992" s="167">
        <f>E992&amp;F992</f>
        <v/>
      </c>
      <c r="B992" s="56" t="n">
        <v>991</v>
      </c>
      <c r="C992" s="175">
        <f>C991</f>
        <v/>
      </c>
      <c r="D992" s="175">
        <f>C992&amp;"/"&amp;B992</f>
        <v/>
      </c>
      <c r="E992" s="187" t="n">
        <v>45814</v>
      </c>
      <c r="F992" s="270" t="inlineStr">
        <is>
          <t>возврат</t>
        </is>
      </c>
      <c r="G992" s="268" t="inlineStr">
        <is>
          <t>Тандер</t>
        </is>
      </c>
      <c r="H992" s="269" t="inlineStr">
        <is>
          <t>Челябинск</t>
        </is>
      </c>
      <c r="I992" s="175" t="n">
        <v>420</v>
      </c>
      <c r="J992" s="175" t="n">
        <v>420</v>
      </c>
      <c r="K992" s="175" t="inlineStr">
        <is>
          <t>Чел1489833</t>
        </is>
      </c>
      <c r="L992" s="175" t="inlineStr">
        <is>
          <t xml:space="preserve">Пискун </t>
        </is>
      </c>
      <c r="M992" s="175" t="inlineStr">
        <is>
          <t>Р982ТМ159</t>
        </is>
      </c>
      <c r="N992" s="175" t="n">
        <v>17</v>
      </c>
      <c r="O992" s="175" t="n"/>
      <c r="P992" s="175" t="n"/>
      <c r="Q992" s="251" t="n">
        <v>40000</v>
      </c>
      <c r="R992" s="175" t="n">
        <v>810017197</v>
      </c>
      <c r="S992" s="257" t="inlineStr">
        <is>
          <t>R101371587</t>
        </is>
      </c>
      <c r="T992" s="175">
        <f>VLOOKUP(_xlfn.CONCAT(G992,H992),'SHIP-TO'!H:I,2,0)</f>
        <v/>
      </c>
      <c r="U992" s="296" t="n"/>
      <c r="V992" s="175" t="n"/>
      <c r="W992" s="175" t="n"/>
      <c r="X992" s="175" t="n"/>
      <c r="Y992" s="175" t="n"/>
      <c r="Z992" s="175" t="n"/>
      <c r="AA992" s="175" t="n"/>
      <c r="AB992" s="175" t="n"/>
      <c r="AC992" s="175" t="n"/>
      <c r="AD992" s="175" t="n"/>
      <c r="AE992" s="175" t="n"/>
      <c r="AF992" s="175" t="n"/>
      <c r="AG992" s="175" t="n"/>
      <c r="AH992" s="175" t="n"/>
      <c r="AI992" s="257" t="n"/>
      <c r="AJ992" s="175" t="n"/>
    </row>
    <row r="993">
      <c r="A993" s="167">
        <f>E993&amp;F993</f>
        <v/>
      </c>
      <c r="B993" s="56" t="n">
        <v>992</v>
      </c>
      <c r="C993" s="175">
        <f>C992</f>
        <v/>
      </c>
      <c r="D993" s="175">
        <f>C993&amp;"/"&amp;B993</f>
        <v/>
      </c>
      <c r="E993" s="187" t="n">
        <v>45815</v>
      </c>
      <c r="F993" s="270" t="inlineStr">
        <is>
          <t>возврат</t>
        </is>
      </c>
      <c r="G993" s="268" t="inlineStr">
        <is>
          <t>Лента</t>
        </is>
      </c>
      <c r="H993" s="269" t="inlineStr">
        <is>
          <t>Екатеринбург</t>
        </is>
      </c>
      <c r="I993" s="175" t="n">
        <v>122</v>
      </c>
      <c r="J993" s="175" t="n">
        <v>122</v>
      </c>
      <c r="K993" s="175" t="inlineStr">
        <is>
          <t>Лента</t>
        </is>
      </c>
      <c r="L993" s="175" t="n"/>
      <c r="M993" s="175" t="n"/>
      <c r="N993" s="175" t="n">
        <v>5</v>
      </c>
      <c r="O993" s="175" t="n"/>
      <c r="P993" s="175" t="n"/>
      <c r="Q993" s="251" t="e">
        <v>#N/A</v>
      </c>
      <c r="R993" s="175" t="inlineStr">
        <is>
          <t>-</t>
        </is>
      </c>
      <c r="S993" s="257" t="e">
        <v>#N/A</v>
      </c>
      <c r="T993" s="175">
        <f>VLOOKUP(_xlfn.CONCAT(G993,H993),'SHIP-TO'!H:I,2,0)</f>
        <v/>
      </c>
      <c r="U993" s="296" t="n"/>
      <c r="V993" s="175" t="n"/>
      <c r="W993" s="175" t="n"/>
      <c r="X993" s="175" t="n"/>
      <c r="Y993" s="175" t="n"/>
      <c r="Z993" s="175" t="n"/>
      <c r="AA993" s="175" t="n"/>
      <c r="AB993" s="175" t="n"/>
      <c r="AC993" s="175" t="n"/>
      <c r="AD993" s="175" t="n"/>
      <c r="AE993" s="175" t="n"/>
      <c r="AF993" s="175" t="n"/>
      <c r="AG993" s="175" t="n"/>
      <c r="AH993" s="175" t="n"/>
      <c r="AI993" s="257" t="n"/>
      <c r="AJ993" s="175" t="n"/>
    </row>
    <row r="994">
      <c r="A994" s="167">
        <f>E994&amp;F994</f>
        <v/>
      </c>
      <c r="B994" s="56" t="n">
        <v>993</v>
      </c>
      <c r="C994" s="175">
        <f>C993</f>
        <v/>
      </c>
      <c r="D994" s="175">
        <f>C994&amp;"/"&amp;B994</f>
        <v/>
      </c>
      <c r="E994" s="187" t="n">
        <v>45815</v>
      </c>
      <c r="F994" s="270" t="inlineStr">
        <is>
          <t>возврат</t>
        </is>
      </c>
      <c r="G994" s="268" t="inlineStr">
        <is>
          <t>Х5</t>
        </is>
      </c>
      <c r="H994" s="269" t="inlineStr">
        <is>
          <t>РЦ Екатеринбург Юг</t>
        </is>
      </c>
      <c r="I994" s="175" t="n">
        <v>370</v>
      </c>
      <c r="J994" s="175" t="n">
        <v>370</v>
      </c>
      <c r="K994" s="175" t="n">
        <v>5357</v>
      </c>
      <c r="L994" s="175" t="inlineStr">
        <is>
          <t xml:space="preserve">Чудиновских </t>
        </is>
      </c>
      <c r="M994" s="175" t="inlineStr">
        <is>
          <t>Х332КУ59</t>
        </is>
      </c>
      <c r="N994" s="175" t="n">
        <v>15</v>
      </c>
      <c r="O994" s="175" t="n"/>
      <c r="P994" s="175" t="n"/>
      <c r="Q994" s="251" t="n">
        <v>16000</v>
      </c>
      <c r="R994" s="175" t="n">
        <v>810017162</v>
      </c>
      <c r="S994" s="257" t="inlineStr">
        <is>
          <t>R101371607</t>
        </is>
      </c>
      <c r="T994" s="175">
        <f>VLOOKUP(_xlfn.CONCAT(G994,H994),'SHIP-TO'!H:I,2,0)</f>
        <v/>
      </c>
      <c r="U994" s="296" t="n"/>
      <c r="V994" s="175" t="n"/>
      <c r="W994" s="175" t="n"/>
      <c r="X994" s="175" t="n"/>
      <c r="Y994" s="175" t="n"/>
      <c r="Z994" s="175" t="n"/>
      <c r="AA994" s="175" t="n"/>
      <c r="AB994" s="175" t="n"/>
      <c r="AC994" s="175" t="n"/>
      <c r="AD994" s="175" t="n"/>
      <c r="AE994" s="175" t="n"/>
      <c r="AF994" s="175" t="n"/>
      <c r="AG994" s="175" t="n"/>
      <c r="AH994" s="175" t="n"/>
      <c r="AI994" s="257" t="n"/>
      <c r="AJ994" s="175" t="n"/>
    </row>
    <row r="995">
      <c r="A995" s="167">
        <f>E995&amp;F995</f>
        <v/>
      </c>
      <c r="B995" s="56" t="n">
        <v>994</v>
      </c>
      <c r="C995" s="175">
        <f>C994</f>
        <v/>
      </c>
      <c r="D995" s="175">
        <f>C995&amp;"/"&amp;B995</f>
        <v/>
      </c>
      <c r="E995" s="187" t="n">
        <v>45817</v>
      </c>
      <c r="F995" s="270" t="inlineStr">
        <is>
          <t>возврат</t>
        </is>
      </c>
      <c r="G995" s="268" t="inlineStr">
        <is>
          <t>Х5</t>
        </is>
      </c>
      <c r="H995" s="269" t="inlineStr">
        <is>
          <t>РЦ Тюмень</t>
        </is>
      </c>
      <c r="I995" s="175" t="n">
        <v>400</v>
      </c>
      <c r="J995" s="175" t="n">
        <v>400</v>
      </c>
      <c r="K995" s="175" t="n">
        <v>3772</v>
      </c>
      <c r="L995" s="175" t="inlineStr">
        <is>
          <t xml:space="preserve">Дьяков </t>
        </is>
      </c>
      <c r="M995" s="175" t="inlineStr">
        <is>
          <t>Р197КН159</t>
        </is>
      </c>
      <c r="N995" s="175" t="n">
        <v>16</v>
      </c>
      <c r="O995" s="175" t="n"/>
      <c r="P995" s="175" t="n"/>
      <c r="Q995" s="251" t="n">
        <v>40000</v>
      </c>
      <c r="R995" s="175" t="n">
        <v>810017200</v>
      </c>
      <c r="S995" s="257" t="inlineStr">
        <is>
          <t>R101371617</t>
        </is>
      </c>
      <c r="T995" s="175">
        <f>VLOOKUP(_xlfn.CONCAT(G995,H995),'SHIP-TO'!H:I,2,0)</f>
        <v/>
      </c>
      <c r="U995" s="296" t="n"/>
      <c r="V995" s="175" t="n"/>
      <c r="W995" s="175" t="n"/>
      <c r="X995" s="175" t="n"/>
      <c r="Y995" s="175" t="n"/>
      <c r="Z995" s="175" t="n"/>
      <c r="AA995" s="175" t="n"/>
      <c r="AB995" s="175" t="n"/>
      <c r="AC995" s="175" t="n"/>
      <c r="AD995" s="175" t="n"/>
      <c r="AE995" s="175" t="n"/>
      <c r="AF995" s="175" t="n"/>
      <c r="AG995" s="175" t="n"/>
      <c r="AH995" s="175" t="n"/>
      <c r="AI995" s="257" t="n"/>
      <c r="AJ995" s="175" t="n"/>
    </row>
    <row r="996">
      <c r="A996" s="167">
        <f>E996&amp;F996</f>
        <v/>
      </c>
      <c r="B996" s="56" t="n">
        <v>995</v>
      </c>
      <c r="C996" s="175">
        <f>C995</f>
        <v/>
      </c>
      <c r="D996" s="175">
        <f>C996&amp;"/"&amp;B996</f>
        <v/>
      </c>
      <c r="E996" s="187" t="n">
        <v>45817</v>
      </c>
      <c r="F996" s="270" t="inlineStr">
        <is>
          <t>возврат</t>
        </is>
      </c>
      <c r="G996" s="268" t="inlineStr">
        <is>
          <t>Х5</t>
        </is>
      </c>
      <c r="H996" s="269" t="inlineStr">
        <is>
          <t>РЦ Форпост</t>
        </is>
      </c>
      <c r="I996" s="175" t="n">
        <v>300</v>
      </c>
      <c r="J996" s="175" t="n">
        <v>300</v>
      </c>
      <c r="K996" s="175" t="n">
        <v>5695</v>
      </c>
      <c r="L996" s="175" t="inlineStr">
        <is>
          <t xml:space="preserve">Николаев </t>
        </is>
      </c>
      <c r="M996" s="175" t="inlineStr">
        <is>
          <t>А308ОК159</t>
        </is>
      </c>
      <c r="N996" s="175" t="n">
        <v>12</v>
      </c>
      <c r="O996" s="175" t="n"/>
      <c r="P996" s="175" t="n"/>
      <c r="Q996" s="251" t="n">
        <v>40000</v>
      </c>
      <c r="R996" s="175" t="n">
        <v>810011385</v>
      </c>
      <c r="S996" s="257" t="inlineStr">
        <is>
          <t>R101371608</t>
        </is>
      </c>
      <c r="T996" s="175">
        <f>VLOOKUP(_xlfn.CONCAT(G996,H996),'SHIP-TO'!H:I,2,0)</f>
        <v/>
      </c>
      <c r="U996" s="296" t="n"/>
      <c r="V996" s="175" t="n"/>
      <c r="W996" s="175" t="n"/>
      <c r="X996" s="175" t="n"/>
      <c r="Y996" s="175" t="n"/>
      <c r="Z996" s="175" t="n"/>
      <c r="AA996" s="175" t="n"/>
      <c r="AB996" s="175" t="n"/>
      <c r="AC996" s="175" t="n"/>
      <c r="AD996" s="175" t="n"/>
      <c r="AE996" s="175" t="n"/>
      <c r="AF996" s="175" t="n"/>
      <c r="AG996" s="175" t="n"/>
      <c r="AH996" s="175" t="n"/>
      <c r="AI996" s="257" t="n"/>
      <c r="AJ996" s="175" t="n"/>
    </row>
    <row r="997">
      <c r="A997" s="167">
        <f>E997&amp;F997</f>
        <v/>
      </c>
      <c r="B997" s="56" t="n">
        <v>996</v>
      </c>
      <c r="C997" s="175">
        <f>C996</f>
        <v/>
      </c>
      <c r="D997" s="175">
        <f>C997&amp;"/"&amp;B997</f>
        <v/>
      </c>
      <c r="E997" s="187" t="n">
        <v>45817</v>
      </c>
      <c r="F997" s="270" t="inlineStr">
        <is>
          <t>возврат</t>
        </is>
      </c>
      <c r="G997" s="268" t="inlineStr">
        <is>
          <t>Тандер</t>
        </is>
      </c>
      <c r="H997" s="269" t="inlineStr">
        <is>
          <t>Екатеринбург</t>
        </is>
      </c>
      <c r="I997" s="175" t="n">
        <v>440</v>
      </c>
      <c r="J997" s="175" t="n">
        <v>440</v>
      </c>
      <c r="K997" s="175" t="inlineStr">
        <is>
          <t>Пру1863968</t>
        </is>
      </c>
      <c r="L997" s="175" t="inlineStr">
        <is>
          <t>Пермяков</t>
        </is>
      </c>
      <c r="M997" s="175" t="inlineStr">
        <is>
          <t>Н773ЕТ159</t>
        </is>
      </c>
      <c r="N997" s="175" t="n">
        <v>18</v>
      </c>
      <c r="O997" s="175" t="n"/>
      <c r="P997" s="175" t="n"/>
      <c r="Q997" s="251" t="n">
        <v>16000</v>
      </c>
      <c r="R997" s="175" t="n">
        <v>810014872</v>
      </c>
      <c r="S997" s="257" t="inlineStr">
        <is>
          <t>R101371538</t>
        </is>
      </c>
      <c r="T997" s="175">
        <f>VLOOKUP(_xlfn.CONCAT(G997,H997),'SHIP-TO'!H:I,2,0)</f>
        <v/>
      </c>
      <c r="U997" s="296" t="n"/>
      <c r="V997" s="175" t="n"/>
      <c r="W997" s="175" t="n"/>
      <c r="X997" s="175" t="n"/>
      <c r="Y997" s="175" t="n"/>
      <c r="Z997" s="175" t="n"/>
      <c r="AA997" s="175" t="n"/>
      <c r="AB997" s="175" t="n"/>
      <c r="AC997" s="175" t="n"/>
      <c r="AD997" s="175" t="n"/>
      <c r="AE997" s="175" t="n"/>
      <c r="AF997" s="175" t="n"/>
      <c r="AG997" s="175" t="n"/>
      <c r="AH997" s="175" t="n"/>
      <c r="AI997" s="257" t="n"/>
      <c r="AJ997" s="175" t="n"/>
    </row>
    <row r="998">
      <c r="A998" s="167">
        <f>E998&amp;F998</f>
        <v/>
      </c>
      <c r="B998" s="56" t="n">
        <v>997</v>
      </c>
      <c r="C998" s="175">
        <f>C997</f>
        <v/>
      </c>
      <c r="D998" s="175">
        <f>C998&amp;"/"&amp;B998</f>
        <v/>
      </c>
      <c r="E998" s="187" t="n">
        <v>45818</v>
      </c>
      <c r="F998" s="270" t="inlineStr">
        <is>
          <t>возврат</t>
        </is>
      </c>
      <c r="G998" s="268" t="inlineStr">
        <is>
          <t>Х5</t>
        </is>
      </c>
      <c r="H998" s="269" t="inlineStr">
        <is>
          <t>РЦ Тюмень</t>
        </is>
      </c>
      <c r="I998" s="175" t="n">
        <v>400</v>
      </c>
      <c r="J998" s="175" t="n">
        <v>400</v>
      </c>
      <c r="K998" s="175" t="n">
        <v>3782</v>
      </c>
      <c r="L998" s="175" t="inlineStr">
        <is>
          <t xml:space="preserve">Пискун </t>
        </is>
      </c>
      <c r="M998" s="175" t="inlineStr">
        <is>
          <t>Р982ТМ159</t>
        </is>
      </c>
      <c r="N998" s="175" t="n">
        <v>16</v>
      </c>
      <c r="O998" s="175" t="n"/>
      <c r="P998" s="175" t="n"/>
      <c r="Q998" s="251" t="n">
        <v>40000</v>
      </c>
      <c r="R998" s="175" t="n">
        <v>810017732</v>
      </c>
      <c r="S998" s="257" t="inlineStr">
        <is>
          <t>R101371618</t>
        </is>
      </c>
      <c r="T998" s="175">
        <f>VLOOKUP(_xlfn.CONCAT(G998,H998),'SHIP-TO'!H:I,2,0)</f>
        <v/>
      </c>
      <c r="U998" s="296" t="n"/>
      <c r="V998" s="175" t="n"/>
      <c r="W998" s="175" t="n"/>
      <c r="X998" s="175" t="n"/>
      <c r="Y998" s="175" t="n"/>
      <c r="Z998" s="175" t="n"/>
      <c r="AA998" s="175" t="n"/>
      <c r="AB998" s="175" t="n"/>
      <c r="AC998" s="175" t="n"/>
      <c r="AD998" s="175" t="n"/>
      <c r="AE998" s="175" t="n"/>
      <c r="AF998" s="175" t="n"/>
      <c r="AG998" s="175" t="n"/>
      <c r="AH998" s="175" t="n"/>
      <c r="AI998" s="257" t="n"/>
      <c r="AJ998" s="175" t="n"/>
    </row>
    <row r="999">
      <c r="A999" s="167">
        <f>E999&amp;F999</f>
        <v/>
      </c>
      <c r="B999" s="56" t="n">
        <v>998</v>
      </c>
      <c r="C999" s="175">
        <f>C998</f>
        <v/>
      </c>
      <c r="D999" s="175">
        <f>C999&amp;"/"&amp;B999</f>
        <v/>
      </c>
      <c r="E999" s="187" t="n">
        <v>45818</v>
      </c>
      <c r="F999" s="270" t="inlineStr">
        <is>
          <t>возврат</t>
        </is>
      </c>
      <c r="G999" s="268" t="inlineStr">
        <is>
          <t>Х5</t>
        </is>
      </c>
      <c r="H999" s="269" t="inlineStr">
        <is>
          <t>РЦ Форпост</t>
        </is>
      </c>
      <c r="I999" s="175" t="n">
        <v>300</v>
      </c>
      <c r="J999" s="175" t="n">
        <v>300</v>
      </c>
      <c r="K999" s="175" t="n">
        <v>5703</v>
      </c>
      <c r="L999" s="175" t="inlineStr">
        <is>
          <t xml:space="preserve">Ханнанов </t>
        </is>
      </c>
      <c r="M999" s="175" t="inlineStr">
        <is>
          <t>Р673ТО159</t>
        </is>
      </c>
      <c r="N999" s="175" t="n">
        <v>12</v>
      </c>
      <c r="O999" s="175" t="n"/>
      <c r="P999" s="175" t="n"/>
      <c r="Q999" s="251" t="n">
        <v>40000</v>
      </c>
      <c r="R999" s="175" t="n">
        <v>810017733</v>
      </c>
      <c r="S999" s="257" t="inlineStr">
        <is>
          <t>R101371610</t>
        </is>
      </c>
      <c r="T999" s="175">
        <f>VLOOKUP(_xlfn.CONCAT(G999,H999),'SHIP-TO'!H:I,2,0)</f>
        <v/>
      </c>
      <c r="U999" s="296" t="n"/>
      <c r="V999" s="175" t="n"/>
      <c r="W999" s="175" t="n"/>
      <c r="X999" s="175" t="n"/>
      <c r="Y999" s="175" t="n"/>
      <c r="Z999" s="175" t="n"/>
      <c r="AA999" s="175" t="n"/>
      <c r="AB999" s="175" t="n"/>
      <c r="AC999" s="175" t="n"/>
      <c r="AD999" s="175" t="n"/>
      <c r="AE999" s="175" t="n"/>
      <c r="AF999" s="175" t="n"/>
      <c r="AG999" s="175" t="n"/>
      <c r="AH999" s="175" t="n"/>
      <c r="AI999" s="257" t="n"/>
      <c r="AJ999" s="175" t="n"/>
    </row>
    <row r="1000">
      <c r="A1000" s="167">
        <f>E1000&amp;F1000</f>
        <v/>
      </c>
      <c r="B1000" s="56" t="n">
        <v>999</v>
      </c>
      <c r="C1000" s="175">
        <f>C999</f>
        <v/>
      </c>
      <c r="D1000" s="175">
        <f>C1000&amp;"/"&amp;B1000</f>
        <v/>
      </c>
      <c r="E1000" s="187" t="n">
        <v>45819</v>
      </c>
      <c r="F1000" s="270" t="inlineStr">
        <is>
          <t>возврат</t>
        </is>
      </c>
      <c r="G1000" s="268" t="inlineStr">
        <is>
          <t>Верный</t>
        </is>
      </c>
      <c r="H1000" s="269" t="inlineStr">
        <is>
          <t>Екатеринбург</t>
        </is>
      </c>
      <c r="I1000" s="175" t="n">
        <v>171</v>
      </c>
      <c r="J1000" s="175" t="n">
        <v>171</v>
      </c>
      <c r="K1000" s="175" t="inlineStr">
        <is>
          <t>4244893/s99</t>
        </is>
      </c>
      <c r="L1000" s="175" t="inlineStr">
        <is>
          <t xml:space="preserve">Пермяков </t>
        </is>
      </c>
      <c r="M1000" s="175" t="inlineStr">
        <is>
          <t>Н773ЕТ159</t>
        </is>
      </c>
      <c r="N1000" s="175" t="n">
        <v>7</v>
      </c>
      <c r="O1000" s="175" t="n"/>
      <c r="P1000" s="175" t="n"/>
      <c r="Q1000" s="251" t="n">
        <v>16000</v>
      </c>
      <c r="R1000" s="175" t="n">
        <v>810017225</v>
      </c>
      <c r="S1000" s="257" t="inlineStr">
        <is>
          <t>R101371583</t>
        </is>
      </c>
      <c r="T1000" s="175">
        <f>VLOOKUP(_xlfn.CONCAT(G1000,H1000),'SHIP-TO'!H:I,2,0)</f>
        <v/>
      </c>
      <c r="U1000" s="296" t="n"/>
      <c r="V1000" s="175" t="n"/>
      <c r="W1000" s="175" t="n"/>
      <c r="X1000" s="175" t="n"/>
      <c r="Y1000" s="175" t="n"/>
      <c r="Z1000" s="175" t="n"/>
      <c r="AA1000" s="175" t="n"/>
      <c r="AB1000" s="175" t="n"/>
      <c r="AC1000" s="175" t="n"/>
      <c r="AD1000" s="175" t="n"/>
      <c r="AE1000" s="175" t="n"/>
      <c r="AF1000" s="175" t="n"/>
      <c r="AG1000" s="175" t="n"/>
      <c r="AH1000" s="175" t="n"/>
      <c r="AI1000" s="257" t="n"/>
      <c r="AJ1000" s="175" t="n"/>
    </row>
    <row r="1001">
      <c r="A1001" s="167">
        <f>E1001&amp;F1001</f>
        <v/>
      </c>
      <c r="B1001" s="56" t="n">
        <v>1000</v>
      </c>
      <c r="C1001" s="175">
        <f>C1000</f>
        <v/>
      </c>
      <c r="D1001" s="175">
        <f>C1001&amp;"/"&amp;B1001</f>
        <v/>
      </c>
      <c r="E1001" s="187" t="n">
        <v>45819</v>
      </c>
      <c r="F1001" s="270" t="inlineStr">
        <is>
          <t>возврат</t>
        </is>
      </c>
      <c r="G1001" s="268" t="inlineStr">
        <is>
          <t>Х5</t>
        </is>
      </c>
      <c r="H1001" s="269" t="inlineStr">
        <is>
          <t>РЦ Форпост</t>
        </is>
      </c>
      <c r="I1001" s="175" t="n">
        <v>300</v>
      </c>
      <c r="J1001" s="175" t="n">
        <v>300</v>
      </c>
      <c r="K1001" s="175" t="n">
        <v>5719</v>
      </c>
      <c r="L1001" s="175" t="inlineStr">
        <is>
          <t xml:space="preserve">Михайлов </t>
        </is>
      </c>
      <c r="M1001" s="175" t="inlineStr">
        <is>
          <t>Р795УН159</t>
        </is>
      </c>
      <c r="N1001" s="175" t="n">
        <v>12</v>
      </c>
      <c r="O1001" s="175" t="n"/>
      <c r="P1001" s="175" t="n"/>
      <c r="Q1001" s="251" t="n">
        <v>40000</v>
      </c>
      <c r="R1001" s="175" t="n">
        <v>810017201</v>
      </c>
      <c r="S1001" s="257" t="inlineStr">
        <is>
          <t>R101371609</t>
        </is>
      </c>
      <c r="T1001" s="175">
        <f>VLOOKUP(_xlfn.CONCAT(G1001,H1001),'SHIP-TO'!H:I,2,0)</f>
        <v/>
      </c>
      <c r="U1001" s="296" t="n"/>
      <c r="V1001" s="175" t="n"/>
      <c r="W1001" s="175" t="n"/>
      <c r="X1001" s="175" t="n"/>
      <c r="Y1001" s="175" t="n"/>
      <c r="Z1001" s="175" t="n"/>
      <c r="AA1001" s="175" t="n"/>
      <c r="AB1001" s="175" t="n"/>
      <c r="AC1001" s="175" t="n"/>
      <c r="AD1001" s="175" t="n"/>
      <c r="AE1001" s="175" t="n"/>
      <c r="AF1001" s="175" t="n"/>
      <c r="AG1001" s="175" t="n"/>
      <c r="AH1001" s="175" t="n"/>
      <c r="AI1001" s="257" t="n"/>
      <c r="AJ1001" s="175" t="n"/>
    </row>
    <row r="1002">
      <c r="A1002" s="167">
        <f>E1002&amp;F1002</f>
        <v/>
      </c>
      <c r="B1002" s="56" t="n">
        <v>1001</v>
      </c>
      <c r="C1002" s="175">
        <f>C1001</f>
        <v/>
      </c>
      <c r="D1002" s="175">
        <f>C1002&amp;"/"&amp;B1002</f>
        <v/>
      </c>
      <c r="E1002" s="187" t="n">
        <v>45821</v>
      </c>
      <c r="F1002" s="270" t="inlineStr">
        <is>
          <t>возврат</t>
        </is>
      </c>
      <c r="G1002" s="268" t="inlineStr">
        <is>
          <t>Х5</t>
        </is>
      </c>
      <c r="H1002" s="269" t="inlineStr">
        <is>
          <t>РЦ Екатеринбург</t>
        </is>
      </c>
      <c r="I1002" s="175" t="n">
        <v>400</v>
      </c>
      <c r="J1002" s="175" t="n">
        <v>400</v>
      </c>
      <c r="K1002" s="175" t="n">
        <v>14323</v>
      </c>
      <c r="L1002" s="175" t="inlineStr">
        <is>
          <t xml:space="preserve">Сорокин </t>
        </is>
      </c>
      <c r="M1002" s="175" t="inlineStr">
        <is>
          <t>Р669ТО159</t>
        </is>
      </c>
      <c r="N1002" s="175" t="n">
        <v>16</v>
      </c>
      <c r="O1002" s="175" t="n"/>
      <c r="P1002" s="175" t="n"/>
      <c r="Q1002" s="251" t="n">
        <v>16000</v>
      </c>
      <c r="R1002" s="175" t="n">
        <v>810015233</v>
      </c>
      <c r="S1002" s="257" t="inlineStr">
        <is>
          <t>R101371612</t>
        </is>
      </c>
      <c r="T1002" s="175">
        <f>VLOOKUP(_xlfn.CONCAT(G1002,H1002),'SHIP-TO'!H:I,2,0)</f>
        <v/>
      </c>
      <c r="U1002" s="296" t="n"/>
      <c r="V1002" s="175" t="n"/>
      <c r="W1002" s="175" t="n"/>
      <c r="X1002" s="175" t="n"/>
      <c r="Y1002" s="175" t="n"/>
      <c r="Z1002" s="175" t="n"/>
      <c r="AA1002" s="175" t="n"/>
      <c r="AB1002" s="175" t="n"/>
      <c r="AC1002" s="175" t="n"/>
      <c r="AD1002" s="175" t="n"/>
      <c r="AE1002" s="175" t="n"/>
      <c r="AF1002" s="175" t="n"/>
      <c r="AG1002" s="175" t="n"/>
      <c r="AH1002" s="175" t="n"/>
      <c r="AI1002" s="257" t="n"/>
      <c r="AJ1002" s="175" t="n"/>
    </row>
    <row r="1003">
      <c r="A1003" s="167">
        <f>E1003&amp;F1003</f>
        <v/>
      </c>
      <c r="B1003" s="56" t="n">
        <v>1002</v>
      </c>
      <c r="C1003" s="175">
        <f>C1002</f>
        <v/>
      </c>
      <c r="D1003" s="175">
        <f>C1003&amp;"/"&amp;B1003</f>
        <v/>
      </c>
      <c r="E1003" s="187" t="n">
        <v>45822</v>
      </c>
      <c r="F1003" s="270" t="inlineStr">
        <is>
          <t>возврат</t>
        </is>
      </c>
      <c r="G1003" s="268" t="inlineStr">
        <is>
          <t>Х5</t>
        </is>
      </c>
      <c r="H1003" s="269" t="inlineStr">
        <is>
          <t>РЦ Екатеринбург Юг</t>
        </is>
      </c>
      <c r="I1003" s="175" t="n">
        <v>400</v>
      </c>
      <c r="J1003" s="175" t="n">
        <v>400</v>
      </c>
      <c r="K1003" s="175" t="n">
        <v>5408</v>
      </c>
      <c r="L1003" s="175" t="inlineStr">
        <is>
          <t xml:space="preserve">Медведев </t>
        </is>
      </c>
      <c r="M1003" s="175" t="inlineStr">
        <is>
          <t>Р409УО159</t>
        </is>
      </c>
      <c r="N1003" s="175" t="n">
        <v>16</v>
      </c>
      <c r="O1003" s="175" t="n"/>
      <c r="P1003" s="175" t="n"/>
      <c r="Q1003" s="251" t="n">
        <v>16000</v>
      </c>
      <c r="R1003" s="175" t="n">
        <v>810016533</v>
      </c>
      <c r="S1003" s="257" t="inlineStr">
        <is>
          <t>R101371605</t>
        </is>
      </c>
      <c r="T1003" s="175">
        <f>VLOOKUP(_xlfn.CONCAT(G1003,H1003),'SHIP-TO'!H:I,2,0)</f>
        <v/>
      </c>
      <c r="U1003" s="296" t="n"/>
      <c r="V1003" s="175" t="n"/>
      <c r="W1003" s="175" t="n"/>
      <c r="X1003" s="175" t="n"/>
      <c r="Y1003" s="175" t="n"/>
      <c r="Z1003" s="175" t="n"/>
      <c r="AA1003" s="175" t="n"/>
      <c r="AB1003" s="175" t="n"/>
      <c r="AC1003" s="175" t="n"/>
      <c r="AD1003" s="175" t="n"/>
      <c r="AE1003" s="175" t="n"/>
      <c r="AF1003" s="175" t="n"/>
      <c r="AG1003" s="175" t="n"/>
      <c r="AH1003" s="175" t="n"/>
      <c r="AI1003" s="257" t="n"/>
      <c r="AJ1003" s="175" t="n"/>
    </row>
    <row r="1004">
      <c r="A1004" s="167">
        <f>E1004&amp;F1004</f>
        <v/>
      </c>
      <c r="B1004" s="56" t="n">
        <v>1003</v>
      </c>
      <c r="C1004" s="175">
        <f>C1003</f>
        <v/>
      </c>
      <c r="D1004" s="175">
        <f>C1004&amp;"/"&amp;B1004</f>
        <v/>
      </c>
      <c r="E1004" s="187" t="n">
        <v>45822</v>
      </c>
      <c r="F1004" s="270" t="inlineStr">
        <is>
          <t>возврат</t>
        </is>
      </c>
      <c r="G1004" s="268" t="inlineStr">
        <is>
          <t>Тандер</t>
        </is>
      </c>
      <c r="H1004" s="269" t="inlineStr">
        <is>
          <t>Екатеринбург</t>
        </is>
      </c>
      <c r="I1004" s="175" t="n">
        <v>420</v>
      </c>
      <c r="J1004" s="175" t="n">
        <v>420</v>
      </c>
      <c r="K1004" s="175" t="inlineStr">
        <is>
          <t>Пру1867626</t>
        </is>
      </c>
      <c r="L1004" s="175" t="inlineStr">
        <is>
          <t xml:space="preserve">Николаев </t>
        </is>
      </c>
      <c r="M1004" s="175" t="inlineStr">
        <is>
          <t>А308ОК159</t>
        </is>
      </c>
      <c r="N1004" s="175" t="n">
        <v>17</v>
      </c>
      <c r="O1004" s="175" t="n"/>
      <c r="P1004" s="175" t="n"/>
      <c r="Q1004" s="251" t="n">
        <v>16000</v>
      </c>
      <c r="R1004" s="175" t="n">
        <v>810017228</v>
      </c>
      <c r="S1004" s="257" t="inlineStr">
        <is>
          <t>R101371582</t>
        </is>
      </c>
      <c r="T1004" s="175">
        <f>VLOOKUP(_xlfn.CONCAT(G1004,H1004),'SHIP-TO'!H:I,2,0)</f>
        <v/>
      </c>
      <c r="U1004" s="296" t="n"/>
      <c r="V1004" s="175" t="n"/>
      <c r="W1004" s="175" t="n"/>
      <c r="X1004" s="175" t="n"/>
      <c r="Y1004" s="175" t="n"/>
      <c r="Z1004" s="175" t="n"/>
      <c r="AA1004" s="175" t="n"/>
      <c r="AB1004" s="175" t="n"/>
      <c r="AC1004" s="175" t="n"/>
      <c r="AD1004" s="175" t="n"/>
      <c r="AE1004" s="175" t="n"/>
      <c r="AF1004" s="175" t="n"/>
      <c r="AG1004" s="175" t="n"/>
      <c r="AH1004" s="175" t="n"/>
      <c r="AI1004" s="257" t="n"/>
      <c r="AJ1004" s="175" t="n"/>
    </row>
    <row r="1005">
      <c r="A1005" s="167">
        <f>E1005&amp;F1005</f>
        <v/>
      </c>
      <c r="B1005" s="56" t="n">
        <v>1004</v>
      </c>
      <c r="C1005" s="175">
        <f>C1004</f>
        <v/>
      </c>
      <c r="D1005" s="175">
        <f>C1005&amp;"/"&amp;B1005</f>
        <v/>
      </c>
      <c r="E1005" s="187" t="n">
        <v>45826</v>
      </c>
      <c r="F1005" s="270" t="inlineStr">
        <is>
          <t>возврат</t>
        </is>
      </c>
      <c r="G1005" s="268" t="inlineStr">
        <is>
          <t>Тандер</t>
        </is>
      </c>
      <c r="H1005" s="269" t="inlineStr">
        <is>
          <t>Тюмень</t>
        </is>
      </c>
      <c r="I1005" s="175" t="n">
        <v>360</v>
      </c>
      <c r="J1005" s="175" t="n">
        <v>360</v>
      </c>
      <c r="K1005" s="175" t="inlineStr">
        <is>
          <t>Тмн1122395</t>
        </is>
      </c>
      <c r="L1005" s="175" t="inlineStr">
        <is>
          <t xml:space="preserve">Михайлов </t>
        </is>
      </c>
      <c r="M1005" s="175" t="inlineStr">
        <is>
          <t xml:space="preserve">Р795УН159 </t>
        </is>
      </c>
      <c r="N1005" s="175" t="n">
        <v>15</v>
      </c>
      <c r="O1005" s="175" t="n"/>
      <c r="P1005" s="175" t="n"/>
      <c r="Q1005" s="251" t="n">
        <v>40000</v>
      </c>
      <c r="R1005" s="175" t="n">
        <v>810016531</v>
      </c>
      <c r="S1005" s="257" t="inlineStr">
        <is>
          <t>R101371585</t>
        </is>
      </c>
      <c r="T1005" s="175">
        <f>VLOOKUP(_xlfn.CONCAT(G1005,H1005),'SHIP-TO'!H:I,2,0)</f>
        <v/>
      </c>
      <c r="U1005" s="296" t="n"/>
      <c r="V1005" s="175" t="n"/>
      <c r="W1005" s="175" t="n"/>
      <c r="X1005" s="175" t="n"/>
      <c r="Y1005" s="175" t="n"/>
      <c r="Z1005" s="175" t="n"/>
      <c r="AA1005" s="175" t="n"/>
      <c r="AB1005" s="175" t="n"/>
      <c r="AC1005" s="175" t="n"/>
      <c r="AD1005" s="175" t="n"/>
      <c r="AE1005" s="175" t="n"/>
      <c r="AF1005" s="175" t="n"/>
      <c r="AG1005" s="175" t="n"/>
      <c r="AH1005" s="175" t="n"/>
      <c r="AI1005" s="257" t="n"/>
      <c r="AJ1005" s="175" t="n"/>
    </row>
    <row r="1006">
      <c r="A1006" s="167">
        <f>E1006&amp;F1006</f>
        <v/>
      </c>
      <c r="B1006" s="56" t="n">
        <v>1005</v>
      </c>
      <c r="C1006" s="175">
        <f>C1005</f>
        <v/>
      </c>
      <c r="D1006" s="175">
        <f>C1006&amp;"/"&amp;B1006</f>
        <v/>
      </c>
      <c r="E1006" s="187" t="n">
        <v>45827</v>
      </c>
      <c r="F1006" s="270" t="inlineStr">
        <is>
          <t>возврат</t>
        </is>
      </c>
      <c r="G1006" s="268" t="inlineStr">
        <is>
          <t>Тандер</t>
        </is>
      </c>
      <c r="H1006" s="269" t="inlineStr">
        <is>
          <t>Челябинск</t>
        </is>
      </c>
      <c r="I1006" s="175" t="n">
        <v>300</v>
      </c>
      <c r="J1006" s="175" t="n">
        <v>300</v>
      </c>
      <c r="K1006" s="175" t="inlineStr">
        <is>
          <t>Чел1494953</t>
        </is>
      </c>
      <c r="L1006" s="175" t="inlineStr">
        <is>
          <t>Салимгараев</t>
        </is>
      </c>
      <c r="M1006" s="175" t="inlineStr">
        <is>
          <t>А470ОК159</t>
        </is>
      </c>
      <c r="N1006" s="175" t="n">
        <v>12</v>
      </c>
      <c r="O1006" s="175" t="n"/>
      <c r="P1006" s="175" t="n"/>
      <c r="Q1006" s="251" t="n">
        <v>40000</v>
      </c>
      <c r="R1006" s="175" t="n">
        <v>810001096</v>
      </c>
      <c r="S1006" s="257" t="inlineStr">
        <is>
          <t>R101371586</t>
        </is>
      </c>
      <c r="T1006" s="175">
        <f>VLOOKUP(_xlfn.CONCAT(G1006,H1006),'SHIP-TO'!H:I,2,0)</f>
        <v/>
      </c>
      <c r="U1006" s="296" t="n"/>
      <c r="V1006" s="175" t="n"/>
      <c r="W1006" s="175" t="n"/>
      <c r="X1006" s="175" t="n"/>
      <c r="Y1006" s="175" t="n"/>
      <c r="Z1006" s="175" t="n"/>
      <c r="AA1006" s="175" t="n"/>
      <c r="AB1006" s="175" t="n"/>
      <c r="AC1006" s="175" t="n"/>
      <c r="AD1006" s="175" t="n"/>
      <c r="AE1006" s="175" t="n"/>
      <c r="AF1006" s="175" t="n"/>
      <c r="AG1006" s="175" t="n"/>
      <c r="AH1006" s="175" t="n"/>
      <c r="AI1006" s="257" t="n"/>
      <c r="AJ1006" s="175" t="n"/>
    </row>
    <row r="1007">
      <c r="A1007" s="167">
        <f>E1007&amp;F1007</f>
        <v/>
      </c>
      <c r="B1007" s="56" t="n">
        <v>1006</v>
      </c>
      <c r="C1007" s="175">
        <f>C1006</f>
        <v/>
      </c>
      <c r="D1007" s="175">
        <f>C1007&amp;"/"&amp;B1007</f>
        <v/>
      </c>
      <c r="E1007" s="187" t="n">
        <v>45827</v>
      </c>
      <c r="F1007" s="270" t="inlineStr">
        <is>
          <t>возврат</t>
        </is>
      </c>
      <c r="G1007" s="268" t="inlineStr">
        <is>
          <t>Тандер</t>
        </is>
      </c>
      <c r="H1007" s="269" t="inlineStr">
        <is>
          <t>Екатеринбург</t>
        </is>
      </c>
      <c r="I1007" s="175" t="n">
        <v>460</v>
      </c>
      <c r="J1007" s="175" t="n">
        <v>460</v>
      </c>
      <c r="K1007" s="175" t="inlineStr">
        <is>
          <t>Пру1871482</t>
        </is>
      </c>
      <c r="L1007" s="175" t="inlineStr">
        <is>
          <t>Михайлов</t>
        </is>
      </c>
      <c r="M1007" s="175" t="inlineStr">
        <is>
          <t>Р795УН159</t>
        </is>
      </c>
      <c r="N1007" s="175" t="n">
        <v>19</v>
      </c>
      <c r="O1007" s="175" t="n"/>
      <c r="P1007" s="175" t="n"/>
      <c r="Q1007" s="251" t="n">
        <v>16000</v>
      </c>
      <c r="R1007" s="175" t="n">
        <v>810014873</v>
      </c>
      <c r="S1007" s="257" t="inlineStr">
        <is>
          <t>R101371541</t>
        </is>
      </c>
      <c r="T1007" s="175">
        <f>VLOOKUP(_xlfn.CONCAT(G1007,H1007),'SHIP-TO'!H:I,2,0)</f>
        <v/>
      </c>
      <c r="U1007" s="296" t="n"/>
      <c r="V1007" s="175" t="n"/>
      <c r="W1007" s="175" t="n"/>
      <c r="X1007" s="175" t="n"/>
      <c r="Y1007" s="175" t="n"/>
      <c r="Z1007" s="175" t="n"/>
      <c r="AA1007" s="175" t="n"/>
      <c r="AB1007" s="175" t="n"/>
      <c r="AC1007" s="175" t="n"/>
      <c r="AD1007" s="175" t="n"/>
      <c r="AE1007" s="175" t="n"/>
      <c r="AF1007" s="175" t="n"/>
      <c r="AG1007" s="175" t="n"/>
      <c r="AH1007" s="175" t="n"/>
      <c r="AI1007" s="257" t="n"/>
      <c r="AJ1007" s="175" t="n"/>
    </row>
    <row r="1008">
      <c r="A1008" s="167">
        <f>E1008&amp;F1008</f>
        <v/>
      </c>
      <c r="B1008" s="56" t="n">
        <v>1007</v>
      </c>
      <c r="C1008" s="175">
        <f>C1007</f>
        <v/>
      </c>
      <c r="D1008" s="175">
        <f>C1008&amp;"/"&amp;B1008</f>
        <v/>
      </c>
      <c r="E1008" s="187" t="n">
        <v>45827</v>
      </c>
      <c r="F1008" s="270" t="inlineStr">
        <is>
          <t>возврат</t>
        </is>
      </c>
      <c r="G1008" s="268" t="inlineStr">
        <is>
          <t>Х5</t>
        </is>
      </c>
      <c r="H1008" s="269" t="inlineStr">
        <is>
          <t>РЦ Косулино</t>
        </is>
      </c>
      <c r="I1008" s="175" t="n">
        <v>500</v>
      </c>
      <c r="J1008" s="175" t="n">
        <v>529</v>
      </c>
      <c r="K1008" s="175" t="n">
        <v>3277</v>
      </c>
      <c r="L1008" s="175" t="inlineStr">
        <is>
          <t xml:space="preserve">Курочкин </t>
        </is>
      </c>
      <c r="M1008" s="175" t="inlineStr">
        <is>
          <t>Р208ТР159</t>
        </is>
      </c>
      <c r="N1008" s="175" t="n">
        <v>22</v>
      </c>
      <c r="O1008" s="175" t="n"/>
      <c r="P1008" s="175" t="n"/>
      <c r="Q1008" s="251" t="n">
        <v>16000</v>
      </c>
      <c r="R1008" s="175" t="n">
        <v>810017199</v>
      </c>
      <c r="S1008" s="257" t="inlineStr">
        <is>
          <t>R101371619</t>
        </is>
      </c>
      <c r="T1008" s="175">
        <f>VLOOKUP(_xlfn.CONCAT(G1008,H1008),'SHIP-TO'!H:I,2,0)</f>
        <v/>
      </c>
      <c r="U1008" s="296" t="n"/>
      <c r="V1008" s="175" t="n"/>
      <c r="W1008" s="175" t="n"/>
      <c r="X1008" s="175" t="n"/>
      <c r="Y1008" s="175" t="n"/>
      <c r="Z1008" s="175" t="n"/>
      <c r="AA1008" s="175" t="n"/>
      <c r="AB1008" s="175" t="n"/>
      <c r="AC1008" s="175" t="n"/>
      <c r="AD1008" s="175" t="n"/>
      <c r="AE1008" s="175" t="n"/>
      <c r="AF1008" s="175" t="n"/>
      <c r="AG1008" s="175" t="n"/>
      <c r="AH1008" s="175" t="n"/>
      <c r="AI1008" s="257" t="n"/>
      <c r="AJ1008" s="175" t="n"/>
    </row>
    <row r="1009">
      <c r="A1009" s="167">
        <f>E1009&amp;F1009</f>
        <v/>
      </c>
      <c r="B1009" s="56" t="n">
        <v>1008</v>
      </c>
      <c r="C1009" s="175">
        <f>C1008</f>
        <v/>
      </c>
      <c r="D1009" s="175">
        <f>C1009&amp;"/"&amp;B1009</f>
        <v/>
      </c>
      <c r="E1009" s="187" t="n">
        <v>45829</v>
      </c>
      <c r="F1009" s="270" t="inlineStr">
        <is>
          <t>возврат</t>
        </is>
      </c>
      <c r="G1009" s="268" t="inlineStr">
        <is>
          <t>Х5</t>
        </is>
      </c>
      <c r="H1009" s="269" t="inlineStr">
        <is>
          <t>РЦ Екатеринбург Юг</t>
        </is>
      </c>
      <c r="I1009" s="175" t="n">
        <v>400</v>
      </c>
      <c r="J1009" s="175" t="n">
        <v>400</v>
      </c>
      <c r="K1009" s="175" t="n">
        <v>5468</v>
      </c>
      <c r="L1009" s="175" t="inlineStr">
        <is>
          <t xml:space="preserve">Салимгараев </t>
        </is>
      </c>
      <c r="M1009" s="175" t="inlineStr">
        <is>
          <t>А470ОК159</t>
        </is>
      </c>
      <c r="N1009" s="175" t="n">
        <v>16</v>
      </c>
      <c r="O1009" s="175" t="n"/>
      <c r="P1009" s="175" t="n"/>
      <c r="Q1009" s="251" t="n">
        <v>16000</v>
      </c>
      <c r="R1009" s="175" t="n">
        <v>810016363</v>
      </c>
      <c r="S1009" s="257" t="inlineStr">
        <is>
          <t>R101371604</t>
        </is>
      </c>
      <c r="T1009" s="175">
        <f>VLOOKUP(_xlfn.CONCAT(G1009,H1009),'SHIP-TO'!H:I,2,0)</f>
        <v/>
      </c>
      <c r="U1009" s="296" t="n"/>
      <c r="V1009" s="175" t="n"/>
      <c r="W1009" s="175" t="n"/>
      <c r="X1009" s="175" t="n"/>
      <c r="Y1009" s="175" t="n"/>
      <c r="Z1009" s="175" t="n"/>
      <c r="AA1009" s="175" t="n"/>
      <c r="AB1009" s="175" t="n"/>
      <c r="AC1009" s="175" t="n"/>
      <c r="AD1009" s="175" t="n"/>
      <c r="AE1009" s="175" t="n"/>
      <c r="AF1009" s="175" t="n"/>
      <c r="AG1009" s="175" t="n"/>
      <c r="AH1009" s="175" t="n"/>
      <c r="AI1009" s="257" t="n"/>
      <c r="AJ1009" s="175" t="n"/>
    </row>
    <row r="1010">
      <c r="A1010" s="167">
        <f>E1010&amp;F1010</f>
        <v/>
      </c>
      <c r="B1010" s="56" t="n">
        <v>1009</v>
      </c>
      <c r="C1010" s="175">
        <f>C1009</f>
        <v/>
      </c>
      <c r="D1010" s="175">
        <f>C1010&amp;"/"&amp;B1010</f>
        <v/>
      </c>
      <c r="E1010" s="187" t="n">
        <v>45831</v>
      </c>
      <c r="F1010" s="270" t="inlineStr">
        <is>
          <t>возврат</t>
        </is>
      </c>
      <c r="G1010" s="268" t="inlineStr">
        <is>
          <t>Континент</t>
        </is>
      </c>
      <c r="H1010" s="269" t="inlineStr">
        <is>
          <t>Челябинск</t>
        </is>
      </c>
      <c r="I1010" s="175" t="n">
        <v>600</v>
      </c>
      <c r="J1010" s="175" t="n">
        <v>600</v>
      </c>
      <c r="K1010" s="175" t="n">
        <v>22</v>
      </c>
      <c r="L1010" s="175" t="inlineStr">
        <is>
          <t xml:space="preserve">Кононов </t>
        </is>
      </c>
      <c r="M1010" s="175" t="inlineStr">
        <is>
          <t>Р795УН159</t>
        </is>
      </c>
      <c r="N1010" s="175" t="n">
        <v>24</v>
      </c>
      <c r="O1010" s="175" t="n"/>
      <c r="P1010" s="175" t="n"/>
      <c r="Q1010" s="251" t="n">
        <v>40000</v>
      </c>
      <c r="R1010" s="175" t="n">
        <v>810017227</v>
      </c>
      <c r="S1010" s="257" t="inlineStr">
        <is>
          <t>R101371601</t>
        </is>
      </c>
      <c r="T1010" s="175">
        <f>VLOOKUP(_xlfn.CONCAT(G1010,H1010),'SHIP-TO'!H:I,2,0)</f>
        <v/>
      </c>
      <c r="U1010" s="296" t="n"/>
      <c r="V1010" s="175" t="n"/>
      <c r="W1010" s="175" t="n"/>
      <c r="X1010" s="175" t="n"/>
      <c r="Y1010" s="175" t="n"/>
      <c r="Z1010" s="175" t="n"/>
      <c r="AA1010" s="175" t="n"/>
      <c r="AB1010" s="175" t="n"/>
      <c r="AC1010" s="175" t="n"/>
      <c r="AD1010" s="175" t="n"/>
      <c r="AE1010" s="175" t="n"/>
      <c r="AF1010" s="175" t="n"/>
      <c r="AG1010" s="175" t="n"/>
      <c r="AH1010" s="175" t="n"/>
      <c r="AI1010" s="257" t="n"/>
      <c r="AJ1010" s="175" t="n"/>
    </row>
    <row r="1011">
      <c r="A1011" s="167">
        <f>E1011&amp;F1011</f>
        <v/>
      </c>
      <c r="B1011" s="56" t="n">
        <v>1010</v>
      </c>
      <c r="C1011" s="175">
        <f>C1010</f>
        <v/>
      </c>
      <c r="D1011" s="175">
        <f>C1011&amp;"/"&amp;B1011</f>
        <v/>
      </c>
      <c r="E1011" s="187" t="n">
        <v>45832</v>
      </c>
      <c r="F1011" s="270" t="inlineStr">
        <is>
          <t>возврат</t>
        </is>
      </c>
      <c r="G1011" s="268" t="inlineStr">
        <is>
          <t>Тандер</t>
        </is>
      </c>
      <c r="H1011" s="269" t="inlineStr">
        <is>
          <t>Екатеринбург</t>
        </is>
      </c>
      <c r="I1011" s="175" t="n">
        <v>420</v>
      </c>
      <c r="J1011" s="175" t="n">
        <v>420</v>
      </c>
      <c r="K1011" s="175" t="inlineStr">
        <is>
          <t>Пру1874615</t>
        </is>
      </c>
      <c r="L1011" s="175" t="inlineStr">
        <is>
          <t>Карамов</t>
        </is>
      </c>
      <c r="M1011" s="175" t="inlineStr">
        <is>
          <t>А309ОК159</t>
        </is>
      </c>
      <c r="N1011" s="175" t="n">
        <v>17</v>
      </c>
      <c r="O1011" s="175" t="n"/>
      <c r="P1011" s="175" t="n"/>
      <c r="Q1011" s="251" t="n">
        <v>16000</v>
      </c>
      <c r="R1011" s="175" t="n">
        <v>810014874</v>
      </c>
      <c r="S1011" s="257" t="inlineStr">
        <is>
          <t>R101371539</t>
        </is>
      </c>
      <c r="T1011" s="175">
        <f>VLOOKUP(_xlfn.CONCAT(G1011,H1011),'SHIP-TO'!H:I,2,0)</f>
        <v/>
      </c>
      <c r="U1011" s="296" t="n"/>
      <c r="V1011" s="175" t="n"/>
      <c r="W1011" s="175" t="n"/>
      <c r="X1011" s="175" t="n"/>
      <c r="Y1011" s="175" t="n"/>
      <c r="Z1011" s="175" t="n"/>
      <c r="AA1011" s="175" t="n"/>
      <c r="AB1011" s="175" t="n"/>
      <c r="AC1011" s="175" t="n"/>
      <c r="AD1011" s="175" t="n"/>
      <c r="AE1011" s="175" t="n"/>
      <c r="AF1011" s="175" t="n"/>
      <c r="AG1011" s="175" t="n"/>
      <c r="AH1011" s="175" t="n"/>
      <c r="AI1011" s="257" t="n"/>
      <c r="AJ1011" s="175" t="n"/>
    </row>
    <row r="1012">
      <c r="A1012" s="167">
        <f>E1012&amp;F1012</f>
        <v/>
      </c>
      <c r="B1012" s="56" t="n">
        <v>1011</v>
      </c>
      <c r="C1012" s="175">
        <f>C1011</f>
        <v/>
      </c>
      <c r="D1012" s="175">
        <f>C1012&amp;"/"&amp;B1012</f>
        <v/>
      </c>
      <c r="E1012" s="187" t="n">
        <v>45833</v>
      </c>
      <c r="F1012" s="270" t="inlineStr">
        <is>
          <t>возврат</t>
        </is>
      </c>
      <c r="G1012" s="268" t="inlineStr">
        <is>
          <t>Х5</t>
        </is>
      </c>
      <c r="H1012" s="269" t="inlineStr">
        <is>
          <t>РЦ Екатеринбург</t>
        </is>
      </c>
      <c r="I1012" s="175" t="n">
        <v>400</v>
      </c>
      <c r="J1012" s="175" t="n">
        <v>400</v>
      </c>
      <c r="K1012" s="175" t="n">
        <v>14484</v>
      </c>
      <c r="L1012" s="175" t="inlineStr">
        <is>
          <t xml:space="preserve">Малыгин </t>
        </is>
      </c>
      <c r="M1012" s="175" t="inlineStr">
        <is>
          <t>Р982ТМ159</t>
        </is>
      </c>
      <c r="N1012" s="175" t="n">
        <v>16</v>
      </c>
      <c r="O1012" s="175" t="n"/>
      <c r="P1012" s="175" t="n"/>
      <c r="Q1012" s="251" t="n">
        <v>16000</v>
      </c>
      <c r="R1012" s="175" t="n">
        <v>810017730</v>
      </c>
      <c r="S1012" s="257" t="inlineStr">
        <is>
          <t>R101371615</t>
        </is>
      </c>
      <c r="T1012" s="175">
        <f>VLOOKUP(_xlfn.CONCAT(G1012,H1012),'SHIP-TO'!H:I,2,0)</f>
        <v/>
      </c>
      <c r="U1012" s="296" t="n"/>
      <c r="V1012" s="175" t="n"/>
      <c r="W1012" s="175" t="n"/>
      <c r="X1012" s="175" t="n"/>
      <c r="Y1012" s="175" t="n"/>
      <c r="Z1012" s="175" t="n"/>
      <c r="AA1012" s="175" t="n"/>
      <c r="AB1012" s="175" t="n"/>
      <c r="AC1012" s="175" t="n"/>
      <c r="AD1012" s="175" t="n"/>
      <c r="AE1012" s="175" t="n"/>
      <c r="AF1012" s="175" t="n"/>
      <c r="AG1012" s="175" t="n"/>
      <c r="AH1012" s="175" t="n"/>
      <c r="AI1012" s="257" t="n"/>
      <c r="AJ1012" s="175" t="n"/>
    </row>
    <row r="1013">
      <c r="A1013" s="167">
        <f>E1013&amp;F1013</f>
        <v/>
      </c>
      <c r="B1013" s="56" t="n">
        <v>1012</v>
      </c>
      <c r="C1013" s="175">
        <f>C1012</f>
        <v/>
      </c>
      <c r="D1013" s="175">
        <f>C1013&amp;"/"&amp;B1013</f>
        <v/>
      </c>
      <c r="E1013" s="187" t="n">
        <v>45833</v>
      </c>
      <c r="F1013" s="270" t="inlineStr">
        <is>
          <t>возврат</t>
        </is>
      </c>
      <c r="G1013" s="268" t="inlineStr">
        <is>
          <t>Х5</t>
        </is>
      </c>
      <c r="H1013" s="269" t="inlineStr">
        <is>
          <t>РЦ Екатеринбург Юг</t>
        </is>
      </c>
      <c r="I1013" s="175" t="n">
        <v>300</v>
      </c>
      <c r="J1013" s="175" t="n">
        <v>300</v>
      </c>
      <c r="K1013" s="175" t="n">
        <v>5496</v>
      </c>
      <c r="L1013" s="175" t="inlineStr">
        <is>
          <t xml:space="preserve">Гительман </t>
        </is>
      </c>
      <c r="M1013" s="175" t="inlineStr">
        <is>
          <t>Р197КН159</t>
        </is>
      </c>
      <c r="N1013" s="175" t="n">
        <v>12</v>
      </c>
      <c r="O1013" s="175" t="n"/>
      <c r="P1013" s="175" t="n"/>
      <c r="Q1013" s="251" t="n">
        <v>16000</v>
      </c>
      <c r="R1013" s="175" t="n">
        <v>810017731</v>
      </c>
      <c r="S1013" s="257" t="inlineStr">
        <is>
          <t>R101371606</t>
        </is>
      </c>
      <c r="T1013" s="175">
        <f>VLOOKUP(_xlfn.CONCAT(G1013,H1013),'SHIP-TO'!H:I,2,0)</f>
        <v/>
      </c>
      <c r="U1013" s="296" t="n"/>
      <c r="V1013" s="175" t="n"/>
      <c r="W1013" s="175" t="n"/>
      <c r="X1013" s="175" t="n"/>
      <c r="Y1013" s="175" t="n"/>
      <c r="Z1013" s="175" t="n"/>
      <c r="AA1013" s="175" t="n"/>
      <c r="AB1013" s="175" t="n"/>
      <c r="AC1013" s="175" t="n"/>
      <c r="AD1013" s="175" t="n"/>
      <c r="AE1013" s="175" t="n"/>
      <c r="AF1013" s="175" t="n"/>
      <c r="AG1013" s="175" t="n"/>
      <c r="AH1013" s="175" t="n"/>
      <c r="AI1013" s="257" t="n"/>
      <c r="AJ1013" s="175" t="n"/>
    </row>
    <row r="1014">
      <c r="A1014" s="167">
        <f>E1014&amp;F1014</f>
        <v/>
      </c>
      <c r="B1014" s="56" t="n">
        <v>1013</v>
      </c>
      <c r="C1014" s="175">
        <f>C1013</f>
        <v/>
      </c>
      <c r="D1014" s="175">
        <f>C1014&amp;"/"&amp;B1014</f>
        <v/>
      </c>
      <c r="E1014" s="187" t="n">
        <v>45834</v>
      </c>
      <c r="F1014" s="270" t="inlineStr">
        <is>
          <t>возврат</t>
        </is>
      </c>
      <c r="G1014" s="268" t="inlineStr">
        <is>
          <t>Х5</t>
        </is>
      </c>
      <c r="H1014" s="269" t="inlineStr">
        <is>
          <t>РЦ Екатеринбург</t>
        </is>
      </c>
      <c r="I1014" s="175" t="n">
        <v>300</v>
      </c>
      <c r="J1014" s="175" t="n">
        <v>300</v>
      </c>
      <c r="K1014" s="175" t="n">
        <v>14494</v>
      </c>
      <c r="L1014" s="175" t="inlineStr">
        <is>
          <t xml:space="preserve">Суханов </t>
        </is>
      </c>
      <c r="M1014" s="175" t="inlineStr">
        <is>
          <t>Р673ТО159</t>
        </is>
      </c>
      <c r="N1014" s="175" t="n">
        <v>12</v>
      </c>
      <c r="O1014" s="175" t="n"/>
      <c r="P1014" s="175" t="n"/>
      <c r="Q1014" s="251" t="n">
        <v>16000</v>
      </c>
      <c r="R1014" s="175" t="n">
        <v>810016532</v>
      </c>
      <c r="S1014" s="257" t="inlineStr">
        <is>
          <t>R101371614</t>
        </is>
      </c>
      <c r="T1014" s="175">
        <f>VLOOKUP(_xlfn.CONCAT(G1014,H1014),'SHIP-TO'!H:I,2,0)</f>
        <v/>
      </c>
      <c r="U1014" s="296" t="n"/>
      <c r="V1014" s="175" t="n"/>
      <c r="W1014" s="175" t="n"/>
      <c r="X1014" s="175" t="n"/>
      <c r="Y1014" s="175" t="n"/>
      <c r="Z1014" s="175" t="n"/>
      <c r="AA1014" s="175" t="n"/>
      <c r="AB1014" s="175" t="n"/>
      <c r="AC1014" s="175" t="n"/>
      <c r="AD1014" s="175" t="n"/>
      <c r="AE1014" s="175" t="n"/>
      <c r="AF1014" s="175" t="n"/>
      <c r="AG1014" s="175" t="n"/>
      <c r="AH1014" s="175" t="n"/>
      <c r="AI1014" s="257" t="n"/>
      <c r="AJ1014" s="175" t="n"/>
    </row>
    <row r="1015">
      <c r="A1015" s="167">
        <f>E1015&amp;F1015</f>
        <v/>
      </c>
      <c r="B1015" s="56" t="n">
        <v>1014</v>
      </c>
      <c r="C1015" s="175">
        <f>C1014</f>
        <v/>
      </c>
      <c r="D1015" s="175">
        <f>C1015&amp;"/"&amp;B1015</f>
        <v/>
      </c>
      <c r="E1015" s="187" t="n">
        <v>45837</v>
      </c>
      <c r="F1015" s="270" t="inlineStr">
        <is>
          <t>возврат</t>
        </is>
      </c>
      <c r="G1015" s="268" t="inlineStr">
        <is>
          <t>Х5</t>
        </is>
      </c>
      <c r="H1015" s="269" t="inlineStr">
        <is>
          <t>РЦ Екатеринбург</t>
        </is>
      </c>
      <c r="I1015" s="175" t="n">
        <v>300</v>
      </c>
      <c r="J1015" s="175" t="n">
        <v>300</v>
      </c>
      <c r="K1015" s="175" t="n">
        <v>14528</v>
      </c>
      <c r="L1015" s="175" t="inlineStr">
        <is>
          <t xml:space="preserve">Малыгин </t>
        </is>
      </c>
      <c r="M1015" s="175" t="inlineStr">
        <is>
          <t>Р509ТC159</t>
        </is>
      </c>
      <c r="N1015" s="175" t="n">
        <v>12</v>
      </c>
      <c r="O1015" s="175" t="n"/>
      <c r="P1015" s="175" t="n"/>
      <c r="Q1015" s="251" t="n">
        <v>16000</v>
      </c>
      <c r="R1015" s="175" t="n">
        <v>810017198</v>
      </c>
      <c r="S1015" s="257" t="inlineStr">
        <is>
          <t>R101371613</t>
        </is>
      </c>
      <c r="T1015" s="175">
        <f>VLOOKUP(_xlfn.CONCAT(G1015,H1015),'SHIP-TO'!H:I,2,0)</f>
        <v/>
      </c>
      <c r="U1015" s="296" t="n"/>
      <c r="V1015" s="175" t="n"/>
      <c r="W1015" s="175" t="n"/>
      <c r="X1015" s="175" t="n"/>
      <c r="Y1015" s="175" t="n"/>
      <c r="Z1015" s="175" t="n"/>
      <c r="AA1015" s="175" t="n"/>
      <c r="AB1015" s="175" t="n"/>
      <c r="AC1015" s="175" t="n"/>
      <c r="AD1015" s="175" t="n"/>
      <c r="AE1015" s="175" t="n"/>
      <c r="AF1015" s="175" t="n"/>
      <c r="AG1015" s="175" t="n"/>
      <c r="AH1015" s="175" t="n"/>
      <c r="AI1015" s="257" t="n"/>
      <c r="AJ1015" s="175" t="n"/>
    </row>
    <row r="1016" customFormat="1" s="172">
      <c r="A1016" s="169">
        <f>E1016&amp;F1016</f>
        <v/>
      </c>
      <c r="B1016" s="170" t="n">
        <v>1015</v>
      </c>
      <c r="C1016" s="185">
        <f>C1015</f>
        <v/>
      </c>
      <c r="D1016" s="185">
        <f>C1016&amp;"/"&amp;B1016</f>
        <v/>
      </c>
      <c r="E1016" s="186" t="n">
        <v>45839</v>
      </c>
      <c r="F1016" s="186" t="inlineStr">
        <is>
          <t>возврат</t>
        </is>
      </c>
      <c r="G1016" s="185" t="inlineStr">
        <is>
          <t>Тандер</t>
        </is>
      </c>
      <c r="H1016" s="216" t="inlineStr">
        <is>
          <t>Екатеринбург</t>
        </is>
      </c>
      <c r="I1016" s="185" t="n">
        <v>500</v>
      </c>
      <c r="J1016" s="185" t="n">
        <v>500</v>
      </c>
      <c r="K1016" s="185" t="inlineStr">
        <is>
          <t>Пру1879660</t>
        </is>
      </c>
      <c r="L1016" s="185" t="inlineStr">
        <is>
          <t>Сорокин</t>
        </is>
      </c>
      <c r="M1016" s="185" t="inlineStr">
        <is>
          <t>Р669ТО159</t>
        </is>
      </c>
      <c r="N1016" s="185" t="n">
        <v>20</v>
      </c>
      <c r="O1016" s="185" t="n"/>
      <c r="P1016" s="185" t="n"/>
      <c r="Q1016" s="275" t="n">
        <v>16000</v>
      </c>
      <c r="R1016" s="185" t="n">
        <v>810017146</v>
      </c>
      <c r="S1016" s="258" t="inlineStr">
        <is>
          <t>R101380867</t>
        </is>
      </c>
      <c r="T1016" s="185">
        <f>VLOOKUP(_xlfn.CONCAT(G1016,H1016),'SHIP-TO'!H:I,2,0)</f>
        <v/>
      </c>
      <c r="U1016" s="282" t="n"/>
      <c r="V1016" s="185" t="n"/>
      <c r="W1016" s="185" t="n"/>
      <c r="X1016" s="185" t="n"/>
      <c r="Y1016" s="185" t="n"/>
      <c r="Z1016" s="185" t="n"/>
      <c r="AA1016" s="185" t="n"/>
      <c r="AB1016" s="185" t="n"/>
      <c r="AC1016" s="185" t="n"/>
      <c r="AD1016" s="185" t="n"/>
      <c r="AE1016" s="185" t="n"/>
      <c r="AF1016" s="185" t="n"/>
      <c r="AG1016" s="185" t="n"/>
      <c r="AH1016" s="185" t="n"/>
      <c r="AI1016" s="258" t="n"/>
      <c r="AJ1016" s="185" t="n"/>
    </row>
    <row r="1017" customFormat="1" s="172">
      <c r="A1017" s="169">
        <f>E1017&amp;F1017</f>
        <v/>
      </c>
      <c r="B1017" s="170" t="n">
        <v>1016</v>
      </c>
      <c r="C1017" s="185">
        <f>C1016</f>
        <v/>
      </c>
      <c r="D1017" s="185">
        <f>C1017&amp;"/"&amp;B1017</f>
        <v/>
      </c>
      <c r="E1017" s="186" t="n">
        <v>45839</v>
      </c>
      <c r="F1017" s="186" t="inlineStr">
        <is>
          <t>возврат</t>
        </is>
      </c>
      <c r="G1017" s="185" t="inlineStr">
        <is>
          <t>Тандер</t>
        </is>
      </c>
      <c r="H1017" s="216" t="inlineStr">
        <is>
          <t>Тюмень</t>
        </is>
      </c>
      <c r="I1017" s="185" t="n">
        <v>280</v>
      </c>
      <c r="J1017" s="185" t="n">
        <v>280</v>
      </c>
      <c r="K1017" s="185" t="inlineStr">
        <is>
          <t>Тмн1126488</t>
        </is>
      </c>
      <c r="L1017" s="185" t="inlineStr">
        <is>
          <t>Яшмурзин</t>
        </is>
      </c>
      <c r="M1017" s="185" t="inlineStr">
        <is>
          <t>Р689КР159</t>
        </is>
      </c>
      <c r="N1017" s="185" t="n">
        <v>12</v>
      </c>
      <c r="O1017" s="185" t="n"/>
      <c r="P1017" s="185" t="n"/>
      <c r="Q1017" s="275" t="n">
        <v>40000</v>
      </c>
      <c r="R1017" s="185" t="n">
        <v>810017737</v>
      </c>
      <c r="S1017" s="258" t="inlineStr">
        <is>
          <t>R101380935</t>
        </is>
      </c>
      <c r="T1017" s="185">
        <f>VLOOKUP(_xlfn.CONCAT(G1017,H1017),'SHIP-TO'!H:I,2,0)</f>
        <v/>
      </c>
      <c r="U1017" s="282" t="n"/>
      <c r="V1017" s="185" t="n"/>
      <c r="W1017" s="185" t="n"/>
      <c r="X1017" s="185" t="n"/>
      <c r="Y1017" s="185" t="n"/>
      <c r="Z1017" s="185" t="n"/>
      <c r="AA1017" s="185" t="n"/>
      <c r="AB1017" s="185" t="n"/>
      <c r="AC1017" s="185" t="n"/>
      <c r="AD1017" s="185" t="n"/>
      <c r="AE1017" s="185" t="n"/>
      <c r="AF1017" s="185" t="n"/>
      <c r="AG1017" s="185" t="n"/>
      <c r="AH1017" s="185" t="n"/>
      <c r="AI1017" s="258" t="n"/>
      <c r="AJ1017" s="185" t="n"/>
    </row>
    <row r="1018" customFormat="1" s="172">
      <c r="A1018" s="169">
        <f>E1018&amp;F1018</f>
        <v/>
      </c>
      <c r="B1018" s="170" t="n">
        <v>1017</v>
      </c>
      <c r="C1018" s="185">
        <f>C1017</f>
        <v/>
      </c>
      <c r="D1018" s="185">
        <f>C1018&amp;"/"&amp;B1018</f>
        <v/>
      </c>
      <c r="E1018" s="186" t="n">
        <v>45840</v>
      </c>
      <c r="F1018" s="186" t="inlineStr">
        <is>
          <t>возврат</t>
        </is>
      </c>
      <c r="G1018" s="185" t="inlineStr">
        <is>
          <t>Верный</t>
        </is>
      </c>
      <c r="H1018" s="216" t="inlineStr">
        <is>
          <t>Екатеринбург</t>
        </is>
      </c>
      <c r="I1018" s="185" t="n">
        <v>146</v>
      </c>
      <c r="J1018" s="185" t="n">
        <v>146</v>
      </c>
      <c r="K1018" s="185" t="inlineStr">
        <is>
          <t>4263496/s99</t>
        </is>
      </c>
      <c r="L1018" s="185" t="inlineStr">
        <is>
          <t>Яшмурзин</t>
        </is>
      </c>
      <c r="M1018" s="185" t="inlineStr">
        <is>
          <t>Р689КР159</t>
        </is>
      </c>
      <c r="N1018" s="185" t="n">
        <v>6</v>
      </c>
      <c r="O1018" s="185" t="n"/>
      <c r="P1018" s="185" t="n"/>
      <c r="Q1018" s="275" t="n">
        <v>16000</v>
      </c>
      <c r="R1018" s="185" t="n">
        <v>810011472</v>
      </c>
      <c r="S1018" s="258" t="inlineStr">
        <is>
          <t>R101380933</t>
        </is>
      </c>
      <c r="T1018" s="185">
        <f>VLOOKUP(_xlfn.CONCAT(G1018,H1018),'SHIP-TO'!H:I,2,0)</f>
        <v/>
      </c>
      <c r="U1018" s="282" t="n"/>
      <c r="V1018" s="185" t="n"/>
      <c r="W1018" s="185" t="n"/>
      <c r="X1018" s="185" t="n"/>
      <c r="Y1018" s="185" t="n"/>
      <c r="Z1018" s="185" t="n"/>
      <c r="AA1018" s="185" t="n"/>
      <c r="AB1018" s="185" t="n"/>
      <c r="AC1018" s="185" t="n"/>
      <c r="AD1018" s="185" t="n"/>
      <c r="AE1018" s="185" t="n"/>
      <c r="AF1018" s="185" t="n"/>
      <c r="AG1018" s="185" t="n"/>
      <c r="AH1018" s="185" t="n"/>
      <c r="AI1018" s="258" t="n"/>
      <c r="AJ1018" s="185" t="n"/>
    </row>
    <row r="1019" customFormat="1" s="172">
      <c r="A1019" s="169">
        <f>E1019&amp;F1019</f>
        <v/>
      </c>
      <c r="B1019" s="170" t="n">
        <v>1018</v>
      </c>
      <c r="C1019" s="185">
        <f>C1018</f>
        <v/>
      </c>
      <c r="D1019" s="185">
        <f>C1019&amp;"/"&amp;B1019</f>
        <v/>
      </c>
      <c r="E1019" s="186" t="n">
        <v>45840</v>
      </c>
      <c r="F1019" s="186" t="inlineStr">
        <is>
          <t>возврат</t>
        </is>
      </c>
      <c r="G1019" s="185" t="inlineStr">
        <is>
          <t>Тандер</t>
        </is>
      </c>
      <c r="H1019" s="216" t="inlineStr">
        <is>
          <t>Челябинск</t>
        </is>
      </c>
      <c r="I1019" s="185" t="n">
        <v>300</v>
      </c>
      <c r="J1019" s="185" t="n">
        <v>300</v>
      </c>
      <c r="K1019" s="185" t="inlineStr">
        <is>
          <t>Чел1499980</t>
        </is>
      </c>
      <c r="L1019" s="185" t="inlineStr">
        <is>
          <t>Медведев</t>
        </is>
      </c>
      <c r="M1019" s="185" t="inlineStr">
        <is>
          <t>Р673ТО159</t>
        </is>
      </c>
      <c r="N1019" s="185" t="n">
        <v>12</v>
      </c>
      <c r="O1019" s="185" t="n"/>
      <c r="P1019" s="185" t="n"/>
      <c r="Q1019" s="275" t="n">
        <v>40000</v>
      </c>
      <c r="R1019" s="185" t="n">
        <v>810014637</v>
      </c>
      <c r="S1019" s="258" t="inlineStr">
        <is>
          <t>R101380937</t>
        </is>
      </c>
      <c r="T1019" s="185">
        <f>VLOOKUP(_xlfn.CONCAT(G1019,H1019),'SHIP-TO'!H:I,2,0)</f>
        <v/>
      </c>
      <c r="U1019" s="282" t="n"/>
      <c r="V1019" s="185" t="n"/>
      <c r="W1019" s="185" t="n"/>
      <c r="X1019" s="185" t="n"/>
      <c r="Y1019" s="185" t="n"/>
      <c r="Z1019" s="185" t="n"/>
      <c r="AA1019" s="185" t="n"/>
      <c r="AB1019" s="185" t="n"/>
      <c r="AC1019" s="185" t="n"/>
      <c r="AD1019" s="185" t="n"/>
      <c r="AE1019" s="185" t="n"/>
      <c r="AF1019" s="185" t="n"/>
      <c r="AG1019" s="185" t="n"/>
      <c r="AH1019" s="185" t="n"/>
      <c r="AI1019" s="258" t="n"/>
      <c r="AJ1019" s="185" t="n"/>
    </row>
    <row r="1020" customFormat="1" s="172">
      <c r="A1020" s="169">
        <f>E1020&amp;F1020</f>
        <v/>
      </c>
      <c r="B1020" s="170" t="n">
        <v>1019</v>
      </c>
      <c r="C1020" s="185">
        <f>C1019</f>
        <v/>
      </c>
      <c r="D1020" s="185">
        <f>C1020&amp;"/"&amp;B1020</f>
        <v/>
      </c>
      <c r="E1020" s="186" t="n">
        <v>45840</v>
      </c>
      <c r="F1020" s="186" t="inlineStr">
        <is>
          <t>возврат</t>
        </is>
      </c>
      <c r="G1020" s="185" t="inlineStr">
        <is>
          <t>Х5</t>
        </is>
      </c>
      <c r="H1020" s="216" t="inlineStr">
        <is>
          <t>РЦ Форпост</t>
        </is>
      </c>
      <c r="I1020" s="185" t="n">
        <v>300</v>
      </c>
      <c r="J1020" s="185" t="n">
        <v>300</v>
      </c>
      <c r="K1020" s="185" t="n">
        <v>5853</v>
      </c>
      <c r="L1020" s="185" t="inlineStr">
        <is>
          <t xml:space="preserve">Липин </t>
        </is>
      </c>
      <c r="M1020" s="185" t="inlineStr">
        <is>
          <t>Р658ТО159</t>
        </is>
      </c>
      <c r="N1020" s="185" t="n">
        <v>12</v>
      </c>
      <c r="O1020" s="185" t="n"/>
      <c r="P1020" s="185" t="n"/>
      <c r="Q1020" s="275" t="n">
        <v>40000</v>
      </c>
      <c r="R1020" s="185" t="n">
        <v>810017111</v>
      </c>
      <c r="S1020" s="258" t="inlineStr">
        <is>
          <t>R101380944</t>
        </is>
      </c>
      <c r="T1020" s="185">
        <f>VLOOKUP(_xlfn.CONCAT(G1020,H1020),'SHIP-TO'!H:I,2,0)</f>
        <v/>
      </c>
      <c r="U1020" s="282" t="n"/>
      <c r="V1020" s="185" t="n"/>
      <c r="W1020" s="185" t="n"/>
      <c r="X1020" s="185" t="n"/>
      <c r="Y1020" s="185" t="n"/>
      <c r="Z1020" s="185" t="n"/>
      <c r="AA1020" s="185" t="n"/>
      <c r="AB1020" s="185" t="n"/>
      <c r="AC1020" s="185" t="n"/>
      <c r="AD1020" s="185" t="n"/>
      <c r="AE1020" s="185" t="n"/>
      <c r="AF1020" s="185" t="n"/>
      <c r="AG1020" s="185" t="n"/>
      <c r="AH1020" s="185" t="n"/>
      <c r="AI1020" s="258" t="n"/>
      <c r="AJ1020" s="185" t="n"/>
    </row>
    <row r="1021" customFormat="1" s="172">
      <c r="A1021" s="169">
        <f>E1021&amp;F1021</f>
        <v/>
      </c>
      <c r="B1021" s="170" t="n">
        <v>1020</v>
      </c>
      <c r="C1021" s="185">
        <f>C1020</f>
        <v/>
      </c>
      <c r="D1021" s="185">
        <f>C1021&amp;"/"&amp;B1021</f>
        <v/>
      </c>
      <c r="E1021" s="186" t="n">
        <v>45841</v>
      </c>
      <c r="F1021" s="186" t="inlineStr">
        <is>
          <t>возврат</t>
        </is>
      </c>
      <c r="G1021" s="185" t="inlineStr">
        <is>
          <t>Х5</t>
        </is>
      </c>
      <c r="H1021" s="216" t="inlineStr">
        <is>
          <t>РЦ Форпост</t>
        </is>
      </c>
      <c r="I1021" s="185" t="n">
        <v>300</v>
      </c>
      <c r="J1021" s="185" t="n">
        <v>300</v>
      </c>
      <c r="K1021" s="185" t="n">
        <v>5857</v>
      </c>
      <c r="L1021" s="185" t="inlineStr">
        <is>
          <t xml:space="preserve">Сорокин </t>
        </is>
      </c>
      <c r="M1021" s="185" t="inlineStr">
        <is>
          <t>Р669ТО159</t>
        </is>
      </c>
      <c r="N1021" s="185" t="n">
        <v>12</v>
      </c>
      <c r="O1021" s="185" t="n"/>
      <c r="P1021" s="185" t="n"/>
      <c r="Q1021" s="275" t="n">
        <v>40000</v>
      </c>
      <c r="R1021" s="185" t="n">
        <v>810017112</v>
      </c>
      <c r="S1021" s="258" t="inlineStr">
        <is>
          <t>R101380946</t>
        </is>
      </c>
      <c r="T1021" s="185">
        <f>VLOOKUP(_xlfn.CONCAT(G1021,H1021),'SHIP-TO'!H:I,2,0)</f>
        <v/>
      </c>
      <c r="U1021" s="282" t="n"/>
      <c r="V1021" s="185" t="n"/>
      <c r="W1021" s="185" t="n"/>
      <c r="X1021" s="185" t="n"/>
      <c r="Y1021" s="185" t="n"/>
      <c r="Z1021" s="185" t="n"/>
      <c r="AA1021" s="185" t="n"/>
      <c r="AB1021" s="185" t="n"/>
      <c r="AC1021" s="185" t="n"/>
      <c r="AD1021" s="185" t="n"/>
      <c r="AE1021" s="185" t="n"/>
      <c r="AF1021" s="185" t="n"/>
      <c r="AG1021" s="185" t="n"/>
      <c r="AH1021" s="185" t="n"/>
      <c r="AI1021" s="258" t="n"/>
      <c r="AJ1021" s="185" t="n"/>
    </row>
    <row r="1022" customFormat="1" s="172">
      <c r="A1022" s="169">
        <f>E1022&amp;F1022</f>
        <v/>
      </c>
      <c r="B1022" s="170" t="n">
        <v>1021</v>
      </c>
      <c r="C1022" s="185">
        <f>C1021</f>
        <v/>
      </c>
      <c r="D1022" s="185">
        <f>C1022&amp;"/"&amp;B1022</f>
        <v/>
      </c>
      <c r="E1022" s="186" t="n">
        <v>45843</v>
      </c>
      <c r="F1022" s="186" t="inlineStr">
        <is>
          <t>возврат</t>
        </is>
      </c>
      <c r="G1022" s="185" t="inlineStr">
        <is>
          <t>Х5</t>
        </is>
      </c>
      <c r="H1022" s="216" t="inlineStr">
        <is>
          <t>РЦ Екатеринбург Юг</t>
        </is>
      </c>
      <c r="I1022" s="185" t="n">
        <v>400</v>
      </c>
      <c r="J1022" s="185" t="n">
        <v>400</v>
      </c>
      <c r="K1022" s="185" t="n">
        <v>5555</v>
      </c>
      <c r="L1022" s="185" t="inlineStr">
        <is>
          <t xml:space="preserve">Сорокин </t>
        </is>
      </c>
      <c r="M1022" s="185" t="inlineStr">
        <is>
          <t>Р669ТО159</t>
        </is>
      </c>
      <c r="N1022" s="185" t="n">
        <v>16</v>
      </c>
      <c r="O1022" s="185" t="n"/>
      <c r="P1022" s="185" t="n"/>
      <c r="Q1022" s="275" t="n">
        <v>16000</v>
      </c>
      <c r="R1022" s="185" t="n">
        <v>810017110</v>
      </c>
      <c r="S1022" s="258" t="inlineStr">
        <is>
          <t>R101380943</t>
        </is>
      </c>
      <c r="T1022" s="185">
        <f>VLOOKUP(_xlfn.CONCAT(G1022,H1022),'SHIP-TO'!H:I,2,0)</f>
        <v/>
      </c>
      <c r="U1022" s="282" t="n"/>
      <c r="V1022" s="185" t="n"/>
      <c r="W1022" s="185" t="n"/>
      <c r="X1022" s="185" t="n"/>
      <c r="Y1022" s="185" t="n"/>
      <c r="Z1022" s="185" t="n"/>
      <c r="AA1022" s="185" t="n"/>
      <c r="AB1022" s="185" t="n"/>
      <c r="AC1022" s="185" t="n"/>
      <c r="AD1022" s="185" t="n"/>
      <c r="AE1022" s="185" t="n"/>
      <c r="AF1022" s="185" t="n"/>
      <c r="AG1022" s="185" t="n"/>
      <c r="AH1022" s="185" t="n"/>
      <c r="AI1022" s="258" t="n"/>
      <c r="AJ1022" s="185" t="n"/>
    </row>
    <row r="1023" customFormat="1" s="172">
      <c r="A1023" s="169">
        <f>E1023&amp;F1023</f>
        <v/>
      </c>
      <c r="B1023" s="170" t="n">
        <v>1022</v>
      </c>
      <c r="C1023" s="185">
        <f>C1022</f>
        <v/>
      </c>
      <c r="D1023" s="185">
        <f>C1023&amp;"/"&amp;B1023</f>
        <v/>
      </c>
      <c r="E1023" s="186" t="n">
        <v>45843</v>
      </c>
      <c r="F1023" s="186" t="inlineStr">
        <is>
          <t>возврат</t>
        </is>
      </c>
      <c r="G1023" s="185" t="inlineStr">
        <is>
          <t>Х5</t>
        </is>
      </c>
      <c r="H1023" s="216" t="inlineStr">
        <is>
          <t>РЦ Екатеринбург</t>
        </is>
      </c>
      <c r="I1023" s="185" t="n">
        <v>300</v>
      </c>
      <c r="J1023" s="185" t="n">
        <v>300</v>
      </c>
      <c r="K1023" s="185" t="n">
        <v>14592</v>
      </c>
      <c r="L1023" s="185" t="inlineStr">
        <is>
          <t xml:space="preserve">Лесников </t>
        </is>
      </c>
      <c r="M1023" s="185" t="inlineStr">
        <is>
          <t>Р208ТР159</t>
        </is>
      </c>
      <c r="N1023" s="185" t="n">
        <v>12</v>
      </c>
      <c r="O1023" s="185" t="n"/>
      <c r="P1023" s="185" t="n"/>
      <c r="Q1023" s="275" t="n">
        <v>16000</v>
      </c>
      <c r="R1023" s="185" t="n">
        <v>810011473</v>
      </c>
      <c r="S1023" s="258" t="inlineStr">
        <is>
          <t>R101380952</t>
        </is>
      </c>
      <c r="T1023" s="185">
        <f>VLOOKUP(_xlfn.CONCAT(G1023,H1023),'SHIP-TO'!H:I,2,0)</f>
        <v/>
      </c>
      <c r="U1023" s="282" t="n"/>
      <c r="V1023" s="185" t="n"/>
      <c r="W1023" s="185" t="n"/>
      <c r="X1023" s="185" t="n"/>
      <c r="Y1023" s="185" t="n"/>
      <c r="Z1023" s="185" t="n"/>
      <c r="AA1023" s="185" t="n"/>
      <c r="AB1023" s="185" t="n"/>
      <c r="AC1023" s="185" t="n"/>
      <c r="AD1023" s="185" t="n"/>
      <c r="AE1023" s="185" t="n"/>
      <c r="AF1023" s="185" t="n"/>
      <c r="AG1023" s="185" t="n"/>
      <c r="AH1023" s="185" t="n"/>
      <c r="AI1023" s="258" t="n"/>
      <c r="AJ1023" s="185" t="n"/>
    </row>
    <row r="1024" customFormat="1" s="172">
      <c r="A1024" s="169">
        <f>E1024&amp;F1024</f>
        <v/>
      </c>
      <c r="B1024" s="170" t="n">
        <v>1023</v>
      </c>
      <c r="C1024" s="185">
        <f>C1023</f>
        <v/>
      </c>
      <c r="D1024" s="185">
        <f>C1024&amp;"/"&amp;B1024</f>
        <v/>
      </c>
      <c r="E1024" s="186" t="n">
        <v>45843</v>
      </c>
      <c r="F1024" s="186" t="inlineStr">
        <is>
          <t>возврат</t>
        </is>
      </c>
      <c r="G1024" s="185" t="inlineStr">
        <is>
          <t>Х5</t>
        </is>
      </c>
      <c r="H1024" s="216" t="inlineStr">
        <is>
          <t>РЦ Форпост</t>
        </is>
      </c>
      <c r="I1024" s="185" t="n">
        <v>330</v>
      </c>
      <c r="J1024" s="185" t="n">
        <v>330</v>
      </c>
      <c r="K1024" s="185" t="n">
        <v>5882</v>
      </c>
      <c r="L1024" s="185" t="inlineStr">
        <is>
          <t xml:space="preserve">Медведев </t>
        </is>
      </c>
      <c r="M1024" s="185" t="inlineStr">
        <is>
          <t>Р673ТО159</t>
        </is>
      </c>
      <c r="N1024" s="185" t="n">
        <v>14</v>
      </c>
      <c r="O1024" s="185" t="n"/>
      <c r="P1024" s="185" t="n"/>
      <c r="Q1024" s="275" t="n">
        <v>40000</v>
      </c>
      <c r="R1024" s="185" t="n">
        <v>810017739</v>
      </c>
      <c r="S1024" s="258" t="inlineStr">
        <is>
          <t>R101380948</t>
        </is>
      </c>
      <c r="T1024" s="185">
        <f>VLOOKUP(_xlfn.CONCAT(G1024,H1024),'SHIP-TO'!H:I,2,0)</f>
        <v/>
      </c>
      <c r="U1024" s="282" t="n"/>
      <c r="V1024" s="185" t="n"/>
      <c r="W1024" s="185" t="n"/>
      <c r="X1024" s="185" t="n"/>
      <c r="Y1024" s="185" t="n"/>
      <c r="Z1024" s="185" t="n"/>
      <c r="AA1024" s="185" t="n"/>
      <c r="AB1024" s="185" t="n"/>
      <c r="AC1024" s="185" t="n"/>
      <c r="AD1024" s="185" t="n"/>
      <c r="AE1024" s="185" t="n"/>
      <c r="AF1024" s="185" t="n"/>
      <c r="AG1024" s="185" t="n"/>
      <c r="AH1024" s="185" t="n"/>
      <c r="AI1024" s="258" t="n"/>
      <c r="AJ1024" s="185" t="n"/>
    </row>
    <row r="1025" customFormat="1" s="172">
      <c r="A1025" s="169">
        <f>E1025&amp;F1025</f>
        <v/>
      </c>
      <c r="B1025" s="170" t="n">
        <v>1024</v>
      </c>
      <c r="C1025" s="185">
        <f>C1024</f>
        <v/>
      </c>
      <c r="D1025" s="185">
        <f>C1025&amp;"/"&amp;B1025</f>
        <v/>
      </c>
      <c r="E1025" s="186" t="n">
        <v>45844</v>
      </c>
      <c r="F1025" s="186" t="inlineStr">
        <is>
          <t>возврат</t>
        </is>
      </c>
      <c r="G1025" s="185" t="inlineStr">
        <is>
          <t>Х5</t>
        </is>
      </c>
      <c r="H1025" s="216" t="inlineStr">
        <is>
          <t>РЦ Форпост</t>
        </is>
      </c>
      <c r="I1025" s="185" t="n">
        <v>300</v>
      </c>
      <c r="J1025" s="185" t="n">
        <v>300</v>
      </c>
      <c r="K1025" s="185" t="n">
        <v>5888</v>
      </c>
      <c r="L1025" s="185" t="inlineStr">
        <is>
          <t xml:space="preserve">Сорокин </t>
        </is>
      </c>
      <c r="M1025" s="185" t="inlineStr">
        <is>
          <t>Р669ТО159</t>
        </is>
      </c>
      <c r="N1025" s="185" t="n">
        <v>12</v>
      </c>
      <c r="O1025" s="185" t="n"/>
      <c r="P1025" s="185" t="n"/>
      <c r="Q1025" s="275" t="n">
        <v>40000</v>
      </c>
      <c r="R1025" s="185" t="n">
        <v>810017740</v>
      </c>
      <c r="S1025" s="258" t="inlineStr">
        <is>
          <t>R101380945</t>
        </is>
      </c>
      <c r="T1025" s="185">
        <f>VLOOKUP(_xlfn.CONCAT(G1025,H1025),'SHIP-TO'!H:I,2,0)</f>
        <v/>
      </c>
      <c r="U1025" s="282" t="n"/>
      <c r="V1025" s="185" t="n"/>
      <c r="W1025" s="185" t="n"/>
      <c r="X1025" s="185" t="n"/>
      <c r="Y1025" s="185" t="n"/>
      <c r="Z1025" s="185" t="n"/>
      <c r="AA1025" s="185" t="n"/>
      <c r="AB1025" s="185" t="n"/>
      <c r="AC1025" s="185" t="n"/>
      <c r="AD1025" s="185" t="n"/>
      <c r="AE1025" s="185" t="n"/>
      <c r="AF1025" s="185" t="n"/>
      <c r="AG1025" s="185" t="n"/>
      <c r="AH1025" s="185" t="n"/>
      <c r="AI1025" s="258" t="n"/>
      <c r="AJ1025" s="185" t="n"/>
    </row>
    <row r="1026" customFormat="1" s="172">
      <c r="A1026" s="169">
        <f>E1026&amp;F1026</f>
        <v/>
      </c>
      <c r="B1026" s="170" t="n">
        <v>1025</v>
      </c>
      <c r="C1026" s="185">
        <f>C1025</f>
        <v/>
      </c>
      <c r="D1026" s="185">
        <f>C1026&amp;"/"&amp;B1026</f>
        <v/>
      </c>
      <c r="E1026" s="186" t="n">
        <v>45846</v>
      </c>
      <c r="F1026" s="186" t="inlineStr">
        <is>
          <t>возврат</t>
        </is>
      </c>
      <c r="G1026" s="185" t="inlineStr">
        <is>
          <t>Тандер</t>
        </is>
      </c>
      <c r="H1026" s="216" t="inlineStr">
        <is>
          <t>Екатеринбург</t>
        </is>
      </c>
      <c r="I1026" s="185" t="n">
        <v>500</v>
      </c>
      <c r="J1026" s="185" t="n">
        <v>500</v>
      </c>
      <c r="K1026" s="185" t="inlineStr">
        <is>
          <t>Пру1884673</t>
        </is>
      </c>
      <c r="L1026" s="185" t="inlineStr">
        <is>
          <t xml:space="preserve">Пискун </t>
        </is>
      </c>
      <c r="M1026" s="185" t="inlineStr">
        <is>
          <t>Р982ТМ159</t>
        </is>
      </c>
      <c r="N1026" s="185" t="n">
        <v>20</v>
      </c>
      <c r="O1026" s="185" t="n"/>
      <c r="P1026" s="185" t="n"/>
      <c r="Q1026" s="275" t="n">
        <v>16000</v>
      </c>
      <c r="R1026" s="185" t="n">
        <v>810011387</v>
      </c>
      <c r="S1026" s="258" t="inlineStr">
        <is>
          <t>R101380869</t>
        </is>
      </c>
      <c r="T1026" s="185">
        <f>VLOOKUP(_xlfn.CONCAT(G1026,H1026),'SHIP-TO'!H:I,2,0)</f>
        <v/>
      </c>
      <c r="U1026" s="282" t="n"/>
      <c r="V1026" s="185" t="n"/>
      <c r="W1026" s="185" t="n"/>
      <c r="X1026" s="185" t="n"/>
      <c r="Y1026" s="185" t="n"/>
      <c r="Z1026" s="185" t="n"/>
      <c r="AA1026" s="185" t="n"/>
      <c r="AB1026" s="185" t="n"/>
      <c r="AC1026" s="185" t="n"/>
      <c r="AD1026" s="185" t="n"/>
      <c r="AE1026" s="185" t="n"/>
      <c r="AF1026" s="185" t="n"/>
      <c r="AG1026" s="185" t="n"/>
      <c r="AH1026" s="185" t="n"/>
      <c r="AI1026" s="258" t="n"/>
      <c r="AJ1026" s="185" t="n"/>
    </row>
    <row r="1027" customFormat="1" s="172">
      <c r="A1027" s="169">
        <f>E1027&amp;F1027</f>
        <v/>
      </c>
      <c r="B1027" s="170" t="n">
        <v>1026</v>
      </c>
      <c r="C1027" s="185">
        <f>C1026</f>
        <v/>
      </c>
      <c r="D1027" s="185">
        <f>C1027&amp;"/"&amp;B1027</f>
        <v/>
      </c>
      <c r="E1027" s="186" t="n">
        <v>45846</v>
      </c>
      <c r="F1027" s="186" t="inlineStr">
        <is>
          <t>возврат</t>
        </is>
      </c>
      <c r="G1027" s="185" t="inlineStr">
        <is>
          <t>Лента</t>
        </is>
      </c>
      <c r="H1027" s="216" t="inlineStr">
        <is>
          <t>Екатеринбург</t>
        </is>
      </c>
      <c r="I1027" s="185" t="n">
        <v>50</v>
      </c>
      <c r="J1027" s="185" t="n">
        <v>25</v>
      </c>
      <c r="K1027" s="185" t="n"/>
      <c r="L1027" s="185" t="inlineStr">
        <is>
          <t>Селиванов</t>
        </is>
      </c>
      <c r="M1027" s="185" t="inlineStr">
        <is>
          <t>А468ОК159</t>
        </is>
      </c>
      <c r="N1027" s="185" t="n">
        <v>1</v>
      </c>
      <c r="O1027" s="185" t="n"/>
      <c r="P1027" s="185" t="n"/>
      <c r="Q1027" s="275" t="e">
        <v>#N/A</v>
      </c>
      <c r="R1027" s="185" t="inlineStr">
        <is>
          <t>-</t>
        </is>
      </c>
      <c r="S1027" s="258" t="e">
        <v>#N/A</v>
      </c>
      <c r="T1027" s="185">
        <f>VLOOKUP(_xlfn.CONCAT(G1027,H1027),'SHIP-TO'!H:I,2,0)</f>
        <v/>
      </c>
      <c r="U1027" s="282" t="n"/>
      <c r="V1027" s="185" t="n"/>
      <c r="W1027" s="185" t="n"/>
      <c r="X1027" s="185" t="n"/>
      <c r="Y1027" s="185" t="n"/>
      <c r="Z1027" s="185" t="n"/>
      <c r="AA1027" s="185" t="n"/>
      <c r="AB1027" s="185" t="n"/>
      <c r="AC1027" s="185" t="n"/>
      <c r="AD1027" s="185" t="n"/>
      <c r="AE1027" s="185" t="n"/>
      <c r="AF1027" s="185" t="n"/>
      <c r="AG1027" s="185" t="n"/>
      <c r="AH1027" s="185" t="n"/>
      <c r="AI1027" s="258" t="n"/>
      <c r="AJ1027" s="185" t="n"/>
    </row>
    <row r="1028" customFormat="1" s="172">
      <c r="A1028" s="169">
        <f>E1028&amp;F1028</f>
        <v/>
      </c>
      <c r="B1028" s="170" t="n">
        <v>1027</v>
      </c>
      <c r="C1028" s="185">
        <f>C1027</f>
        <v/>
      </c>
      <c r="D1028" s="185">
        <f>C1028&amp;"/"&amp;B1028</f>
        <v/>
      </c>
      <c r="E1028" s="186" t="n">
        <v>45847</v>
      </c>
      <c r="F1028" s="186" t="inlineStr">
        <is>
          <t>возврат</t>
        </is>
      </c>
      <c r="G1028" s="185" t="inlineStr">
        <is>
          <t>Х5</t>
        </is>
      </c>
      <c r="H1028" s="216" t="inlineStr">
        <is>
          <t>РЦ Форпост</t>
        </is>
      </c>
      <c r="I1028" s="185" t="n">
        <v>344</v>
      </c>
      <c r="J1028" s="185" t="n">
        <v>344</v>
      </c>
      <c r="K1028" s="185" t="n">
        <v>5908</v>
      </c>
      <c r="L1028" s="185" t="inlineStr">
        <is>
          <t xml:space="preserve">Медведев </t>
        </is>
      </c>
      <c r="M1028" s="185" t="inlineStr">
        <is>
          <t>А309ОК159</t>
        </is>
      </c>
      <c r="N1028" s="185" t="n">
        <v>14</v>
      </c>
      <c r="O1028" s="185" t="n"/>
      <c r="P1028" s="185" t="n"/>
      <c r="Q1028" s="275" t="n">
        <v>40000</v>
      </c>
      <c r="R1028" s="185" t="n">
        <v>810017678</v>
      </c>
      <c r="S1028" s="258" t="inlineStr">
        <is>
          <t>R101380947</t>
        </is>
      </c>
      <c r="T1028" s="185">
        <f>VLOOKUP(_xlfn.CONCAT(G1028,H1028),'SHIP-TO'!H:I,2,0)</f>
        <v/>
      </c>
      <c r="U1028" s="282" t="n"/>
      <c r="V1028" s="185" t="n"/>
      <c r="W1028" s="185" t="n"/>
      <c r="X1028" s="185" t="n"/>
      <c r="Y1028" s="185" t="n"/>
      <c r="Z1028" s="185" t="n"/>
      <c r="AA1028" s="185" t="n"/>
      <c r="AB1028" s="185" t="n"/>
      <c r="AC1028" s="185" t="n"/>
      <c r="AD1028" s="185" t="n"/>
      <c r="AE1028" s="185" t="n"/>
      <c r="AF1028" s="185" t="n"/>
      <c r="AG1028" s="185" t="n"/>
      <c r="AH1028" s="185" t="n"/>
      <c r="AI1028" s="258" t="n"/>
      <c r="AJ1028" s="185" t="n"/>
    </row>
    <row r="1029" customFormat="1" s="172">
      <c r="A1029" s="169">
        <f>E1029&amp;F1029</f>
        <v/>
      </c>
      <c r="B1029" s="170" t="n">
        <v>1028</v>
      </c>
      <c r="C1029" s="185">
        <f>C1028</f>
        <v/>
      </c>
      <c r="D1029" s="185">
        <f>C1029&amp;"/"&amp;B1029</f>
        <v/>
      </c>
      <c r="E1029" s="186" t="n">
        <v>45847</v>
      </c>
      <c r="F1029" s="186" t="inlineStr">
        <is>
          <t>возврат</t>
        </is>
      </c>
      <c r="G1029" s="185" t="inlineStr">
        <is>
          <t>Х5</t>
        </is>
      </c>
      <c r="H1029" s="216" t="inlineStr">
        <is>
          <t>РЦ Тюмень</t>
        </is>
      </c>
      <c r="I1029" s="185" t="n">
        <v>400</v>
      </c>
      <c r="J1029" s="185" t="n">
        <v>400</v>
      </c>
      <c r="K1029" s="185" t="n">
        <v>3999</v>
      </c>
      <c r="L1029" s="185" t="inlineStr">
        <is>
          <t xml:space="preserve">Климин </t>
        </is>
      </c>
      <c r="M1029" s="185" t="inlineStr">
        <is>
          <t>А470ОК159</t>
        </is>
      </c>
      <c r="N1029" s="185" t="n">
        <v>16</v>
      </c>
      <c r="O1029" s="185" t="n"/>
      <c r="P1029" s="185" t="n"/>
      <c r="Q1029" s="275" t="n">
        <v>40000</v>
      </c>
      <c r="R1029" s="185" t="n">
        <v>810017149</v>
      </c>
      <c r="S1029" s="258" t="inlineStr">
        <is>
          <t>R101380953</t>
        </is>
      </c>
      <c r="T1029" s="185">
        <f>VLOOKUP(_xlfn.CONCAT(G1029,H1029),'SHIP-TO'!H:I,2,0)</f>
        <v/>
      </c>
      <c r="U1029" s="282" t="n"/>
      <c r="V1029" s="185" t="n"/>
      <c r="W1029" s="185" t="n"/>
      <c r="X1029" s="185" t="n"/>
      <c r="Y1029" s="185" t="n"/>
      <c r="Z1029" s="185" t="n"/>
      <c r="AA1029" s="185" t="n"/>
      <c r="AB1029" s="185" t="n"/>
      <c r="AC1029" s="185" t="n"/>
      <c r="AD1029" s="185" t="n"/>
      <c r="AE1029" s="185" t="n"/>
      <c r="AF1029" s="185" t="n"/>
      <c r="AG1029" s="185" t="n"/>
      <c r="AH1029" s="185" t="n"/>
      <c r="AI1029" s="258" t="n"/>
      <c r="AJ1029" s="185" t="n"/>
    </row>
    <row r="1030" customFormat="1" s="172">
      <c r="A1030" s="169">
        <f>E1030&amp;F1030</f>
        <v/>
      </c>
      <c r="B1030" s="170" t="n">
        <v>1029</v>
      </c>
      <c r="C1030" s="185">
        <f>C1029</f>
        <v/>
      </c>
      <c r="D1030" s="185">
        <f>C1030&amp;"/"&amp;B1030</f>
        <v/>
      </c>
      <c r="E1030" s="186" t="n">
        <v>45847</v>
      </c>
      <c r="F1030" s="186" t="inlineStr">
        <is>
          <t>возврат</t>
        </is>
      </c>
      <c r="G1030" s="185" t="inlineStr">
        <is>
          <t>Континент</t>
        </is>
      </c>
      <c r="H1030" s="216" t="inlineStr">
        <is>
          <t>Челябинск</t>
        </is>
      </c>
      <c r="I1030" s="185" t="n">
        <v>600</v>
      </c>
      <c r="J1030" s="185" t="n">
        <v>600</v>
      </c>
      <c r="K1030" s="185" t="n">
        <v>23</v>
      </c>
      <c r="L1030" s="185" t="inlineStr">
        <is>
          <t xml:space="preserve">Ханнанов </t>
        </is>
      </c>
      <c r="M1030" s="185" t="inlineStr">
        <is>
          <t>Н773ЕТ159</t>
        </is>
      </c>
      <c r="N1030" s="185" t="n">
        <v>24</v>
      </c>
      <c r="O1030" s="185" t="n"/>
      <c r="P1030" s="185" t="n"/>
      <c r="Q1030" s="275" t="n">
        <v>40000</v>
      </c>
      <c r="R1030" s="185" t="n">
        <v>810004161</v>
      </c>
      <c r="S1030" s="258" t="inlineStr">
        <is>
          <t>R101380940</t>
        </is>
      </c>
      <c r="T1030" s="185">
        <f>VLOOKUP(_xlfn.CONCAT(G1030,H1030),'SHIP-TO'!H:I,2,0)</f>
        <v/>
      </c>
      <c r="U1030" s="282" t="n"/>
      <c r="V1030" s="185" t="n"/>
      <c r="W1030" s="185" t="n"/>
      <c r="X1030" s="185" t="n"/>
      <c r="Y1030" s="185" t="n"/>
      <c r="Z1030" s="185" t="n"/>
      <c r="AA1030" s="185" t="n"/>
      <c r="AB1030" s="185" t="n"/>
      <c r="AC1030" s="185" t="n"/>
      <c r="AD1030" s="185" t="n"/>
      <c r="AE1030" s="185" t="n"/>
      <c r="AF1030" s="185" t="n"/>
      <c r="AG1030" s="185" t="n"/>
      <c r="AH1030" s="185" t="n"/>
      <c r="AI1030" s="258" t="n"/>
      <c r="AJ1030" s="185" t="n"/>
    </row>
    <row r="1031" customFormat="1" s="172">
      <c r="A1031" s="169">
        <f>E1031&amp;F1031</f>
        <v/>
      </c>
      <c r="B1031" s="170" t="n">
        <v>1030</v>
      </c>
      <c r="C1031" s="185">
        <f>C1030</f>
        <v/>
      </c>
      <c r="D1031" s="185">
        <f>C1031&amp;"/"&amp;B1031</f>
        <v/>
      </c>
      <c r="E1031" s="186" t="n">
        <v>45849</v>
      </c>
      <c r="F1031" s="186" t="inlineStr">
        <is>
          <t>возврат</t>
        </is>
      </c>
      <c r="G1031" s="185" t="inlineStr">
        <is>
          <t>Линия 7</t>
        </is>
      </c>
      <c r="H1031" s="216" t="inlineStr">
        <is>
          <t>Екатеринбург</t>
        </is>
      </c>
      <c r="I1031" s="185" t="n">
        <v>360</v>
      </c>
      <c r="J1031" s="185" t="n">
        <v>360</v>
      </c>
      <c r="K1031" s="253" t="inlineStr">
        <is>
          <t>1/1</t>
        </is>
      </c>
      <c r="L1031" s="185" t="inlineStr">
        <is>
          <t xml:space="preserve">Чебыкин </t>
        </is>
      </c>
      <c r="M1031" s="185" t="inlineStr">
        <is>
          <t>Р767УН159</t>
        </is>
      </c>
      <c r="N1031" s="185" t="n">
        <v>15</v>
      </c>
      <c r="O1031" s="185" t="n"/>
      <c r="P1031" s="185" t="n"/>
      <c r="Q1031" s="275" t="n">
        <v>16000</v>
      </c>
      <c r="R1031" s="185" t="n">
        <v>810017145</v>
      </c>
      <c r="S1031" s="258" t="inlineStr">
        <is>
          <t>R101380941</t>
        </is>
      </c>
      <c r="T1031" s="185">
        <f>VLOOKUP(_xlfn.CONCAT(G1031,H1031),'SHIP-TO'!H:I,2,0)</f>
        <v/>
      </c>
      <c r="U1031" s="282" t="n"/>
      <c r="V1031" s="185" t="n"/>
      <c r="W1031" s="185" t="n"/>
      <c r="X1031" s="185" t="n"/>
      <c r="Y1031" s="185" t="n"/>
      <c r="Z1031" s="185" t="n"/>
      <c r="AA1031" s="185" t="n"/>
      <c r="AB1031" s="185" t="n"/>
      <c r="AC1031" s="185" t="n"/>
      <c r="AD1031" s="185" t="n"/>
      <c r="AE1031" s="185" t="n"/>
      <c r="AF1031" s="185" t="n"/>
      <c r="AG1031" s="185" t="n"/>
      <c r="AH1031" s="185" t="n"/>
      <c r="AI1031" s="258" t="n"/>
      <c r="AJ1031" s="185" t="n"/>
    </row>
    <row r="1032" customFormat="1" s="172">
      <c r="A1032" s="169">
        <f>E1032&amp;F1032</f>
        <v/>
      </c>
      <c r="B1032" s="170" t="n">
        <v>1031</v>
      </c>
      <c r="C1032" s="185">
        <f>C1031</f>
        <v/>
      </c>
      <c r="D1032" s="185">
        <f>C1032&amp;"/"&amp;B1032</f>
        <v/>
      </c>
      <c r="E1032" s="186" t="n">
        <v>45850</v>
      </c>
      <c r="F1032" s="186" t="inlineStr">
        <is>
          <t>возврат</t>
        </is>
      </c>
      <c r="G1032" s="185" t="inlineStr">
        <is>
          <t>Х5</t>
        </is>
      </c>
      <c r="H1032" s="216" t="inlineStr">
        <is>
          <t>РЦ Екатеринбург</t>
        </is>
      </c>
      <c r="I1032" s="185" t="n">
        <v>300</v>
      </c>
      <c r="J1032" s="185" t="n">
        <v>300</v>
      </c>
      <c r="K1032" s="185" t="n">
        <v>14683</v>
      </c>
      <c r="L1032" s="185" t="inlineStr">
        <is>
          <t>Антропов</t>
        </is>
      </c>
      <c r="M1032" s="185" t="inlineStr">
        <is>
          <t>Р143ЕХ159</t>
        </is>
      </c>
      <c r="N1032" s="185" t="n">
        <v>12</v>
      </c>
      <c r="O1032" s="185" t="n"/>
      <c r="P1032" s="185" t="n"/>
      <c r="Q1032" s="275" t="n">
        <v>16000</v>
      </c>
      <c r="R1032" s="185" t="n">
        <v>810017677</v>
      </c>
      <c r="S1032" s="258" t="inlineStr">
        <is>
          <t>R101380949</t>
        </is>
      </c>
      <c r="T1032" s="185">
        <f>VLOOKUP(_xlfn.CONCAT(G1032,H1032),'SHIP-TO'!H:I,2,0)</f>
        <v/>
      </c>
      <c r="U1032" s="282" t="n"/>
      <c r="V1032" s="185" t="n"/>
      <c r="W1032" s="185" t="n"/>
      <c r="X1032" s="185" t="n"/>
      <c r="Y1032" s="185" t="n"/>
      <c r="Z1032" s="185" t="n"/>
      <c r="AA1032" s="185" t="n"/>
      <c r="AB1032" s="185" t="n"/>
      <c r="AC1032" s="185" t="n"/>
      <c r="AD1032" s="185" t="n"/>
      <c r="AE1032" s="185" t="n"/>
      <c r="AF1032" s="185" t="n"/>
      <c r="AG1032" s="185" t="n"/>
      <c r="AH1032" s="185" t="n"/>
      <c r="AI1032" s="258" t="n"/>
      <c r="AJ1032" s="185" t="n"/>
    </row>
    <row r="1033" customFormat="1" s="172">
      <c r="A1033" s="169">
        <f>E1033&amp;F1033</f>
        <v/>
      </c>
      <c r="B1033" s="170" t="n">
        <v>1032</v>
      </c>
      <c r="C1033" s="185">
        <f>C1032</f>
        <v/>
      </c>
      <c r="D1033" s="185">
        <f>C1033&amp;"/"&amp;B1033</f>
        <v/>
      </c>
      <c r="E1033" s="186" t="n">
        <v>45850</v>
      </c>
      <c r="F1033" s="186" t="inlineStr">
        <is>
          <t>возврат</t>
        </is>
      </c>
      <c r="G1033" s="185" t="inlineStr">
        <is>
          <t>Лента</t>
        </is>
      </c>
      <c r="H1033" s="216" t="inlineStr">
        <is>
          <t>Екатеринбург</t>
        </is>
      </c>
      <c r="I1033" s="185" t="n">
        <v>49</v>
      </c>
      <c r="J1033" s="185" t="n">
        <v>49</v>
      </c>
      <c r="K1033" s="185" t="n"/>
      <c r="L1033" s="185" t="inlineStr">
        <is>
          <t>Гамаюнов</t>
        </is>
      </c>
      <c r="M1033" s="185" t="inlineStr">
        <is>
          <t>Р786УН159</t>
        </is>
      </c>
      <c r="N1033" s="185" t="n">
        <v>2</v>
      </c>
      <c r="O1033" s="185" t="n"/>
      <c r="P1033" s="185" t="n"/>
      <c r="Q1033" s="275" t="e">
        <v>#N/A</v>
      </c>
      <c r="R1033" s="185" t="inlineStr">
        <is>
          <t>-</t>
        </is>
      </c>
      <c r="S1033" s="258" t="e">
        <v>#N/A</v>
      </c>
      <c r="T1033" s="185">
        <f>VLOOKUP(_xlfn.CONCAT(G1033,H1033),'SHIP-TO'!H:I,2,0)</f>
        <v/>
      </c>
      <c r="U1033" s="282" t="n"/>
      <c r="V1033" s="185" t="n"/>
      <c r="W1033" s="185" t="n"/>
      <c r="X1033" s="185" t="n"/>
      <c r="Y1033" s="185" t="n"/>
      <c r="Z1033" s="185" t="n"/>
      <c r="AA1033" s="185" t="n"/>
      <c r="AB1033" s="185" t="n"/>
      <c r="AC1033" s="185" t="n"/>
      <c r="AD1033" s="185" t="n"/>
      <c r="AE1033" s="185" t="n"/>
      <c r="AF1033" s="185" t="n"/>
      <c r="AG1033" s="185" t="n"/>
      <c r="AH1033" s="185" t="n"/>
      <c r="AI1033" s="258" t="n"/>
      <c r="AJ1033" s="185" t="n"/>
    </row>
    <row r="1034" customFormat="1" s="172">
      <c r="A1034" s="169">
        <f>E1034&amp;F1034</f>
        <v/>
      </c>
      <c r="B1034" s="170" t="n">
        <v>1033</v>
      </c>
      <c r="C1034" s="185">
        <f>C1033</f>
        <v/>
      </c>
      <c r="D1034" s="185">
        <f>C1034&amp;"/"&amp;B1034</f>
        <v/>
      </c>
      <c r="E1034" s="186" t="n">
        <v>45851</v>
      </c>
      <c r="F1034" s="186" t="inlineStr">
        <is>
          <t>возврат</t>
        </is>
      </c>
      <c r="G1034" s="185" t="inlineStr">
        <is>
          <t>Х5</t>
        </is>
      </c>
      <c r="H1034" s="216" t="inlineStr">
        <is>
          <t>РЦ Екатеринбург Юг</t>
        </is>
      </c>
      <c r="I1034" s="185" t="n">
        <v>400</v>
      </c>
      <c r="J1034" s="185" t="n">
        <v>400</v>
      </c>
      <c r="K1034" s="185" t="n">
        <v>5603</v>
      </c>
      <c r="L1034" s="185" t="inlineStr">
        <is>
          <t>Малыгин</t>
        </is>
      </c>
      <c r="M1034" s="185" t="inlineStr">
        <is>
          <t>Р982ТМ159</t>
        </is>
      </c>
      <c r="N1034" s="185" t="n">
        <v>16</v>
      </c>
      <c r="O1034" s="185" t="n"/>
      <c r="P1034" s="185" t="n"/>
      <c r="Q1034" s="275" t="n">
        <v>16000</v>
      </c>
      <c r="R1034" s="185" t="n">
        <v>810016754</v>
      </c>
      <c r="S1034" s="258" t="inlineStr">
        <is>
          <t>R101380942</t>
        </is>
      </c>
      <c r="T1034" s="185">
        <f>VLOOKUP(_xlfn.CONCAT(G1034,H1034),'SHIP-TO'!H:I,2,0)</f>
        <v/>
      </c>
      <c r="U1034" s="282" t="n"/>
      <c r="V1034" s="185" t="n"/>
      <c r="W1034" s="185" t="n"/>
      <c r="X1034" s="185" t="n"/>
      <c r="Y1034" s="185" t="n"/>
      <c r="Z1034" s="185" t="n"/>
      <c r="AA1034" s="185" t="n"/>
      <c r="AB1034" s="185" t="n"/>
      <c r="AC1034" s="185" t="n"/>
      <c r="AD1034" s="185" t="n"/>
      <c r="AE1034" s="185" t="n"/>
      <c r="AF1034" s="185" t="n"/>
      <c r="AG1034" s="185" t="n"/>
      <c r="AH1034" s="185" t="n"/>
      <c r="AI1034" s="258" t="n"/>
      <c r="AJ1034" s="185" t="n"/>
    </row>
    <row r="1035" customFormat="1" s="172">
      <c r="A1035" s="169">
        <f>E1035&amp;F1035</f>
        <v/>
      </c>
      <c r="B1035" s="170" t="n">
        <v>1034</v>
      </c>
      <c r="C1035" s="185">
        <f>C1034</f>
        <v/>
      </c>
      <c r="D1035" s="185">
        <f>C1035&amp;"/"&amp;B1035</f>
        <v/>
      </c>
      <c r="E1035" s="186" t="n">
        <v>45852</v>
      </c>
      <c r="F1035" s="186" t="inlineStr">
        <is>
          <t>возврат</t>
        </is>
      </c>
      <c r="G1035" s="185" t="inlineStr">
        <is>
          <t>Тандер</t>
        </is>
      </c>
      <c r="H1035" s="216" t="inlineStr">
        <is>
          <t>Екатеринбург</t>
        </is>
      </c>
      <c r="I1035" s="185" t="n">
        <v>500</v>
      </c>
      <c r="J1035" s="185" t="n">
        <v>500</v>
      </c>
      <c r="K1035" s="185" t="inlineStr">
        <is>
          <t>Пру1888522</t>
        </is>
      </c>
      <c r="L1035" s="185" t="inlineStr">
        <is>
          <t>Яшмурзин</t>
        </is>
      </c>
      <c r="M1035" s="185" t="inlineStr">
        <is>
          <t>Р669ТО159</t>
        </is>
      </c>
      <c r="N1035" s="185" t="n">
        <v>20</v>
      </c>
      <c r="O1035" s="185" t="n"/>
      <c r="P1035" s="185" t="n"/>
      <c r="Q1035" s="275" t="n">
        <v>16000</v>
      </c>
      <c r="R1035" s="185" t="n">
        <v>810008662</v>
      </c>
      <c r="S1035" s="258" t="inlineStr">
        <is>
          <t>R101380871</t>
        </is>
      </c>
      <c r="T1035" s="185">
        <f>VLOOKUP(_xlfn.CONCAT(G1035,H1035),'SHIP-TO'!H:I,2,0)</f>
        <v/>
      </c>
      <c r="U1035" s="282" t="n"/>
      <c r="V1035" s="185" t="n"/>
      <c r="W1035" s="185" t="n"/>
      <c r="X1035" s="185" t="n"/>
      <c r="Y1035" s="185" t="n"/>
      <c r="Z1035" s="185" t="n"/>
      <c r="AA1035" s="185" t="n"/>
      <c r="AB1035" s="185" t="n"/>
      <c r="AC1035" s="185" t="n"/>
      <c r="AD1035" s="185" t="n"/>
      <c r="AE1035" s="185" t="n"/>
      <c r="AF1035" s="185" t="n"/>
      <c r="AG1035" s="185" t="n"/>
      <c r="AH1035" s="185" t="n"/>
      <c r="AI1035" s="258" t="n"/>
      <c r="AJ1035" s="185" t="n"/>
    </row>
    <row r="1036" customFormat="1" s="172">
      <c r="A1036" s="169">
        <f>E1036&amp;F1036</f>
        <v/>
      </c>
      <c r="B1036" s="170" t="n">
        <v>1035</v>
      </c>
      <c r="C1036" s="185">
        <f>C1035</f>
        <v/>
      </c>
      <c r="D1036" s="185">
        <f>C1036&amp;"/"&amp;B1036</f>
        <v/>
      </c>
      <c r="E1036" s="186" t="n">
        <v>45852</v>
      </c>
      <c r="F1036" s="186" t="inlineStr">
        <is>
          <t>возврат</t>
        </is>
      </c>
      <c r="G1036" s="185" t="inlineStr">
        <is>
          <t>Тандер</t>
        </is>
      </c>
      <c r="H1036" s="216" t="inlineStr">
        <is>
          <t>Тюмень</t>
        </is>
      </c>
      <c r="I1036" s="185" t="n">
        <v>200</v>
      </c>
      <c r="J1036" s="185" t="n">
        <v>200</v>
      </c>
      <c r="K1036" s="185" t="inlineStr">
        <is>
          <t>Тмн1130535</t>
        </is>
      </c>
      <c r="L1036" s="185" t="inlineStr">
        <is>
          <t>Ханнанов</t>
        </is>
      </c>
      <c r="M1036" s="185" t="inlineStr">
        <is>
          <t>Н773ЕТ159</t>
        </is>
      </c>
      <c r="N1036" s="185" t="n">
        <v>8</v>
      </c>
      <c r="O1036" s="185" t="n"/>
      <c r="P1036" s="185" t="n"/>
      <c r="Q1036" s="275" t="n">
        <v>40000</v>
      </c>
      <c r="R1036" s="185" t="n">
        <v>810017738</v>
      </c>
      <c r="S1036" s="258" t="inlineStr">
        <is>
          <t>R101380934</t>
        </is>
      </c>
      <c r="T1036" s="185">
        <f>VLOOKUP(_xlfn.CONCAT(G1036,H1036),'SHIP-TO'!H:I,2,0)</f>
        <v/>
      </c>
      <c r="U1036" s="282" t="n"/>
      <c r="V1036" s="185" t="n"/>
      <c r="W1036" s="185" t="n"/>
      <c r="X1036" s="185" t="n"/>
      <c r="Y1036" s="185" t="n"/>
      <c r="Z1036" s="185" t="n"/>
      <c r="AA1036" s="185" t="n"/>
      <c r="AB1036" s="185" t="n"/>
      <c r="AC1036" s="185" t="n"/>
      <c r="AD1036" s="185" t="n"/>
      <c r="AE1036" s="185" t="n"/>
      <c r="AF1036" s="185" t="n"/>
      <c r="AG1036" s="185" t="n"/>
      <c r="AH1036" s="185" t="n"/>
      <c r="AI1036" s="258" t="n"/>
      <c r="AJ1036" s="185" t="n"/>
    </row>
    <row r="1037" customFormat="1" s="172">
      <c r="A1037" s="169">
        <f>E1037&amp;F1037</f>
        <v/>
      </c>
      <c r="B1037" s="170" t="n">
        <v>1036</v>
      </c>
      <c r="C1037" s="185">
        <f>C1036</f>
        <v/>
      </c>
      <c r="D1037" s="185">
        <f>C1037&amp;"/"&amp;B1037</f>
        <v/>
      </c>
      <c r="E1037" s="186" t="n">
        <v>45853</v>
      </c>
      <c r="F1037" s="186" t="inlineStr">
        <is>
          <t>возврат</t>
        </is>
      </c>
      <c r="G1037" s="185" t="inlineStr">
        <is>
          <t>Лента</t>
        </is>
      </c>
      <c r="H1037" s="216" t="inlineStr">
        <is>
          <t>Екатеринбург</t>
        </is>
      </c>
      <c r="I1037" s="185" t="n">
        <v>108</v>
      </c>
      <c r="J1037" s="185" t="n">
        <v>108</v>
      </c>
      <c r="K1037" s="185" t="inlineStr">
        <is>
          <t>Лента</t>
        </is>
      </c>
      <c r="L1037" s="185" t="inlineStr">
        <is>
          <t>Черемской</t>
        </is>
      </c>
      <c r="M1037" s="185" t="inlineStr">
        <is>
          <t>Р689КР159</t>
        </is>
      </c>
      <c r="N1037" s="185" t="n">
        <v>5</v>
      </c>
      <c r="O1037" s="185" t="n"/>
      <c r="P1037" s="185" t="n"/>
      <c r="Q1037" s="275" t="e">
        <v>#N/A</v>
      </c>
      <c r="R1037" s="185" t="inlineStr">
        <is>
          <t>-</t>
        </is>
      </c>
      <c r="S1037" s="258" t="e">
        <v>#N/A</v>
      </c>
      <c r="T1037" s="185">
        <f>VLOOKUP(_xlfn.CONCAT(G1037,H1037),'SHIP-TO'!H:I,2,0)</f>
        <v/>
      </c>
      <c r="U1037" s="282" t="n"/>
      <c r="V1037" s="185" t="n"/>
      <c r="W1037" s="185" t="n"/>
      <c r="X1037" s="185" t="n"/>
      <c r="Y1037" s="185" t="n"/>
      <c r="Z1037" s="185" t="n"/>
      <c r="AA1037" s="185" t="n"/>
      <c r="AB1037" s="185" t="n"/>
      <c r="AC1037" s="185" t="n"/>
      <c r="AD1037" s="185" t="n"/>
      <c r="AE1037" s="185" t="n"/>
      <c r="AF1037" s="185" t="n"/>
      <c r="AG1037" s="185" t="n"/>
      <c r="AH1037" s="185" t="n"/>
      <c r="AI1037" s="258" t="n"/>
      <c r="AJ1037" s="185" t="n"/>
    </row>
    <row r="1038" customFormat="1" s="172">
      <c r="A1038" s="169">
        <f>E1038&amp;F1038</f>
        <v/>
      </c>
      <c r="B1038" s="170" t="n">
        <v>1037</v>
      </c>
      <c r="C1038" s="185">
        <f>C1037</f>
        <v/>
      </c>
      <c r="D1038" s="185">
        <f>C1038&amp;"/"&amp;B1038</f>
        <v/>
      </c>
      <c r="E1038" s="186" t="n">
        <v>45853</v>
      </c>
      <c r="F1038" s="186" t="inlineStr">
        <is>
          <t>возврат</t>
        </is>
      </c>
      <c r="G1038" s="185" t="inlineStr">
        <is>
          <t>Тандер</t>
        </is>
      </c>
      <c r="H1038" s="216" t="inlineStr">
        <is>
          <t>Челябинск</t>
        </is>
      </c>
      <c r="I1038" s="185" t="n">
        <v>380</v>
      </c>
      <c r="J1038" s="185" t="n">
        <v>380</v>
      </c>
      <c r="K1038" s="185" t="inlineStr">
        <is>
          <t>Чел1505086</t>
        </is>
      </c>
      <c r="L1038" s="185" t="inlineStr">
        <is>
          <t>Яшмурзин</t>
        </is>
      </c>
      <c r="M1038" s="185" t="inlineStr">
        <is>
          <t>Р669ТО159</t>
        </is>
      </c>
      <c r="N1038" s="185" t="n">
        <v>16</v>
      </c>
      <c r="O1038" s="185" t="n"/>
      <c r="P1038" s="185" t="n"/>
      <c r="Q1038" s="275" t="n">
        <v>40000</v>
      </c>
      <c r="R1038" s="185" t="n">
        <v>810014638</v>
      </c>
      <c r="S1038" s="258" t="inlineStr">
        <is>
          <t>R101380936</t>
        </is>
      </c>
      <c r="T1038" s="185">
        <f>VLOOKUP(_xlfn.CONCAT(G1038,H1038),'SHIP-TO'!H:I,2,0)</f>
        <v/>
      </c>
      <c r="U1038" s="282" t="n"/>
      <c r="V1038" s="185" t="n"/>
      <c r="W1038" s="185" t="n"/>
      <c r="X1038" s="185" t="n"/>
      <c r="Y1038" s="185" t="n"/>
      <c r="Z1038" s="185" t="n"/>
      <c r="AA1038" s="185" t="n"/>
      <c r="AB1038" s="185" t="n"/>
      <c r="AC1038" s="185" t="n"/>
      <c r="AD1038" s="185" t="n"/>
      <c r="AE1038" s="185" t="n"/>
      <c r="AF1038" s="185" t="n"/>
      <c r="AG1038" s="185" t="n"/>
      <c r="AH1038" s="185" t="n"/>
      <c r="AI1038" s="258" t="n"/>
      <c r="AJ1038" s="185" t="n"/>
    </row>
    <row r="1039" customFormat="1" s="172">
      <c r="A1039" s="169">
        <f>E1039&amp;F1039</f>
        <v/>
      </c>
      <c r="B1039" s="170" t="n">
        <v>1038</v>
      </c>
      <c r="C1039" s="185">
        <f>C1038</f>
        <v/>
      </c>
      <c r="D1039" s="185">
        <f>C1039&amp;"/"&amp;B1039</f>
        <v/>
      </c>
      <c r="E1039" s="186" t="n">
        <v>45855</v>
      </c>
      <c r="F1039" s="186" t="inlineStr">
        <is>
          <t>возврат</t>
        </is>
      </c>
      <c r="G1039" s="185" t="inlineStr">
        <is>
          <t>Х5</t>
        </is>
      </c>
      <c r="H1039" s="216" t="inlineStr">
        <is>
          <t>РЦ Екатеринбург</t>
        </is>
      </c>
      <c r="I1039" s="185" t="n">
        <v>300</v>
      </c>
      <c r="J1039" s="185" t="n">
        <v>300</v>
      </c>
      <c r="K1039" s="185" t="n">
        <v>14747</v>
      </c>
      <c r="L1039" s="185" t="inlineStr">
        <is>
          <t>Новиков</t>
        </is>
      </c>
      <c r="M1039" s="185" t="inlineStr">
        <is>
          <t>Р658ТО159</t>
        </is>
      </c>
      <c r="N1039" s="185" t="n">
        <v>12</v>
      </c>
      <c r="O1039" s="185" t="n"/>
      <c r="P1039" s="185" t="n"/>
      <c r="Q1039" s="275" t="n">
        <v>16000</v>
      </c>
      <c r="R1039" s="185" t="n">
        <v>810017148</v>
      </c>
      <c r="S1039" s="258" t="inlineStr">
        <is>
          <t>R101380951</t>
        </is>
      </c>
      <c r="T1039" s="185">
        <f>VLOOKUP(_xlfn.CONCAT(G1039,H1039),'SHIP-TO'!H:I,2,0)</f>
        <v/>
      </c>
      <c r="U1039" s="282" t="n"/>
      <c r="V1039" s="185" t="n"/>
      <c r="W1039" s="185" t="n"/>
      <c r="X1039" s="185" t="n"/>
      <c r="Y1039" s="185" t="n"/>
      <c r="Z1039" s="185" t="n"/>
      <c r="AA1039" s="185" t="n"/>
      <c r="AB1039" s="185" t="n"/>
      <c r="AC1039" s="185" t="n"/>
      <c r="AD1039" s="185" t="n"/>
      <c r="AE1039" s="185" t="n"/>
      <c r="AF1039" s="185" t="n"/>
      <c r="AG1039" s="185" t="n"/>
      <c r="AH1039" s="185" t="n"/>
      <c r="AI1039" s="258" t="n"/>
      <c r="AJ1039" s="185" t="n"/>
    </row>
    <row r="1040" customFormat="1" s="172">
      <c r="A1040" s="169">
        <f>E1040&amp;F1040</f>
        <v/>
      </c>
      <c r="B1040" s="170" t="n">
        <v>1039</v>
      </c>
      <c r="C1040" s="185">
        <f>C1039</f>
        <v/>
      </c>
      <c r="D1040" s="185">
        <f>C1040&amp;"/"&amp;B1040</f>
        <v/>
      </c>
      <c r="E1040" s="186" t="n">
        <v>45857</v>
      </c>
      <c r="F1040" s="186" t="inlineStr">
        <is>
          <t>возврат</t>
        </is>
      </c>
      <c r="G1040" s="185" t="inlineStr">
        <is>
          <t>Лента</t>
        </is>
      </c>
      <c r="H1040" s="216" t="inlineStr">
        <is>
          <t>Екатеринбург</t>
        </is>
      </c>
      <c r="I1040" s="185" t="n">
        <v>51</v>
      </c>
      <c r="J1040" s="185" t="n">
        <v>51</v>
      </c>
      <c r="K1040" s="185" t="inlineStr">
        <is>
          <t>Лента</t>
        </is>
      </c>
      <c r="L1040" s="185" t="n"/>
      <c r="M1040" s="185" t="n"/>
      <c r="N1040" s="185" t="n">
        <v>2</v>
      </c>
      <c r="O1040" s="185" t="n"/>
      <c r="P1040" s="185" t="n"/>
      <c r="Q1040" s="275" t="e">
        <v>#N/A</v>
      </c>
      <c r="R1040" s="185" t="inlineStr">
        <is>
          <t>-</t>
        </is>
      </c>
      <c r="S1040" s="258" t="e">
        <v>#N/A</v>
      </c>
      <c r="T1040" s="185">
        <f>VLOOKUP(_xlfn.CONCAT(G1040,H1040),'SHIP-TO'!H:I,2,0)</f>
        <v/>
      </c>
      <c r="U1040" s="282" t="n"/>
      <c r="V1040" s="185" t="n"/>
      <c r="W1040" s="185" t="n"/>
      <c r="X1040" s="185" t="n"/>
      <c r="Y1040" s="185" t="n"/>
      <c r="Z1040" s="185" t="n"/>
      <c r="AA1040" s="185" t="n"/>
      <c r="AB1040" s="185" t="n"/>
      <c r="AC1040" s="185" t="n"/>
      <c r="AD1040" s="185" t="n"/>
      <c r="AE1040" s="185" t="n"/>
      <c r="AF1040" s="185" t="n"/>
      <c r="AG1040" s="185" t="n"/>
      <c r="AH1040" s="185" t="n"/>
      <c r="AI1040" s="258" t="n"/>
      <c r="AJ1040" s="185" t="n"/>
    </row>
    <row r="1041" customFormat="1" s="172">
      <c r="A1041" s="169">
        <f>E1041&amp;F1041</f>
        <v/>
      </c>
      <c r="B1041" s="170" t="n">
        <v>1040</v>
      </c>
      <c r="C1041" s="185">
        <f>C1040</f>
        <v/>
      </c>
      <c r="D1041" s="185">
        <f>C1041&amp;"/"&amp;B1041</f>
        <v/>
      </c>
      <c r="E1041" s="186" t="n">
        <v>45857</v>
      </c>
      <c r="F1041" s="186" t="inlineStr">
        <is>
          <t>возврат</t>
        </is>
      </c>
      <c r="G1041" s="185" t="inlineStr">
        <is>
          <t>Х5</t>
        </is>
      </c>
      <c r="H1041" s="216" t="inlineStr">
        <is>
          <t>РЦ Екатеринбург</t>
        </is>
      </c>
      <c r="I1041" s="185" t="n">
        <v>395</v>
      </c>
      <c r="J1041" s="185" t="n">
        <v>395</v>
      </c>
      <c r="K1041" s="185" t="n">
        <v>14771</v>
      </c>
      <c r="L1041" s="185" t="inlineStr">
        <is>
          <t>Гамаюнов</t>
        </is>
      </c>
      <c r="M1041" s="185" t="inlineStr">
        <is>
          <t>Р786УН159</t>
        </is>
      </c>
      <c r="N1041" s="185" t="n">
        <v>16</v>
      </c>
      <c r="O1041" s="185" t="n"/>
      <c r="P1041" s="185" t="n"/>
      <c r="Q1041" s="275" t="n">
        <v>16000</v>
      </c>
      <c r="R1041" s="185" t="n">
        <v>810017109</v>
      </c>
      <c r="S1041" s="258" t="inlineStr">
        <is>
          <t>R101380950</t>
        </is>
      </c>
      <c r="T1041" s="185">
        <f>VLOOKUP(_xlfn.CONCAT(G1041,H1041),'SHIP-TO'!H:I,2,0)</f>
        <v/>
      </c>
      <c r="U1041" s="282" t="n"/>
      <c r="V1041" s="185" t="n"/>
      <c r="W1041" s="185" t="n"/>
      <c r="X1041" s="185" t="n"/>
      <c r="Y1041" s="185" t="n"/>
      <c r="Z1041" s="185" t="n"/>
      <c r="AA1041" s="185" t="n"/>
      <c r="AB1041" s="185" t="n"/>
      <c r="AC1041" s="185" t="n"/>
      <c r="AD1041" s="185" t="n"/>
      <c r="AE1041" s="185" t="n"/>
      <c r="AF1041" s="185" t="n"/>
      <c r="AG1041" s="185" t="n"/>
      <c r="AH1041" s="185" t="n"/>
      <c r="AI1041" s="258" t="n"/>
      <c r="AJ1041" s="185" t="n"/>
    </row>
    <row r="1042" customFormat="1" s="172">
      <c r="A1042" s="169">
        <f>E1042&amp;F1042</f>
        <v/>
      </c>
      <c r="B1042" s="170" t="n">
        <v>1041</v>
      </c>
      <c r="C1042" s="185">
        <f>C1041</f>
        <v/>
      </c>
      <c r="D1042" s="185">
        <f>C1042&amp;"/"&amp;B1042</f>
        <v/>
      </c>
      <c r="E1042" s="186" t="n">
        <v>45858</v>
      </c>
      <c r="F1042" s="186" t="inlineStr">
        <is>
          <t>возврат</t>
        </is>
      </c>
      <c r="G1042" s="185" t="inlineStr">
        <is>
          <t>Тандер</t>
        </is>
      </c>
      <c r="H1042" s="216" t="inlineStr">
        <is>
          <t>Екатеринбург</t>
        </is>
      </c>
      <c r="I1042" s="185" t="n">
        <v>500</v>
      </c>
      <c r="J1042" s="185" t="n">
        <v>500</v>
      </c>
      <c r="K1042" s="185" t="inlineStr">
        <is>
          <t>Пру1893071</t>
        </is>
      </c>
      <c r="L1042" s="185" t="inlineStr">
        <is>
          <t>Яшмурзин</t>
        </is>
      </c>
      <c r="M1042" s="185" t="inlineStr">
        <is>
          <t>Р669ТО159</t>
        </is>
      </c>
      <c r="N1042" s="185" t="n">
        <v>20</v>
      </c>
      <c r="O1042" s="185" t="n"/>
      <c r="P1042" s="185" t="n"/>
      <c r="Q1042" s="275" t="n">
        <v>16000</v>
      </c>
      <c r="R1042" s="185" t="n">
        <v>810017147</v>
      </c>
      <c r="S1042" s="258" t="inlineStr">
        <is>
          <t>R101380868</t>
        </is>
      </c>
      <c r="T1042" s="185">
        <f>VLOOKUP(_xlfn.CONCAT(G1042,H1042),'SHIP-TO'!H:I,2,0)</f>
        <v/>
      </c>
      <c r="U1042" s="282" t="n"/>
      <c r="V1042" s="185" t="n"/>
      <c r="W1042" s="185" t="n"/>
      <c r="X1042" s="185" t="n"/>
      <c r="Y1042" s="185" t="n"/>
      <c r="Z1042" s="185" t="n"/>
      <c r="AA1042" s="185" t="n"/>
      <c r="AB1042" s="185" t="n"/>
      <c r="AC1042" s="185" t="n"/>
      <c r="AD1042" s="185" t="n"/>
      <c r="AE1042" s="185" t="n"/>
      <c r="AF1042" s="185" t="n"/>
      <c r="AG1042" s="185" t="n"/>
      <c r="AH1042" s="185" t="n"/>
      <c r="AI1042" s="258" t="n"/>
      <c r="AJ1042" s="185" t="n"/>
    </row>
    <row r="1043" customFormat="1" s="172">
      <c r="A1043" s="169">
        <f>E1043&amp;F1043</f>
        <v/>
      </c>
      <c r="B1043" s="170" t="n">
        <v>1042</v>
      </c>
      <c r="C1043" s="185">
        <f>C1042</f>
        <v/>
      </c>
      <c r="D1043" s="185">
        <f>C1043&amp;"/"&amp;B1043</f>
        <v/>
      </c>
      <c r="E1043" s="186" t="n">
        <v>45860</v>
      </c>
      <c r="F1043" s="186" t="inlineStr">
        <is>
          <t>возврат</t>
        </is>
      </c>
      <c r="G1043" s="185" t="inlineStr">
        <is>
          <t>Лента</t>
        </is>
      </c>
      <c r="H1043" s="216" t="inlineStr">
        <is>
          <t>Екатеринбург</t>
        </is>
      </c>
      <c r="I1043" s="185">
        <f>23+53</f>
        <v/>
      </c>
      <c r="J1043" s="185" t="n">
        <v>0</v>
      </c>
      <c r="K1043" s="185" t="inlineStr">
        <is>
          <t>Лента</t>
        </is>
      </c>
      <c r="L1043" s="185" t="inlineStr">
        <is>
          <t>Пермяков</t>
        </is>
      </c>
      <c r="M1043" s="185" t="n"/>
      <c r="N1043" s="185" t="n">
        <v>0</v>
      </c>
      <c r="O1043" s="216" t="inlineStr">
        <is>
          <t>забрать долг 76 поддонов</t>
        </is>
      </c>
      <c r="P1043" s="185" t="n"/>
      <c r="Q1043" s="275" t="e">
        <v>#N/A</v>
      </c>
      <c r="R1043" s="185" t="inlineStr">
        <is>
          <t>-</t>
        </is>
      </c>
      <c r="S1043" s="258" t="e">
        <v>#N/A</v>
      </c>
      <c r="T1043" s="185">
        <f>VLOOKUP(_xlfn.CONCAT(G1043,H1043),'SHIP-TO'!H:I,2,0)</f>
        <v/>
      </c>
      <c r="U1043" s="282" t="n"/>
      <c r="V1043" s="185" t="n"/>
      <c r="W1043" s="185" t="n"/>
      <c r="X1043" s="185" t="n"/>
      <c r="Y1043" s="185" t="n"/>
      <c r="Z1043" s="185" t="n"/>
      <c r="AA1043" s="185" t="n"/>
      <c r="AB1043" s="185" t="n"/>
      <c r="AC1043" s="185" t="n"/>
      <c r="AD1043" s="185" t="n"/>
      <c r="AE1043" s="185" t="n"/>
      <c r="AF1043" s="185" t="n"/>
      <c r="AG1043" s="185" t="n"/>
      <c r="AH1043" s="185" t="n"/>
      <c r="AI1043" s="258" t="n"/>
      <c r="AJ1043" s="185" t="n"/>
    </row>
    <row r="1044" customFormat="1" s="172">
      <c r="A1044" s="169">
        <f>E1044&amp;F1044</f>
        <v/>
      </c>
      <c r="B1044" s="170" t="n">
        <v>1043</v>
      </c>
      <c r="C1044" s="185">
        <f>C1043</f>
        <v/>
      </c>
      <c r="D1044" s="185">
        <f>C1044&amp;"/"&amp;B1044</f>
        <v/>
      </c>
      <c r="E1044" s="186" t="n">
        <v>45860</v>
      </c>
      <c r="F1044" s="186" t="inlineStr">
        <is>
          <t>возврат</t>
        </is>
      </c>
      <c r="G1044" s="185" t="inlineStr">
        <is>
          <t>Континент</t>
        </is>
      </c>
      <c r="H1044" s="216" t="inlineStr">
        <is>
          <t>Челябинск</t>
        </is>
      </c>
      <c r="I1044" s="185" t="n">
        <v>600</v>
      </c>
      <c r="J1044" s="185" t="n">
        <v>600</v>
      </c>
      <c r="K1044" s="185" t="n">
        <v>24</v>
      </c>
      <c r="L1044" s="185" t="inlineStr">
        <is>
          <t xml:space="preserve">Зуев </t>
        </is>
      </c>
      <c r="M1044" s="185" t="inlineStr">
        <is>
          <t>Р767УН159</t>
        </is>
      </c>
      <c r="N1044" s="185" t="n">
        <v>24</v>
      </c>
      <c r="O1044" s="185" t="n"/>
      <c r="P1044" s="185" t="n"/>
      <c r="Q1044" s="275" t="n">
        <v>40000</v>
      </c>
      <c r="R1044" s="185" t="n">
        <v>810017144</v>
      </c>
      <c r="S1044" s="258" t="inlineStr">
        <is>
          <t>R101380939</t>
        </is>
      </c>
      <c r="T1044" s="185">
        <f>VLOOKUP(_xlfn.CONCAT(G1044,H1044),'SHIP-TO'!H:I,2,0)</f>
        <v/>
      </c>
      <c r="U1044" s="282" t="n"/>
      <c r="V1044" s="185" t="n"/>
      <c r="W1044" s="185" t="n"/>
      <c r="X1044" s="185" t="n"/>
      <c r="Y1044" s="185" t="n"/>
      <c r="Z1044" s="185" t="n"/>
      <c r="AA1044" s="185" t="n"/>
      <c r="AB1044" s="185" t="n"/>
      <c r="AC1044" s="185" t="n"/>
      <c r="AD1044" s="185" t="n"/>
      <c r="AE1044" s="185" t="n"/>
      <c r="AF1044" s="185" t="n"/>
      <c r="AG1044" s="185" t="n"/>
      <c r="AH1044" s="185" t="n"/>
      <c r="AI1044" s="258" t="n"/>
      <c r="AJ1044" s="185" t="n"/>
    </row>
    <row r="1045" customFormat="1" s="172">
      <c r="A1045" s="169">
        <f>E1045&amp;F1045</f>
        <v/>
      </c>
      <c r="B1045" s="170" t="n">
        <v>1044</v>
      </c>
      <c r="C1045" s="185">
        <f>C1044</f>
        <v/>
      </c>
      <c r="D1045" s="185">
        <f>C1045&amp;"/"&amp;B1045</f>
        <v/>
      </c>
      <c r="E1045" s="186" t="n">
        <v>45862</v>
      </c>
      <c r="F1045" s="186" t="inlineStr">
        <is>
          <t>возврат</t>
        </is>
      </c>
      <c r="G1045" s="185" t="inlineStr">
        <is>
          <t>Верный</t>
        </is>
      </c>
      <c r="H1045" s="216" t="inlineStr">
        <is>
          <t>Екатеринбург</t>
        </is>
      </c>
      <c r="I1045" s="185" t="n">
        <v>247</v>
      </c>
      <c r="J1045" s="185" t="n">
        <v>247</v>
      </c>
      <c r="K1045" s="185" t="inlineStr">
        <is>
          <t>4283668/s99</t>
        </is>
      </c>
      <c r="L1045" s="185" t="inlineStr">
        <is>
          <t>Яшмурзин</t>
        </is>
      </c>
      <c r="M1045" s="185" t="inlineStr">
        <is>
          <t>Р669ТО159</t>
        </is>
      </c>
      <c r="N1045" s="185" t="n">
        <v>10</v>
      </c>
      <c r="O1045" s="185" t="n"/>
      <c r="P1045" s="185" t="n"/>
      <c r="Q1045" s="275" t="n">
        <v>16000</v>
      </c>
      <c r="R1045" s="185" t="n">
        <v>810017143</v>
      </c>
      <c r="S1045" s="258" t="inlineStr">
        <is>
          <t>R101380932</t>
        </is>
      </c>
      <c r="T1045" s="185">
        <f>VLOOKUP(_xlfn.CONCAT(G1045,H1045),'SHIP-TO'!H:I,2,0)</f>
        <v/>
      </c>
      <c r="U1045" s="282" t="n"/>
      <c r="V1045" s="185" t="n"/>
      <c r="W1045" s="185" t="n"/>
      <c r="X1045" s="185" t="n"/>
      <c r="Y1045" s="185" t="n"/>
      <c r="Z1045" s="185" t="n"/>
      <c r="AA1045" s="185" t="n"/>
      <c r="AB1045" s="185" t="n"/>
      <c r="AC1045" s="185" t="n"/>
      <c r="AD1045" s="185" t="n"/>
      <c r="AE1045" s="185" t="n"/>
      <c r="AF1045" s="185" t="n"/>
      <c r="AG1045" s="185" t="n"/>
      <c r="AH1045" s="185" t="n"/>
      <c r="AI1045" s="258" t="n"/>
      <c r="AJ1045" s="185" t="n"/>
    </row>
    <row r="1046" customFormat="1" s="172">
      <c r="A1046" s="169">
        <f>E1046&amp;F1046</f>
        <v/>
      </c>
      <c r="B1046" s="170" t="n">
        <v>1045</v>
      </c>
      <c r="C1046" s="185">
        <f>C1045</f>
        <v/>
      </c>
      <c r="D1046" s="185">
        <f>C1046&amp;"/"&amp;B1046</f>
        <v/>
      </c>
      <c r="E1046" s="186" t="n">
        <v>45864</v>
      </c>
      <c r="F1046" s="186" t="inlineStr">
        <is>
          <t>возврат</t>
        </is>
      </c>
      <c r="G1046" s="185" t="inlineStr">
        <is>
          <t>Лента</t>
        </is>
      </c>
      <c r="H1046" s="216" t="inlineStr">
        <is>
          <t>Екатеринбург</t>
        </is>
      </c>
      <c r="I1046" s="185" t="n">
        <v>0</v>
      </c>
      <c r="J1046" s="185" t="n">
        <v>0</v>
      </c>
      <c r="K1046" s="185" t="n"/>
      <c r="L1046" s="185" t="n"/>
      <c r="M1046" s="185" t="n"/>
      <c r="N1046" s="185" t="n">
        <v>0</v>
      </c>
      <c r="O1046" s="185" t="n"/>
      <c r="P1046" s="185" t="n"/>
      <c r="Q1046" s="275" t="e">
        <v>#N/A</v>
      </c>
      <c r="R1046" s="185" t="inlineStr">
        <is>
          <t>-</t>
        </is>
      </c>
      <c r="S1046" s="258" t="e">
        <v>#N/A</v>
      </c>
      <c r="T1046" s="185">
        <f>VLOOKUP(_xlfn.CONCAT(G1046,H1046),'SHIP-TO'!H:I,2,0)</f>
        <v/>
      </c>
      <c r="U1046" s="282" t="n"/>
      <c r="V1046" s="185" t="n"/>
      <c r="W1046" s="185" t="n"/>
      <c r="X1046" s="185" t="n"/>
      <c r="Y1046" s="185" t="n"/>
      <c r="Z1046" s="185" t="n"/>
      <c r="AA1046" s="185" t="n"/>
      <c r="AB1046" s="185" t="n"/>
      <c r="AC1046" s="185" t="n"/>
      <c r="AD1046" s="185" t="n"/>
      <c r="AE1046" s="185" t="n"/>
      <c r="AF1046" s="185" t="n"/>
      <c r="AG1046" s="185" t="n"/>
      <c r="AH1046" s="185" t="n"/>
      <c r="AI1046" s="258" t="n"/>
      <c r="AJ1046" s="185" t="n"/>
    </row>
    <row r="1047" customFormat="1" s="172">
      <c r="A1047" s="169">
        <f>E1047&amp;F1047</f>
        <v/>
      </c>
      <c r="B1047" s="170" t="n">
        <v>1046</v>
      </c>
      <c r="C1047" s="185">
        <f>C1046</f>
        <v/>
      </c>
      <c r="D1047" s="185">
        <f>C1047&amp;"/"&amp;B1047</f>
        <v/>
      </c>
      <c r="E1047" s="186" t="n">
        <v>45865</v>
      </c>
      <c r="F1047" s="186" t="inlineStr">
        <is>
          <t>возврат</t>
        </is>
      </c>
      <c r="G1047" s="185" t="inlineStr">
        <is>
          <t>Тандер</t>
        </is>
      </c>
      <c r="H1047" s="216" t="inlineStr">
        <is>
          <t>Екатеринбург</t>
        </is>
      </c>
      <c r="I1047" s="185" t="n">
        <v>500</v>
      </c>
      <c r="J1047" s="185" t="n">
        <v>500</v>
      </c>
      <c r="K1047" s="185" t="inlineStr">
        <is>
          <t>Пру1897750</t>
        </is>
      </c>
      <c r="L1047" s="185" t="inlineStr">
        <is>
          <t xml:space="preserve">Зуев </t>
        </is>
      </c>
      <c r="M1047" s="185" t="inlineStr">
        <is>
          <t xml:space="preserve">Р767УН159 </t>
        </is>
      </c>
      <c r="N1047" s="185" t="n">
        <v>20</v>
      </c>
      <c r="O1047" s="185" t="n"/>
      <c r="P1047" s="185" t="n"/>
      <c r="Q1047" s="275" t="n">
        <v>16000</v>
      </c>
      <c r="R1047" s="185" t="n">
        <v>810008663</v>
      </c>
      <c r="S1047" s="258" t="inlineStr">
        <is>
          <t>R101380870</t>
        </is>
      </c>
      <c r="T1047" s="185">
        <f>VLOOKUP(_xlfn.CONCAT(G1047,H1047),'SHIP-TO'!H:I,2,0)</f>
        <v/>
      </c>
      <c r="U1047" s="282" t="n"/>
      <c r="V1047" s="185" t="n"/>
      <c r="W1047" s="185" t="n"/>
      <c r="X1047" s="185" t="n"/>
      <c r="Y1047" s="185" t="n"/>
      <c r="Z1047" s="185" t="n"/>
      <c r="AA1047" s="185" t="n"/>
      <c r="AB1047" s="185" t="n"/>
      <c r="AC1047" s="185" t="n"/>
      <c r="AD1047" s="185" t="n"/>
      <c r="AE1047" s="185" t="n"/>
      <c r="AF1047" s="185" t="n"/>
      <c r="AG1047" s="185" t="n"/>
      <c r="AH1047" s="185" t="n"/>
      <c r="AI1047" s="258" t="n"/>
      <c r="AJ1047" s="185" t="n"/>
    </row>
    <row r="1048" customFormat="1" s="172">
      <c r="A1048" s="169">
        <f>E1048&amp;F1048</f>
        <v/>
      </c>
      <c r="B1048" s="170" t="n">
        <v>1047</v>
      </c>
      <c r="C1048" s="185">
        <f>C1047</f>
        <v/>
      </c>
      <c r="D1048" s="185">
        <f>C1048&amp;"/"&amp;B1048</f>
        <v/>
      </c>
      <c r="E1048" s="186" t="n">
        <v>45867</v>
      </c>
      <c r="F1048" s="186" t="inlineStr">
        <is>
          <t>возврат</t>
        </is>
      </c>
      <c r="G1048" s="185" t="inlineStr">
        <is>
          <t>Лента</t>
        </is>
      </c>
      <c r="H1048" s="216" t="inlineStr">
        <is>
          <t>Екатеринбург</t>
        </is>
      </c>
      <c r="I1048" s="185" t="n">
        <v>0</v>
      </c>
      <c r="J1048" s="185" t="n">
        <v>0</v>
      </c>
      <c r="K1048" s="185" t="n"/>
      <c r="L1048" s="185" t="n"/>
      <c r="M1048" s="185" t="n"/>
      <c r="N1048" s="185" t="n">
        <v>0</v>
      </c>
      <c r="O1048" s="185" t="n"/>
      <c r="P1048" s="185" t="n"/>
      <c r="Q1048" s="275" t="e">
        <v>#N/A</v>
      </c>
      <c r="R1048" s="185" t="inlineStr">
        <is>
          <t>-</t>
        </is>
      </c>
      <c r="S1048" s="258" t="e">
        <v>#N/A</v>
      </c>
      <c r="T1048" s="185">
        <f>VLOOKUP(_xlfn.CONCAT(G1048,H1048),'SHIP-TO'!H:I,2,0)</f>
        <v/>
      </c>
      <c r="U1048" s="282" t="n"/>
      <c r="V1048" s="185" t="n"/>
      <c r="W1048" s="185" t="n"/>
      <c r="X1048" s="185" t="n"/>
      <c r="Y1048" s="185" t="n"/>
      <c r="Z1048" s="185" t="n"/>
      <c r="AA1048" s="185" t="n"/>
      <c r="AB1048" s="185" t="n"/>
      <c r="AC1048" s="185" t="n"/>
      <c r="AD1048" s="185" t="n"/>
      <c r="AE1048" s="185" t="n"/>
      <c r="AF1048" s="185" t="n"/>
      <c r="AG1048" s="185" t="n"/>
      <c r="AH1048" s="185" t="n"/>
      <c r="AI1048" s="258" t="n"/>
      <c r="AJ1048" s="185" t="n"/>
    </row>
    <row r="1049" customFormat="1" s="172">
      <c r="A1049" s="169">
        <f>E1049&amp;F1049</f>
        <v/>
      </c>
      <c r="B1049" s="170" t="n">
        <v>1048</v>
      </c>
      <c r="C1049" s="185">
        <f>C1048</f>
        <v/>
      </c>
      <c r="D1049" s="185">
        <f>C1049&amp;"/"&amp;B1049</f>
        <v/>
      </c>
      <c r="E1049" s="186" t="n">
        <v>45868</v>
      </c>
      <c r="F1049" s="186" t="inlineStr">
        <is>
          <t>возврат</t>
        </is>
      </c>
      <c r="G1049" s="185" t="inlineStr">
        <is>
          <t>Х5</t>
        </is>
      </c>
      <c r="H1049" s="216" t="inlineStr">
        <is>
          <t>РЦ Косулино</t>
        </is>
      </c>
      <c r="I1049" s="185" t="n">
        <v>552</v>
      </c>
      <c r="J1049" s="185" t="n">
        <v>552</v>
      </c>
      <c r="K1049" s="185" t="n">
        <v>3352</v>
      </c>
      <c r="L1049" s="185" t="inlineStr">
        <is>
          <t>Касьяненко</t>
        </is>
      </c>
      <c r="M1049" s="185" t="inlineStr">
        <is>
          <t>А308ОК159</t>
        </is>
      </c>
      <c r="N1049" s="185" t="n">
        <v>22</v>
      </c>
      <c r="O1049" s="185" t="n"/>
      <c r="P1049" s="185" t="n"/>
      <c r="Q1049" s="275" t="n">
        <v>16000</v>
      </c>
      <c r="R1049" s="185" t="n">
        <v>810016755</v>
      </c>
      <c r="S1049" s="258" t="inlineStr">
        <is>
          <t>R101380954</t>
        </is>
      </c>
      <c r="T1049" s="185">
        <f>VLOOKUP(_xlfn.CONCAT(G1049,H1049),'SHIP-TO'!H:I,2,0)</f>
        <v/>
      </c>
      <c r="U1049" s="282" t="n"/>
      <c r="V1049" s="185" t="n"/>
      <c r="W1049" s="185" t="n"/>
      <c r="X1049" s="185" t="n"/>
      <c r="Y1049" s="185" t="n"/>
      <c r="Z1049" s="185" t="n"/>
      <c r="AA1049" s="185" t="n"/>
      <c r="AB1049" s="185" t="n"/>
      <c r="AC1049" s="185" t="n"/>
      <c r="AD1049" s="185" t="n"/>
      <c r="AE1049" s="185" t="n"/>
      <c r="AF1049" s="185" t="n"/>
      <c r="AG1049" s="185" t="n"/>
      <c r="AH1049" s="185" t="n"/>
      <c r="AI1049" s="258" t="n"/>
      <c r="AJ1049" s="185" t="n"/>
    </row>
    <row r="1050">
      <c r="A1050" s="167">
        <f>E1050&amp;F1050</f>
        <v/>
      </c>
      <c r="B1050" s="56" t="n">
        <v>1049</v>
      </c>
      <c r="C1050" s="175">
        <f>C1049</f>
        <v/>
      </c>
      <c r="D1050" s="175">
        <f>C1050&amp;"/"&amp;B1050</f>
        <v/>
      </c>
      <c r="E1050" s="187" t="n">
        <v>45875</v>
      </c>
      <c r="F1050" s="270" t="inlineStr">
        <is>
          <t>возврат</t>
        </is>
      </c>
      <c r="G1050" s="268" t="inlineStr">
        <is>
          <t>Яндекс</t>
        </is>
      </c>
      <c r="H1050" s="269" t="inlineStr">
        <is>
          <t>Екатеринбург</t>
        </is>
      </c>
      <c r="I1050" s="175" t="n">
        <v>235</v>
      </c>
      <c r="J1050" s="175" t="n">
        <v>235</v>
      </c>
      <c r="K1050" s="175" t="inlineStr">
        <is>
          <t>б/н</t>
        </is>
      </c>
      <c r="L1050" s="175" t="inlineStr">
        <is>
          <t xml:space="preserve">Сорокин </t>
        </is>
      </c>
      <c r="M1050" s="175" t="inlineStr">
        <is>
          <t>Р669ТО159</t>
        </is>
      </c>
      <c r="N1050" s="175" t="n">
        <v>10</v>
      </c>
      <c r="O1050" s="175" t="n"/>
      <c r="P1050" s="175" t="n"/>
      <c r="Q1050" s="251" t="n">
        <v>16000</v>
      </c>
      <c r="R1050" s="175" t="n">
        <v>810007858</v>
      </c>
      <c r="S1050" s="257" t="inlineStr">
        <is>
          <t>R101389052</t>
        </is>
      </c>
      <c r="T1050" s="175">
        <f>VLOOKUP(_xlfn.CONCAT(G1050,H1050),'SHIP-TO'!H:I,2,0)</f>
        <v/>
      </c>
      <c r="U1050" s="296" t="n"/>
      <c r="V1050" s="175" t="n"/>
      <c r="W1050" s="175" t="n"/>
      <c r="X1050" s="175" t="n"/>
      <c r="Y1050" s="175" t="n"/>
      <c r="Z1050" s="175" t="n"/>
      <c r="AA1050" s="175" t="n"/>
      <c r="AB1050" s="175" t="n"/>
      <c r="AC1050" s="175" t="n"/>
      <c r="AD1050" s="175" t="n"/>
      <c r="AE1050" s="175" t="n"/>
      <c r="AF1050" s="175" t="n"/>
      <c r="AG1050" s="175" t="n"/>
      <c r="AH1050" s="175" t="n"/>
      <c r="AI1050" s="257" t="n"/>
      <c r="AJ1050" s="175" t="n"/>
    </row>
    <row r="1051">
      <c r="A1051" s="167">
        <f>E1051&amp;F1051</f>
        <v/>
      </c>
      <c r="B1051" s="56" t="n">
        <v>1050</v>
      </c>
      <c r="C1051" s="175">
        <f>C1050</f>
        <v/>
      </c>
      <c r="D1051" s="175">
        <f>C1051&amp;"/"&amp;B1051</f>
        <v/>
      </c>
      <c r="E1051" s="187" t="n">
        <v>45875</v>
      </c>
      <c r="F1051" s="270" t="inlineStr">
        <is>
          <t>возврат</t>
        </is>
      </c>
      <c r="G1051" s="268" t="inlineStr">
        <is>
          <t>Тандер</t>
        </is>
      </c>
      <c r="H1051" s="269" t="inlineStr">
        <is>
          <t>Екатеринбург</t>
        </is>
      </c>
      <c r="I1051" s="175" t="n">
        <v>500</v>
      </c>
      <c r="J1051" s="175" t="n">
        <v>500</v>
      </c>
      <c r="K1051" s="175" t="inlineStr">
        <is>
          <t>Пру1905155</t>
        </is>
      </c>
      <c r="L1051" s="175" t="inlineStr">
        <is>
          <t xml:space="preserve">Чудиновских </t>
        </is>
      </c>
      <c r="M1051" s="175" t="inlineStr">
        <is>
          <t>Н763ЕТ159</t>
        </is>
      </c>
      <c r="N1051" s="175" t="n">
        <v>20</v>
      </c>
      <c r="O1051" s="175" t="n"/>
      <c r="P1051" s="175" t="n"/>
      <c r="Q1051" s="251" t="n">
        <v>16000</v>
      </c>
      <c r="R1051" s="175" t="n">
        <v>810017209</v>
      </c>
      <c r="S1051" s="257" t="inlineStr">
        <is>
          <t>R101389055</t>
        </is>
      </c>
      <c r="T1051" s="175">
        <f>VLOOKUP(_xlfn.CONCAT(G1051,H1051),'SHIP-TO'!H:I,2,0)</f>
        <v/>
      </c>
      <c r="U1051" s="296" t="n"/>
      <c r="V1051" s="175" t="n"/>
      <c r="W1051" s="175" t="n"/>
      <c r="X1051" s="175" t="n"/>
      <c r="Y1051" s="175" t="n"/>
      <c r="Z1051" s="175" t="n"/>
      <c r="AA1051" s="175" t="n"/>
      <c r="AB1051" s="175" t="n"/>
      <c r="AC1051" s="175" t="n"/>
      <c r="AD1051" s="175" t="n"/>
      <c r="AE1051" s="175" t="n"/>
      <c r="AF1051" s="175" t="n"/>
      <c r="AG1051" s="175" t="n"/>
      <c r="AH1051" s="175" t="n"/>
      <c r="AI1051" s="257" t="n"/>
      <c r="AJ1051" s="175" t="n"/>
    </row>
    <row r="1052">
      <c r="A1052" s="167">
        <f>E1052&amp;F1052</f>
        <v/>
      </c>
      <c r="B1052" s="56" t="n">
        <v>1051</v>
      </c>
      <c r="C1052" s="175">
        <f>C1051</f>
        <v/>
      </c>
      <c r="D1052" s="175">
        <f>C1052&amp;"/"&amp;B1052</f>
        <v/>
      </c>
      <c r="E1052" s="187" t="n">
        <v>45877</v>
      </c>
      <c r="F1052" s="270" t="inlineStr">
        <is>
          <t>возврат</t>
        </is>
      </c>
      <c r="G1052" s="268" t="inlineStr">
        <is>
          <t>Континент</t>
        </is>
      </c>
      <c r="H1052" s="269" t="inlineStr">
        <is>
          <t>Челябинск</t>
        </is>
      </c>
      <c r="I1052" s="175" t="n">
        <v>600</v>
      </c>
      <c r="J1052" s="175" t="n">
        <v>600</v>
      </c>
      <c r="K1052" s="175" t="n">
        <v>25</v>
      </c>
      <c r="L1052" s="175" t="inlineStr">
        <is>
          <t xml:space="preserve">Гамаюнов </t>
        </is>
      </c>
      <c r="M1052" s="175" t="inlineStr">
        <is>
          <t>Р786УН159</t>
        </is>
      </c>
      <c r="N1052" s="175" t="n">
        <v>24</v>
      </c>
      <c r="O1052" s="175" t="n"/>
      <c r="P1052" s="175" t="n"/>
      <c r="Q1052" s="251" t="n">
        <v>40000</v>
      </c>
      <c r="R1052" s="175" t="n">
        <v>810017115</v>
      </c>
      <c r="S1052" s="257" t="inlineStr">
        <is>
          <t>R101389047</t>
        </is>
      </c>
      <c r="T1052" s="175">
        <f>VLOOKUP(_xlfn.CONCAT(G1052,H1052),'SHIP-TO'!H:I,2,0)</f>
        <v/>
      </c>
      <c r="U1052" s="296" t="n"/>
      <c r="V1052" s="175" t="n"/>
      <c r="W1052" s="175" t="n"/>
      <c r="X1052" s="175" t="n"/>
      <c r="Y1052" s="175" t="n"/>
      <c r="Z1052" s="175" t="n"/>
      <c r="AA1052" s="175" t="n"/>
      <c r="AB1052" s="175" t="n"/>
      <c r="AC1052" s="175" t="n"/>
      <c r="AD1052" s="175" t="n"/>
      <c r="AE1052" s="175" t="n"/>
      <c r="AF1052" s="175" t="n"/>
      <c r="AG1052" s="175" t="n"/>
      <c r="AH1052" s="175" t="n"/>
      <c r="AI1052" s="257" t="n"/>
      <c r="AJ1052" s="175" t="n"/>
    </row>
    <row r="1053">
      <c r="A1053" s="167">
        <f>E1053&amp;F1053</f>
        <v/>
      </c>
      <c r="B1053" s="56" t="n">
        <v>1052</v>
      </c>
      <c r="C1053" s="175">
        <f>C1052</f>
        <v/>
      </c>
      <c r="D1053" s="175">
        <f>C1053&amp;"/"&amp;B1053</f>
        <v/>
      </c>
      <c r="E1053" s="187" t="n">
        <v>45881</v>
      </c>
      <c r="F1053" s="270" t="inlineStr">
        <is>
          <t>возврат</t>
        </is>
      </c>
      <c r="G1053" s="268" t="inlineStr">
        <is>
          <t>Тандер</t>
        </is>
      </c>
      <c r="H1053" s="269" t="inlineStr">
        <is>
          <t>Екатеринбург</t>
        </is>
      </c>
      <c r="I1053" s="175" t="n">
        <v>500</v>
      </c>
      <c r="J1053" s="175" t="n">
        <v>500</v>
      </c>
      <c r="K1053" s="175" t="inlineStr">
        <is>
          <t>Пру1909343</t>
        </is>
      </c>
      <c r="L1053" s="175" t="inlineStr">
        <is>
          <t>Яковлев</t>
        </is>
      </c>
      <c r="M1053" s="175" t="inlineStr">
        <is>
          <t>Х332КУ59</t>
        </is>
      </c>
      <c r="N1053" s="175" t="n">
        <v>20</v>
      </c>
      <c r="O1053" s="175" t="n"/>
      <c r="P1053" s="175" t="n"/>
      <c r="Q1053" s="251" t="n">
        <v>16000</v>
      </c>
      <c r="R1053" s="175" t="n">
        <v>810018330</v>
      </c>
      <c r="S1053" s="257" t="inlineStr">
        <is>
          <t>R101389054</t>
        </is>
      </c>
      <c r="T1053" s="175">
        <f>VLOOKUP(_xlfn.CONCAT(G1053,H1053),'SHIP-TO'!H:I,2,0)</f>
        <v/>
      </c>
      <c r="U1053" s="296" t="n"/>
      <c r="V1053" s="175" t="n"/>
      <c r="W1053" s="175" t="n"/>
      <c r="X1053" s="175" t="n"/>
      <c r="Y1053" s="175" t="n"/>
      <c r="Z1053" s="175" t="n"/>
      <c r="AA1053" s="175" t="n"/>
      <c r="AB1053" s="175" t="n"/>
      <c r="AC1053" s="175" t="n"/>
      <c r="AD1053" s="175" t="n"/>
      <c r="AE1053" s="175" t="n"/>
      <c r="AF1053" s="175" t="n"/>
      <c r="AG1053" s="175" t="n"/>
      <c r="AH1053" s="175" t="n"/>
      <c r="AI1053" s="257" t="n"/>
      <c r="AJ1053" s="175" t="n"/>
    </row>
    <row r="1054">
      <c r="A1054" s="167">
        <f>E1054&amp;F1054</f>
        <v/>
      </c>
      <c r="B1054" s="56" t="n">
        <v>1053</v>
      </c>
      <c r="C1054" s="175">
        <f>C1053</f>
        <v/>
      </c>
      <c r="D1054" s="175">
        <f>C1054&amp;"/"&amp;B1054</f>
        <v/>
      </c>
      <c r="E1054" s="187" t="n">
        <v>45882</v>
      </c>
      <c r="F1054" s="270" t="inlineStr">
        <is>
          <t>возврат</t>
        </is>
      </c>
      <c r="G1054" s="268" t="inlineStr">
        <is>
          <t>Верный</t>
        </is>
      </c>
      <c r="H1054" s="269" t="inlineStr">
        <is>
          <t>Екатеринбург</t>
        </is>
      </c>
      <c r="I1054" s="175" t="n">
        <v>192</v>
      </c>
      <c r="J1054" s="175" t="n">
        <v>192</v>
      </c>
      <c r="K1054" s="175" t="inlineStr">
        <is>
          <t>4301459/s99</t>
        </is>
      </c>
      <c r="L1054" s="175" t="inlineStr">
        <is>
          <t xml:space="preserve">Колбин </t>
        </is>
      </c>
      <c r="M1054" s="175" t="inlineStr">
        <is>
          <t>Р208ТР159</t>
        </is>
      </c>
      <c r="N1054" s="175" t="n">
        <v>8</v>
      </c>
      <c r="O1054" s="175" t="n"/>
      <c r="P1054" s="175" t="n"/>
      <c r="Q1054" s="251" t="n">
        <v>16000</v>
      </c>
      <c r="R1054" s="175" t="n">
        <v>810011948</v>
      </c>
      <c r="S1054" s="257" t="inlineStr">
        <is>
          <t>R101389051</t>
        </is>
      </c>
      <c r="T1054" s="175">
        <f>VLOOKUP(_xlfn.CONCAT(G1054,H1054),'SHIP-TO'!H:I,2,0)</f>
        <v/>
      </c>
      <c r="U1054" s="296" t="n"/>
      <c r="V1054" s="175" t="n"/>
      <c r="W1054" s="175" t="n"/>
      <c r="X1054" s="175" t="n"/>
      <c r="Y1054" s="175" t="n"/>
      <c r="Z1054" s="175" t="n"/>
      <c r="AA1054" s="175" t="n"/>
      <c r="AB1054" s="175" t="n"/>
      <c r="AC1054" s="175" t="n"/>
      <c r="AD1054" s="175" t="n"/>
      <c r="AE1054" s="175" t="n"/>
      <c r="AF1054" s="175" t="n"/>
      <c r="AG1054" s="175" t="n"/>
      <c r="AH1054" s="175" t="n"/>
      <c r="AI1054" s="257" t="n"/>
      <c r="AJ1054" s="175" t="n"/>
    </row>
    <row r="1055">
      <c r="A1055" s="167">
        <f>E1055&amp;F1055</f>
        <v/>
      </c>
      <c r="B1055" s="56" t="n">
        <v>1054</v>
      </c>
      <c r="C1055" s="175">
        <f>C1054</f>
        <v/>
      </c>
      <c r="D1055" s="175">
        <f>C1055&amp;"/"&amp;B1055</f>
        <v/>
      </c>
      <c r="E1055" s="187" t="n">
        <v>45883</v>
      </c>
      <c r="F1055" s="270" t="inlineStr">
        <is>
          <t>возврат</t>
        </is>
      </c>
      <c r="G1055" s="268" t="inlineStr">
        <is>
          <t>Линия 7</t>
        </is>
      </c>
      <c r="H1055" s="269" t="inlineStr">
        <is>
          <t>Екатеринбург</t>
        </is>
      </c>
      <c r="I1055" s="175" t="n">
        <v>500</v>
      </c>
      <c r="J1055" s="175" t="n">
        <v>500</v>
      </c>
      <c r="K1055" s="262" t="inlineStr">
        <is>
          <t>1/5</t>
        </is>
      </c>
      <c r="L1055" s="175" t="inlineStr">
        <is>
          <t xml:space="preserve">Селиванов </t>
        </is>
      </c>
      <c r="M1055" s="175" t="inlineStr">
        <is>
          <t>А468ОК159</t>
        </is>
      </c>
      <c r="N1055" s="175" t="n">
        <v>20</v>
      </c>
      <c r="O1055" s="175" t="n"/>
      <c r="P1055" s="175" t="n"/>
      <c r="Q1055" s="251" t="n">
        <v>16000</v>
      </c>
      <c r="R1055" s="175" t="n">
        <v>810014639</v>
      </c>
      <c r="S1055" s="257" t="inlineStr">
        <is>
          <t>R101388949</t>
        </is>
      </c>
      <c r="T1055" s="175">
        <f>VLOOKUP(_xlfn.CONCAT(G1055,H1055),'SHIP-TO'!H:I,2,0)</f>
        <v/>
      </c>
      <c r="U1055" s="296" t="n"/>
      <c r="V1055" s="175" t="n"/>
      <c r="W1055" s="175" t="n"/>
      <c r="X1055" s="175" t="n"/>
      <c r="Y1055" s="175" t="n"/>
      <c r="Z1055" s="175" t="n"/>
      <c r="AA1055" s="175" t="n"/>
      <c r="AB1055" s="175" t="n"/>
      <c r="AC1055" s="175" t="n"/>
      <c r="AD1055" s="175" t="n"/>
      <c r="AE1055" s="175" t="n"/>
      <c r="AF1055" s="175" t="n"/>
      <c r="AG1055" s="175" t="n"/>
      <c r="AH1055" s="175" t="n"/>
      <c r="AI1055" s="257" t="n"/>
      <c r="AJ1055" s="175" t="n"/>
    </row>
    <row r="1056">
      <c r="A1056" s="167">
        <f>E1056&amp;F1056</f>
        <v/>
      </c>
      <c r="B1056" s="56" t="n">
        <v>1055</v>
      </c>
      <c r="C1056" s="175">
        <f>C1055</f>
        <v/>
      </c>
      <c r="D1056" s="175">
        <f>C1056&amp;"/"&amp;B1056</f>
        <v/>
      </c>
      <c r="E1056" s="187" t="n">
        <v>45884</v>
      </c>
      <c r="F1056" s="270" t="inlineStr">
        <is>
          <t>поставка</t>
        </is>
      </c>
      <c r="G1056" s="268" t="inlineStr">
        <is>
          <t>ДЦ Пермь</t>
        </is>
      </c>
      <c r="H1056" s="269" t="n"/>
      <c r="I1056" s="175" t="n">
        <v>600</v>
      </c>
      <c r="J1056" s="175" t="n">
        <v>600</v>
      </c>
      <c r="K1056" s="175" t="inlineStr">
        <is>
          <t>TR PDC20250814</t>
        </is>
      </c>
      <c r="L1056" s="175" t="inlineStr">
        <is>
          <t xml:space="preserve">Климин </t>
        </is>
      </c>
      <c r="M1056" s="175" t="inlineStr">
        <is>
          <t>А470ОК159</t>
        </is>
      </c>
      <c r="N1056" s="175" t="n">
        <v>24</v>
      </c>
      <c r="O1056" s="175" t="n"/>
      <c r="P1056" s="175" t="n"/>
      <c r="Q1056" s="251" t="n">
        <v>38000</v>
      </c>
      <c r="R1056" s="175" t="inlineStr">
        <is>
          <t>-</t>
        </is>
      </c>
      <c r="S1056" s="257" t="inlineStr">
        <is>
          <t>R101383984</t>
        </is>
      </c>
      <c r="T1056" s="175">
        <f>VLOOKUP(_xlfn.CONCAT(G1056,H1056),'SHIP-TO'!H:I,2,0)</f>
        <v/>
      </c>
      <c r="U1056" s="296" t="n"/>
      <c r="V1056" s="175" t="n"/>
      <c r="W1056" s="175" t="n"/>
      <c r="X1056" s="175" t="n"/>
      <c r="Y1056" s="175" t="n"/>
      <c r="Z1056" s="175" t="n"/>
      <c r="AA1056" s="175" t="n"/>
      <c r="AB1056" s="175" t="n"/>
      <c r="AC1056" s="175" t="n"/>
      <c r="AD1056" s="175" t="n"/>
      <c r="AE1056" s="175" t="n"/>
      <c r="AF1056" s="175" t="n"/>
      <c r="AG1056" s="175" t="n"/>
      <c r="AH1056" s="175" t="n"/>
      <c r="AI1056" s="257" t="n"/>
      <c r="AJ1056" s="175" t="n"/>
    </row>
    <row r="1057">
      <c r="A1057" s="167">
        <f>E1057&amp;F1057</f>
        <v/>
      </c>
      <c r="B1057" s="56" t="n">
        <v>1056</v>
      </c>
      <c r="C1057" s="175">
        <f>C1056</f>
        <v/>
      </c>
      <c r="D1057" s="175">
        <f>C1057&amp;"/"&amp;B1057</f>
        <v/>
      </c>
      <c r="E1057" s="187" t="n">
        <v>45884</v>
      </c>
      <c r="F1057" s="270" t="inlineStr">
        <is>
          <t>возврат</t>
        </is>
      </c>
      <c r="G1057" s="268" t="inlineStr">
        <is>
          <t>Х5</t>
        </is>
      </c>
      <c r="H1057" s="269" t="inlineStr">
        <is>
          <t>РЦ Екатеринбург Юг</t>
        </is>
      </c>
      <c r="I1057" s="175" t="n">
        <v>500</v>
      </c>
      <c r="J1057" s="175" t="n">
        <v>500</v>
      </c>
      <c r="K1057" s="175" t="n">
        <v>5849</v>
      </c>
      <c r="L1057" s="175" t="inlineStr">
        <is>
          <t xml:space="preserve">Касьяненко </t>
        </is>
      </c>
      <c r="M1057" s="175" t="inlineStr">
        <is>
          <t>А308ОК159</t>
        </is>
      </c>
      <c r="N1057" s="175" t="n">
        <v>20</v>
      </c>
      <c r="O1057" s="175" t="n"/>
      <c r="P1057" s="175" t="n"/>
      <c r="Q1057" s="251" t="n">
        <v>16000</v>
      </c>
      <c r="R1057" s="175" t="n">
        <v>810015238</v>
      </c>
      <c r="S1057" s="257" t="inlineStr">
        <is>
          <t>R101389044</t>
        </is>
      </c>
      <c r="T1057" s="175">
        <f>VLOOKUP(_xlfn.CONCAT(G1057,H1057),'SHIP-TO'!H:I,2,0)</f>
        <v/>
      </c>
      <c r="U1057" s="296" t="n"/>
      <c r="V1057" s="175" t="n"/>
      <c r="W1057" s="175" t="n"/>
      <c r="X1057" s="175" t="n"/>
      <c r="Y1057" s="175" t="n"/>
      <c r="Z1057" s="175" t="n"/>
      <c r="AA1057" s="175" t="n"/>
      <c r="AB1057" s="175" t="n"/>
      <c r="AC1057" s="175" t="n"/>
      <c r="AD1057" s="175" t="n"/>
      <c r="AE1057" s="175" t="n"/>
      <c r="AF1057" s="175" t="n"/>
      <c r="AG1057" s="175" t="n"/>
      <c r="AH1057" s="175" t="n"/>
      <c r="AI1057" s="257" t="n"/>
      <c r="AJ1057" s="175" t="n"/>
    </row>
    <row r="1058">
      <c r="A1058" s="167">
        <f>E1058&amp;F1058</f>
        <v/>
      </c>
      <c r="B1058" s="56" t="n">
        <v>1057</v>
      </c>
      <c r="C1058" s="175">
        <f>C1057</f>
        <v/>
      </c>
      <c r="D1058" s="175">
        <f>C1058&amp;"/"&amp;B1058</f>
        <v/>
      </c>
      <c r="E1058" s="187" t="n">
        <v>45885</v>
      </c>
      <c r="F1058" s="270" t="inlineStr">
        <is>
          <t>возврат</t>
        </is>
      </c>
      <c r="G1058" s="268" t="inlineStr">
        <is>
          <t>Х5</t>
        </is>
      </c>
      <c r="H1058" s="269" t="inlineStr">
        <is>
          <t>РЦ Екатеринбург Юг</t>
        </is>
      </c>
      <c r="I1058" s="175" t="n">
        <v>500</v>
      </c>
      <c r="J1058" s="175" t="n">
        <v>500</v>
      </c>
      <c r="K1058" s="175" t="n">
        <v>5855</v>
      </c>
      <c r="L1058" s="175" t="inlineStr">
        <is>
          <t>Медведев</t>
        </is>
      </c>
      <c r="M1058" s="175" t="inlineStr">
        <is>
          <t>А308ОК159</t>
        </is>
      </c>
      <c r="N1058" s="175" t="n">
        <v>20</v>
      </c>
      <c r="O1058" s="175" t="n"/>
      <c r="P1058" s="175" t="n"/>
      <c r="Q1058" s="251" t="n">
        <v>16000</v>
      </c>
      <c r="R1058" s="175" t="n">
        <v>810016368</v>
      </c>
      <c r="S1058" s="257" t="inlineStr">
        <is>
          <t>R101389043</t>
        </is>
      </c>
      <c r="T1058" s="175">
        <f>VLOOKUP(_xlfn.CONCAT(G1058,H1058),'SHIP-TO'!H:I,2,0)</f>
        <v/>
      </c>
      <c r="U1058" s="296" t="n"/>
      <c r="V1058" s="175" t="n"/>
      <c r="W1058" s="175" t="n"/>
      <c r="X1058" s="175" t="n"/>
      <c r="Y1058" s="175" t="n"/>
      <c r="Z1058" s="175" t="n"/>
      <c r="AA1058" s="175" t="n"/>
      <c r="AB1058" s="175" t="n"/>
      <c r="AC1058" s="175" t="n"/>
      <c r="AD1058" s="175" t="n"/>
      <c r="AE1058" s="175" t="n"/>
      <c r="AF1058" s="175" t="n"/>
      <c r="AG1058" s="175" t="n"/>
      <c r="AH1058" s="175" t="n"/>
      <c r="AI1058" s="257" t="n"/>
      <c r="AJ1058" s="175" t="n"/>
    </row>
    <row r="1059">
      <c r="A1059" s="167">
        <f>E1059&amp;F1059</f>
        <v/>
      </c>
      <c r="B1059" s="56" t="n">
        <v>1058</v>
      </c>
      <c r="C1059" s="175">
        <f>C1058</f>
        <v/>
      </c>
      <c r="D1059" s="175">
        <f>C1059&amp;"/"&amp;B1059</f>
        <v/>
      </c>
      <c r="E1059" s="187" t="n">
        <v>45886</v>
      </c>
      <c r="F1059" s="270" t="inlineStr">
        <is>
          <t>возврат</t>
        </is>
      </c>
      <c r="G1059" s="268" t="inlineStr">
        <is>
          <t>Тандер</t>
        </is>
      </c>
      <c r="H1059" s="269" t="inlineStr">
        <is>
          <t>Екатеринбург</t>
        </is>
      </c>
      <c r="I1059" s="175" t="n">
        <v>500</v>
      </c>
      <c r="J1059" s="175" t="n">
        <v>500</v>
      </c>
      <c r="K1059" s="175" t="inlineStr">
        <is>
          <t>Пру1912588</t>
        </is>
      </c>
      <c r="L1059" s="175" t="inlineStr">
        <is>
          <t>Медведев</t>
        </is>
      </c>
      <c r="M1059" s="175" t="inlineStr">
        <is>
          <t>А309ОК159</t>
        </is>
      </c>
      <c r="N1059" s="175" t="n">
        <v>20</v>
      </c>
      <c r="O1059" s="175" t="n"/>
      <c r="P1059" s="175" t="n"/>
      <c r="Q1059" s="251" t="n">
        <v>16000</v>
      </c>
      <c r="R1059" s="175" t="n">
        <v>810016367</v>
      </c>
      <c r="S1059" s="257" t="inlineStr">
        <is>
          <t>R101389056</t>
        </is>
      </c>
      <c r="T1059" s="175">
        <f>VLOOKUP(_xlfn.CONCAT(G1059,H1059),'SHIP-TO'!H:I,2,0)</f>
        <v/>
      </c>
      <c r="U1059" s="296" t="n"/>
      <c r="V1059" s="175" t="n"/>
      <c r="W1059" s="175" t="n"/>
      <c r="X1059" s="175" t="n"/>
      <c r="Y1059" s="175" t="n"/>
      <c r="Z1059" s="175" t="n"/>
      <c r="AA1059" s="175" t="n"/>
      <c r="AB1059" s="175" t="n"/>
      <c r="AC1059" s="175" t="n"/>
      <c r="AD1059" s="175" t="n"/>
      <c r="AE1059" s="175" t="n"/>
      <c r="AF1059" s="175" t="n"/>
      <c r="AG1059" s="175" t="n"/>
      <c r="AH1059" s="175" t="n"/>
      <c r="AI1059" s="257" t="n"/>
      <c r="AJ1059" s="175" t="n"/>
    </row>
    <row r="1060">
      <c r="A1060" s="167">
        <f>E1060&amp;F1060</f>
        <v/>
      </c>
      <c r="B1060" s="56" t="n">
        <v>1059</v>
      </c>
      <c r="C1060" s="175">
        <f>C1059</f>
        <v/>
      </c>
      <c r="D1060" s="175">
        <f>C1060&amp;"/"&amp;B1060</f>
        <v/>
      </c>
      <c r="E1060" s="187" t="n">
        <v>45887</v>
      </c>
      <c r="F1060" s="270" t="inlineStr">
        <is>
          <t>возврат</t>
        </is>
      </c>
      <c r="G1060" s="268" t="inlineStr">
        <is>
          <t>Х5</t>
        </is>
      </c>
      <c r="H1060" s="269" t="inlineStr">
        <is>
          <t>РЦ Екатеринбург</t>
        </is>
      </c>
      <c r="I1060" s="175" t="n">
        <v>300</v>
      </c>
      <c r="J1060" s="175" t="n">
        <v>300</v>
      </c>
      <c r="K1060" s="175" t="n">
        <v>15059</v>
      </c>
      <c r="L1060" s="175" t="inlineStr">
        <is>
          <t xml:space="preserve">Малыгин </t>
        </is>
      </c>
      <c r="M1060" s="175" t="inlineStr">
        <is>
          <t>Р982ТМ159</t>
        </is>
      </c>
      <c r="N1060" s="175" t="n">
        <v>12</v>
      </c>
      <c r="O1060" s="175" t="n"/>
      <c r="P1060" s="175" t="n"/>
      <c r="Q1060" s="251" t="n">
        <v>16000</v>
      </c>
      <c r="R1060" s="175" t="n">
        <v>810011949</v>
      </c>
      <c r="S1060" s="257" t="inlineStr">
        <is>
          <t>R101389042</t>
        </is>
      </c>
      <c r="T1060" s="175">
        <f>VLOOKUP(_xlfn.CONCAT(G1060,H1060),'SHIP-TO'!H:I,2,0)</f>
        <v/>
      </c>
      <c r="U1060" s="296" t="n"/>
      <c r="V1060" s="175" t="n"/>
      <c r="W1060" s="175" t="n"/>
      <c r="X1060" s="175" t="n"/>
      <c r="Y1060" s="175" t="n"/>
      <c r="Z1060" s="175" t="n"/>
      <c r="AA1060" s="175" t="n"/>
      <c r="AB1060" s="175" t="n"/>
      <c r="AC1060" s="175" t="n"/>
      <c r="AD1060" s="175" t="n"/>
      <c r="AE1060" s="175" t="n"/>
      <c r="AF1060" s="175" t="n"/>
      <c r="AG1060" s="175" t="n"/>
      <c r="AH1060" s="175" t="n"/>
      <c r="AI1060" s="257" t="n"/>
      <c r="AJ1060" s="175" t="n"/>
    </row>
    <row r="1061">
      <c r="A1061" s="167">
        <f>E1061&amp;F1061</f>
        <v/>
      </c>
      <c r="B1061" s="56" t="n">
        <v>1060</v>
      </c>
      <c r="C1061" s="175">
        <f>C1060</f>
        <v/>
      </c>
      <c r="D1061" s="175">
        <f>C1061&amp;"/"&amp;B1061</f>
        <v/>
      </c>
      <c r="E1061" s="187" t="n">
        <v>45887</v>
      </c>
      <c r="F1061" s="270" t="inlineStr">
        <is>
          <t>возврат</t>
        </is>
      </c>
      <c r="G1061" s="268" t="inlineStr">
        <is>
          <t>Х5</t>
        </is>
      </c>
      <c r="H1061" s="269" t="inlineStr">
        <is>
          <t>РЦ Екатеринбург Юг</t>
        </is>
      </c>
      <c r="I1061" s="175" t="n">
        <v>500</v>
      </c>
      <c r="J1061" s="175" t="n">
        <v>500</v>
      </c>
      <c r="K1061" s="175" t="n">
        <v>5875</v>
      </c>
      <c r="L1061" s="175" t="inlineStr">
        <is>
          <t xml:space="preserve">Чайкин </t>
        </is>
      </c>
      <c r="M1061" s="175" t="inlineStr">
        <is>
          <t>Н750ЕТ159</t>
        </is>
      </c>
      <c r="N1061" s="175" t="n">
        <v>20</v>
      </c>
      <c r="O1061" s="175" t="n"/>
      <c r="P1061" s="175" t="n"/>
      <c r="Q1061" s="251" t="n">
        <v>16000</v>
      </c>
      <c r="R1061" s="175" t="n">
        <v>810015239</v>
      </c>
      <c r="S1061" s="257" t="inlineStr">
        <is>
          <t>R101389045</t>
        </is>
      </c>
      <c r="T1061" s="175">
        <f>VLOOKUP(_xlfn.CONCAT(G1061,H1061),'SHIP-TO'!H:I,2,0)</f>
        <v/>
      </c>
      <c r="U1061" s="296" t="n"/>
      <c r="V1061" s="175" t="n"/>
      <c r="W1061" s="175" t="n"/>
      <c r="X1061" s="175" t="n"/>
      <c r="Y1061" s="175" t="n"/>
      <c r="Z1061" s="175" t="n"/>
      <c r="AA1061" s="175" t="n"/>
      <c r="AB1061" s="175" t="n"/>
      <c r="AC1061" s="175" t="n"/>
      <c r="AD1061" s="175" t="n"/>
      <c r="AE1061" s="175" t="n"/>
      <c r="AF1061" s="175" t="n"/>
      <c r="AG1061" s="175" t="n"/>
      <c r="AH1061" s="175" t="n"/>
      <c r="AI1061" s="257" t="n"/>
      <c r="AJ1061" s="175" t="n"/>
    </row>
    <row r="1062">
      <c r="A1062" s="167">
        <f>E1062&amp;F1062</f>
        <v/>
      </c>
      <c r="B1062" s="56" t="n">
        <v>1061</v>
      </c>
      <c r="C1062" s="175">
        <f>C1061</f>
        <v/>
      </c>
      <c r="D1062" s="175">
        <f>C1062&amp;"/"&amp;B1062</f>
        <v/>
      </c>
      <c r="E1062" s="187" t="n">
        <v>45891</v>
      </c>
      <c r="F1062" s="270" t="inlineStr">
        <is>
          <t>возврат</t>
        </is>
      </c>
      <c r="G1062" s="268" t="inlineStr">
        <is>
          <t>Юнилэнд-Екатеринбург</t>
        </is>
      </c>
      <c r="H1062" s="269" t="inlineStr">
        <is>
          <t>Екатеринбург</t>
        </is>
      </c>
      <c r="I1062" s="175" t="n">
        <v>465</v>
      </c>
      <c r="J1062" s="175" t="n">
        <v>465</v>
      </c>
      <c r="K1062" s="175" t="n">
        <v>1</v>
      </c>
      <c r="L1062" s="175" t="inlineStr">
        <is>
          <t>Луцик</t>
        </is>
      </c>
      <c r="M1062" s="175" t="inlineStr">
        <is>
          <t>Р786УН159</t>
        </is>
      </c>
      <c r="N1062" s="175" t="n">
        <v>19</v>
      </c>
      <c r="O1062" s="175" t="n"/>
      <c r="P1062" s="175" t="n"/>
      <c r="Q1062" s="251" t="n">
        <v>16000</v>
      </c>
      <c r="R1062" s="175" t="n">
        <v>810016369</v>
      </c>
      <c r="S1062" s="257" t="inlineStr">
        <is>
          <t>R101389046</t>
        </is>
      </c>
      <c r="T1062" s="175">
        <f>VLOOKUP(_xlfn.CONCAT(G1062,H1062),'SHIP-TO'!H:I,2,0)</f>
        <v/>
      </c>
      <c r="U1062" s="296" t="n"/>
      <c r="V1062" s="175" t="n"/>
      <c r="W1062" s="175" t="n"/>
      <c r="X1062" s="175" t="n"/>
      <c r="Y1062" s="175" t="n"/>
      <c r="Z1062" s="175" t="n"/>
      <c r="AA1062" s="175" t="n"/>
      <c r="AB1062" s="175" t="n"/>
      <c r="AC1062" s="175" t="n"/>
      <c r="AD1062" s="175" t="n"/>
      <c r="AE1062" s="175" t="n"/>
      <c r="AF1062" s="175" t="n"/>
      <c r="AG1062" s="175" t="n"/>
      <c r="AH1062" s="175" t="n"/>
      <c r="AI1062" s="257" t="n"/>
      <c r="AJ1062" s="175" t="n"/>
    </row>
    <row r="1063">
      <c r="A1063" s="167">
        <f>E1063&amp;F1063</f>
        <v/>
      </c>
      <c r="B1063" s="56" t="n">
        <v>1062</v>
      </c>
      <c r="C1063" s="175">
        <f>C1062</f>
        <v/>
      </c>
      <c r="D1063" s="175">
        <f>C1063&amp;"/"&amp;B1063</f>
        <v/>
      </c>
      <c r="E1063" s="187" t="n">
        <v>45891</v>
      </c>
      <c r="F1063" s="270" t="inlineStr">
        <is>
          <t>возврат</t>
        </is>
      </c>
      <c r="G1063" s="268" t="inlineStr">
        <is>
          <t>Тандер</t>
        </is>
      </c>
      <c r="H1063" s="269" t="inlineStr">
        <is>
          <t>Екатеринбург</t>
        </is>
      </c>
      <c r="I1063" s="175" t="n">
        <v>500</v>
      </c>
      <c r="J1063" s="175" t="n">
        <v>0</v>
      </c>
      <c r="K1063" s="175" t="inlineStr">
        <is>
          <t>Срыв Несвоервеменный пропуск + неверные данные = не успели произвести замену</t>
        </is>
      </c>
      <c r="L1063" s="175" t="n"/>
      <c r="M1063" s="175" t="n"/>
      <c r="N1063" s="175" t="n">
        <v>0</v>
      </c>
      <c r="O1063" s="175" t="n"/>
      <c r="P1063" s="175" t="n"/>
      <c r="Q1063" s="251" t="e">
        <v>#N/A</v>
      </c>
      <c r="R1063" s="175" t="inlineStr">
        <is>
          <t>-</t>
        </is>
      </c>
      <c r="S1063" s="257" t="e">
        <v>#N/A</v>
      </c>
      <c r="T1063" s="175">
        <f>VLOOKUP(_xlfn.CONCAT(G1063,H1063),'SHIP-TO'!H:I,2,0)</f>
        <v/>
      </c>
      <c r="U1063" s="296" t="n"/>
      <c r="V1063" s="175" t="n"/>
      <c r="W1063" s="175" t="n"/>
      <c r="X1063" s="175" t="n"/>
      <c r="Y1063" s="175" t="n"/>
      <c r="Z1063" s="175" t="n"/>
      <c r="AA1063" s="175" t="n"/>
      <c r="AB1063" s="175" t="n"/>
      <c r="AC1063" s="175" t="n"/>
      <c r="AD1063" s="175" t="n"/>
      <c r="AE1063" s="175" t="n"/>
      <c r="AF1063" s="175" t="n"/>
      <c r="AG1063" s="175" t="n"/>
      <c r="AH1063" s="175" t="n"/>
      <c r="AI1063" s="257" t="n"/>
      <c r="AJ1063" s="175" t="n"/>
    </row>
    <row r="1064">
      <c r="A1064" s="167">
        <f>E1064&amp;F1064</f>
        <v/>
      </c>
      <c r="B1064" s="56" t="n">
        <v>1063</v>
      </c>
      <c r="C1064" s="175">
        <f>C1063</f>
        <v/>
      </c>
      <c r="D1064" s="175">
        <f>C1064&amp;"/"&amp;B1064</f>
        <v/>
      </c>
      <c r="E1064" s="187" t="n">
        <v>45894</v>
      </c>
      <c r="F1064" s="270" t="inlineStr">
        <is>
          <t>возврат</t>
        </is>
      </c>
      <c r="G1064" s="268" t="inlineStr">
        <is>
          <t>Х5</t>
        </is>
      </c>
      <c r="H1064" s="269" t="inlineStr">
        <is>
          <t>РЦ Екатеринбург</t>
        </is>
      </c>
      <c r="I1064" s="175" t="n">
        <v>300</v>
      </c>
      <c r="J1064" s="175" t="n">
        <v>300</v>
      </c>
      <c r="K1064" s="175" t="n">
        <v>15133</v>
      </c>
      <c r="L1064" s="175" t="inlineStr">
        <is>
          <t>Луцик</t>
        </is>
      </c>
      <c r="M1064" s="175" t="inlineStr">
        <is>
          <t>Р686УН159</t>
        </is>
      </c>
      <c r="N1064" s="175" t="n">
        <v>12</v>
      </c>
      <c r="O1064" s="175" t="n"/>
      <c r="P1064" s="175" t="n"/>
      <c r="Q1064" s="251" t="n">
        <v>16000</v>
      </c>
      <c r="R1064" s="175" t="n">
        <v>810015236</v>
      </c>
      <c r="S1064" s="257" t="inlineStr">
        <is>
          <t>R101388951</t>
        </is>
      </c>
      <c r="T1064" s="175">
        <f>VLOOKUP(_xlfn.CONCAT(G1064,H1064),'SHIP-TO'!H:I,2,0)</f>
        <v/>
      </c>
      <c r="U1064" s="296" t="n"/>
      <c r="V1064" s="175" t="n"/>
      <c r="W1064" s="175" t="n"/>
      <c r="X1064" s="175" t="n"/>
      <c r="Y1064" s="175" t="n"/>
      <c r="Z1064" s="175" t="n"/>
      <c r="AA1064" s="175" t="n"/>
      <c r="AB1064" s="175" t="n"/>
      <c r="AC1064" s="175" t="n"/>
      <c r="AD1064" s="175" t="n"/>
      <c r="AE1064" s="175" t="n"/>
      <c r="AF1064" s="175" t="n"/>
      <c r="AG1064" s="175" t="n"/>
      <c r="AH1064" s="175" t="n"/>
      <c r="AI1064" s="257" t="n"/>
      <c r="AJ1064" s="175" t="n"/>
    </row>
    <row r="1065">
      <c r="A1065" s="167">
        <f>E1065&amp;F1065</f>
        <v/>
      </c>
      <c r="B1065" s="56" t="n">
        <v>1064</v>
      </c>
      <c r="C1065" s="175">
        <f>C1064</f>
        <v/>
      </c>
      <c r="D1065" s="175">
        <f>C1065&amp;"/"&amp;B1065</f>
        <v/>
      </c>
      <c r="E1065" s="187" t="n">
        <v>45895</v>
      </c>
      <c r="F1065" s="270" t="inlineStr">
        <is>
          <t>возврат</t>
        </is>
      </c>
      <c r="G1065" s="268" t="inlineStr">
        <is>
          <t>Лента</t>
        </is>
      </c>
      <c r="H1065" s="269" t="inlineStr">
        <is>
          <t>Екатеринбург</t>
        </is>
      </c>
      <c r="I1065" s="175" t="n">
        <v>164</v>
      </c>
      <c r="J1065" s="175" t="n">
        <v>164</v>
      </c>
      <c r="K1065" s="175" t="inlineStr">
        <is>
          <t>Лента</t>
        </is>
      </c>
      <c r="L1065" s="175" t="inlineStr">
        <is>
          <t xml:space="preserve">Малыгин </t>
        </is>
      </c>
      <c r="M1065" s="175" t="inlineStr">
        <is>
          <t>Р509ТС159</t>
        </is>
      </c>
      <c r="N1065" s="175" t="n">
        <v>7</v>
      </c>
      <c r="O1065" s="175" t="n"/>
      <c r="P1065" s="175" t="n"/>
      <c r="Q1065" s="251" t="e">
        <v>#N/A</v>
      </c>
      <c r="R1065" s="175" t="inlineStr">
        <is>
          <t>-</t>
        </is>
      </c>
      <c r="S1065" s="257" t="e">
        <v>#N/A</v>
      </c>
      <c r="T1065" s="175">
        <f>VLOOKUP(_xlfn.CONCAT(G1065,H1065),'SHIP-TO'!H:I,2,0)</f>
        <v/>
      </c>
      <c r="U1065" s="296" t="n"/>
      <c r="V1065" s="175" t="n"/>
      <c r="W1065" s="175" t="n"/>
      <c r="X1065" s="175" t="n"/>
      <c r="Y1065" s="175" t="n"/>
      <c r="Z1065" s="175" t="n"/>
      <c r="AA1065" s="175" t="n"/>
      <c r="AB1065" s="175" t="n"/>
      <c r="AC1065" s="175" t="n"/>
      <c r="AD1065" s="175" t="n"/>
      <c r="AE1065" s="175" t="n"/>
      <c r="AF1065" s="175" t="n"/>
      <c r="AG1065" s="175" t="n"/>
      <c r="AH1065" s="175" t="n"/>
      <c r="AI1065" s="257" t="n"/>
      <c r="AJ1065" s="175" t="n"/>
    </row>
    <row r="1066">
      <c r="A1066" s="167">
        <f>E1066&amp;F1066</f>
        <v/>
      </c>
      <c r="B1066" s="56" t="n">
        <v>1065</v>
      </c>
      <c r="C1066" s="175">
        <f>C1065</f>
        <v/>
      </c>
      <c r="D1066" s="175">
        <f>C1066&amp;"/"&amp;B1066</f>
        <v/>
      </c>
      <c r="E1066" s="187" t="n">
        <v>45895</v>
      </c>
      <c r="F1066" s="270" t="inlineStr">
        <is>
          <t>поставка</t>
        </is>
      </c>
      <c r="G1066" s="268" t="inlineStr">
        <is>
          <t>ДЦ Пермь</t>
        </is>
      </c>
      <c r="H1066" s="269" t="n"/>
      <c r="I1066" s="175" t="n">
        <v>600</v>
      </c>
      <c r="J1066" s="175" t="n">
        <v>600</v>
      </c>
      <c r="K1066" s="175" t="inlineStr">
        <is>
          <t>TR EKB2025082601</t>
        </is>
      </c>
      <c r="L1066" s="175" t="inlineStr">
        <is>
          <t xml:space="preserve">Малыгин </t>
        </is>
      </c>
      <c r="M1066" s="175" t="inlineStr">
        <is>
          <t>Р509ТС159</t>
        </is>
      </c>
      <c r="N1066" s="175" t="n">
        <v>24</v>
      </c>
      <c r="O1066" s="175" t="n"/>
      <c r="P1066" s="175" t="n"/>
      <c r="Q1066" s="251" t="n">
        <v>38000</v>
      </c>
      <c r="R1066" s="175" t="inlineStr">
        <is>
          <t>-</t>
        </is>
      </c>
      <c r="S1066" s="257" t="inlineStr">
        <is>
          <t>R101386918</t>
        </is>
      </c>
      <c r="T1066" s="175">
        <f>VLOOKUP(_xlfn.CONCAT(G1066,H1066),'SHIP-TO'!H:I,2,0)</f>
        <v/>
      </c>
      <c r="U1066" s="296" t="n"/>
      <c r="V1066" s="175" t="n"/>
      <c r="W1066" s="175" t="n"/>
      <c r="X1066" s="175" t="n"/>
      <c r="Y1066" s="175" t="n"/>
      <c r="Z1066" s="175" t="n"/>
      <c r="AA1066" s="175" t="n"/>
      <c r="AB1066" s="175" t="n"/>
      <c r="AC1066" s="175" t="n"/>
      <c r="AD1066" s="175" t="n"/>
      <c r="AE1066" s="175" t="n"/>
      <c r="AF1066" s="175" t="n"/>
      <c r="AG1066" s="175" t="n"/>
      <c r="AH1066" s="175" t="n"/>
      <c r="AI1066" s="257" t="n"/>
      <c r="AJ1066" s="175" t="n"/>
    </row>
    <row r="1067">
      <c r="A1067" s="167">
        <f>E1067&amp;F1067</f>
        <v/>
      </c>
      <c r="B1067" s="56" t="n">
        <v>1066</v>
      </c>
      <c r="C1067" s="175">
        <f>C1066</f>
        <v/>
      </c>
      <c r="D1067" s="175">
        <f>C1067&amp;"/"&amp;B1067</f>
        <v/>
      </c>
      <c r="E1067" s="187" t="n">
        <v>45896</v>
      </c>
      <c r="F1067" s="270" t="inlineStr">
        <is>
          <t>возврат</t>
        </is>
      </c>
      <c r="G1067" s="268" t="inlineStr">
        <is>
          <t>Тандер</t>
        </is>
      </c>
      <c r="H1067" s="269" t="inlineStr">
        <is>
          <t>Екатеринбург</t>
        </is>
      </c>
      <c r="I1067" s="175" t="n">
        <v>500</v>
      </c>
      <c r="J1067" s="175" t="n">
        <v>500</v>
      </c>
      <c r="K1067" s="175" t="inlineStr">
        <is>
          <t>Пру1920624</t>
        </is>
      </c>
      <c r="L1067" s="175" t="inlineStr">
        <is>
          <t xml:space="preserve">Яковлев </t>
        </is>
      </c>
      <c r="M1067" s="175" t="inlineStr">
        <is>
          <t>А468ОК159</t>
        </is>
      </c>
      <c r="N1067" s="175" t="n">
        <v>20</v>
      </c>
      <c r="O1067" s="175" t="n"/>
      <c r="P1067" s="175" t="n"/>
      <c r="Q1067" s="251" t="n">
        <v>16000</v>
      </c>
      <c r="R1067" s="175" t="n">
        <v>810018360</v>
      </c>
      <c r="S1067" s="257" t="inlineStr">
        <is>
          <t>R101389053</t>
        </is>
      </c>
      <c r="T1067" s="175">
        <f>VLOOKUP(_xlfn.CONCAT(G1067,H1067),'SHIP-TO'!H:I,2,0)</f>
        <v/>
      </c>
      <c r="U1067" s="296" t="n"/>
      <c r="V1067" s="175" t="n"/>
      <c r="W1067" s="175" t="n"/>
      <c r="X1067" s="175" t="n"/>
      <c r="Y1067" s="175" t="n"/>
      <c r="Z1067" s="175" t="n"/>
      <c r="AA1067" s="175" t="n"/>
      <c r="AB1067" s="175" t="n"/>
      <c r="AC1067" s="175" t="n"/>
      <c r="AD1067" s="175" t="n"/>
      <c r="AE1067" s="175" t="n"/>
      <c r="AF1067" s="175" t="n"/>
      <c r="AG1067" s="175" t="n"/>
      <c r="AH1067" s="175" t="n"/>
      <c r="AI1067" s="257" t="n"/>
      <c r="AJ1067" s="175" t="n"/>
    </row>
    <row r="1068">
      <c r="A1068" s="167">
        <f>E1068&amp;F1068</f>
        <v/>
      </c>
      <c r="B1068" s="56" t="n">
        <v>1067</v>
      </c>
      <c r="C1068" s="175">
        <f>C1067</f>
        <v/>
      </c>
      <c r="D1068" s="175">
        <f>C1068&amp;"/"&amp;B1068</f>
        <v/>
      </c>
      <c r="E1068" s="187" t="n">
        <v>45896</v>
      </c>
      <c r="F1068" s="270" t="inlineStr">
        <is>
          <t>возврат</t>
        </is>
      </c>
      <c r="G1068" s="268" t="inlineStr">
        <is>
          <t>Континент</t>
        </is>
      </c>
      <c r="H1068" s="269" t="inlineStr">
        <is>
          <t>Челябинск</t>
        </is>
      </c>
      <c r="I1068" s="175" t="n">
        <v>600</v>
      </c>
      <c r="J1068" s="175" t="n">
        <v>600</v>
      </c>
      <c r="K1068" s="175" t="n">
        <v>26</v>
      </c>
      <c r="L1068" s="175" t="inlineStr">
        <is>
          <t>Лесников</t>
        </is>
      </c>
      <c r="M1068" s="175" t="inlineStr">
        <is>
          <t>Р208ТР159</t>
        </is>
      </c>
      <c r="N1068" s="175" t="n">
        <v>24</v>
      </c>
      <c r="O1068" s="175" t="n"/>
      <c r="P1068" s="175" t="n"/>
      <c r="Q1068" s="251" t="n">
        <v>40000</v>
      </c>
      <c r="R1068" s="175" t="n">
        <v>810017116</v>
      </c>
      <c r="S1068" s="257" t="inlineStr">
        <is>
          <t>R101389048</t>
        </is>
      </c>
      <c r="T1068" s="175">
        <f>VLOOKUP(_xlfn.CONCAT(G1068,H1068),'SHIP-TO'!H:I,2,0)</f>
        <v/>
      </c>
      <c r="U1068" s="296" t="n"/>
      <c r="V1068" s="175" t="n"/>
      <c r="W1068" s="175" t="n"/>
      <c r="X1068" s="175" t="n"/>
      <c r="Y1068" s="175" t="n"/>
      <c r="Z1068" s="175" t="n"/>
      <c r="AA1068" s="175" t="n"/>
      <c r="AB1068" s="175" t="n"/>
      <c r="AC1068" s="175" t="n"/>
      <c r="AD1068" s="175" t="n"/>
      <c r="AE1068" s="175" t="n"/>
      <c r="AF1068" s="175" t="n"/>
      <c r="AG1068" s="175" t="n"/>
      <c r="AH1068" s="175" t="n"/>
      <c r="AI1068" s="257" t="n"/>
      <c r="AJ1068" s="175" t="n"/>
    </row>
    <row r="1069" customFormat="1" s="172">
      <c r="A1069" s="167">
        <f>E1069&amp;F1069</f>
        <v/>
      </c>
      <c r="B1069" s="56" t="n">
        <v>1068</v>
      </c>
      <c r="C1069" s="175">
        <f>C1068</f>
        <v/>
      </c>
      <c r="D1069" s="175">
        <f>C1069&amp;"/"&amp;B1069</f>
        <v/>
      </c>
      <c r="E1069" s="187" t="n">
        <v>45897</v>
      </c>
      <c r="F1069" s="270" t="inlineStr">
        <is>
          <t>возврат</t>
        </is>
      </c>
      <c r="G1069" s="268" t="inlineStr">
        <is>
          <t>Х5</t>
        </is>
      </c>
      <c r="H1069" s="269" t="inlineStr">
        <is>
          <t>РЦ Екатеринбург</t>
        </is>
      </c>
      <c r="I1069" s="175" t="n">
        <v>300</v>
      </c>
      <c r="J1069" s="175" t="n">
        <v>300</v>
      </c>
      <c r="K1069" s="175" t="n">
        <v>15166</v>
      </c>
      <c r="L1069" s="175" t="inlineStr">
        <is>
          <t xml:space="preserve">Суханов </t>
        </is>
      </c>
      <c r="M1069" s="175" t="inlineStr">
        <is>
          <t>Р658ТО159</t>
        </is>
      </c>
      <c r="N1069" s="175" t="n">
        <v>12</v>
      </c>
      <c r="O1069" s="175" t="n"/>
      <c r="P1069" s="175" t="n"/>
      <c r="Q1069" s="251" t="n">
        <v>16000</v>
      </c>
      <c r="R1069" s="175" t="n">
        <v>810015237</v>
      </c>
      <c r="S1069" s="257" t="inlineStr">
        <is>
          <t>R101388950</t>
        </is>
      </c>
      <c r="T1069" s="175">
        <f>VLOOKUP(_xlfn.CONCAT(G1069,H1069),'SHIP-TO'!H:I,2,0)</f>
        <v/>
      </c>
      <c r="U1069" s="296" t="n"/>
      <c r="V1069" s="175" t="n"/>
      <c r="W1069" s="175" t="n"/>
      <c r="X1069" s="175" t="n"/>
      <c r="Y1069" s="175" t="n"/>
      <c r="Z1069" s="185" t="n"/>
      <c r="AA1069" s="185" t="n"/>
      <c r="AB1069" s="185" t="n"/>
      <c r="AC1069" s="185" t="n"/>
      <c r="AD1069" s="185" t="n"/>
      <c r="AE1069" s="185" t="n"/>
      <c r="AF1069" s="185" t="n"/>
      <c r="AG1069" s="185" t="n"/>
      <c r="AH1069" s="185" t="n"/>
      <c r="AI1069" s="258" t="n"/>
      <c r="AJ1069" s="185" t="n"/>
    </row>
    <row r="1070" customFormat="1" s="172">
      <c r="A1070" s="169">
        <f>E1070&amp;F1070</f>
        <v/>
      </c>
      <c r="B1070" s="170" t="n">
        <v>1069</v>
      </c>
      <c r="C1070" s="185">
        <f>C1069</f>
        <v/>
      </c>
      <c r="D1070" s="185">
        <f>C1070&amp;"/"&amp;B1070</f>
        <v/>
      </c>
      <c r="E1070" s="186" t="n">
        <v>45901</v>
      </c>
      <c r="F1070" s="186" t="inlineStr">
        <is>
          <t>возврат</t>
        </is>
      </c>
      <c r="G1070" s="185" t="inlineStr">
        <is>
          <t>Тандер</t>
        </is>
      </c>
      <c r="H1070" s="216" t="inlineStr">
        <is>
          <t>Екатеринбург</t>
        </is>
      </c>
      <c r="I1070" s="185" t="n">
        <v>500</v>
      </c>
      <c r="J1070" s="185" t="n">
        <v>500</v>
      </c>
      <c r="K1070" s="185" t="inlineStr">
        <is>
          <t>Пру1923795</t>
        </is>
      </c>
      <c r="L1070" s="185" t="inlineStr">
        <is>
          <t xml:space="preserve">Гительман </t>
        </is>
      </c>
      <c r="M1070" s="185" t="inlineStr">
        <is>
          <t>Н750ЕТ159</t>
        </is>
      </c>
      <c r="N1070" s="185" t="n">
        <v>20</v>
      </c>
      <c r="O1070" s="185" t="n"/>
      <c r="P1070" s="185" t="n"/>
      <c r="Q1070" s="275" t="n">
        <v>16000</v>
      </c>
      <c r="R1070" s="185" t="n">
        <v>810018276</v>
      </c>
      <c r="S1070" s="258" t="inlineStr">
        <is>
          <t>R101396948</t>
        </is>
      </c>
      <c r="T1070" s="185">
        <f>VLOOKUP(_xlfn.CONCAT(G1070,H1070),'SHIP-TO'!H:I,2,0)</f>
        <v/>
      </c>
      <c r="U1070" s="282" t="n"/>
      <c r="V1070" s="185" t="n"/>
      <c r="W1070" s="185" t="n"/>
      <c r="X1070" s="185" t="n"/>
      <c r="Y1070" s="185" t="n"/>
      <c r="Z1070" s="185" t="n"/>
      <c r="AA1070" s="185" t="n"/>
      <c r="AB1070" s="185" t="n"/>
      <c r="AC1070" s="185" t="n"/>
      <c r="AD1070" s="185" t="n"/>
      <c r="AE1070" s="185" t="n"/>
      <c r="AF1070" s="185" t="n"/>
      <c r="AG1070" s="185" t="n"/>
      <c r="AH1070" s="185" t="n"/>
      <c r="AI1070" s="258" t="n"/>
      <c r="AJ1070" s="185" t="n"/>
    </row>
    <row r="1071" customFormat="1" s="172">
      <c r="A1071" s="169">
        <f>E1071&amp;F1071</f>
        <v/>
      </c>
      <c r="B1071" s="170" t="n">
        <v>1070</v>
      </c>
      <c r="C1071" s="185">
        <f>C1070</f>
        <v/>
      </c>
      <c r="D1071" s="185">
        <f>C1071&amp;"/"&amp;B1071</f>
        <v/>
      </c>
      <c r="E1071" s="186" t="n">
        <v>45902</v>
      </c>
      <c r="F1071" s="186" t="inlineStr">
        <is>
          <t>возврат</t>
        </is>
      </c>
      <c r="G1071" s="185" t="inlineStr">
        <is>
          <t>Х5</t>
        </is>
      </c>
      <c r="H1071" s="216" t="inlineStr">
        <is>
          <t>РЦ Екатеринбург</t>
        </is>
      </c>
      <c r="I1071" s="185" t="n">
        <v>300</v>
      </c>
      <c r="J1071" s="185" t="n">
        <v>300</v>
      </c>
      <c r="K1071" s="185" t="n">
        <v>15221</v>
      </c>
      <c r="L1071" s="185" t="inlineStr">
        <is>
          <t xml:space="preserve">Чебыкин </t>
        </is>
      </c>
      <c r="M1071" s="185" t="inlineStr">
        <is>
          <t>А308ОК159</t>
        </is>
      </c>
      <c r="N1071" s="185" t="n">
        <v>12</v>
      </c>
      <c r="O1071" s="185" t="n"/>
      <c r="P1071" s="185" t="n"/>
      <c r="Q1071" s="275" t="n">
        <v>16000</v>
      </c>
      <c r="R1071" s="185" t="n">
        <v>810018368</v>
      </c>
      <c r="S1071" s="258" t="inlineStr">
        <is>
          <t>R101396935</t>
        </is>
      </c>
      <c r="T1071" s="185">
        <f>VLOOKUP(_xlfn.CONCAT(G1071,H1071),'SHIP-TO'!H:I,2,0)</f>
        <v/>
      </c>
      <c r="U1071" s="282" t="n"/>
      <c r="V1071" s="185" t="n"/>
      <c r="W1071" s="185" t="n"/>
      <c r="X1071" s="185" t="n"/>
      <c r="Y1071" s="185" t="n"/>
      <c r="Z1071" s="185" t="n"/>
      <c r="AA1071" s="185" t="n"/>
      <c r="AB1071" s="185" t="n"/>
      <c r="AC1071" s="185" t="n"/>
      <c r="AD1071" s="185" t="n"/>
      <c r="AE1071" s="185" t="n"/>
      <c r="AF1071" s="185" t="n"/>
      <c r="AG1071" s="185" t="n"/>
      <c r="AH1071" s="185" t="n"/>
      <c r="AI1071" s="258" t="n"/>
      <c r="AJ1071" s="185" t="n"/>
    </row>
    <row r="1072" customFormat="1" s="172">
      <c r="A1072" s="169">
        <f>E1072&amp;F1072</f>
        <v/>
      </c>
      <c r="B1072" s="170" t="n">
        <v>1071</v>
      </c>
      <c r="C1072" s="185">
        <f>C1071</f>
        <v/>
      </c>
      <c r="D1072" s="185">
        <f>C1072&amp;"/"&amp;B1072</f>
        <v/>
      </c>
      <c r="E1072" s="186" t="n">
        <v>45903</v>
      </c>
      <c r="F1072" s="186" t="inlineStr">
        <is>
          <t>возврат</t>
        </is>
      </c>
      <c r="G1072" s="185" t="inlineStr">
        <is>
          <t>Верный</t>
        </is>
      </c>
      <c r="H1072" s="216" t="inlineStr">
        <is>
          <t>Екатеринбург</t>
        </is>
      </c>
      <c r="I1072" s="185" t="n">
        <v>220</v>
      </c>
      <c r="J1072" s="185" t="n">
        <v>220</v>
      </c>
      <c r="K1072" s="185" t="inlineStr">
        <is>
          <t>4320662/s99</t>
        </is>
      </c>
      <c r="L1072" s="185" t="inlineStr">
        <is>
          <t xml:space="preserve">Гительман </t>
        </is>
      </c>
      <c r="M1072" s="185" t="inlineStr">
        <is>
          <t>Р658ТО159</t>
        </is>
      </c>
      <c r="N1072" s="185" t="n">
        <v>9</v>
      </c>
      <c r="O1072" s="185" t="n"/>
      <c r="P1072" s="185" t="n"/>
      <c r="Q1072" s="275" t="n">
        <v>16000</v>
      </c>
      <c r="R1072" s="185" t="n">
        <v>810018573</v>
      </c>
      <c r="S1072" s="258" t="inlineStr">
        <is>
          <t>R101396944</t>
        </is>
      </c>
      <c r="T1072" s="185">
        <f>VLOOKUP(_xlfn.CONCAT(G1072,H1072),'SHIP-TO'!H:I,2,0)</f>
        <v/>
      </c>
      <c r="U1072" s="282" t="n"/>
      <c r="V1072" s="185" t="n"/>
      <c r="W1072" s="185" t="n"/>
      <c r="X1072" s="185" t="n"/>
      <c r="Y1072" s="185" t="n"/>
      <c r="Z1072" s="185" t="n"/>
      <c r="AA1072" s="185" t="n"/>
      <c r="AB1072" s="185" t="n"/>
      <c r="AC1072" s="185" t="n"/>
      <c r="AD1072" s="185" t="n"/>
      <c r="AE1072" s="185" t="n"/>
      <c r="AF1072" s="185" t="n"/>
      <c r="AG1072" s="185" t="n"/>
      <c r="AH1072" s="185" t="n"/>
      <c r="AI1072" s="258" t="n"/>
      <c r="AJ1072" s="185" t="n"/>
    </row>
    <row r="1073" customFormat="1" s="172">
      <c r="A1073" s="169">
        <f>E1073&amp;F1073</f>
        <v/>
      </c>
      <c r="B1073" s="170" t="n">
        <v>1072</v>
      </c>
      <c r="C1073" s="185">
        <f>C1072</f>
        <v/>
      </c>
      <c r="D1073" s="185">
        <f>C1073&amp;"/"&amp;B1073</f>
        <v/>
      </c>
      <c r="E1073" s="186" t="n">
        <v>45904</v>
      </c>
      <c r="F1073" s="186" t="inlineStr">
        <is>
          <t>возврат</t>
        </is>
      </c>
      <c r="G1073" s="185" t="inlineStr">
        <is>
          <t>Лента</t>
        </is>
      </c>
      <c r="H1073" s="216" t="inlineStr">
        <is>
          <t>Екатеринбург</t>
        </is>
      </c>
      <c r="I1073" s="185" t="n">
        <v>24</v>
      </c>
      <c r="J1073" s="185" t="n">
        <v>24</v>
      </c>
      <c r="K1073" s="185" t="inlineStr">
        <is>
          <t>Лента</t>
        </is>
      </c>
      <c r="L1073" s="185" t="n"/>
      <c r="M1073" s="185" t="n"/>
      <c r="N1073" s="185" t="n">
        <v>1</v>
      </c>
      <c r="O1073" s="185" t="n"/>
      <c r="P1073" s="185" t="n"/>
      <c r="Q1073" s="185" t="inlineStr">
        <is>
          <t>-</t>
        </is>
      </c>
      <c r="R1073" s="185" t="inlineStr">
        <is>
          <t>-</t>
        </is>
      </c>
      <c r="S1073" s="185" t="inlineStr">
        <is>
          <t>-</t>
        </is>
      </c>
      <c r="T1073" s="185">
        <f>VLOOKUP(_xlfn.CONCAT(G1073,H1073),'SHIP-TO'!H:I,2,0)</f>
        <v/>
      </c>
      <c r="U1073" s="282" t="n"/>
      <c r="V1073" s="185" t="n"/>
      <c r="W1073" s="185" t="n"/>
      <c r="X1073" s="185" t="n"/>
      <c r="Y1073" s="185" t="n"/>
      <c r="Z1073" s="185" t="n"/>
      <c r="AA1073" s="185" t="n"/>
      <c r="AB1073" s="185" t="n"/>
      <c r="AC1073" s="185" t="n"/>
      <c r="AD1073" s="185" t="n"/>
      <c r="AE1073" s="185" t="n"/>
      <c r="AF1073" s="185" t="n"/>
      <c r="AG1073" s="185" t="n"/>
      <c r="AH1073" s="185" t="n"/>
      <c r="AI1073" s="258" t="n"/>
      <c r="AJ1073" s="185" t="n"/>
    </row>
    <row r="1074" customFormat="1" s="172">
      <c r="A1074" s="169">
        <f>E1074&amp;F1074</f>
        <v/>
      </c>
      <c r="B1074" s="170" t="n">
        <v>1073</v>
      </c>
      <c r="C1074" s="185">
        <f>C1073</f>
        <v/>
      </c>
      <c r="D1074" s="185">
        <f>C1074&amp;"/"&amp;B1074</f>
        <v/>
      </c>
      <c r="E1074" s="186" t="n">
        <v>45905</v>
      </c>
      <c r="F1074" s="186" t="inlineStr">
        <is>
          <t>возврат</t>
        </is>
      </c>
      <c r="G1074" s="185" t="inlineStr">
        <is>
          <t>Лента</t>
        </is>
      </c>
      <c r="H1074" s="216" t="inlineStr">
        <is>
          <t>Екатеринбург</t>
        </is>
      </c>
      <c r="I1074" s="185" t="n">
        <v>66</v>
      </c>
      <c r="J1074" s="185" t="n">
        <v>66</v>
      </c>
      <c r="K1074" s="185" t="inlineStr">
        <is>
          <t>Лента</t>
        </is>
      </c>
      <c r="L1074" s="185" t="n"/>
      <c r="M1074" s="185" t="n"/>
      <c r="N1074" s="185" t="n">
        <v>3</v>
      </c>
      <c r="O1074" s="185" t="n"/>
      <c r="P1074" s="185" t="n"/>
      <c r="Q1074" s="185" t="inlineStr">
        <is>
          <t>-</t>
        </is>
      </c>
      <c r="R1074" s="185" t="inlineStr">
        <is>
          <t>-</t>
        </is>
      </c>
      <c r="S1074" s="185" t="inlineStr">
        <is>
          <t>-</t>
        </is>
      </c>
      <c r="T1074" s="185">
        <f>VLOOKUP(_xlfn.CONCAT(G1074,H1074),'SHIP-TO'!H:I,2,0)</f>
        <v/>
      </c>
      <c r="U1074" s="282" t="n"/>
      <c r="V1074" s="185" t="n"/>
      <c r="W1074" s="185" t="n"/>
      <c r="X1074" s="185" t="n"/>
      <c r="Y1074" s="185" t="n"/>
      <c r="Z1074" s="185" t="n"/>
      <c r="AA1074" s="185" t="n"/>
      <c r="AB1074" s="185" t="n"/>
      <c r="AC1074" s="185" t="n"/>
      <c r="AD1074" s="185" t="n"/>
      <c r="AE1074" s="185" t="n"/>
      <c r="AF1074" s="185" t="n"/>
      <c r="AG1074" s="185" t="n"/>
      <c r="AH1074" s="185" t="n"/>
      <c r="AI1074" s="258" t="n"/>
      <c r="AJ1074" s="185" t="n"/>
    </row>
    <row r="1075" customFormat="1" s="172">
      <c r="A1075" s="169">
        <f>E1075&amp;F1075</f>
        <v/>
      </c>
      <c r="B1075" s="170" t="n">
        <v>1074</v>
      </c>
      <c r="C1075" s="185">
        <f>C1074</f>
        <v/>
      </c>
      <c r="D1075" s="185">
        <f>C1075&amp;"/"&amp;B1075</f>
        <v/>
      </c>
      <c r="E1075" s="186" t="n">
        <v>45905</v>
      </c>
      <c r="F1075" s="186" t="inlineStr">
        <is>
          <t>возврат</t>
        </is>
      </c>
      <c r="G1075" s="185" t="inlineStr">
        <is>
          <t>Х5</t>
        </is>
      </c>
      <c r="H1075" s="216" t="inlineStr">
        <is>
          <t>РЦ Тюмень</t>
        </is>
      </c>
      <c r="I1075" s="185" t="n">
        <v>400</v>
      </c>
      <c r="J1075" s="185" t="n">
        <v>400</v>
      </c>
      <c r="K1075" s="185" t="n">
        <v>4323</v>
      </c>
      <c r="L1075" s="185" t="inlineStr">
        <is>
          <t xml:space="preserve">Гительман </t>
        </is>
      </c>
      <c r="M1075" s="185" t="inlineStr">
        <is>
          <t>Р658ТО159</t>
        </is>
      </c>
      <c r="N1075" s="185" t="n">
        <v>16</v>
      </c>
      <c r="O1075" s="185" t="n"/>
      <c r="P1075" s="185" t="n"/>
      <c r="Q1075" s="275" t="n">
        <v>40000</v>
      </c>
      <c r="R1075" s="185" t="n">
        <v>810015968</v>
      </c>
      <c r="S1075" s="258" t="inlineStr">
        <is>
          <t>R101396933</t>
        </is>
      </c>
      <c r="T1075" s="185">
        <f>VLOOKUP(_xlfn.CONCAT(G1075,H1075),'SHIP-TO'!H:I,2,0)</f>
        <v/>
      </c>
      <c r="U1075" s="282" t="n"/>
      <c r="V1075" s="185" t="n"/>
      <c r="W1075" s="185" t="n"/>
      <c r="X1075" s="185" t="n"/>
      <c r="Y1075" s="185" t="n"/>
      <c r="Z1075" s="185" t="n"/>
      <c r="AA1075" s="185" t="n"/>
      <c r="AB1075" s="185" t="n"/>
      <c r="AC1075" s="185" t="n"/>
      <c r="AD1075" s="185" t="n"/>
      <c r="AE1075" s="185" t="n"/>
      <c r="AF1075" s="185" t="n"/>
      <c r="AG1075" s="185" t="n"/>
      <c r="AH1075" s="185" t="n"/>
      <c r="AI1075" s="258" t="n"/>
      <c r="AJ1075" s="185" t="n"/>
    </row>
    <row r="1076" customFormat="1" s="172">
      <c r="A1076" s="169">
        <f>E1076&amp;F1076</f>
        <v/>
      </c>
      <c r="B1076" s="170" t="n">
        <v>1075</v>
      </c>
      <c r="C1076" s="185">
        <f>C1075</f>
        <v/>
      </c>
      <c r="D1076" s="185">
        <f>C1076&amp;"/"&amp;B1076</f>
        <v/>
      </c>
      <c r="E1076" s="186" t="n">
        <v>45905</v>
      </c>
      <c r="F1076" s="186" t="inlineStr">
        <is>
          <t>возврат</t>
        </is>
      </c>
      <c r="G1076" s="185" t="inlineStr">
        <is>
          <t>Х5</t>
        </is>
      </c>
      <c r="H1076" s="216" t="inlineStr">
        <is>
          <t>РЦ Екатеринбург Юг</t>
        </is>
      </c>
      <c r="I1076" s="185" t="n">
        <v>300</v>
      </c>
      <c r="J1076" s="185" t="n">
        <v>0</v>
      </c>
      <c r="K1076" s="185" t="inlineStr">
        <is>
          <t>Срыв ТК - водитель планировался после выгрузки текущей поставки - не выгрузили ГП и не загрузили поддоны</t>
        </is>
      </c>
      <c r="L1076" s="185" t="inlineStr">
        <is>
          <t xml:space="preserve">Яковлев </t>
        </is>
      </c>
      <c r="M1076" s="185" t="inlineStr">
        <is>
          <t>А468ОК159</t>
        </is>
      </c>
      <c r="N1076" s="185" t="n">
        <v>0</v>
      </c>
      <c r="O1076" s="185" t="n"/>
      <c r="P1076" s="185" t="n"/>
      <c r="Q1076" s="185" t="inlineStr">
        <is>
          <t>-</t>
        </is>
      </c>
      <c r="R1076" s="185" t="inlineStr">
        <is>
          <t>-</t>
        </is>
      </c>
      <c r="S1076" s="185" t="inlineStr">
        <is>
          <t>-</t>
        </is>
      </c>
      <c r="T1076" s="185">
        <f>VLOOKUP(_xlfn.CONCAT(G1076,H1076),'SHIP-TO'!H:I,2,0)</f>
        <v/>
      </c>
      <c r="U1076" s="282" t="n"/>
      <c r="V1076" s="185" t="n"/>
      <c r="W1076" s="185" t="n"/>
      <c r="X1076" s="185" t="n"/>
      <c r="Y1076" s="185" t="n"/>
      <c r="Z1076" s="185" t="n"/>
      <c r="AA1076" s="185" t="n"/>
      <c r="AB1076" s="185" t="n"/>
      <c r="AC1076" s="185" t="n"/>
      <c r="AD1076" s="185" t="n"/>
      <c r="AE1076" s="185" t="n"/>
      <c r="AF1076" s="185" t="n"/>
      <c r="AG1076" s="185" t="n"/>
      <c r="AH1076" s="185" t="n"/>
      <c r="AI1076" s="258" t="n"/>
      <c r="AJ1076" s="185" t="n"/>
    </row>
    <row r="1077" customFormat="1" s="172">
      <c r="A1077" s="169">
        <f>E1077&amp;F1077</f>
        <v/>
      </c>
      <c r="B1077" s="170" t="n">
        <v>1076</v>
      </c>
      <c r="C1077" s="185">
        <f>C1076</f>
        <v/>
      </c>
      <c r="D1077" s="185">
        <f>C1077&amp;"/"&amp;B1077</f>
        <v/>
      </c>
      <c r="E1077" s="186" t="n">
        <v>45906</v>
      </c>
      <c r="F1077" s="186" t="inlineStr">
        <is>
          <t>возврат</t>
        </is>
      </c>
      <c r="G1077" s="185" t="inlineStr">
        <is>
          <t>Лента</t>
        </is>
      </c>
      <c r="H1077" s="216" t="inlineStr">
        <is>
          <t>Екатеринбург</t>
        </is>
      </c>
      <c r="I1077" s="185" t="n">
        <v>48</v>
      </c>
      <c r="J1077" s="185" t="n">
        <v>48</v>
      </c>
      <c r="K1077" s="185" t="inlineStr">
        <is>
          <t>Лента</t>
        </is>
      </c>
      <c r="L1077" s="185" t="n"/>
      <c r="M1077" s="185" t="n"/>
      <c r="N1077" s="185" t="n">
        <v>2</v>
      </c>
      <c r="O1077" s="185" t="n"/>
      <c r="P1077" s="185" t="n"/>
      <c r="Q1077" s="185" t="inlineStr">
        <is>
          <t>-</t>
        </is>
      </c>
      <c r="R1077" s="185" t="inlineStr">
        <is>
          <t>-</t>
        </is>
      </c>
      <c r="S1077" s="185" t="inlineStr">
        <is>
          <t>-</t>
        </is>
      </c>
      <c r="T1077" s="185">
        <f>VLOOKUP(_xlfn.CONCAT(G1077,H1077),'SHIP-TO'!H:I,2,0)</f>
        <v/>
      </c>
      <c r="U1077" s="282" t="n"/>
      <c r="V1077" s="185" t="n"/>
      <c r="W1077" s="185" t="n"/>
      <c r="X1077" s="185" t="n"/>
      <c r="Y1077" s="185" t="n"/>
      <c r="Z1077" s="185" t="n"/>
      <c r="AA1077" s="185" t="n"/>
      <c r="AB1077" s="185" t="n"/>
      <c r="AC1077" s="185" t="n"/>
      <c r="AD1077" s="185" t="n"/>
      <c r="AE1077" s="185" t="n"/>
      <c r="AF1077" s="185" t="n"/>
      <c r="AG1077" s="185" t="n"/>
      <c r="AH1077" s="185" t="n"/>
      <c r="AI1077" s="258" t="n"/>
      <c r="AJ1077" s="185" t="n"/>
    </row>
    <row r="1078" customFormat="1" s="172">
      <c r="A1078" s="169">
        <f>E1078&amp;F1078</f>
        <v/>
      </c>
      <c r="B1078" s="170" t="n">
        <v>1077</v>
      </c>
      <c r="C1078" s="185">
        <f>C1077</f>
        <v/>
      </c>
      <c r="D1078" s="185">
        <f>C1078&amp;"/"&amp;B1078</f>
        <v/>
      </c>
      <c r="E1078" s="186" t="n">
        <v>45906</v>
      </c>
      <c r="F1078" s="186" t="inlineStr">
        <is>
          <t>возврат</t>
        </is>
      </c>
      <c r="G1078" s="185" t="inlineStr">
        <is>
          <t>Тандер</t>
        </is>
      </c>
      <c r="H1078" s="216" t="inlineStr">
        <is>
          <t>Екатеринбург</t>
        </is>
      </c>
      <c r="I1078" s="185" t="n">
        <v>500</v>
      </c>
      <c r="J1078" s="185" t="n">
        <v>500</v>
      </c>
      <c r="K1078" s="185" t="inlineStr">
        <is>
          <t>Пру1927714</t>
        </is>
      </c>
      <c r="L1078" s="185" t="inlineStr">
        <is>
          <t xml:space="preserve">Черемской </t>
        </is>
      </c>
      <c r="M1078" s="185" t="inlineStr">
        <is>
          <t>Р689КР159</t>
        </is>
      </c>
      <c r="N1078" s="185" t="n">
        <v>20</v>
      </c>
      <c r="O1078" s="185" t="n"/>
      <c r="P1078" s="185" t="n"/>
      <c r="Q1078" s="275" t="n">
        <v>16000</v>
      </c>
      <c r="R1078" s="185" t="n">
        <v>810016372</v>
      </c>
      <c r="S1078" s="258" t="inlineStr">
        <is>
          <t>R101396947</t>
        </is>
      </c>
      <c r="T1078" s="185">
        <f>VLOOKUP(_xlfn.CONCAT(G1078,H1078),'SHIP-TO'!H:I,2,0)</f>
        <v/>
      </c>
      <c r="U1078" s="282" t="n"/>
      <c r="V1078" s="185" t="n"/>
      <c r="W1078" s="185" t="n"/>
      <c r="X1078" s="185" t="n"/>
      <c r="Y1078" s="185" t="n"/>
      <c r="Z1078" s="185" t="n"/>
      <c r="AA1078" s="185" t="n"/>
      <c r="AB1078" s="185" t="n"/>
      <c r="AC1078" s="185" t="n"/>
      <c r="AD1078" s="185" t="n"/>
      <c r="AE1078" s="185" t="n"/>
      <c r="AF1078" s="185" t="n"/>
      <c r="AG1078" s="185" t="n"/>
      <c r="AH1078" s="185" t="n"/>
      <c r="AI1078" s="258" t="n"/>
      <c r="AJ1078" s="185" t="n"/>
    </row>
    <row r="1079" customFormat="1" s="172">
      <c r="A1079" s="169">
        <f>E1079&amp;F1079</f>
        <v/>
      </c>
      <c r="B1079" s="170" t="n">
        <v>1078</v>
      </c>
      <c r="C1079" s="185">
        <f>C1078</f>
        <v/>
      </c>
      <c r="D1079" s="185">
        <f>C1079&amp;"/"&amp;B1079</f>
        <v/>
      </c>
      <c r="E1079" s="186" t="n">
        <v>45907</v>
      </c>
      <c r="F1079" s="186" t="inlineStr">
        <is>
          <t>возврат</t>
        </is>
      </c>
      <c r="G1079" s="185" t="inlineStr">
        <is>
          <t>Лента</t>
        </is>
      </c>
      <c r="H1079" s="216" t="inlineStr">
        <is>
          <t>Екатеринбург</t>
        </is>
      </c>
      <c r="I1079" s="185" t="n">
        <v>83</v>
      </c>
      <c r="J1079" s="185" t="n">
        <v>83</v>
      </c>
      <c r="K1079" s="185" t="inlineStr">
        <is>
          <t>Лента</t>
        </is>
      </c>
      <c r="L1079" s="185" t="n"/>
      <c r="M1079" s="185" t="n"/>
      <c r="N1079" s="185" t="n">
        <v>4</v>
      </c>
      <c r="O1079" s="185" t="n"/>
      <c r="P1079" s="185" t="n"/>
      <c r="Q1079" s="185" t="inlineStr">
        <is>
          <t>-</t>
        </is>
      </c>
      <c r="R1079" s="185" t="inlineStr">
        <is>
          <t>-</t>
        </is>
      </c>
      <c r="S1079" s="185" t="inlineStr">
        <is>
          <t>-</t>
        </is>
      </c>
      <c r="T1079" s="185">
        <f>VLOOKUP(_xlfn.CONCAT(G1079,H1079),'SHIP-TO'!H:I,2,0)</f>
        <v/>
      </c>
      <c r="U1079" s="282" t="n"/>
      <c r="V1079" s="185" t="n"/>
      <c r="W1079" s="185" t="n"/>
      <c r="X1079" s="185" t="n"/>
      <c r="Y1079" s="185" t="n"/>
      <c r="Z1079" s="185" t="n"/>
      <c r="AA1079" s="185" t="n"/>
      <c r="AB1079" s="185" t="n"/>
      <c r="AC1079" s="185" t="n"/>
      <c r="AD1079" s="185" t="n"/>
      <c r="AE1079" s="185" t="n"/>
      <c r="AF1079" s="185" t="n"/>
      <c r="AG1079" s="185" t="n"/>
      <c r="AH1079" s="185" t="n"/>
      <c r="AI1079" s="258" t="n"/>
      <c r="AJ1079" s="185" t="n"/>
    </row>
    <row r="1080" customFormat="1" s="172">
      <c r="A1080" s="169">
        <f>E1080&amp;F1080</f>
        <v/>
      </c>
      <c r="B1080" s="170" t="n">
        <v>1079</v>
      </c>
      <c r="C1080" s="185">
        <f>C1079</f>
        <v/>
      </c>
      <c r="D1080" s="185">
        <f>C1080&amp;"/"&amp;B1080</f>
        <v/>
      </c>
      <c r="E1080" s="186" t="n">
        <v>45907</v>
      </c>
      <c r="F1080" s="186" t="inlineStr">
        <is>
          <t>возврат</t>
        </is>
      </c>
      <c r="G1080" s="185" t="inlineStr">
        <is>
          <t>Х5</t>
        </is>
      </c>
      <c r="H1080" s="216" t="inlineStr">
        <is>
          <t>РЦ Екатеринбург Юг</t>
        </is>
      </c>
      <c r="I1080" s="185" t="n">
        <v>300</v>
      </c>
      <c r="J1080" s="185" t="n">
        <v>300</v>
      </c>
      <c r="K1080" s="185" t="n">
        <v>5989</v>
      </c>
      <c r="L1080" s="185" t="inlineStr">
        <is>
          <t xml:space="preserve">Касьяненко </t>
        </is>
      </c>
      <c r="M1080" s="185" t="inlineStr">
        <is>
          <t>А308ОК159</t>
        </is>
      </c>
      <c r="N1080" s="185" t="n">
        <v>12</v>
      </c>
      <c r="O1080" s="185" t="n"/>
      <c r="P1080" s="185" t="n"/>
      <c r="Q1080" s="275" t="n">
        <v>16000</v>
      </c>
      <c r="R1080" s="185" t="n">
        <v>810018369</v>
      </c>
      <c r="S1080" s="258" t="inlineStr">
        <is>
          <t>R101396941</t>
        </is>
      </c>
      <c r="T1080" s="185">
        <f>VLOOKUP(_xlfn.CONCAT(G1080,H1080),'SHIP-TO'!H:I,2,0)</f>
        <v/>
      </c>
      <c r="U1080" s="282" t="n"/>
      <c r="V1080" s="185" t="n"/>
      <c r="W1080" s="185" t="n"/>
      <c r="X1080" s="185" t="n"/>
      <c r="Y1080" s="185" t="n"/>
      <c r="Z1080" s="185" t="n"/>
      <c r="AA1080" s="185" t="n"/>
      <c r="AB1080" s="185" t="n"/>
      <c r="AC1080" s="185" t="n"/>
      <c r="AD1080" s="185" t="n"/>
      <c r="AE1080" s="185" t="n"/>
      <c r="AF1080" s="185" t="n"/>
      <c r="AG1080" s="185" t="n"/>
      <c r="AH1080" s="185" t="n"/>
      <c r="AI1080" s="258" t="n"/>
      <c r="AJ1080" s="185" t="n"/>
    </row>
    <row r="1081" customFormat="1" s="172">
      <c r="A1081" s="169">
        <f>E1081&amp;F1081</f>
        <v/>
      </c>
      <c r="B1081" s="170" t="n">
        <v>1080</v>
      </c>
      <c r="C1081" s="185">
        <f>C1080</f>
        <v/>
      </c>
      <c r="D1081" s="185">
        <f>C1081&amp;"/"&amp;B1081</f>
        <v/>
      </c>
      <c r="E1081" s="186" t="n">
        <v>45909</v>
      </c>
      <c r="F1081" s="186" t="inlineStr">
        <is>
          <t>возврат</t>
        </is>
      </c>
      <c r="G1081" s="185" t="inlineStr">
        <is>
          <t>Х5</t>
        </is>
      </c>
      <c r="H1081" s="216" t="inlineStr">
        <is>
          <t>РЦ Екатеринбург</t>
        </is>
      </c>
      <c r="I1081" s="185" t="n">
        <v>300</v>
      </c>
      <c r="J1081" s="185" t="n">
        <v>300</v>
      </c>
      <c r="K1081" s="185" t="n">
        <v>15284</v>
      </c>
      <c r="L1081" s="185" t="inlineStr">
        <is>
          <t xml:space="preserve">Ханнанов </t>
        </is>
      </c>
      <c r="M1081" s="185" t="inlineStr">
        <is>
          <t>Н773ЕТ159</t>
        </is>
      </c>
      <c r="N1081" s="185" t="n">
        <v>12</v>
      </c>
      <c r="O1081" s="185" t="n"/>
      <c r="P1081" s="185" t="n"/>
      <c r="Q1081" s="275" t="n">
        <v>16000</v>
      </c>
      <c r="R1081" s="185" t="n">
        <v>810017123</v>
      </c>
      <c r="S1081" s="258" t="inlineStr">
        <is>
          <t>R101396936</t>
        </is>
      </c>
      <c r="T1081" s="185">
        <f>VLOOKUP(_xlfn.CONCAT(G1081,H1081),'SHIP-TO'!H:I,2,0)</f>
        <v/>
      </c>
      <c r="U1081" s="282" t="n"/>
      <c r="V1081" s="185" t="n"/>
      <c r="W1081" s="185" t="n"/>
      <c r="X1081" s="185" t="n"/>
      <c r="Y1081" s="185" t="n"/>
      <c r="Z1081" s="185" t="n"/>
      <c r="AA1081" s="185" t="n"/>
      <c r="AB1081" s="185" t="n"/>
      <c r="AC1081" s="185" t="n"/>
      <c r="AD1081" s="185" t="n"/>
      <c r="AE1081" s="185" t="n"/>
      <c r="AF1081" s="185" t="n"/>
      <c r="AG1081" s="185" t="n"/>
      <c r="AH1081" s="185" t="n"/>
      <c r="AI1081" s="258" t="n"/>
      <c r="AJ1081" s="185" t="n"/>
    </row>
    <row r="1082" customFormat="1" s="172">
      <c r="A1082" s="169">
        <f>E1082&amp;F1082</f>
        <v/>
      </c>
      <c r="B1082" s="170" t="n">
        <v>1081</v>
      </c>
      <c r="C1082" s="185">
        <f>C1081</f>
        <v/>
      </c>
      <c r="D1082" s="185">
        <f>C1082&amp;"/"&amp;B1082</f>
        <v/>
      </c>
      <c r="E1082" s="186" t="n">
        <v>45909</v>
      </c>
      <c r="F1082" s="186" t="inlineStr">
        <is>
          <t>возврат</t>
        </is>
      </c>
      <c r="G1082" s="185" t="inlineStr">
        <is>
          <t>Лента</t>
        </is>
      </c>
      <c r="H1082" s="216" t="inlineStr">
        <is>
          <t>Екатеринбург</t>
        </is>
      </c>
      <c r="I1082" s="185" t="n">
        <v>69</v>
      </c>
      <c r="J1082" s="185" t="n">
        <v>69</v>
      </c>
      <c r="K1082" s="185" t="inlineStr">
        <is>
          <t>Лента</t>
        </is>
      </c>
      <c r="L1082" s="185" t="inlineStr">
        <is>
          <t>Карамов</t>
        </is>
      </c>
      <c r="M1082" s="185" t="n"/>
      <c r="N1082" s="185" t="n">
        <v>3</v>
      </c>
      <c r="O1082" s="185" t="n"/>
      <c r="P1082" s="185" t="n"/>
      <c r="Q1082" s="185" t="inlineStr">
        <is>
          <t>-</t>
        </is>
      </c>
      <c r="R1082" s="185" t="inlineStr">
        <is>
          <t>-</t>
        </is>
      </c>
      <c r="S1082" s="185" t="inlineStr">
        <is>
          <t>-</t>
        </is>
      </c>
      <c r="T1082" s="185">
        <f>VLOOKUP(_xlfn.CONCAT(G1082,H1082),'SHIP-TO'!H:I,2,0)</f>
        <v/>
      </c>
      <c r="U1082" s="282" t="n"/>
      <c r="V1082" s="185" t="n"/>
      <c r="W1082" s="185" t="n"/>
      <c r="X1082" s="185" t="n"/>
      <c r="Y1082" s="185" t="n"/>
      <c r="Z1082" s="185" t="n"/>
      <c r="AA1082" s="185" t="n"/>
      <c r="AB1082" s="185" t="n"/>
      <c r="AC1082" s="185" t="n"/>
      <c r="AD1082" s="185" t="n"/>
      <c r="AE1082" s="185" t="n"/>
      <c r="AF1082" s="185" t="n"/>
      <c r="AG1082" s="185" t="n"/>
      <c r="AH1082" s="185" t="n"/>
      <c r="AI1082" s="258" t="n"/>
      <c r="AJ1082" s="185" t="n"/>
    </row>
    <row r="1083" customFormat="1" s="172">
      <c r="A1083" s="169">
        <f>E1083&amp;F1083</f>
        <v/>
      </c>
      <c r="B1083" s="170" t="n">
        <v>1082</v>
      </c>
      <c r="C1083" s="185">
        <f>C1082</f>
        <v/>
      </c>
      <c r="D1083" s="185">
        <f>C1083&amp;"/"&amp;B1083</f>
        <v/>
      </c>
      <c r="E1083" s="186" t="n">
        <v>45911</v>
      </c>
      <c r="F1083" s="186" t="inlineStr">
        <is>
          <t>возврат</t>
        </is>
      </c>
      <c r="G1083" s="185" t="inlineStr">
        <is>
          <t>Тандер</t>
        </is>
      </c>
      <c r="H1083" s="216" t="inlineStr">
        <is>
          <t>Екатеринбург</t>
        </is>
      </c>
      <c r="I1083" s="185" t="n">
        <v>500</v>
      </c>
      <c r="J1083" s="185" t="n">
        <v>500</v>
      </c>
      <c r="K1083" s="185" t="inlineStr">
        <is>
          <t>Пру1931640</t>
        </is>
      </c>
      <c r="L1083" s="185" t="inlineStr">
        <is>
          <t xml:space="preserve">Чабин </t>
        </is>
      </c>
      <c r="M1083" s="185" t="inlineStr">
        <is>
          <t>Р673ТО159</t>
        </is>
      </c>
      <c r="N1083" s="185" t="n">
        <v>20</v>
      </c>
      <c r="O1083" s="185" t="n"/>
      <c r="P1083" s="185" t="n"/>
      <c r="Q1083" s="275" t="n">
        <v>16000</v>
      </c>
      <c r="R1083" s="185" t="n">
        <v>810018366</v>
      </c>
      <c r="S1083" s="258" t="inlineStr">
        <is>
          <t>R101396946</t>
        </is>
      </c>
      <c r="T1083" s="185">
        <f>VLOOKUP(_xlfn.CONCAT(G1083,H1083),'SHIP-TO'!H:I,2,0)</f>
        <v/>
      </c>
      <c r="U1083" s="282" t="n"/>
      <c r="V1083" s="185" t="n"/>
      <c r="W1083" s="185" t="n"/>
      <c r="X1083" s="185" t="n"/>
      <c r="Y1083" s="185" t="n"/>
      <c r="Z1083" s="185" t="n"/>
      <c r="AA1083" s="185" t="n"/>
      <c r="AB1083" s="185" t="n"/>
      <c r="AC1083" s="185" t="n"/>
      <c r="AD1083" s="185" t="n"/>
      <c r="AE1083" s="185" t="n"/>
      <c r="AF1083" s="185" t="n"/>
      <c r="AG1083" s="185" t="n"/>
      <c r="AH1083" s="185" t="n"/>
      <c r="AI1083" s="258" t="n"/>
      <c r="AJ1083" s="185" t="n"/>
    </row>
    <row r="1084" customFormat="1" s="172">
      <c r="A1084" s="169">
        <f>E1084&amp;F1084</f>
        <v/>
      </c>
      <c r="B1084" s="170" t="n">
        <v>1083</v>
      </c>
      <c r="C1084" s="185">
        <f>C1083</f>
        <v/>
      </c>
      <c r="D1084" s="185">
        <f>C1084&amp;"/"&amp;B1084</f>
        <v/>
      </c>
      <c r="E1084" s="186" t="n">
        <v>45911</v>
      </c>
      <c r="F1084" s="186" t="inlineStr">
        <is>
          <t>поставка</t>
        </is>
      </c>
      <c r="G1084" s="185" t="inlineStr">
        <is>
          <t>ДЦ Пермь</t>
        </is>
      </c>
      <c r="H1084" s="216" t="n"/>
      <c r="I1084" s="185" t="n">
        <v>600</v>
      </c>
      <c r="J1084" s="185" t="n">
        <v>600</v>
      </c>
      <c r="K1084" s="185" t="inlineStr">
        <is>
          <t>TR EKB2025091001</t>
        </is>
      </c>
      <c r="L1084" s="185" t="inlineStr">
        <is>
          <t xml:space="preserve">Поединщиков </t>
        </is>
      </c>
      <c r="M1084" s="185" t="inlineStr">
        <is>
          <t>Т210ВР196</t>
        </is>
      </c>
      <c r="N1084" s="185" t="n">
        <v>24</v>
      </c>
      <c r="O1084" s="185" t="n"/>
      <c r="P1084" s="185" t="n"/>
      <c r="Q1084" s="291" t="n">
        <v>38000</v>
      </c>
      <c r="R1084" s="185" t="inlineStr">
        <is>
          <t>-</t>
        </is>
      </c>
      <c r="S1084" s="185" t="inlineStr">
        <is>
          <t>R101391374</t>
        </is>
      </c>
      <c r="T1084" s="185">
        <f>VLOOKUP(_xlfn.CONCAT(G1084,H1084),'SHIP-TO'!H:I,2,0)</f>
        <v/>
      </c>
      <c r="U1084" s="282" t="n"/>
      <c r="V1084" s="185" t="n"/>
      <c r="W1084" s="185" t="n"/>
      <c r="X1084" s="185" t="n"/>
      <c r="Y1084" s="185" t="n"/>
      <c r="Z1084" s="185" t="n"/>
      <c r="AA1084" s="185" t="n"/>
      <c r="AB1084" s="185" t="n"/>
      <c r="AC1084" s="185" t="n"/>
      <c r="AD1084" s="185" t="n"/>
      <c r="AE1084" s="185" t="n"/>
      <c r="AF1084" s="185" t="n"/>
      <c r="AG1084" s="185" t="n"/>
      <c r="AH1084" s="185" t="n"/>
      <c r="AI1084" s="258" t="n"/>
      <c r="AJ1084" s="185" t="n"/>
    </row>
    <row r="1085" customFormat="1" s="172">
      <c r="A1085" s="169">
        <f>E1085&amp;F1085</f>
        <v/>
      </c>
      <c r="B1085" s="170" t="n">
        <v>1084</v>
      </c>
      <c r="C1085" s="185">
        <f>C1084</f>
        <v/>
      </c>
      <c r="D1085" s="185">
        <f>C1085&amp;"/"&amp;B1085</f>
        <v/>
      </c>
      <c r="E1085" s="186" t="n">
        <v>45913</v>
      </c>
      <c r="F1085" s="186" t="inlineStr">
        <is>
          <t>возврат</t>
        </is>
      </c>
      <c r="G1085" s="185" t="inlineStr">
        <is>
          <t>Лента</t>
        </is>
      </c>
      <c r="H1085" s="216" t="inlineStr">
        <is>
          <t>Екатеринбург</t>
        </is>
      </c>
      <c r="I1085" s="185" t="n">
        <v>125</v>
      </c>
      <c r="J1085" s="185" t="n">
        <v>92</v>
      </c>
      <c r="K1085" s="185" t="n"/>
      <c r="L1085" s="185" t="n"/>
      <c r="M1085" s="185" t="n"/>
      <c r="N1085" s="185" t="n">
        <v>4</v>
      </c>
      <c r="O1085" s="185" t="n"/>
      <c r="P1085" s="185" t="n"/>
      <c r="Q1085" s="185" t="inlineStr">
        <is>
          <t>-</t>
        </is>
      </c>
      <c r="R1085" s="185" t="inlineStr">
        <is>
          <t>-</t>
        </is>
      </c>
      <c r="S1085" s="185" t="inlineStr">
        <is>
          <t>-</t>
        </is>
      </c>
      <c r="T1085" s="185">
        <f>VLOOKUP(_xlfn.CONCAT(G1085,H1085),'SHIP-TO'!H:I,2,0)</f>
        <v/>
      </c>
      <c r="U1085" s="282" t="n"/>
      <c r="V1085" s="185" t="n"/>
      <c r="W1085" s="185" t="n"/>
      <c r="X1085" s="185" t="n"/>
      <c r="Y1085" s="185" t="n"/>
      <c r="Z1085" s="185" t="n"/>
      <c r="AA1085" s="185" t="n"/>
      <c r="AB1085" s="185" t="n"/>
      <c r="AC1085" s="185" t="n"/>
      <c r="AD1085" s="185" t="n"/>
      <c r="AE1085" s="185" t="n"/>
      <c r="AF1085" s="185" t="n"/>
      <c r="AG1085" s="185" t="n"/>
      <c r="AH1085" s="185" t="n"/>
      <c r="AI1085" s="258" t="n"/>
      <c r="AJ1085" s="185" t="n"/>
    </row>
    <row r="1086" customFormat="1" s="172">
      <c r="A1086" s="169">
        <f>E1086&amp;F1086</f>
        <v/>
      </c>
      <c r="B1086" s="185" t="n">
        <v>1085</v>
      </c>
      <c r="C1086" s="185">
        <f>C1085</f>
        <v/>
      </c>
      <c r="D1086" s="185">
        <f>C1086&amp;"/"&amp;B1086</f>
        <v/>
      </c>
      <c r="E1086" s="186" t="n">
        <v>45913</v>
      </c>
      <c r="F1086" s="186" t="inlineStr">
        <is>
          <t>возврат</t>
        </is>
      </c>
      <c r="G1086" s="185" t="inlineStr">
        <is>
          <t>Х5</t>
        </is>
      </c>
      <c r="H1086" s="216" t="inlineStr">
        <is>
          <t>РЦ Екатеринбург</t>
        </is>
      </c>
      <c r="I1086" s="185" t="n">
        <v>400</v>
      </c>
      <c r="J1086" s="185" t="n">
        <v>400</v>
      </c>
      <c r="K1086" s="185" t="n">
        <v>15321</v>
      </c>
      <c r="L1086" s="185" t="inlineStr">
        <is>
          <t xml:space="preserve">Тонкушин </t>
        </is>
      </c>
      <c r="M1086" s="185" t="inlineStr">
        <is>
          <t>А309ОК159</t>
        </is>
      </c>
      <c r="N1086" s="185" t="n">
        <v>16</v>
      </c>
      <c r="O1086" s="185" t="n"/>
      <c r="P1086" s="185" t="n"/>
      <c r="Q1086" s="275" t="n">
        <v>16000</v>
      </c>
      <c r="R1086" s="185" t="n">
        <v>810017124</v>
      </c>
      <c r="S1086" s="258" t="inlineStr">
        <is>
          <t>R101396934</t>
        </is>
      </c>
      <c r="T1086" s="185">
        <f>VLOOKUP(_xlfn.CONCAT(G1086,H1086),'SHIP-TO'!H:I,2,0)</f>
        <v/>
      </c>
      <c r="U1086" s="282" t="n"/>
      <c r="V1086" s="185" t="n"/>
      <c r="W1086" s="185" t="n"/>
      <c r="X1086" s="185" t="n"/>
      <c r="Y1086" s="185" t="n"/>
      <c r="Z1086" s="185" t="n"/>
      <c r="AA1086" s="185" t="n"/>
      <c r="AB1086" s="185" t="n"/>
      <c r="AC1086" s="185" t="n"/>
      <c r="AD1086" s="185" t="n"/>
      <c r="AE1086" s="185" t="n"/>
      <c r="AF1086" s="185" t="n"/>
      <c r="AG1086" s="185" t="n"/>
      <c r="AH1086" s="185" t="n"/>
      <c r="AI1086" s="258" t="n"/>
      <c r="AJ1086" s="185" t="n"/>
    </row>
    <row r="1087" customFormat="1" s="172">
      <c r="A1087" s="169">
        <f>E1087&amp;F1087</f>
        <v/>
      </c>
      <c r="B1087" s="185" t="n">
        <v>1086</v>
      </c>
      <c r="C1087" s="185">
        <f>C1086</f>
        <v/>
      </c>
      <c r="D1087" s="185">
        <f>C1087&amp;"/"&amp;B1087</f>
        <v/>
      </c>
      <c r="E1087" s="186" t="n">
        <v>45916</v>
      </c>
      <c r="F1087" s="186" t="inlineStr">
        <is>
          <t>возврат</t>
        </is>
      </c>
      <c r="G1087" s="185" t="inlineStr">
        <is>
          <t>Лента</t>
        </is>
      </c>
      <c r="H1087" s="216" t="inlineStr">
        <is>
          <t>Екатеринбург</t>
        </is>
      </c>
      <c r="I1087" s="185" t="n">
        <v>89</v>
      </c>
      <c r="J1087" s="185" t="n">
        <v>20</v>
      </c>
      <c r="K1087" s="185" t="n"/>
      <c r="L1087" s="185" t="n"/>
      <c r="M1087" s="185" t="n"/>
      <c r="N1087" s="185" t="n">
        <v>1</v>
      </c>
      <c r="O1087" s="185" t="n"/>
      <c r="P1087" s="185" t="n"/>
      <c r="Q1087" s="185" t="inlineStr">
        <is>
          <t>-</t>
        </is>
      </c>
      <c r="R1087" s="185" t="inlineStr">
        <is>
          <t>-</t>
        </is>
      </c>
      <c r="S1087" s="185" t="inlineStr">
        <is>
          <t>-</t>
        </is>
      </c>
      <c r="T1087" s="185">
        <f>VLOOKUP(_xlfn.CONCAT(G1087,H1087),'SHIP-TO'!H:I,2,0)</f>
        <v/>
      </c>
      <c r="U1087" s="282" t="n"/>
      <c r="V1087" s="185" t="n"/>
      <c r="W1087" s="185" t="n"/>
      <c r="X1087" s="185" t="n"/>
      <c r="Y1087" s="185" t="n"/>
      <c r="Z1087" s="185" t="n"/>
      <c r="AA1087" s="185" t="n"/>
      <c r="AB1087" s="185" t="n"/>
      <c r="AC1087" s="185" t="n"/>
      <c r="AD1087" s="185" t="n"/>
      <c r="AE1087" s="185" t="n"/>
      <c r="AF1087" s="185" t="n"/>
      <c r="AG1087" s="185" t="n"/>
      <c r="AH1087" s="185" t="n"/>
      <c r="AI1087" s="258" t="n"/>
      <c r="AJ1087" s="185" t="n"/>
    </row>
    <row r="1088" customFormat="1" s="172">
      <c r="A1088" s="169">
        <f>E1088&amp;F1088</f>
        <v/>
      </c>
      <c r="B1088" s="185" t="n">
        <v>1087</v>
      </c>
      <c r="C1088" s="185">
        <f>C1087</f>
        <v/>
      </c>
      <c r="D1088" s="185">
        <f>C1088&amp;"/"&amp;B1088</f>
        <v/>
      </c>
      <c r="E1088" s="186" t="n">
        <v>45916</v>
      </c>
      <c r="F1088" s="186" t="inlineStr">
        <is>
          <t>возврат</t>
        </is>
      </c>
      <c r="G1088" s="185" t="inlineStr">
        <is>
          <t>Х5</t>
        </is>
      </c>
      <c r="H1088" s="216" t="inlineStr">
        <is>
          <t>РЦ Форпост</t>
        </is>
      </c>
      <c r="I1088" s="185" t="n">
        <v>300</v>
      </c>
      <c r="J1088" s="185" t="n">
        <v>300</v>
      </c>
      <c r="K1088" s="185" t="n">
        <v>6338</v>
      </c>
      <c r="L1088" s="185" t="inlineStr">
        <is>
          <t xml:space="preserve">Кононов </t>
        </is>
      </c>
      <c r="M1088" s="185" t="inlineStr">
        <is>
          <t>Р795УН159</t>
        </is>
      </c>
      <c r="N1088" s="185" t="n">
        <v>12</v>
      </c>
      <c r="O1088" s="185" t="n"/>
      <c r="P1088" s="185" t="n"/>
      <c r="Q1088" s="275" t="n">
        <v>40000</v>
      </c>
      <c r="R1088" s="185" t="n">
        <v>810016647</v>
      </c>
      <c r="S1088" s="258" t="inlineStr">
        <is>
          <t>R101396937</t>
        </is>
      </c>
      <c r="T1088" s="185">
        <f>VLOOKUP(_xlfn.CONCAT(G1088,H1088),'SHIP-TO'!H:I,2,0)</f>
        <v/>
      </c>
      <c r="U1088" s="282" t="n"/>
      <c r="V1088" s="185" t="n"/>
      <c r="W1088" s="185" t="n"/>
      <c r="X1088" s="185" t="n"/>
      <c r="Y1088" s="185" t="n"/>
      <c r="Z1088" s="185" t="n"/>
      <c r="AA1088" s="185" t="n"/>
      <c r="AB1088" s="185" t="n"/>
      <c r="AC1088" s="185" t="n"/>
      <c r="AD1088" s="185" t="n"/>
      <c r="AE1088" s="185" t="n"/>
      <c r="AF1088" s="185" t="n"/>
      <c r="AG1088" s="185" t="n"/>
      <c r="AH1088" s="185" t="n"/>
      <c r="AI1088" s="258" t="n"/>
      <c r="AJ1088" s="185" t="n"/>
    </row>
    <row r="1089" customFormat="1" s="172">
      <c r="A1089" s="169">
        <f>E1089&amp;F1089</f>
        <v/>
      </c>
      <c r="B1089" s="185" t="n">
        <v>1088</v>
      </c>
      <c r="C1089" s="185">
        <f>C1088</f>
        <v/>
      </c>
      <c r="D1089" s="185">
        <f>C1089&amp;"/"&amp;B1089</f>
        <v/>
      </c>
      <c r="E1089" s="186" t="n">
        <v>45916</v>
      </c>
      <c r="F1089" s="186" t="inlineStr">
        <is>
          <t>возврат</t>
        </is>
      </c>
      <c r="G1089" s="185" t="inlineStr">
        <is>
          <t>Тандер</t>
        </is>
      </c>
      <c r="H1089" s="216" t="inlineStr">
        <is>
          <t>Екатеринбург</t>
        </is>
      </c>
      <c r="I1089" s="185" t="n">
        <v>500</v>
      </c>
      <c r="J1089" s="185" t="n">
        <v>500</v>
      </c>
      <c r="K1089" s="185" t="inlineStr">
        <is>
          <t>Пру1935180</t>
        </is>
      </c>
      <c r="L1089" s="185" t="inlineStr">
        <is>
          <t xml:space="preserve">Прохоров </t>
        </is>
      </c>
      <c r="M1089" s="185" t="inlineStr">
        <is>
          <t>Р509ТС159</t>
        </is>
      </c>
      <c r="N1089" s="185" t="n">
        <v>20</v>
      </c>
      <c r="O1089" s="185" t="n"/>
      <c r="P1089" s="185" t="n"/>
      <c r="Q1089" s="275" t="n">
        <v>16000</v>
      </c>
      <c r="R1089" s="185" t="n">
        <v>810017244</v>
      </c>
      <c r="S1089" s="258" t="inlineStr">
        <is>
          <t>R101396945</t>
        </is>
      </c>
      <c r="T1089" s="185">
        <f>VLOOKUP(_xlfn.CONCAT(G1089,H1089),'SHIP-TO'!H:I,2,0)</f>
        <v/>
      </c>
      <c r="U1089" s="282" t="n"/>
      <c r="V1089" s="185" t="n"/>
      <c r="W1089" s="185" t="n"/>
      <c r="X1089" s="185" t="n"/>
      <c r="Y1089" s="185" t="n"/>
      <c r="Z1089" s="185" t="n"/>
      <c r="AA1089" s="185" t="n"/>
      <c r="AB1089" s="185" t="n"/>
      <c r="AC1089" s="185" t="n"/>
      <c r="AD1089" s="185" t="n"/>
      <c r="AE1089" s="185" t="n"/>
      <c r="AF1089" s="185" t="n"/>
      <c r="AG1089" s="185" t="n"/>
      <c r="AH1089" s="185" t="n"/>
      <c r="AI1089" s="258" t="n"/>
      <c r="AJ1089" s="185" t="n"/>
    </row>
    <row r="1090" customFormat="1" s="172">
      <c r="A1090" s="169">
        <f>E1090&amp;F1090</f>
        <v/>
      </c>
      <c r="B1090" s="185" t="n">
        <v>1089</v>
      </c>
      <c r="C1090" s="185">
        <f>C1089</f>
        <v/>
      </c>
      <c r="D1090" s="185">
        <f>C1090&amp;"/"&amp;B1090</f>
        <v/>
      </c>
      <c r="E1090" s="186" t="n">
        <v>45917</v>
      </c>
      <c r="F1090" s="186" t="inlineStr">
        <is>
          <t>возврат</t>
        </is>
      </c>
      <c r="G1090" s="185" t="inlineStr">
        <is>
          <t>Х5</t>
        </is>
      </c>
      <c r="H1090" s="216" t="inlineStr">
        <is>
          <t>РЦ Форпост</t>
        </is>
      </c>
      <c r="I1090" s="185" t="n">
        <v>300</v>
      </c>
      <c r="J1090" s="185" t="n">
        <v>300</v>
      </c>
      <c r="K1090" s="185" t="n">
        <v>6343</v>
      </c>
      <c r="L1090" s="185" t="inlineStr">
        <is>
          <t xml:space="preserve">Гительман </t>
        </is>
      </c>
      <c r="M1090" s="185" t="inlineStr">
        <is>
          <t>Р197КН159</t>
        </is>
      </c>
      <c r="N1090" s="185" t="n">
        <v>12</v>
      </c>
      <c r="O1090" s="185" t="n"/>
      <c r="P1090" s="185" t="n"/>
      <c r="Q1090" s="275" t="n">
        <v>40000</v>
      </c>
      <c r="R1090" s="185" t="n">
        <v>810016347</v>
      </c>
      <c r="S1090" s="258" t="inlineStr">
        <is>
          <t>R101396938</t>
        </is>
      </c>
      <c r="T1090" s="185">
        <f>VLOOKUP(_xlfn.CONCAT(G1090,H1090),'SHIP-TO'!H:I,2,0)</f>
        <v/>
      </c>
      <c r="U1090" s="282" t="n"/>
      <c r="V1090" s="185" t="n"/>
      <c r="W1090" s="185" t="n"/>
      <c r="X1090" s="185" t="n"/>
      <c r="Y1090" s="185" t="n"/>
      <c r="Z1090" s="185" t="n"/>
      <c r="AA1090" s="185" t="n"/>
      <c r="AB1090" s="185" t="n"/>
      <c r="AC1090" s="185" t="n"/>
      <c r="AD1090" s="185" t="n"/>
      <c r="AE1090" s="185" t="n"/>
      <c r="AF1090" s="185" t="n"/>
      <c r="AG1090" s="185" t="n"/>
      <c r="AH1090" s="185" t="n"/>
      <c r="AI1090" s="258" t="n"/>
      <c r="AJ1090" s="185" t="n"/>
    </row>
    <row r="1091" customFormat="1" s="172">
      <c r="A1091" s="169">
        <f>E1091&amp;F1091</f>
        <v/>
      </c>
      <c r="B1091" s="170" t="n">
        <v>1090</v>
      </c>
      <c r="C1091" s="185">
        <f>C1090</f>
        <v/>
      </c>
      <c r="D1091" s="185">
        <f>C1091&amp;"/"&amp;B1091</f>
        <v/>
      </c>
      <c r="E1091" s="186" t="n">
        <v>45918</v>
      </c>
      <c r="F1091" s="186" t="inlineStr">
        <is>
          <t>возврат</t>
        </is>
      </c>
      <c r="G1091" s="185" t="inlineStr">
        <is>
          <t>Линия 7</t>
        </is>
      </c>
      <c r="H1091" s="216" t="inlineStr">
        <is>
          <t>Екатеринбург</t>
        </is>
      </c>
      <c r="I1091" s="185" t="n">
        <v>437</v>
      </c>
      <c r="J1091" s="185" t="n">
        <v>437</v>
      </c>
      <c r="K1091" s="253" t="inlineStr">
        <is>
          <t>1/9</t>
        </is>
      </c>
      <c r="L1091" s="185" t="inlineStr">
        <is>
          <t xml:space="preserve">Луцик </t>
        </is>
      </c>
      <c r="M1091" s="185" t="inlineStr">
        <is>
          <t>Р786УН159</t>
        </is>
      </c>
      <c r="N1091" s="185" t="n">
        <v>18</v>
      </c>
      <c r="O1091" s="185" t="n"/>
      <c r="P1091" s="185" t="n"/>
      <c r="Q1091" s="275" t="n">
        <v>16000</v>
      </c>
      <c r="R1091" s="185" t="n">
        <v>810017243</v>
      </c>
      <c r="S1091" s="258" t="inlineStr">
        <is>
          <t>R101396942</t>
        </is>
      </c>
      <c r="T1091" s="185">
        <f>VLOOKUP(_xlfn.CONCAT(G1091,H1091),'SHIP-TO'!H:I,2,0)</f>
        <v/>
      </c>
      <c r="U1091" s="282" t="n"/>
      <c r="V1091" s="185" t="n"/>
      <c r="W1091" s="185" t="n"/>
      <c r="X1091" s="185" t="n"/>
      <c r="Y1091" s="185" t="n"/>
      <c r="Z1091" s="185" t="n"/>
      <c r="AA1091" s="185" t="n"/>
      <c r="AB1091" s="185" t="n"/>
      <c r="AC1091" s="185" t="n"/>
      <c r="AD1091" s="185" t="n"/>
      <c r="AE1091" s="185" t="n"/>
      <c r="AF1091" s="185" t="n"/>
      <c r="AG1091" s="185" t="n"/>
      <c r="AH1091" s="185" t="n"/>
      <c r="AI1091" s="258" t="n"/>
      <c r="AJ1091" s="185" t="n"/>
    </row>
    <row r="1092" customFormat="1" s="172">
      <c r="A1092" s="169">
        <f>E1092&amp;F1092</f>
        <v/>
      </c>
      <c r="B1092" s="170" t="n">
        <v>1091</v>
      </c>
      <c r="C1092" s="185">
        <f>C1091</f>
        <v/>
      </c>
      <c r="D1092" s="185">
        <f>C1092&amp;"/"&amp;B1092</f>
        <v/>
      </c>
      <c r="E1092" s="186" t="n">
        <v>45918</v>
      </c>
      <c r="F1092" s="186" t="inlineStr">
        <is>
          <t>возврат</t>
        </is>
      </c>
      <c r="G1092" s="185" t="inlineStr">
        <is>
          <t>Х5</t>
        </is>
      </c>
      <c r="H1092" s="216" t="inlineStr">
        <is>
          <t>РЦ Форпост</t>
        </is>
      </c>
      <c r="I1092" s="185" t="n">
        <v>300</v>
      </c>
      <c r="J1092" s="185" t="n">
        <v>300</v>
      </c>
      <c r="K1092" s="185" t="n">
        <v>6350</v>
      </c>
      <c r="L1092" s="185" t="inlineStr">
        <is>
          <t xml:space="preserve">Яшмурзин </t>
        </is>
      </c>
      <c r="M1092" s="185" t="inlineStr">
        <is>
          <t>Р669ТО159</t>
        </is>
      </c>
      <c r="N1092" s="185" t="n">
        <v>12</v>
      </c>
      <c r="O1092" s="185" t="n"/>
      <c r="P1092" s="185" t="n"/>
      <c r="Q1092" s="275" t="n">
        <v>40000</v>
      </c>
      <c r="R1092" s="185" t="n">
        <v>810017126</v>
      </c>
      <c r="S1092" s="258" t="inlineStr">
        <is>
          <t>R101396939</t>
        </is>
      </c>
      <c r="T1092" s="185">
        <f>VLOOKUP(_xlfn.CONCAT(G1092,H1092),'SHIP-TO'!H:I,2,0)</f>
        <v/>
      </c>
      <c r="U1092" s="282" t="n"/>
      <c r="V1092" s="185" t="n"/>
      <c r="W1092" s="185" t="n"/>
      <c r="X1092" s="185" t="n"/>
      <c r="Y1092" s="185" t="n"/>
      <c r="Z1092" s="185" t="n"/>
      <c r="AA1092" s="185" t="n"/>
      <c r="AB1092" s="185" t="n"/>
      <c r="AC1092" s="185" t="n"/>
      <c r="AD1092" s="185" t="n"/>
      <c r="AE1092" s="185" t="n"/>
      <c r="AF1092" s="185" t="n"/>
      <c r="AG1092" s="185" t="n"/>
      <c r="AH1092" s="185" t="n"/>
      <c r="AI1092" s="258" t="n"/>
      <c r="AJ1092" s="185" t="n"/>
    </row>
    <row r="1093" customFormat="1" s="172">
      <c r="A1093" s="169">
        <f>E1093&amp;F1093</f>
        <v/>
      </c>
      <c r="B1093" s="170" t="n">
        <v>1092</v>
      </c>
      <c r="C1093" s="185">
        <f>C1092</f>
        <v/>
      </c>
      <c r="D1093" s="185">
        <f>C1093&amp;"/"&amp;B1093</f>
        <v/>
      </c>
      <c r="E1093" s="186" t="n">
        <v>45919</v>
      </c>
      <c r="F1093" s="186" t="inlineStr">
        <is>
          <t>возврат</t>
        </is>
      </c>
      <c r="G1093" s="185" t="inlineStr">
        <is>
          <t>Континент</t>
        </is>
      </c>
      <c r="H1093" s="216" t="inlineStr">
        <is>
          <t>Челябинск</t>
        </is>
      </c>
      <c r="I1093" s="185" t="n">
        <v>600</v>
      </c>
      <c r="J1093" s="185" t="n">
        <v>600</v>
      </c>
      <c r="K1093" s="185" t="n">
        <v>27</v>
      </c>
      <c r="L1093" s="185" t="inlineStr">
        <is>
          <t xml:space="preserve">Васильченко </t>
        </is>
      </c>
      <c r="M1093" s="185" t="inlineStr">
        <is>
          <t xml:space="preserve">Н736ЕТ159   </t>
        </is>
      </c>
      <c r="N1093" s="185" t="n">
        <v>24</v>
      </c>
      <c r="O1093" s="185" t="n"/>
      <c r="P1093" s="185" t="n"/>
      <c r="Q1093" s="275" t="n">
        <v>40000</v>
      </c>
      <c r="R1093" s="185" t="n">
        <v>810017217</v>
      </c>
      <c r="S1093" s="258" t="inlineStr">
        <is>
          <t>R101396943</t>
        </is>
      </c>
      <c r="T1093" s="185">
        <f>VLOOKUP(_xlfn.CONCAT(G1093,H1093),'SHIP-TO'!H:I,2,0)</f>
        <v/>
      </c>
      <c r="U1093" s="282" t="n"/>
      <c r="V1093" s="185" t="n"/>
      <c r="W1093" s="185" t="n"/>
      <c r="X1093" s="185" t="n"/>
      <c r="Y1093" s="185" t="n"/>
      <c r="Z1093" s="185" t="n"/>
      <c r="AA1093" s="185" t="n"/>
      <c r="AB1093" s="185" t="n"/>
      <c r="AC1093" s="185" t="n"/>
      <c r="AD1093" s="185" t="n"/>
      <c r="AE1093" s="185" t="n"/>
      <c r="AF1093" s="185" t="n"/>
      <c r="AG1093" s="185" t="n"/>
      <c r="AH1093" s="185" t="n"/>
      <c r="AI1093" s="258" t="n"/>
      <c r="AJ1093" s="185" t="n"/>
    </row>
    <row r="1094" customFormat="1" s="172">
      <c r="A1094" s="169">
        <f>E1094&amp;F1094</f>
        <v/>
      </c>
      <c r="B1094" s="170" t="n">
        <v>1093</v>
      </c>
      <c r="C1094" s="185">
        <f>C1093</f>
        <v/>
      </c>
      <c r="D1094" s="185">
        <f>C1094&amp;"/"&amp;B1094</f>
        <v/>
      </c>
      <c r="E1094" s="186" t="n">
        <v>45919</v>
      </c>
      <c r="F1094" s="186" t="inlineStr">
        <is>
          <t>поставка</t>
        </is>
      </c>
      <c r="G1094" s="185" t="inlineStr">
        <is>
          <t>ДЦ Пермь</t>
        </is>
      </c>
      <c r="H1094" s="216" t="n"/>
      <c r="I1094" s="185" t="n">
        <v>600</v>
      </c>
      <c r="J1094" s="185" t="n">
        <v>600</v>
      </c>
      <c r="K1094" s="185" t="inlineStr">
        <is>
          <t>TR EKB2025091801</t>
        </is>
      </c>
      <c r="L1094" s="185" t="inlineStr">
        <is>
          <t xml:space="preserve">Ляхин </t>
        </is>
      </c>
      <c r="M1094" s="185" t="inlineStr">
        <is>
          <t>Н736ЕТ159</t>
        </is>
      </c>
      <c r="N1094" s="185" t="n">
        <v>24</v>
      </c>
      <c r="O1094" s="185" t="n"/>
      <c r="P1094" s="185" t="n"/>
      <c r="Q1094" s="291" t="n">
        <v>38000</v>
      </c>
      <c r="R1094" s="185" t="inlineStr">
        <is>
          <t>-</t>
        </is>
      </c>
      <c r="S1094" s="185" t="inlineStr">
        <is>
          <t>R101393650</t>
        </is>
      </c>
      <c r="T1094" s="185">
        <f>VLOOKUP(_xlfn.CONCAT(G1094,H1094),'SHIP-TO'!H:I,2,0)</f>
        <v/>
      </c>
      <c r="U1094" s="282" t="n"/>
      <c r="V1094" s="185" t="n"/>
      <c r="W1094" s="185" t="n"/>
      <c r="X1094" s="185" t="n"/>
      <c r="Y1094" s="185" t="n"/>
      <c r="Z1094" s="185" t="n"/>
      <c r="AA1094" s="185" t="n"/>
      <c r="AB1094" s="185" t="n"/>
      <c r="AC1094" s="185" t="n"/>
      <c r="AD1094" s="185" t="n"/>
      <c r="AE1094" s="185" t="n"/>
      <c r="AF1094" s="185" t="n"/>
      <c r="AG1094" s="185" t="n"/>
      <c r="AH1094" s="185" t="n"/>
      <c r="AI1094" s="258" t="n"/>
      <c r="AJ1094" s="185" t="n"/>
    </row>
    <row r="1095" customFormat="1" s="172">
      <c r="A1095" s="169">
        <f>E1095&amp;F1095</f>
        <v/>
      </c>
      <c r="B1095" s="170" t="n">
        <v>1094</v>
      </c>
      <c r="C1095" s="185">
        <f>C1094</f>
        <v/>
      </c>
      <c r="D1095" s="185">
        <f>C1095&amp;"/"&amp;B1095</f>
        <v/>
      </c>
      <c r="E1095" s="186" t="n">
        <v>45920</v>
      </c>
      <c r="F1095" s="186" t="inlineStr">
        <is>
          <t>возврат</t>
        </is>
      </c>
      <c r="G1095" s="185" t="inlineStr">
        <is>
          <t>Лента</t>
        </is>
      </c>
      <c r="H1095" s="216" t="inlineStr">
        <is>
          <t>Екатеринбург</t>
        </is>
      </c>
      <c r="I1095" s="185" t="n">
        <v>121</v>
      </c>
      <c r="J1095" s="185">
        <f>52+27</f>
        <v/>
      </c>
      <c r="K1095" s="185" t="n"/>
      <c r="L1095" s="185" t="n"/>
      <c r="M1095" s="185" t="n"/>
      <c r="N1095" s="185" t="n">
        <v>3</v>
      </c>
      <c r="O1095" s="185" t="n"/>
      <c r="P1095" s="185" t="n"/>
      <c r="Q1095" s="185" t="inlineStr">
        <is>
          <t>-</t>
        </is>
      </c>
      <c r="R1095" s="185" t="inlineStr">
        <is>
          <t>-</t>
        </is>
      </c>
      <c r="S1095" s="185" t="inlineStr">
        <is>
          <t>-</t>
        </is>
      </c>
      <c r="T1095" s="185">
        <f>VLOOKUP(_xlfn.CONCAT(G1095,H1095),'SHIP-TO'!H:I,2,0)</f>
        <v/>
      </c>
      <c r="U1095" s="282" t="n"/>
      <c r="V1095" s="185" t="n"/>
      <c r="W1095" s="185" t="n"/>
      <c r="X1095" s="185" t="n"/>
      <c r="Y1095" s="185" t="n"/>
      <c r="Z1095" s="185" t="n"/>
      <c r="AA1095" s="185" t="n"/>
      <c r="AB1095" s="185" t="n"/>
      <c r="AC1095" s="185" t="n"/>
      <c r="AD1095" s="185" t="n"/>
      <c r="AE1095" s="185" t="n"/>
      <c r="AF1095" s="185" t="n"/>
      <c r="AG1095" s="185" t="n"/>
      <c r="AH1095" s="185" t="n"/>
      <c r="AI1095" s="258" t="n"/>
      <c r="AJ1095" s="185" t="n"/>
    </row>
    <row r="1096" customFormat="1" s="172">
      <c r="A1096" s="169">
        <f>E1096&amp;F1096</f>
        <v/>
      </c>
      <c r="B1096" s="170" t="n">
        <v>1095</v>
      </c>
      <c r="C1096" s="185">
        <f>C1095</f>
        <v/>
      </c>
      <c r="D1096" s="185">
        <f>C1096&amp;"/"&amp;B1096</f>
        <v/>
      </c>
      <c r="E1096" s="186" t="n">
        <v>45921</v>
      </c>
      <c r="F1096" s="186" t="inlineStr">
        <is>
          <t>возврат</t>
        </is>
      </c>
      <c r="G1096" s="185" t="inlineStr">
        <is>
          <t>Тандер</t>
        </is>
      </c>
      <c r="H1096" s="216" t="inlineStr">
        <is>
          <t>Екатеринбург</t>
        </is>
      </c>
      <c r="I1096" s="185" t="n">
        <v>500</v>
      </c>
      <c r="J1096" s="185" t="n">
        <v>500</v>
      </c>
      <c r="K1096" s="185" t="inlineStr">
        <is>
          <t>Пру1938687</t>
        </is>
      </c>
      <c r="L1096" s="185" t="inlineStr">
        <is>
          <t>Малыгин</t>
        </is>
      </c>
      <c r="M1096" s="185" t="inlineStr">
        <is>
          <t>Р509ТС159</t>
        </is>
      </c>
      <c r="N1096" s="185" t="n">
        <v>20</v>
      </c>
      <c r="O1096" s="185" t="n"/>
      <c r="P1096" s="185" t="n"/>
      <c r="Q1096" s="275" t="n">
        <v>16000</v>
      </c>
      <c r="R1096" s="185" t="n">
        <v>810004164</v>
      </c>
      <c r="S1096" s="258" t="inlineStr">
        <is>
          <t>R101396950</t>
        </is>
      </c>
      <c r="T1096" s="185">
        <f>VLOOKUP(_xlfn.CONCAT(G1096,H1096),'SHIP-TO'!H:I,2,0)</f>
        <v/>
      </c>
      <c r="U1096" s="282" t="n"/>
      <c r="V1096" s="185" t="n"/>
      <c r="W1096" s="185" t="n"/>
      <c r="X1096" s="185" t="n"/>
      <c r="Y1096" s="185" t="n"/>
      <c r="Z1096" s="185" t="n"/>
      <c r="AA1096" s="185" t="n"/>
      <c r="AB1096" s="185" t="n"/>
      <c r="AC1096" s="185" t="n"/>
      <c r="AD1096" s="185" t="n"/>
      <c r="AE1096" s="185" t="n"/>
      <c r="AF1096" s="185" t="n"/>
      <c r="AG1096" s="185" t="n"/>
      <c r="AH1096" s="185" t="n"/>
      <c r="AI1096" s="258" t="n"/>
      <c r="AJ1096" s="185" t="n"/>
    </row>
    <row r="1097" customFormat="1" s="172">
      <c r="A1097" s="169">
        <f>E1097&amp;F1097</f>
        <v/>
      </c>
      <c r="B1097" s="170" t="n">
        <v>1096</v>
      </c>
      <c r="C1097" s="185">
        <f>C1096</f>
        <v/>
      </c>
      <c r="D1097" s="185">
        <f>C1097&amp;"/"&amp;B1097</f>
        <v/>
      </c>
      <c r="E1097" s="186" t="n">
        <v>45923</v>
      </c>
      <c r="F1097" s="186" t="inlineStr">
        <is>
          <t>возврат</t>
        </is>
      </c>
      <c r="G1097" s="185" t="inlineStr">
        <is>
          <t>Лента</t>
        </is>
      </c>
      <c r="H1097" s="216" t="inlineStr">
        <is>
          <t>Екатеринбург</t>
        </is>
      </c>
      <c r="I1097" s="185" t="n">
        <v>84</v>
      </c>
      <c r="J1097" s="185" t="n">
        <v>66</v>
      </c>
      <c r="K1097" s="185" t="n"/>
      <c r="L1097" s="185" t="n"/>
      <c r="M1097" s="185" t="n"/>
      <c r="N1097" s="185" t="n">
        <v>3</v>
      </c>
      <c r="O1097" s="185" t="n"/>
      <c r="P1097" s="185" t="n"/>
      <c r="Q1097" s="185" t="inlineStr">
        <is>
          <t>-</t>
        </is>
      </c>
      <c r="R1097" s="185" t="inlineStr">
        <is>
          <t>-</t>
        </is>
      </c>
      <c r="S1097" s="185" t="inlineStr">
        <is>
          <t>-</t>
        </is>
      </c>
      <c r="T1097" s="185">
        <f>VLOOKUP(_xlfn.CONCAT(G1097,H1097),'SHIP-TO'!H:I,2,0)</f>
        <v/>
      </c>
      <c r="U1097" s="282" t="n"/>
      <c r="V1097" s="185" t="n"/>
      <c r="W1097" s="185" t="n"/>
      <c r="X1097" s="185" t="n"/>
      <c r="Y1097" s="185" t="n"/>
      <c r="Z1097" s="185" t="n"/>
      <c r="AA1097" s="185" t="n"/>
      <c r="AB1097" s="185" t="n"/>
      <c r="AC1097" s="185" t="n"/>
      <c r="AD1097" s="185" t="n"/>
      <c r="AE1097" s="185" t="n"/>
      <c r="AF1097" s="185" t="n"/>
      <c r="AG1097" s="185" t="n"/>
      <c r="AH1097" s="185" t="n"/>
      <c r="AI1097" s="258" t="n"/>
      <c r="AJ1097" s="185" t="n"/>
    </row>
    <row r="1098" customFormat="1" s="172">
      <c r="A1098" s="169">
        <f>E1098&amp;F1098</f>
        <v/>
      </c>
      <c r="B1098" s="170" t="n">
        <v>1097</v>
      </c>
      <c r="C1098" s="185">
        <f>C1097</f>
        <v/>
      </c>
      <c r="D1098" s="185">
        <f>C1098&amp;"/"&amp;B1098</f>
        <v/>
      </c>
      <c r="E1098" s="186" t="n">
        <v>45926</v>
      </c>
      <c r="F1098" s="186" t="inlineStr">
        <is>
          <t>возврат</t>
        </is>
      </c>
      <c r="G1098" s="185" t="inlineStr">
        <is>
          <t>Х5</t>
        </is>
      </c>
      <c r="H1098" s="216" t="inlineStr">
        <is>
          <t>РЦ Екатеринбург Юг</t>
        </is>
      </c>
      <c r="I1098" s="185" t="n">
        <v>400</v>
      </c>
      <c r="J1098" s="185" t="n">
        <v>400</v>
      </c>
      <c r="K1098" s="185" t="n">
        <v>6097</v>
      </c>
      <c r="L1098" s="185" t="inlineStr">
        <is>
          <t xml:space="preserve">Чудиновских </t>
        </is>
      </c>
      <c r="M1098" s="185" t="inlineStr">
        <is>
          <t>Н763ЕТ159</t>
        </is>
      </c>
      <c r="N1098" s="185" t="n">
        <v>16</v>
      </c>
      <c r="O1098" s="185" t="n"/>
      <c r="P1098" s="185" t="n"/>
      <c r="Q1098" s="275" t="n">
        <v>16000</v>
      </c>
      <c r="R1098" s="185" t="n">
        <v>810017125</v>
      </c>
      <c r="S1098" s="258" t="inlineStr">
        <is>
          <t>R101396940</t>
        </is>
      </c>
      <c r="T1098" s="185">
        <f>VLOOKUP(_xlfn.CONCAT(G1098,H1098),'SHIP-TO'!H:I,2,0)</f>
        <v/>
      </c>
      <c r="U1098" s="282" t="n"/>
      <c r="V1098" s="185" t="n"/>
      <c r="W1098" s="185" t="n"/>
      <c r="X1098" s="185" t="n"/>
      <c r="Y1098" s="185" t="n"/>
      <c r="Z1098" s="185" t="n"/>
      <c r="AA1098" s="185" t="n"/>
      <c r="AB1098" s="185" t="n"/>
      <c r="AC1098" s="185" t="n"/>
      <c r="AD1098" s="185" t="n"/>
      <c r="AE1098" s="185" t="n"/>
      <c r="AF1098" s="185" t="n"/>
      <c r="AG1098" s="185" t="n"/>
      <c r="AH1098" s="185" t="n"/>
      <c r="AI1098" s="258" t="n"/>
      <c r="AJ1098" s="185" t="n"/>
    </row>
    <row r="1099" customFormat="1" s="172">
      <c r="A1099" s="169">
        <f>E1099&amp;F1099</f>
        <v/>
      </c>
      <c r="B1099" s="170" t="n">
        <v>1098</v>
      </c>
      <c r="C1099" s="185">
        <f>C1098</f>
        <v/>
      </c>
      <c r="D1099" s="185">
        <f>C1099&amp;"/"&amp;B1099</f>
        <v/>
      </c>
      <c r="E1099" s="186" t="n">
        <v>45926</v>
      </c>
      <c r="F1099" s="186" t="inlineStr">
        <is>
          <t>возврат</t>
        </is>
      </c>
      <c r="G1099" s="185" t="inlineStr">
        <is>
          <t>Тандер</t>
        </is>
      </c>
      <c r="H1099" s="216" t="inlineStr">
        <is>
          <t>Екатеринбург</t>
        </is>
      </c>
      <c r="I1099" s="185" t="n">
        <v>500</v>
      </c>
      <c r="J1099" s="185" t="n">
        <v>500</v>
      </c>
      <c r="K1099" s="185" t="inlineStr">
        <is>
          <t>Пру1942580</t>
        </is>
      </c>
      <c r="L1099" s="185" t="inlineStr">
        <is>
          <t xml:space="preserve">Зуев </t>
        </is>
      </c>
      <c r="M1099" s="185" t="inlineStr">
        <is>
          <t xml:space="preserve">Р767УН159  </t>
        </is>
      </c>
      <c r="N1099" s="185" t="n">
        <v>20</v>
      </c>
      <c r="O1099" s="185" t="n"/>
      <c r="P1099" s="185" t="n"/>
      <c r="Q1099" s="275" t="n">
        <v>16000</v>
      </c>
      <c r="R1099" s="185" t="n">
        <v>810018367</v>
      </c>
      <c r="S1099" s="258" t="inlineStr">
        <is>
          <t>R101396949</t>
        </is>
      </c>
      <c r="T1099" s="185">
        <f>VLOOKUP(_xlfn.CONCAT(G1099,H1099),'SHIP-TO'!H:I,2,0)</f>
        <v/>
      </c>
      <c r="U1099" s="282" t="n"/>
      <c r="V1099" s="185" t="n"/>
      <c r="W1099" s="185" t="n"/>
      <c r="X1099" s="185" t="n"/>
      <c r="Y1099" s="185" t="n"/>
      <c r="Z1099" s="185" t="n"/>
      <c r="AA1099" s="185" t="n"/>
      <c r="AB1099" s="185" t="n"/>
      <c r="AC1099" s="185" t="n"/>
      <c r="AD1099" s="185" t="n"/>
      <c r="AE1099" s="185" t="n"/>
      <c r="AF1099" s="185" t="n"/>
      <c r="AG1099" s="185" t="n"/>
      <c r="AH1099" s="185" t="n"/>
      <c r="AI1099" s="258" t="n"/>
      <c r="AJ1099" s="185" t="n"/>
    </row>
    <row r="1100" customFormat="1" s="172">
      <c r="A1100" s="169">
        <f>E1100&amp;F1100</f>
        <v/>
      </c>
      <c r="B1100" s="170" t="n">
        <v>1099</v>
      </c>
      <c r="C1100" s="185">
        <f>C1099</f>
        <v/>
      </c>
      <c r="D1100" s="185">
        <f>C1100&amp;"/"&amp;B1100</f>
        <v/>
      </c>
      <c r="E1100" s="186" t="n">
        <v>45927</v>
      </c>
      <c r="F1100" s="186" t="inlineStr">
        <is>
          <t>возврат</t>
        </is>
      </c>
      <c r="G1100" s="185" t="inlineStr">
        <is>
          <t>Лента</t>
        </is>
      </c>
      <c r="H1100" s="216" t="inlineStr">
        <is>
          <t>Екатеринбург</t>
        </is>
      </c>
      <c r="I1100" s="185" t="n">
        <v>158</v>
      </c>
      <c r="J1100" s="185" t="n">
        <v>111</v>
      </c>
      <c r="K1100" s="185" t="n"/>
      <c r="L1100" s="185" t="n"/>
      <c r="M1100" s="185" t="n"/>
      <c r="N1100" s="185" t="n">
        <v>5</v>
      </c>
      <c r="O1100" s="185" t="n"/>
      <c r="P1100" s="185" t="n"/>
      <c r="Q1100" s="185" t="inlineStr">
        <is>
          <t>-</t>
        </is>
      </c>
      <c r="R1100" s="185" t="inlineStr">
        <is>
          <t>-</t>
        </is>
      </c>
      <c r="S1100" s="185" t="inlineStr">
        <is>
          <t>-</t>
        </is>
      </c>
      <c r="T1100" s="185">
        <f>VLOOKUP(_xlfn.CONCAT(G1100,H1100),'SHIP-TO'!H:I,2,0)</f>
        <v/>
      </c>
      <c r="U1100" s="282" t="n"/>
      <c r="V1100" s="185" t="n"/>
      <c r="W1100" s="185" t="n"/>
      <c r="X1100" s="185" t="n"/>
      <c r="Y1100" s="185" t="n"/>
      <c r="Z1100" s="185" t="n"/>
      <c r="AA1100" s="185" t="n"/>
      <c r="AB1100" s="185" t="n"/>
      <c r="AC1100" s="185" t="n"/>
      <c r="AD1100" s="185" t="n"/>
      <c r="AE1100" s="185" t="n"/>
      <c r="AF1100" s="185" t="n"/>
      <c r="AG1100" s="185" t="n"/>
      <c r="AH1100" s="185" t="n"/>
      <c r="AI1100" s="258" t="n"/>
      <c r="AJ1100" s="185" t="n"/>
    </row>
    <row r="1101" customFormat="1" s="172">
      <c r="A1101" s="169">
        <f>E1101&amp;F1101</f>
        <v/>
      </c>
      <c r="B1101" s="170" t="n">
        <v>1100</v>
      </c>
      <c r="C1101" s="185">
        <f>C1100</f>
        <v/>
      </c>
      <c r="D1101" s="185">
        <f>C1101&amp;"/"&amp;B1101</f>
        <v/>
      </c>
      <c r="E1101" s="186" t="n">
        <v>45930</v>
      </c>
      <c r="F1101" s="186" t="inlineStr">
        <is>
          <t>возврат</t>
        </is>
      </c>
      <c r="G1101" s="185" t="inlineStr">
        <is>
          <t>Лента</t>
        </is>
      </c>
      <c r="H1101" s="216" t="inlineStr">
        <is>
          <t>Екатеринбург</t>
        </is>
      </c>
      <c r="I1101" s="185" t="n">
        <v>90</v>
      </c>
      <c r="J1101" s="185" t="n">
        <v>66</v>
      </c>
      <c r="K1101" s="185" t="n"/>
      <c r="L1101" s="185" t="n"/>
      <c r="M1101" s="185" t="n"/>
      <c r="N1101" s="185" t="n">
        <v>3</v>
      </c>
      <c r="O1101" s="185" t="n"/>
      <c r="P1101" s="185" t="n"/>
      <c r="Q1101" s="185" t="inlineStr">
        <is>
          <t>-</t>
        </is>
      </c>
      <c r="R1101" s="185" t="inlineStr">
        <is>
          <t>-</t>
        </is>
      </c>
      <c r="S1101" s="185" t="inlineStr">
        <is>
          <t>-</t>
        </is>
      </c>
      <c r="T1101" s="185">
        <f>VLOOKUP(_xlfn.CONCAT(G1101,H1101),'SHIP-TO'!H:I,2,0)</f>
        <v/>
      </c>
      <c r="U1101" s="282" t="n"/>
      <c r="V1101" s="185" t="n"/>
      <c r="W1101" s="185" t="n"/>
      <c r="X1101" s="185" t="n"/>
      <c r="Y1101" s="185" t="n"/>
      <c r="Z1101" s="185" t="n"/>
      <c r="AA1101" s="185" t="n"/>
      <c r="AB1101" s="185" t="n"/>
      <c r="AC1101" s="185" t="n"/>
      <c r="AD1101" s="185" t="n"/>
      <c r="AE1101" s="185" t="n"/>
      <c r="AF1101" s="185" t="n"/>
      <c r="AG1101" s="185" t="n"/>
      <c r="AH1101" s="185" t="n"/>
      <c r="AI1101" s="258" t="n"/>
      <c r="AJ1101" s="185" t="n"/>
    </row>
    <row r="1102">
      <c r="A1102" s="167">
        <f>E1102&amp;F1102</f>
        <v/>
      </c>
      <c r="B1102" s="56" t="n">
        <v>1101</v>
      </c>
      <c r="C1102" s="175">
        <f>C1101</f>
        <v/>
      </c>
      <c r="D1102" s="175">
        <f>C1102&amp;"/"&amp;B1102</f>
        <v/>
      </c>
      <c r="E1102" s="187" t="n">
        <v>45931</v>
      </c>
      <c r="F1102" s="187" t="inlineStr">
        <is>
          <t>возврат</t>
        </is>
      </c>
      <c r="G1102" s="175" t="inlineStr">
        <is>
          <t>Континент</t>
        </is>
      </c>
      <c r="H1102" s="220" t="inlineStr">
        <is>
          <t>Челябинск</t>
        </is>
      </c>
      <c r="I1102" s="175" t="n">
        <v>600</v>
      </c>
      <c r="J1102" s="175" t="n">
        <v>600</v>
      </c>
      <c r="K1102" s="175" t="n">
        <v>28</v>
      </c>
      <c r="L1102" s="175" t="inlineStr">
        <is>
          <t xml:space="preserve">Пискун </t>
        </is>
      </c>
      <c r="M1102" s="175" t="inlineStr">
        <is>
          <t>Р982ТМ159</t>
        </is>
      </c>
      <c r="N1102" s="175" t="n">
        <v>24</v>
      </c>
      <c r="O1102" s="175" t="n"/>
      <c r="P1102" s="175" t="n"/>
      <c r="Q1102" s="290" t="n">
        <v>40000</v>
      </c>
      <c r="R1102" s="175" t="n">
        <v>810018277</v>
      </c>
      <c r="S1102" s="175" t="inlineStr">
        <is>
          <t>R101397476</t>
        </is>
      </c>
      <c r="T1102" s="175">
        <f>VLOOKUP(_xlfn.CONCAT(G1102,H1102),'SHIP-TO'!H:I,2,0)</f>
        <v/>
      </c>
      <c r="U1102" s="296" t="n"/>
      <c r="V1102" s="175" t="n"/>
      <c r="W1102" s="175" t="n"/>
      <c r="X1102" s="175" t="n"/>
      <c r="Y1102" s="175" t="n"/>
      <c r="Z1102" s="175" t="n"/>
      <c r="AA1102" s="175" t="n"/>
      <c r="AB1102" s="175" t="n"/>
      <c r="AC1102" s="175" t="n"/>
      <c r="AD1102" s="175" t="n"/>
      <c r="AE1102" s="175" t="n"/>
      <c r="AF1102" s="175" t="n"/>
      <c r="AG1102" s="175" t="n"/>
      <c r="AH1102" s="175" t="n"/>
      <c r="AI1102" s="257" t="n"/>
      <c r="AJ1102" s="175" t="n"/>
    </row>
    <row r="1103">
      <c r="A1103" s="167">
        <f>E1103&amp;F1103</f>
        <v/>
      </c>
      <c r="B1103" s="56" t="n">
        <v>1102</v>
      </c>
      <c r="C1103" s="175">
        <f>C1102</f>
        <v/>
      </c>
      <c r="D1103" s="175">
        <f>C1103&amp;"/"&amp;B1103</f>
        <v/>
      </c>
      <c r="E1103" s="187" t="n">
        <v>45931</v>
      </c>
      <c r="F1103" s="270" t="inlineStr">
        <is>
          <t>возврат</t>
        </is>
      </c>
      <c r="G1103" s="268" t="inlineStr">
        <is>
          <t>Тандер</t>
        </is>
      </c>
      <c r="H1103" s="269" t="inlineStr">
        <is>
          <t>Екатеринбург</t>
        </is>
      </c>
      <c r="I1103" s="175" t="n">
        <v>500</v>
      </c>
      <c r="J1103" s="175" t="n">
        <v>500</v>
      </c>
      <c r="K1103" s="175" t="inlineStr">
        <is>
          <t>Пру1946028</t>
        </is>
      </c>
      <c r="L1103" s="175" t="inlineStr">
        <is>
          <t xml:space="preserve">Колбин </t>
        </is>
      </c>
      <c r="M1103" s="175" t="inlineStr">
        <is>
          <t>Р208ТР159</t>
        </is>
      </c>
      <c r="N1103" s="175" t="n">
        <v>20</v>
      </c>
      <c r="O1103" s="175" t="n"/>
      <c r="P1103" s="175" t="n"/>
      <c r="Q1103" s="251" t="n"/>
      <c r="R1103" s="175" t="n"/>
      <c r="S1103" s="257" t="n"/>
      <c r="T1103" s="175">
        <f>VLOOKUP(_xlfn.CONCAT(G1103,H1103),'SHIP-TO'!H:I,2,0)</f>
        <v/>
      </c>
      <c r="U1103" s="296" t="n"/>
      <c r="V1103" s="175" t="n"/>
      <c r="W1103" s="175" t="n"/>
      <c r="X1103" s="175" t="n"/>
      <c r="Y1103" s="175" t="n"/>
      <c r="Z1103" s="175" t="n"/>
      <c r="AA1103" s="175" t="n"/>
      <c r="AB1103" s="175" t="n"/>
      <c r="AC1103" s="175" t="n"/>
      <c r="AD1103" s="175" t="n"/>
      <c r="AE1103" s="175" t="n"/>
      <c r="AF1103" s="175" t="n"/>
      <c r="AG1103" s="175" t="n"/>
      <c r="AH1103" s="175" t="n"/>
      <c r="AI1103" s="257" t="n"/>
      <c r="AJ1103" s="175" t="n"/>
    </row>
    <row r="1104">
      <c r="A1104" s="167">
        <f>E1104&amp;F1104</f>
        <v/>
      </c>
      <c r="B1104" s="56" t="n">
        <v>1103</v>
      </c>
      <c r="C1104" s="175">
        <f>C1103</f>
        <v/>
      </c>
      <c r="D1104" s="175">
        <f>C1104&amp;"/"&amp;B1104</f>
        <v/>
      </c>
      <c r="E1104" s="187" t="n">
        <v>45931</v>
      </c>
      <c r="F1104" s="270" t="inlineStr">
        <is>
          <t>возврат</t>
        </is>
      </c>
      <c r="G1104" s="268" t="inlineStr">
        <is>
          <t>Х5</t>
        </is>
      </c>
      <c r="H1104" s="269" t="inlineStr">
        <is>
          <t>РЦ Екатеринбург</t>
        </is>
      </c>
      <c r="I1104" s="175" t="n">
        <v>400</v>
      </c>
      <c r="J1104" s="175" t="n">
        <v>400</v>
      </c>
      <c r="K1104" s="175" t="n">
        <v>15450</v>
      </c>
      <c r="L1104" s="175" t="inlineStr">
        <is>
          <t xml:space="preserve">Селиванов </t>
        </is>
      </c>
      <c r="M1104" s="175" t="inlineStr">
        <is>
          <t>А468ОК159</t>
        </is>
      </c>
      <c r="N1104" s="175" t="n">
        <v>16</v>
      </c>
      <c r="O1104" s="175" t="n"/>
      <c r="P1104" s="175" t="n"/>
      <c r="Q1104" s="251" t="n"/>
      <c r="R1104" s="175" t="n"/>
      <c r="S1104" s="257" t="n"/>
      <c r="T1104" s="175">
        <f>VLOOKUP(_xlfn.CONCAT(G1104,H1104),'SHIP-TO'!H:I,2,0)</f>
        <v/>
      </c>
      <c r="U1104" s="296" t="n"/>
      <c r="V1104" s="175" t="n"/>
      <c r="W1104" s="175" t="n"/>
      <c r="X1104" s="175" t="n"/>
      <c r="Y1104" s="175" t="n"/>
      <c r="Z1104" s="175" t="n"/>
      <c r="AA1104" s="175" t="n"/>
      <c r="AB1104" s="175" t="n"/>
      <c r="AC1104" s="175" t="n"/>
      <c r="AD1104" s="175" t="n"/>
      <c r="AE1104" s="175" t="n"/>
      <c r="AF1104" s="175" t="n"/>
      <c r="AG1104" s="175" t="n"/>
      <c r="AH1104" s="175" t="n"/>
      <c r="AI1104" s="257" t="n"/>
      <c r="AJ1104" s="175" t="n"/>
    </row>
    <row r="1105">
      <c r="A1105" s="167">
        <f>E1105&amp;F1105</f>
        <v/>
      </c>
      <c r="B1105" s="56" t="n">
        <v>1104</v>
      </c>
      <c r="C1105" s="175">
        <f>C1104</f>
        <v/>
      </c>
      <c r="D1105" s="175">
        <f>C1105&amp;"/"&amp;B1105</f>
        <v/>
      </c>
      <c r="E1105" s="187" t="n">
        <v>45932</v>
      </c>
      <c r="F1105" s="270" t="inlineStr">
        <is>
          <t>возврат</t>
        </is>
      </c>
      <c r="G1105" s="268" t="inlineStr">
        <is>
          <t>Верный</t>
        </is>
      </c>
      <c r="H1105" s="269" t="inlineStr">
        <is>
          <t>Екатеринбург</t>
        </is>
      </c>
      <c r="I1105" s="175" t="n">
        <v>317</v>
      </c>
      <c r="J1105" s="175" t="n">
        <v>311</v>
      </c>
      <c r="K1105" s="175" t="inlineStr">
        <is>
          <t>4348373/s99</t>
        </is>
      </c>
      <c r="L1105" s="175" t="inlineStr">
        <is>
          <t xml:space="preserve">Селиванов </t>
        </is>
      </c>
      <c r="M1105" s="175" t="inlineStr">
        <is>
          <t>А468ОК159</t>
        </is>
      </c>
      <c r="N1105" s="175" t="n">
        <v>13</v>
      </c>
      <c r="O1105" s="175" t="n"/>
      <c r="P1105" s="175" t="n"/>
      <c r="Q1105" s="251" t="n"/>
      <c r="R1105" s="175" t="n"/>
      <c r="S1105" s="257" t="n"/>
      <c r="T1105" s="175">
        <f>VLOOKUP(_xlfn.CONCAT(G1105,H1105),'SHIP-TO'!H:I,2,0)</f>
        <v/>
      </c>
      <c r="U1105" s="296" t="n"/>
      <c r="V1105" s="175" t="n"/>
      <c r="W1105" s="175" t="n"/>
      <c r="X1105" s="175" t="n"/>
      <c r="Y1105" s="175" t="n"/>
      <c r="Z1105" s="175" t="n"/>
      <c r="AA1105" s="175" t="n"/>
      <c r="AB1105" s="175" t="n"/>
      <c r="AC1105" s="175" t="n"/>
      <c r="AD1105" s="175" t="n"/>
      <c r="AE1105" s="175" t="n"/>
      <c r="AF1105" s="175" t="n"/>
      <c r="AG1105" s="175" t="n"/>
      <c r="AH1105" s="175" t="n"/>
      <c r="AI1105" s="257" t="n"/>
      <c r="AJ1105" s="175" t="n"/>
    </row>
    <row r="1106">
      <c r="A1106" s="167">
        <f>E1106&amp;F1106</f>
        <v/>
      </c>
      <c r="B1106" s="56" t="n">
        <v>1105</v>
      </c>
      <c r="C1106" s="175">
        <f>C1105</f>
        <v/>
      </c>
      <c r="D1106" s="175">
        <f>C1106&amp;"/"&amp;B1106</f>
        <v/>
      </c>
      <c r="E1106" s="187" t="n">
        <v>45934</v>
      </c>
      <c r="F1106" s="270" t="inlineStr">
        <is>
          <t>возврат</t>
        </is>
      </c>
      <c r="G1106" s="268" t="inlineStr">
        <is>
          <t>Х5</t>
        </is>
      </c>
      <c r="H1106" s="269" t="inlineStr">
        <is>
          <t>РЦ Екатеринбург Юг</t>
        </is>
      </c>
      <c r="I1106" s="175" t="n">
        <v>400</v>
      </c>
      <c r="J1106" s="175" t="n">
        <v>400</v>
      </c>
      <c r="K1106" s="175" t="n">
        <v>6155</v>
      </c>
      <c r="L1106" s="175" t="inlineStr">
        <is>
          <t xml:space="preserve">Селиванов </t>
        </is>
      </c>
      <c r="M1106" s="175" t="inlineStr">
        <is>
          <t>А468ОК159</t>
        </is>
      </c>
      <c r="N1106" s="175" t="n">
        <v>16</v>
      </c>
      <c r="O1106" s="175" t="n"/>
      <c r="P1106" s="175" t="n"/>
      <c r="Q1106" s="251" t="n"/>
      <c r="R1106" s="175" t="n"/>
      <c r="S1106" s="257" t="n"/>
      <c r="T1106" s="175">
        <f>VLOOKUP(_xlfn.CONCAT(G1106,H1106),'SHIP-TO'!H:I,2,0)</f>
        <v/>
      </c>
      <c r="U1106" s="296" t="n"/>
      <c r="V1106" s="175" t="n"/>
      <c r="W1106" s="175" t="n"/>
      <c r="X1106" s="175" t="n"/>
      <c r="Y1106" s="175" t="n"/>
      <c r="Z1106" s="175" t="n"/>
      <c r="AA1106" s="175" t="n"/>
      <c r="AB1106" s="175" t="n"/>
      <c r="AC1106" s="175" t="n"/>
      <c r="AD1106" s="175" t="n"/>
      <c r="AE1106" s="175" t="n"/>
      <c r="AF1106" s="175" t="n"/>
      <c r="AG1106" s="175" t="n"/>
      <c r="AH1106" s="175" t="n"/>
      <c r="AI1106" s="257" t="n"/>
      <c r="AJ1106" s="175" t="n"/>
    </row>
    <row r="1107">
      <c r="A1107" s="167">
        <f>E1107&amp;F1107</f>
        <v/>
      </c>
      <c r="B1107" s="56" t="n">
        <v>1106</v>
      </c>
      <c r="C1107" s="175">
        <f>C1106</f>
        <v/>
      </c>
      <c r="D1107" s="175">
        <f>C1107&amp;"/"&amp;B1107</f>
        <v/>
      </c>
      <c r="E1107" s="187" t="n">
        <v>45934</v>
      </c>
      <c r="F1107" s="270" t="inlineStr">
        <is>
          <t>возврат</t>
        </is>
      </c>
      <c r="G1107" s="268" t="inlineStr">
        <is>
          <t>Лента</t>
        </is>
      </c>
      <c r="H1107" s="269" t="inlineStr">
        <is>
          <t>Екатеринбург</t>
        </is>
      </c>
      <c r="I1107" s="175" t="n">
        <v>149</v>
      </c>
      <c r="J1107" s="175" t="n">
        <v>103</v>
      </c>
      <c r="K1107" s="175" t="n"/>
      <c r="L1107" s="175" t="n"/>
      <c r="M1107" s="175" t="n"/>
      <c r="N1107" s="175" t="n">
        <v>5</v>
      </c>
      <c r="O1107" s="175" t="n"/>
      <c r="P1107" s="175" t="n"/>
      <c r="Q1107" s="251" t="n"/>
      <c r="R1107" s="175" t="n"/>
      <c r="S1107" s="257" t="n"/>
      <c r="T1107" s="175">
        <f>VLOOKUP(_xlfn.CONCAT(G1107,H1107),'SHIP-TO'!H:I,2,0)</f>
        <v/>
      </c>
      <c r="U1107" s="296" t="n"/>
      <c r="V1107" s="175" t="n"/>
      <c r="W1107" s="175" t="n"/>
      <c r="X1107" s="175" t="n"/>
      <c r="Y1107" s="175" t="n"/>
      <c r="Z1107" s="175" t="n"/>
      <c r="AA1107" s="175" t="n"/>
      <c r="AB1107" s="175" t="n"/>
      <c r="AC1107" s="175" t="n"/>
      <c r="AD1107" s="175" t="n"/>
      <c r="AE1107" s="175" t="n"/>
      <c r="AF1107" s="175" t="n"/>
      <c r="AG1107" s="175" t="n"/>
      <c r="AH1107" s="175" t="n"/>
      <c r="AI1107" s="257" t="n"/>
      <c r="AJ1107" s="175" t="n"/>
    </row>
    <row r="1108">
      <c r="A1108" s="167">
        <f>E1108&amp;F1108</f>
        <v/>
      </c>
      <c r="B1108" s="56" t="n">
        <v>1107</v>
      </c>
      <c r="C1108" s="175">
        <f>C1107</f>
        <v/>
      </c>
      <c r="D1108" s="175">
        <f>C1108&amp;"/"&amp;B1108</f>
        <v/>
      </c>
      <c r="E1108" s="187" t="n">
        <v>45936</v>
      </c>
      <c r="F1108" s="270" t="inlineStr">
        <is>
          <t>возврат</t>
        </is>
      </c>
      <c r="G1108" s="268" t="inlineStr">
        <is>
          <t>Тандер</t>
        </is>
      </c>
      <c r="H1108" s="269" t="inlineStr">
        <is>
          <t>Екатеринбург</t>
        </is>
      </c>
      <c r="I1108" s="175" t="n">
        <v>500</v>
      </c>
      <c r="J1108" s="175" t="n"/>
      <c r="K1108" s="175" t="n"/>
      <c r="L1108" s="175" t="inlineStr">
        <is>
          <t>Ташкин</t>
        </is>
      </c>
      <c r="M1108" s="175" t="inlineStr">
        <is>
          <t>Т362АВ159</t>
        </is>
      </c>
      <c r="N1108" s="175" t="n"/>
      <c r="O1108" s="175" t="n"/>
      <c r="P1108" s="175" t="n"/>
      <c r="Q1108" s="251" t="n"/>
      <c r="R1108" s="175" t="n"/>
      <c r="S1108" s="257" t="n"/>
      <c r="T1108" s="175">
        <f>VLOOKUP(_xlfn.CONCAT(G1108,H1108),'SHIP-TO'!H:I,2,0)</f>
        <v/>
      </c>
      <c r="U1108" s="296" t="n"/>
      <c r="V1108" s="175" t="n"/>
      <c r="W1108" s="175" t="n"/>
      <c r="X1108" s="175" t="n"/>
      <c r="Y1108" s="175" t="n"/>
      <c r="Z1108" s="175" t="n"/>
      <c r="AA1108" s="175" t="n"/>
      <c r="AB1108" s="175" t="n"/>
      <c r="AC1108" s="175" t="n"/>
      <c r="AD1108" s="175" t="n"/>
      <c r="AE1108" s="175" t="n"/>
      <c r="AF1108" s="175" t="n"/>
      <c r="AG1108" s="175" t="n"/>
      <c r="AH1108" s="175" t="n"/>
      <c r="AI1108" s="257" t="n"/>
      <c r="AJ1108" s="175" t="n"/>
    </row>
    <row r="1109">
      <c r="A1109" s="167">
        <f>E1109&amp;F1109</f>
        <v/>
      </c>
      <c r="B1109" s="56" t="n">
        <v>1108</v>
      </c>
      <c r="C1109" s="175">
        <f>C1108</f>
        <v/>
      </c>
      <c r="D1109" s="175">
        <f>C1109&amp;"/"&amp;B1109</f>
        <v/>
      </c>
      <c r="E1109" s="187" t="n">
        <v>45936</v>
      </c>
      <c r="F1109" s="270" t="inlineStr">
        <is>
          <t>возврат</t>
        </is>
      </c>
      <c r="G1109" s="268" t="inlineStr">
        <is>
          <t>Х5</t>
        </is>
      </c>
      <c r="H1109" s="269" t="inlineStr">
        <is>
          <t>РЦ Косулино</t>
        </is>
      </c>
      <c r="I1109" s="175" t="n">
        <v>430</v>
      </c>
      <c r="J1109" s="175" t="n"/>
      <c r="K1109" s="175" t="n"/>
      <c r="L1109" s="175" t="inlineStr">
        <is>
          <t xml:space="preserve">Климин </t>
        </is>
      </c>
      <c r="M1109" s="175" t="inlineStr">
        <is>
          <t>А309ОК159</t>
        </is>
      </c>
      <c r="N1109" s="175" t="n"/>
      <c r="O1109" s="175" t="n"/>
      <c r="P1109" s="175" t="n"/>
      <c r="Q1109" s="251" t="n"/>
      <c r="R1109" s="175" t="n"/>
      <c r="S1109" s="257" t="n"/>
      <c r="T1109" s="175">
        <f>VLOOKUP(_xlfn.CONCAT(G1109,H1109),'SHIP-TO'!H:I,2,0)</f>
        <v/>
      </c>
      <c r="U1109" s="296" t="n"/>
      <c r="V1109" s="175" t="n"/>
      <c r="W1109" s="175" t="n"/>
      <c r="X1109" s="175" t="n"/>
      <c r="Y1109" s="175" t="n"/>
      <c r="Z1109" s="175" t="n"/>
      <c r="AA1109" s="175" t="n"/>
      <c r="AB1109" s="175" t="n"/>
      <c r="AC1109" s="175" t="n"/>
      <c r="AD1109" s="175" t="n"/>
      <c r="AE1109" s="175" t="n"/>
      <c r="AF1109" s="175" t="n"/>
      <c r="AG1109" s="175" t="n"/>
      <c r="AH1109" s="175" t="n"/>
      <c r="AI1109" s="257" t="n"/>
      <c r="AJ1109" s="175" t="n"/>
    </row>
    <row r="1110">
      <c r="A1110" s="167">
        <f>E1110&amp;F1110</f>
        <v/>
      </c>
      <c r="B1110" s="56" t="n">
        <v>1109</v>
      </c>
      <c r="C1110" s="175">
        <f>C1109</f>
        <v/>
      </c>
      <c r="D1110" s="175">
        <f>C1110&amp;"/"&amp;B1110</f>
        <v/>
      </c>
      <c r="E1110" s="187" t="n">
        <v>45937</v>
      </c>
      <c r="F1110" s="270" t="inlineStr">
        <is>
          <t>возврат</t>
        </is>
      </c>
      <c r="G1110" s="268" t="inlineStr">
        <is>
          <t>Лента</t>
        </is>
      </c>
      <c r="H1110" s="269" t="inlineStr">
        <is>
          <t>Екатеринбург</t>
        </is>
      </c>
      <c r="I1110" s="175" t="n"/>
      <c r="J1110" s="175" t="n"/>
      <c r="K1110" s="175" t="n"/>
      <c r="L1110" s="175" t="n"/>
      <c r="M1110" s="175" t="n"/>
      <c r="N1110" s="175" t="n"/>
      <c r="O1110" s="175" t="n"/>
      <c r="P1110" s="175" t="n"/>
      <c r="Q1110" s="251" t="n"/>
      <c r="R1110" s="175" t="n"/>
      <c r="S1110" s="257" t="n"/>
      <c r="T1110" s="175">
        <f>VLOOKUP(_xlfn.CONCAT(G1110,H1110),'SHIP-TO'!H:I,2,0)</f>
        <v/>
      </c>
      <c r="U1110" s="296" t="n"/>
      <c r="V1110" s="175" t="n"/>
      <c r="W1110" s="175" t="n"/>
      <c r="X1110" s="175" t="n"/>
      <c r="Y1110" s="175" t="n"/>
      <c r="Z1110" s="175" t="n"/>
      <c r="AA1110" s="175" t="n"/>
      <c r="AB1110" s="175" t="n"/>
      <c r="AC1110" s="175" t="n"/>
      <c r="AD1110" s="175" t="n"/>
      <c r="AE1110" s="175" t="n"/>
      <c r="AF1110" s="175" t="n"/>
      <c r="AG1110" s="175" t="n"/>
      <c r="AH1110" s="175" t="n"/>
      <c r="AI1110" s="257" t="n"/>
      <c r="AJ1110" s="175" t="n"/>
    </row>
    <row r="1111">
      <c r="A1111" s="167">
        <f>E1111&amp;F1111</f>
        <v/>
      </c>
      <c r="B1111" s="56" t="n">
        <v>1110</v>
      </c>
      <c r="C1111" s="175">
        <f>C1110</f>
        <v/>
      </c>
      <c r="D1111" s="175">
        <f>C1111&amp;"/"&amp;B1111</f>
        <v/>
      </c>
      <c r="E1111" s="187" t="n">
        <v>45938</v>
      </c>
      <c r="F1111" s="270" t="inlineStr">
        <is>
          <t>возврат</t>
        </is>
      </c>
      <c r="G1111" s="268" t="inlineStr">
        <is>
          <t>Х5</t>
        </is>
      </c>
      <c r="H1111" s="269" t="inlineStr">
        <is>
          <t>РЦ Форпост</t>
        </is>
      </c>
      <c r="I1111" s="175" t="n">
        <v>300</v>
      </c>
      <c r="J1111" s="175" t="n"/>
      <c r="K1111" s="175" t="n"/>
      <c r="L1111" s="175" t="n"/>
      <c r="M1111" s="175" t="n"/>
      <c r="N1111" s="175" t="n"/>
      <c r="O1111" s="175" t="n"/>
      <c r="P1111" s="175" t="n"/>
      <c r="Q1111" s="251" t="n"/>
      <c r="R1111" s="175" t="n"/>
      <c r="S1111" s="257" t="n"/>
      <c r="T1111" s="175">
        <f>VLOOKUP(_xlfn.CONCAT(G1111,H1111),'SHIP-TO'!H:I,2,0)</f>
        <v/>
      </c>
      <c r="U1111" s="296" t="n"/>
      <c r="V1111" s="175" t="n"/>
      <c r="W1111" s="175" t="n"/>
      <c r="X1111" s="175" t="n"/>
      <c r="Y1111" s="175" t="n"/>
      <c r="Z1111" s="175" t="n"/>
      <c r="AA1111" s="175" t="n"/>
      <c r="AB1111" s="175" t="n"/>
      <c r="AC1111" s="175" t="n"/>
      <c r="AD1111" s="175" t="n"/>
      <c r="AE1111" s="175" t="n"/>
      <c r="AF1111" s="175" t="n"/>
      <c r="AG1111" s="175" t="n"/>
      <c r="AH1111" s="175" t="n"/>
      <c r="AI1111" s="257" t="n"/>
      <c r="AJ1111" s="175" t="n"/>
    </row>
    <row r="1112">
      <c r="A1112" s="167">
        <f>E1112&amp;F1112</f>
        <v/>
      </c>
      <c r="B1112" s="56" t="n">
        <v>1111</v>
      </c>
      <c r="C1112" s="175">
        <f>C1111</f>
        <v/>
      </c>
      <c r="D1112" s="175">
        <f>C1112&amp;"/"&amp;B1112</f>
        <v/>
      </c>
      <c r="E1112" s="187" t="n">
        <v>45940</v>
      </c>
      <c r="F1112" s="270" t="inlineStr">
        <is>
          <t>возврат</t>
        </is>
      </c>
      <c r="G1112" s="268" t="inlineStr">
        <is>
          <t>Х5</t>
        </is>
      </c>
      <c r="H1112" s="269" t="inlineStr">
        <is>
          <t>РЦ Тюмень</t>
        </is>
      </c>
      <c r="I1112" s="175" t="n">
        <v>400</v>
      </c>
      <c r="J1112" s="175" t="n"/>
      <c r="K1112" s="175" t="n"/>
      <c r="L1112" s="175" t="inlineStr">
        <is>
          <t>Иванов Иван Иванович</t>
        </is>
      </c>
      <c r="M1112" s="175" t="inlineStr">
        <is>
          <t>ТЕСТ1234133</t>
        </is>
      </c>
      <c r="N1112" s="175" t="n"/>
      <c r="O1112" s="175" t="n"/>
      <c r="P1112" s="175" t="n"/>
      <c r="Q1112" s="251" t="n"/>
      <c r="R1112" s="175" t="n"/>
      <c r="S1112" s="257" t="n"/>
      <c r="T1112" s="175">
        <f>VLOOKUP(_xlfn.CONCAT(G1112,H1112),'SHIP-TO'!H:I,2,0)</f>
        <v/>
      </c>
      <c r="U1112" s="296" t="n"/>
      <c r="V1112" s="175" t="n"/>
      <c r="W1112" s="175" t="n"/>
      <c r="X1112" s="175" t="n"/>
      <c r="Y1112" s="175" t="n"/>
      <c r="Z1112" s="175" t="n"/>
      <c r="AA1112" s="175" t="n"/>
      <c r="AB1112" s="175" t="n"/>
      <c r="AC1112" s="175" t="n"/>
      <c r="AD1112" s="175" t="n"/>
      <c r="AE1112" s="175" t="n"/>
      <c r="AF1112" s="175" t="n"/>
      <c r="AG1112" s="175" t="n"/>
      <c r="AH1112" s="175" t="n"/>
      <c r="AI1112" s="257" t="n"/>
      <c r="AJ1112" s="175" t="n"/>
    </row>
    <row r="1113">
      <c r="A1113" s="167">
        <f>E1113&amp;F1113</f>
        <v/>
      </c>
      <c r="B1113" s="56" t="n">
        <v>1112</v>
      </c>
      <c r="C1113" s="175">
        <f>C1112</f>
        <v/>
      </c>
      <c r="D1113" s="175">
        <f>C1113&amp;"/"&amp;B1113</f>
        <v/>
      </c>
      <c r="E1113" s="187" t="n">
        <v>45941</v>
      </c>
      <c r="F1113" s="270" t="inlineStr">
        <is>
          <t>возврат</t>
        </is>
      </c>
      <c r="G1113" s="268" t="inlineStr">
        <is>
          <t>Х5</t>
        </is>
      </c>
      <c r="H1113" s="269" t="inlineStr">
        <is>
          <t>РЦ Тюмень</t>
        </is>
      </c>
      <c r="I1113" s="175" t="n">
        <v>400</v>
      </c>
      <c r="J1113" s="175" t="n"/>
      <c r="K1113" s="175" t="n"/>
      <c r="L1113" s="175" t="n"/>
      <c r="M1113" s="175" t="n"/>
      <c r="N1113" s="175" t="n"/>
      <c r="O1113" s="175" t="n"/>
      <c r="P1113" s="175" t="n"/>
      <c r="Q1113" s="251" t="n"/>
      <c r="R1113" s="175" t="n"/>
      <c r="S1113" s="257" t="n"/>
      <c r="T1113" s="175">
        <f>VLOOKUP(_xlfn.CONCAT(G1113,H1113),'SHIP-TO'!H:I,2,0)</f>
        <v/>
      </c>
      <c r="U1113" s="296" t="n"/>
      <c r="V1113" s="175" t="n"/>
      <c r="W1113" s="175" t="n"/>
      <c r="X1113" s="175" t="n"/>
      <c r="Y1113" s="175" t="n"/>
      <c r="Z1113" s="175" t="n"/>
      <c r="AA1113" s="175" t="n"/>
      <c r="AB1113" s="175" t="n"/>
      <c r="AC1113" s="175" t="n"/>
      <c r="AD1113" s="175" t="n"/>
      <c r="AE1113" s="175" t="n"/>
      <c r="AF1113" s="175" t="n"/>
      <c r="AG1113" s="175" t="n"/>
      <c r="AH1113" s="175" t="n"/>
      <c r="AI1113" s="257" t="n"/>
      <c r="AJ1113" s="175" t="n"/>
    </row>
    <row r="1114">
      <c r="A1114" s="167">
        <f>E1114&amp;F1114</f>
        <v/>
      </c>
      <c r="B1114" s="56" t="n">
        <v>1113</v>
      </c>
      <c r="C1114" s="175">
        <f>C1113</f>
        <v/>
      </c>
      <c r="D1114" s="175">
        <f>C1114&amp;"/"&amp;B1114</f>
        <v/>
      </c>
      <c r="E1114" s="187" t="n">
        <v>45941</v>
      </c>
      <c r="F1114" s="270" t="inlineStr">
        <is>
          <t>возврат</t>
        </is>
      </c>
      <c r="G1114" s="268" t="inlineStr">
        <is>
          <t>Тандер</t>
        </is>
      </c>
      <c r="H1114" s="269" t="inlineStr">
        <is>
          <t>Екатеринбург</t>
        </is>
      </c>
      <c r="I1114" s="175" t="n">
        <v>500</v>
      </c>
      <c r="J1114" s="175" t="n"/>
      <c r="K1114" s="175" t="n"/>
      <c r="L1114" s="175" t="inlineStr">
        <is>
          <t>Иванов Иван Иванович</t>
        </is>
      </c>
      <c r="M1114" s="175" t="inlineStr">
        <is>
          <t>ТЕСТ1234133</t>
        </is>
      </c>
      <c r="N1114" s="175" t="n"/>
      <c r="O1114" s="175" t="n"/>
      <c r="P1114" s="175" t="n"/>
      <c r="Q1114" s="251" t="n"/>
      <c r="R1114" s="175" t="n"/>
      <c r="S1114" s="257" t="n"/>
      <c r="T1114" s="175">
        <f>VLOOKUP(_xlfn.CONCAT(G1114,H1114),'SHIP-TO'!H:I,2,0)</f>
        <v/>
      </c>
      <c r="U1114" s="296" t="n"/>
      <c r="V1114" s="175" t="n"/>
      <c r="W1114" s="175" t="n"/>
      <c r="X1114" s="175" t="n"/>
      <c r="Y1114" s="175" t="n"/>
      <c r="Z1114" s="175" t="n"/>
      <c r="AA1114" s="175" t="n"/>
      <c r="AB1114" s="175" t="n"/>
      <c r="AC1114" s="175" t="n"/>
      <c r="AD1114" s="175" t="n"/>
      <c r="AE1114" s="175" t="n"/>
      <c r="AF1114" s="175" t="n"/>
      <c r="AG1114" s="175" t="n"/>
      <c r="AH1114" s="175" t="n"/>
      <c r="AI1114" s="257" t="n"/>
      <c r="AJ1114" s="175" t="n"/>
    </row>
    <row r="1115">
      <c r="A1115" s="167">
        <f>E1115&amp;F1115</f>
        <v/>
      </c>
      <c r="B1115" s="56" t="n">
        <v>1114</v>
      </c>
      <c r="C1115" s="175">
        <f>C1114</f>
        <v/>
      </c>
      <c r="D1115" s="175">
        <f>C1115&amp;"/"&amp;B1115</f>
        <v/>
      </c>
      <c r="E1115" s="187" t="n">
        <v>45941</v>
      </c>
      <c r="F1115" s="270" t="inlineStr">
        <is>
          <t>возврат</t>
        </is>
      </c>
      <c r="G1115" s="268" t="inlineStr">
        <is>
          <t>Лента</t>
        </is>
      </c>
      <c r="H1115" s="269" t="inlineStr">
        <is>
          <t>Екатеринбург</t>
        </is>
      </c>
      <c r="I1115" s="175" t="n"/>
      <c r="J1115" s="175" t="n"/>
      <c r="K1115" s="175" t="n"/>
      <c r="L1115" s="175" t="n"/>
      <c r="M1115" s="175" t="n"/>
      <c r="N1115" s="175" t="n"/>
      <c r="O1115" s="175" t="n"/>
      <c r="P1115" s="175" t="n"/>
      <c r="Q1115" s="251" t="n"/>
      <c r="R1115" s="175" t="n"/>
      <c r="S1115" s="257" t="n"/>
      <c r="T1115" s="175">
        <f>VLOOKUP(_xlfn.CONCAT(G1115,H1115),'SHIP-TO'!H:I,2,0)</f>
        <v/>
      </c>
      <c r="U1115" s="296" t="n"/>
      <c r="V1115" s="175" t="n"/>
      <c r="W1115" s="175" t="n"/>
      <c r="X1115" s="175" t="n"/>
      <c r="Y1115" s="175" t="n"/>
      <c r="Z1115" s="175" t="n"/>
      <c r="AA1115" s="175" t="n"/>
      <c r="AB1115" s="175" t="n"/>
      <c r="AC1115" s="175" t="n"/>
      <c r="AD1115" s="175" t="n"/>
      <c r="AE1115" s="175" t="n"/>
      <c r="AF1115" s="175" t="n"/>
      <c r="AG1115" s="175" t="n"/>
      <c r="AH1115" s="175" t="n"/>
      <c r="AI1115" s="257" t="n"/>
      <c r="AJ1115" s="175" t="n"/>
    </row>
    <row r="1116">
      <c r="A1116" s="167">
        <f>E1116&amp;F1116</f>
        <v/>
      </c>
      <c r="B1116" s="56" t="n">
        <v>1115</v>
      </c>
      <c r="C1116" s="175">
        <f>C1115</f>
        <v/>
      </c>
      <c r="D1116" s="175">
        <f>C1116&amp;"/"&amp;B1116</f>
        <v/>
      </c>
      <c r="E1116" s="187" t="n">
        <v>45944</v>
      </c>
      <c r="F1116" s="270" t="inlineStr">
        <is>
          <t>возврат</t>
        </is>
      </c>
      <c r="G1116" s="268" t="inlineStr">
        <is>
          <t>Х5</t>
        </is>
      </c>
      <c r="H1116" s="269" t="inlineStr">
        <is>
          <t>РЦ Екатеринбург Юг</t>
        </is>
      </c>
      <c r="I1116" s="175" t="n">
        <v>326</v>
      </c>
      <c r="J1116" s="175" t="n"/>
      <c r="K1116" s="175" t="n"/>
      <c r="L1116" s="175" t="n"/>
      <c r="M1116" s="175" t="n"/>
      <c r="N1116" s="175" t="n"/>
      <c r="O1116" s="175" t="n"/>
      <c r="P1116" s="175" t="n"/>
      <c r="Q1116" s="251" t="n"/>
      <c r="R1116" s="175" t="n"/>
      <c r="S1116" s="257" t="n"/>
      <c r="T1116" s="175">
        <f>VLOOKUP(_xlfn.CONCAT(G1116,H1116),'SHIP-TO'!H:I,2,0)</f>
        <v/>
      </c>
      <c r="U1116" s="296" t="n"/>
      <c r="V1116" s="175" t="n"/>
      <c r="W1116" s="175" t="n"/>
      <c r="X1116" s="175" t="n"/>
      <c r="Y1116" s="175" t="n"/>
      <c r="Z1116" s="175" t="n"/>
      <c r="AA1116" s="175" t="n"/>
      <c r="AB1116" s="175" t="n"/>
      <c r="AC1116" s="175" t="n"/>
      <c r="AD1116" s="175" t="n"/>
      <c r="AE1116" s="175" t="n"/>
      <c r="AF1116" s="175" t="n"/>
      <c r="AG1116" s="175" t="n"/>
      <c r="AH1116" s="175" t="n"/>
      <c r="AI1116" s="257" t="n"/>
      <c r="AJ1116" s="175" t="n"/>
    </row>
    <row r="1117">
      <c r="A1117" s="167">
        <f>E1117&amp;F1117</f>
        <v/>
      </c>
      <c r="B1117" s="56" t="n">
        <v>1116</v>
      </c>
      <c r="C1117" s="175">
        <f>C1116</f>
        <v/>
      </c>
      <c r="D1117" s="175">
        <f>C1117&amp;"/"&amp;B1117</f>
        <v/>
      </c>
      <c r="E1117" s="187" t="n">
        <v>45944</v>
      </c>
      <c r="F1117" s="270" t="inlineStr">
        <is>
          <t>возврат</t>
        </is>
      </c>
      <c r="G1117" s="268" t="inlineStr">
        <is>
          <t>Х5</t>
        </is>
      </c>
      <c r="H1117" s="269" t="inlineStr">
        <is>
          <t>РЦ Форпост</t>
        </is>
      </c>
      <c r="I1117" s="175" t="n">
        <v>300</v>
      </c>
      <c r="J1117" s="175" t="n"/>
      <c r="K1117" s="175" t="n"/>
      <c r="L1117" s="175" t="n"/>
      <c r="M1117" s="175" t="n"/>
      <c r="N1117" s="175" t="n"/>
      <c r="O1117" s="175" t="n"/>
      <c r="P1117" s="175" t="n"/>
      <c r="Q1117" s="251" t="n"/>
      <c r="R1117" s="175" t="n"/>
      <c r="S1117" s="257" t="n"/>
      <c r="T1117" s="175">
        <f>VLOOKUP(_xlfn.CONCAT(G1117,H1117),'SHIP-TO'!H:I,2,0)</f>
        <v/>
      </c>
      <c r="U1117" s="296" t="n"/>
      <c r="V1117" s="175" t="n"/>
      <c r="W1117" s="175" t="n"/>
      <c r="X1117" s="175" t="n"/>
      <c r="Y1117" s="175" t="n"/>
      <c r="Z1117" s="175" t="n"/>
      <c r="AA1117" s="175" t="n"/>
      <c r="AB1117" s="175" t="n"/>
      <c r="AC1117" s="175" t="n"/>
      <c r="AD1117" s="175" t="n"/>
      <c r="AE1117" s="175" t="n"/>
      <c r="AF1117" s="175" t="n"/>
      <c r="AG1117" s="175" t="n"/>
      <c r="AH1117" s="175" t="n"/>
      <c r="AI1117" s="257" t="n"/>
      <c r="AJ1117" s="175" t="n"/>
    </row>
    <row r="1118">
      <c r="A1118" s="167">
        <f>E1118&amp;F1118</f>
        <v/>
      </c>
      <c r="B1118" s="56" t="n">
        <v>1117</v>
      </c>
      <c r="C1118" s="175">
        <f>C1117</f>
        <v/>
      </c>
      <c r="D1118" s="175">
        <f>C1118&amp;"/"&amp;B1118</f>
        <v/>
      </c>
      <c r="E1118" s="187" t="n">
        <v>45944</v>
      </c>
      <c r="F1118" s="270" t="inlineStr">
        <is>
          <t>возврат</t>
        </is>
      </c>
      <c r="G1118" s="268" t="inlineStr">
        <is>
          <t>Лента</t>
        </is>
      </c>
      <c r="H1118" s="269" t="inlineStr">
        <is>
          <t>Екатеринбург</t>
        </is>
      </c>
      <c r="I1118" s="175" t="n"/>
      <c r="J1118" s="175" t="n"/>
      <c r="K1118" s="175" t="n"/>
      <c r="L1118" s="175" t="n"/>
      <c r="M1118" s="175" t="n"/>
      <c r="N1118" s="175" t="n"/>
      <c r="O1118" s="175" t="n"/>
      <c r="P1118" s="175" t="n"/>
      <c r="Q1118" s="251" t="n"/>
      <c r="R1118" s="175" t="n"/>
      <c r="S1118" s="257" t="n"/>
      <c r="T1118" s="175">
        <f>VLOOKUP(_xlfn.CONCAT(G1118,H1118),'SHIP-TO'!H:I,2,0)</f>
        <v/>
      </c>
      <c r="U1118" s="296" t="n"/>
      <c r="V1118" s="175" t="n"/>
      <c r="W1118" s="175" t="n"/>
      <c r="X1118" s="175" t="n"/>
      <c r="Y1118" s="175" t="n"/>
      <c r="Z1118" s="175" t="n"/>
      <c r="AA1118" s="175" t="n"/>
      <c r="AB1118" s="175" t="n"/>
      <c r="AC1118" s="175" t="n"/>
      <c r="AD1118" s="175" t="n"/>
      <c r="AE1118" s="175" t="n"/>
      <c r="AF1118" s="175" t="n"/>
      <c r="AG1118" s="175" t="n"/>
      <c r="AH1118" s="175" t="n"/>
      <c r="AI1118" s="257" t="n"/>
      <c r="AJ1118" s="175" t="n"/>
    </row>
    <row r="1119">
      <c r="A1119" s="167">
        <f>E1119&amp;F1119</f>
        <v/>
      </c>
      <c r="B1119" s="56" t="n">
        <v>1118</v>
      </c>
      <c r="C1119" s="175">
        <f>C1118</f>
        <v/>
      </c>
      <c r="D1119" s="175">
        <f>C1119&amp;"/"&amp;B1119</f>
        <v/>
      </c>
      <c r="E1119" s="187" t="n">
        <v>45950</v>
      </c>
      <c r="F1119" s="270" t="inlineStr">
        <is>
          <t>возврат</t>
        </is>
      </c>
      <c r="G1119" s="268" t="inlineStr">
        <is>
          <t>Х5</t>
        </is>
      </c>
      <c r="H1119" s="269" t="inlineStr">
        <is>
          <t>РЦ Косулино</t>
        </is>
      </c>
      <c r="I1119" s="175" t="n">
        <v>552</v>
      </c>
      <c r="J1119" s="175" t="n"/>
      <c r="K1119" s="175" t="n"/>
      <c r="L1119" s="175" t="n"/>
      <c r="M1119" s="175" t="n"/>
      <c r="N1119" s="175" t="n"/>
      <c r="O1119" s="175" t="n"/>
      <c r="P1119" s="175" t="n"/>
      <c r="Q1119" s="251" t="n"/>
      <c r="R1119" s="175" t="n"/>
      <c r="S1119" s="257" t="n"/>
      <c r="T1119" s="175">
        <f>VLOOKUP(_xlfn.CONCAT(G1119,H1119),'SHIP-TO'!H:I,2,0)</f>
        <v/>
      </c>
      <c r="U1119" s="296" t="n"/>
      <c r="V1119" s="175" t="n"/>
      <c r="W1119" s="175" t="n"/>
      <c r="X1119" s="175" t="n"/>
      <c r="Y1119" s="175" t="n"/>
      <c r="Z1119" s="175" t="n"/>
      <c r="AA1119" s="175" t="n"/>
      <c r="AB1119" s="175" t="n"/>
      <c r="AC1119" s="175" t="n"/>
      <c r="AD1119" s="175" t="n"/>
      <c r="AE1119" s="175" t="n"/>
      <c r="AF1119" s="175" t="n"/>
      <c r="AG1119" s="175" t="n"/>
      <c r="AH1119" s="175" t="n"/>
      <c r="AI1119" s="257" t="n"/>
      <c r="AJ1119" s="175" t="n"/>
    </row>
    <row r="1120">
      <c r="A1120" s="167">
        <f>E1120&amp;F1120</f>
        <v/>
      </c>
      <c r="B1120" s="56" t="n">
        <v>1119</v>
      </c>
      <c r="C1120" s="175">
        <f>C1119</f>
        <v/>
      </c>
      <c r="D1120" s="175">
        <f>C1120&amp;"/"&amp;B1120</f>
        <v/>
      </c>
      <c r="E1120" s="187" t="n">
        <v>45954</v>
      </c>
      <c r="F1120" s="270" t="inlineStr">
        <is>
          <t>возврат</t>
        </is>
      </c>
      <c r="G1120" s="268" t="inlineStr">
        <is>
          <t>Х5</t>
        </is>
      </c>
      <c r="H1120" s="269" t="inlineStr">
        <is>
          <t>РЦ Косулино</t>
        </is>
      </c>
      <c r="I1120" s="175" t="n">
        <v>552</v>
      </c>
      <c r="J1120" s="175" t="n"/>
      <c r="K1120" s="175" t="n"/>
      <c r="L1120" s="175" t="n"/>
      <c r="M1120" s="175" t="n"/>
      <c r="N1120" s="175" t="n"/>
      <c r="O1120" s="175" t="n"/>
      <c r="P1120" s="175" t="n"/>
      <c r="Q1120" s="251" t="n"/>
      <c r="R1120" s="175" t="n"/>
      <c r="S1120" s="257" t="n"/>
      <c r="T1120" s="175">
        <f>VLOOKUP(_xlfn.CONCAT(G1120,H1120),'SHIP-TO'!H:I,2,0)</f>
        <v/>
      </c>
      <c r="U1120" s="296" t="n"/>
      <c r="V1120" s="175" t="n"/>
      <c r="W1120" s="175" t="n"/>
      <c r="X1120" s="175" t="n"/>
      <c r="Y1120" s="175" t="n"/>
      <c r="Z1120" s="175" t="n"/>
      <c r="AA1120" s="175" t="n"/>
      <c r="AB1120" s="175" t="n"/>
      <c r="AC1120" s="175" t="n"/>
      <c r="AD1120" s="175" t="n"/>
      <c r="AE1120" s="175" t="n"/>
      <c r="AF1120" s="175" t="n"/>
      <c r="AG1120" s="175" t="n"/>
      <c r="AH1120" s="175" t="n"/>
      <c r="AI1120" s="257" t="n"/>
      <c r="AJ1120" s="175" t="n"/>
    </row>
    <row r="1121">
      <c r="A1121" s="167">
        <f>E1121&amp;F1121</f>
        <v/>
      </c>
      <c r="B1121" s="56" t="n">
        <v>1120</v>
      </c>
      <c r="C1121" s="175">
        <f>C1120</f>
        <v/>
      </c>
      <c r="D1121" s="175">
        <f>C1121&amp;"/"&amp;B1121</f>
        <v/>
      </c>
      <c r="E1121" s="187" t="n">
        <v>45954</v>
      </c>
      <c r="F1121" s="270" t="inlineStr">
        <is>
          <t>возврат</t>
        </is>
      </c>
      <c r="G1121" s="268" t="inlineStr">
        <is>
          <t>Х5</t>
        </is>
      </c>
      <c r="H1121" s="269" t="inlineStr">
        <is>
          <t>РЦ Екатеринбург Юг</t>
        </is>
      </c>
      <c r="I1121" s="175" t="n">
        <v>400</v>
      </c>
      <c r="J1121" s="175" t="n"/>
      <c r="K1121" s="175" t="n"/>
      <c r="L1121" s="175" t="n"/>
      <c r="M1121" s="175" t="n"/>
      <c r="N1121" s="175" t="n"/>
      <c r="O1121" s="175" t="n"/>
      <c r="P1121" s="175" t="n"/>
      <c r="Q1121" s="251" t="n"/>
      <c r="R1121" s="175" t="n"/>
      <c r="S1121" s="257" t="n"/>
      <c r="T1121" s="175">
        <f>VLOOKUP(_xlfn.CONCAT(G1121,H1121),'SHIP-TO'!H:I,2,0)</f>
        <v/>
      </c>
      <c r="U1121" s="296" t="n"/>
      <c r="V1121" s="175" t="n"/>
      <c r="W1121" s="175" t="n"/>
      <c r="X1121" s="175" t="n"/>
      <c r="Y1121" s="175" t="n"/>
      <c r="Z1121" s="175" t="n"/>
      <c r="AA1121" s="175" t="n"/>
      <c r="AB1121" s="175" t="n"/>
      <c r="AC1121" s="175" t="n"/>
      <c r="AD1121" s="175" t="n"/>
      <c r="AE1121" s="175" t="n"/>
      <c r="AF1121" s="175" t="n"/>
      <c r="AG1121" s="175" t="n"/>
      <c r="AH1121" s="175" t="n"/>
      <c r="AI1121" s="257" t="n"/>
      <c r="AJ1121" s="175" t="n"/>
    </row>
    <row r="1122">
      <c r="A1122" s="167">
        <f>E1122&amp;F1122</f>
        <v/>
      </c>
      <c r="B1122" s="56" t="n">
        <v>1121</v>
      </c>
      <c r="C1122" s="175">
        <f>C1121</f>
        <v/>
      </c>
      <c r="D1122" s="175">
        <f>C1122&amp;"/"&amp;B1122</f>
        <v/>
      </c>
      <c r="E1122" s="187" t="n">
        <v>45956</v>
      </c>
      <c r="F1122" s="270" t="inlineStr">
        <is>
          <t>возврат</t>
        </is>
      </c>
      <c r="G1122" s="268" t="inlineStr">
        <is>
          <t>Х5</t>
        </is>
      </c>
      <c r="H1122" s="269" t="inlineStr">
        <is>
          <t>РЦ Екатеринбург</t>
        </is>
      </c>
      <c r="I1122" s="175" t="n">
        <v>400</v>
      </c>
      <c r="J1122" s="175" t="n"/>
      <c r="K1122" s="175" t="n"/>
      <c r="L1122" s="175" t="n"/>
      <c r="M1122" s="175" t="n"/>
      <c r="N1122" s="175" t="n"/>
      <c r="O1122" s="175" t="n"/>
      <c r="P1122" s="175" t="n"/>
      <c r="Q1122" s="251" t="n"/>
      <c r="R1122" s="175" t="n"/>
      <c r="S1122" s="257" t="n"/>
      <c r="T1122" s="175">
        <f>VLOOKUP(_xlfn.CONCAT(G1122,H1122),'SHIP-TO'!H:I,2,0)</f>
        <v/>
      </c>
      <c r="U1122" s="296" t="n"/>
      <c r="V1122" s="175" t="n"/>
      <c r="W1122" s="175" t="n"/>
      <c r="X1122" s="175" t="n"/>
      <c r="Y1122" s="175" t="n"/>
      <c r="Z1122" s="175" t="n"/>
      <c r="AA1122" s="175" t="n"/>
      <c r="AB1122" s="175" t="n"/>
      <c r="AC1122" s="175" t="n"/>
      <c r="AD1122" s="175" t="n"/>
      <c r="AE1122" s="175" t="n"/>
      <c r="AF1122" s="175" t="n"/>
      <c r="AG1122" s="175" t="n"/>
      <c r="AH1122" s="175" t="n"/>
      <c r="AI1122" s="257" t="n"/>
      <c r="AJ1122" s="175" t="n"/>
    </row>
    <row r="1123">
      <c r="A1123" s="167">
        <f>E1123&amp;F1123</f>
        <v/>
      </c>
      <c r="B1123" s="56" t="n">
        <v>1122</v>
      </c>
      <c r="C1123" s="175">
        <f>C1122</f>
        <v/>
      </c>
      <c r="D1123" s="175">
        <f>C1123&amp;"/"&amp;B1123</f>
        <v/>
      </c>
      <c r="E1123" s="187" t="n">
        <v>45959</v>
      </c>
      <c r="F1123" s="270" t="inlineStr">
        <is>
          <t>возврат</t>
        </is>
      </c>
      <c r="G1123" s="268" t="inlineStr">
        <is>
          <t>Х5</t>
        </is>
      </c>
      <c r="H1123" s="269" t="inlineStr">
        <is>
          <t>РЦ Косулино</t>
        </is>
      </c>
      <c r="I1123" s="175" t="n">
        <v>552</v>
      </c>
      <c r="J1123" s="175" t="n"/>
      <c r="K1123" s="175" t="n"/>
      <c r="L1123" s="175" t="n"/>
      <c r="M1123" s="175" t="n"/>
      <c r="N1123" s="175" t="n"/>
      <c r="O1123" s="175" t="n"/>
      <c r="P1123" s="175" t="n"/>
      <c r="Q1123" s="251" t="n"/>
      <c r="R1123" s="175" t="n"/>
      <c r="S1123" s="257" t="n"/>
      <c r="T1123" s="175">
        <f>VLOOKUP(_xlfn.CONCAT(G1123,H1123),'SHIP-TO'!H:I,2,0)</f>
        <v/>
      </c>
      <c r="U1123" s="296" t="n"/>
      <c r="V1123" s="175" t="n"/>
      <c r="W1123" s="175" t="n"/>
      <c r="X1123" s="175" t="n"/>
      <c r="Y1123" s="175" t="n"/>
      <c r="Z1123" s="175" t="n"/>
      <c r="AA1123" s="175" t="n"/>
      <c r="AB1123" s="175" t="n"/>
      <c r="AC1123" s="175" t="n"/>
      <c r="AD1123" s="175" t="n"/>
      <c r="AE1123" s="175" t="n"/>
      <c r="AF1123" s="175" t="n"/>
      <c r="AG1123" s="175" t="n"/>
      <c r="AH1123" s="175" t="n"/>
      <c r="AI1123" s="257" t="n"/>
      <c r="AJ1123" s="175" t="n"/>
    </row>
    <row r="1124">
      <c r="A1124" s="167">
        <f>E1124&amp;F1124</f>
        <v/>
      </c>
      <c r="B1124" s="56" t="n">
        <v>1123</v>
      </c>
      <c r="C1124" s="175">
        <f>C1123</f>
        <v/>
      </c>
      <c r="D1124" s="175">
        <f>C1124&amp;"/"&amp;B1124</f>
        <v/>
      </c>
      <c r="E1124" s="187" t="n">
        <v>45960</v>
      </c>
      <c r="F1124" s="270" t="inlineStr">
        <is>
          <t>возврат</t>
        </is>
      </c>
      <c r="G1124" s="268" t="inlineStr">
        <is>
          <t>Х5</t>
        </is>
      </c>
      <c r="H1124" s="269" t="inlineStr">
        <is>
          <t>РЦ Форпост</t>
        </is>
      </c>
      <c r="I1124" s="175" t="n">
        <v>300</v>
      </c>
      <c r="J1124" s="175" t="n"/>
      <c r="K1124" s="175" t="n"/>
      <c r="L1124" s="175" t="n"/>
      <c r="M1124" s="175" t="n"/>
      <c r="N1124" s="175" t="n"/>
      <c r="O1124" s="175" t="n"/>
      <c r="P1124" s="175" t="n"/>
      <c r="Q1124" s="251" t="n"/>
      <c r="R1124" s="175" t="n"/>
      <c r="S1124" s="257" t="n"/>
      <c r="T1124" s="175">
        <f>VLOOKUP(_xlfn.CONCAT(G1124,H1124),'SHIP-TO'!H:I,2,0)</f>
        <v/>
      </c>
      <c r="U1124" s="296" t="n"/>
      <c r="V1124" s="175" t="n"/>
      <c r="W1124" s="175" t="n"/>
      <c r="X1124" s="175" t="n"/>
      <c r="Y1124" s="175" t="n"/>
      <c r="Z1124" s="175" t="n"/>
      <c r="AA1124" s="175" t="n"/>
      <c r="AB1124" s="175" t="n"/>
      <c r="AC1124" s="175" t="n"/>
      <c r="AD1124" s="175" t="n"/>
      <c r="AE1124" s="175" t="n"/>
      <c r="AF1124" s="175" t="n"/>
      <c r="AG1124" s="175" t="n"/>
      <c r="AH1124" s="175" t="n"/>
      <c r="AI1124" s="257" t="n"/>
      <c r="AJ1124" s="175" t="n"/>
    </row>
    <row r="1125">
      <c r="A1125" s="167">
        <f>E1125&amp;F1125</f>
        <v/>
      </c>
      <c r="B1125" s="56" t="n">
        <v>1124</v>
      </c>
      <c r="C1125" s="175">
        <f>C1124</f>
        <v/>
      </c>
      <c r="D1125" s="175">
        <f>C1125&amp;"/"&amp;B1125</f>
        <v/>
      </c>
      <c r="E1125" s="187" t="n"/>
      <c r="F1125" s="270" t="n"/>
      <c r="G1125" s="268" t="n"/>
      <c r="H1125" s="269" t="n"/>
      <c r="I1125" s="175" t="n"/>
      <c r="J1125" s="175" t="n"/>
      <c r="K1125" s="175" t="n"/>
      <c r="L1125" s="175" t="n"/>
      <c r="M1125" s="175" t="n"/>
      <c r="N1125" s="175" t="n"/>
      <c r="O1125" s="175" t="n"/>
      <c r="P1125" s="175" t="n"/>
      <c r="Q1125" s="251" t="n"/>
      <c r="R1125" s="175" t="n"/>
      <c r="S1125" s="257" t="n"/>
      <c r="T1125" s="175">
        <f>VLOOKUP(_xlfn.CONCAT(G1125,H1125),'SHIP-TO'!H:I,2,0)</f>
        <v/>
      </c>
      <c r="U1125" s="296" t="n"/>
      <c r="V1125" s="175" t="n"/>
      <c r="W1125" s="175" t="n"/>
      <c r="X1125" s="175" t="n"/>
      <c r="Y1125" s="175" t="n"/>
      <c r="Z1125" s="175" t="n"/>
      <c r="AA1125" s="175" t="n"/>
      <c r="AB1125" s="175" t="n"/>
      <c r="AC1125" s="175" t="n"/>
      <c r="AD1125" s="175" t="n"/>
      <c r="AE1125" s="175" t="n"/>
      <c r="AF1125" s="175" t="n"/>
      <c r="AG1125" s="175" t="n"/>
      <c r="AH1125" s="175" t="n"/>
      <c r="AI1125" s="257" t="n"/>
      <c r="AJ1125" s="175" t="n"/>
    </row>
    <row r="1126">
      <c r="A1126" s="167">
        <f>E1126&amp;F1126</f>
        <v/>
      </c>
      <c r="B1126" s="56" t="n">
        <v>1125</v>
      </c>
      <c r="C1126" s="175">
        <f>C1125</f>
        <v/>
      </c>
      <c r="D1126" s="175">
        <f>C1126&amp;"/"&amp;B1126</f>
        <v/>
      </c>
      <c r="E1126" s="187" t="n"/>
      <c r="F1126" s="270" t="n"/>
      <c r="G1126" s="268" t="n"/>
      <c r="H1126" s="269" t="n"/>
      <c r="I1126" s="175" t="n"/>
      <c r="J1126" s="175" t="n"/>
      <c r="K1126" s="175" t="n"/>
      <c r="L1126" s="175" t="n"/>
      <c r="M1126" s="175" t="n"/>
      <c r="N1126" s="175" t="n"/>
      <c r="O1126" s="175" t="n"/>
      <c r="P1126" s="175" t="n"/>
      <c r="Q1126" s="251" t="n"/>
      <c r="R1126" s="175" t="n"/>
      <c r="S1126" s="257" t="n"/>
      <c r="T1126" s="175">
        <f>VLOOKUP(_xlfn.CONCAT(G1126,H1126),'SHIP-TO'!H:I,2,0)</f>
        <v/>
      </c>
      <c r="U1126" s="296" t="n"/>
      <c r="V1126" s="175" t="n"/>
      <c r="W1126" s="175" t="n"/>
      <c r="X1126" s="175" t="n"/>
      <c r="Y1126" s="175" t="n"/>
      <c r="Z1126" s="175" t="n"/>
      <c r="AA1126" s="175" t="n"/>
      <c r="AB1126" s="175" t="n"/>
      <c r="AC1126" s="175" t="n"/>
      <c r="AD1126" s="175" t="n"/>
      <c r="AE1126" s="175" t="n"/>
      <c r="AF1126" s="175" t="n"/>
      <c r="AG1126" s="175" t="n"/>
      <c r="AH1126" s="175" t="n"/>
      <c r="AI1126" s="257" t="n"/>
      <c r="AJ1126" s="175" t="n"/>
    </row>
    <row r="1127">
      <c r="A1127" s="167">
        <f>E1127&amp;F1127</f>
        <v/>
      </c>
      <c r="B1127" s="56" t="n">
        <v>1126</v>
      </c>
      <c r="C1127" s="175">
        <f>C1126</f>
        <v/>
      </c>
      <c r="D1127" s="175">
        <f>C1127&amp;"/"&amp;B1127</f>
        <v/>
      </c>
      <c r="E1127" s="187" t="n"/>
      <c r="F1127" s="270" t="n"/>
      <c r="G1127" s="268" t="n"/>
      <c r="H1127" s="269" t="n"/>
      <c r="I1127" s="175" t="n"/>
      <c r="J1127" s="175" t="n"/>
      <c r="K1127" s="175" t="n"/>
      <c r="L1127" s="175" t="n"/>
      <c r="M1127" s="175" t="n"/>
      <c r="N1127" s="175" t="n"/>
      <c r="O1127" s="175" t="n"/>
      <c r="P1127" s="175" t="n"/>
      <c r="Q1127" s="251" t="n"/>
      <c r="R1127" s="175" t="n"/>
      <c r="S1127" s="257" t="n"/>
      <c r="T1127" s="175">
        <f>VLOOKUP(_xlfn.CONCAT(G1127,H1127),'SHIP-TO'!H:I,2,0)</f>
        <v/>
      </c>
      <c r="U1127" s="296" t="n"/>
      <c r="V1127" s="175" t="n"/>
      <c r="W1127" s="175" t="n"/>
      <c r="X1127" s="175" t="n"/>
      <c r="Y1127" s="175" t="n"/>
      <c r="Z1127" s="175" t="n"/>
      <c r="AA1127" s="175" t="n"/>
      <c r="AB1127" s="175" t="n"/>
      <c r="AC1127" s="175" t="n"/>
      <c r="AD1127" s="175" t="n"/>
      <c r="AE1127" s="175" t="n"/>
      <c r="AF1127" s="175" t="n"/>
      <c r="AG1127" s="175" t="n"/>
      <c r="AH1127" s="175" t="n"/>
      <c r="AI1127" s="257" t="n"/>
      <c r="AJ1127" s="175" t="n"/>
    </row>
    <row r="1128">
      <c r="A1128" s="167">
        <f>E1128&amp;F1128</f>
        <v/>
      </c>
      <c r="B1128" s="56" t="n">
        <v>1127</v>
      </c>
      <c r="C1128" s="175">
        <f>C1127</f>
        <v/>
      </c>
      <c r="D1128" s="175">
        <f>C1128&amp;"/"&amp;B1128</f>
        <v/>
      </c>
      <c r="E1128" s="187" t="n"/>
      <c r="F1128" s="270" t="n"/>
      <c r="G1128" s="268" t="n"/>
      <c r="H1128" s="269" t="n"/>
      <c r="I1128" s="175" t="n"/>
      <c r="J1128" s="175" t="n"/>
      <c r="K1128" s="175" t="n"/>
      <c r="L1128" s="175" t="n"/>
      <c r="M1128" s="175" t="n"/>
      <c r="N1128" s="175" t="n"/>
      <c r="O1128" s="175" t="n"/>
      <c r="P1128" s="175" t="n"/>
      <c r="Q1128" s="251" t="n"/>
      <c r="R1128" s="175" t="n"/>
      <c r="S1128" s="257" t="n"/>
      <c r="T1128" s="175">
        <f>VLOOKUP(_xlfn.CONCAT(G1128,H1128),'SHIP-TO'!H:I,2,0)</f>
        <v/>
      </c>
      <c r="U1128" s="296" t="n"/>
      <c r="V1128" s="175" t="n"/>
      <c r="W1128" s="175" t="n"/>
      <c r="X1128" s="175" t="n"/>
      <c r="Y1128" s="175" t="n"/>
      <c r="Z1128" s="175" t="n"/>
      <c r="AA1128" s="175" t="n"/>
      <c r="AB1128" s="175" t="n"/>
      <c r="AC1128" s="175" t="n"/>
      <c r="AD1128" s="175" t="n"/>
      <c r="AE1128" s="175" t="n"/>
      <c r="AF1128" s="175" t="n"/>
      <c r="AG1128" s="175" t="n"/>
      <c r="AH1128" s="175" t="n"/>
      <c r="AI1128" s="257" t="n"/>
      <c r="AJ1128" s="175" t="n"/>
    </row>
    <row r="1129">
      <c r="A1129" s="167">
        <f>E1129&amp;F1129</f>
        <v/>
      </c>
      <c r="B1129" s="56" t="n">
        <v>1128</v>
      </c>
      <c r="C1129" s="175">
        <f>C1128</f>
        <v/>
      </c>
      <c r="D1129" s="175">
        <f>C1129&amp;"/"&amp;B1129</f>
        <v/>
      </c>
      <c r="E1129" s="187" t="n"/>
      <c r="F1129" s="270" t="n"/>
      <c r="G1129" s="268" t="n"/>
      <c r="H1129" s="269" t="n"/>
      <c r="I1129" s="175" t="n"/>
      <c r="J1129" s="175" t="n"/>
      <c r="K1129" s="175" t="n"/>
      <c r="L1129" s="175" t="n"/>
      <c r="M1129" s="175" t="n"/>
      <c r="N1129" s="175" t="n"/>
      <c r="O1129" s="175" t="n"/>
      <c r="P1129" s="175" t="n"/>
      <c r="Q1129" s="251" t="n"/>
      <c r="R1129" s="175" t="n"/>
      <c r="S1129" s="257" t="n"/>
      <c r="T1129" s="175">
        <f>VLOOKUP(_xlfn.CONCAT(G1129,H1129),'SHIP-TO'!H:I,2,0)</f>
        <v/>
      </c>
      <c r="U1129" s="296" t="n"/>
      <c r="V1129" s="175" t="n"/>
      <c r="W1129" s="175" t="n"/>
      <c r="X1129" s="175" t="n"/>
      <c r="Y1129" s="175" t="n"/>
      <c r="Z1129" s="175" t="n"/>
      <c r="AA1129" s="175" t="n"/>
      <c r="AB1129" s="175" t="n"/>
      <c r="AC1129" s="175" t="n"/>
      <c r="AD1129" s="175" t="n"/>
      <c r="AE1129" s="175" t="n"/>
      <c r="AF1129" s="175" t="n"/>
      <c r="AG1129" s="175" t="n"/>
      <c r="AH1129" s="175" t="n"/>
      <c r="AI1129" s="257" t="n"/>
      <c r="AJ1129" s="175" t="n"/>
    </row>
    <row r="1130">
      <c r="A1130" s="167">
        <f>E1130&amp;F1130</f>
        <v/>
      </c>
      <c r="B1130" s="56" t="n">
        <v>1129</v>
      </c>
      <c r="C1130" s="175">
        <f>C1129</f>
        <v/>
      </c>
      <c r="D1130" s="175">
        <f>C1130&amp;"/"&amp;B1130</f>
        <v/>
      </c>
      <c r="E1130" s="187" t="n"/>
      <c r="F1130" s="270" t="n"/>
      <c r="G1130" s="268" t="n"/>
      <c r="H1130" s="269" t="n"/>
      <c r="I1130" s="175" t="n"/>
      <c r="J1130" s="175" t="n"/>
      <c r="K1130" s="175" t="n"/>
      <c r="L1130" s="175" t="n"/>
      <c r="M1130" s="175" t="n"/>
      <c r="N1130" s="175" t="n"/>
      <c r="O1130" s="175" t="n"/>
      <c r="P1130" s="175" t="n"/>
      <c r="Q1130" s="251" t="n"/>
      <c r="R1130" s="175" t="n"/>
      <c r="S1130" s="257" t="n"/>
      <c r="T1130" s="175">
        <f>VLOOKUP(_xlfn.CONCAT(G1130,H1130),'SHIP-TO'!H:I,2,0)</f>
        <v/>
      </c>
      <c r="U1130" s="296" t="n"/>
      <c r="V1130" s="175" t="n"/>
      <c r="W1130" s="175" t="n"/>
      <c r="X1130" s="175" t="n"/>
      <c r="Y1130" s="175" t="n"/>
      <c r="Z1130" s="175" t="n"/>
      <c r="AA1130" s="175" t="n"/>
      <c r="AB1130" s="175" t="n"/>
      <c r="AC1130" s="175" t="n"/>
      <c r="AD1130" s="175" t="n"/>
      <c r="AE1130" s="175" t="n"/>
      <c r="AF1130" s="175" t="n"/>
      <c r="AG1130" s="175" t="n"/>
      <c r="AH1130" s="175" t="n"/>
      <c r="AI1130" s="257" t="n"/>
      <c r="AJ1130" s="175" t="n"/>
    </row>
    <row r="1131">
      <c r="A1131" s="167">
        <f>E1131&amp;F1131</f>
        <v/>
      </c>
      <c r="B1131" s="56" t="n">
        <v>1130</v>
      </c>
      <c r="C1131" s="175">
        <f>C1130</f>
        <v/>
      </c>
      <c r="D1131" s="175">
        <f>C1131&amp;"/"&amp;B1131</f>
        <v/>
      </c>
      <c r="E1131" s="187" t="n"/>
      <c r="F1131" s="270" t="n"/>
      <c r="G1131" s="268" t="n"/>
      <c r="H1131" s="269" t="n"/>
      <c r="I1131" s="175" t="n"/>
      <c r="J1131" s="175" t="n"/>
      <c r="K1131" s="175" t="n"/>
      <c r="L1131" s="175" t="n"/>
      <c r="M1131" s="175" t="n"/>
      <c r="N1131" s="175" t="n"/>
      <c r="O1131" s="175" t="n"/>
      <c r="P1131" s="175" t="n"/>
      <c r="Q1131" s="251" t="n"/>
      <c r="R1131" s="175" t="n"/>
      <c r="S1131" s="257" t="n"/>
      <c r="T1131" s="175">
        <f>VLOOKUP(_xlfn.CONCAT(G1131,H1131),'SHIP-TO'!H:I,2,0)</f>
        <v/>
      </c>
      <c r="U1131" s="296" t="n"/>
      <c r="V1131" s="175" t="n"/>
      <c r="W1131" s="175" t="n"/>
      <c r="X1131" s="175" t="n"/>
      <c r="Y1131" s="175" t="n"/>
      <c r="Z1131" s="175" t="n"/>
      <c r="AA1131" s="175" t="n"/>
      <c r="AB1131" s="175" t="n"/>
      <c r="AC1131" s="175" t="n"/>
      <c r="AD1131" s="175" t="n"/>
      <c r="AE1131" s="175" t="n"/>
      <c r="AF1131" s="175" t="n"/>
      <c r="AG1131" s="175" t="n"/>
      <c r="AH1131" s="175" t="n"/>
      <c r="AI1131" s="257" t="n"/>
      <c r="AJ1131" s="175" t="n"/>
    </row>
    <row r="1132">
      <c r="A1132" s="167">
        <f>E1132&amp;F1132</f>
        <v/>
      </c>
      <c r="B1132" s="56" t="n">
        <v>1131</v>
      </c>
      <c r="C1132" s="175">
        <f>C1131</f>
        <v/>
      </c>
      <c r="D1132" s="175">
        <f>C1132&amp;"/"&amp;B1132</f>
        <v/>
      </c>
      <c r="E1132" s="187" t="n"/>
      <c r="F1132" s="270" t="n"/>
      <c r="G1132" s="268" t="n"/>
      <c r="H1132" s="269" t="n"/>
      <c r="I1132" s="175" t="n"/>
      <c r="J1132" s="175" t="n"/>
      <c r="K1132" s="175" t="n"/>
      <c r="L1132" s="175" t="n"/>
      <c r="M1132" s="175" t="n"/>
      <c r="N1132" s="175" t="n"/>
      <c r="O1132" s="175" t="n"/>
      <c r="P1132" s="175" t="n"/>
      <c r="Q1132" s="251" t="n"/>
      <c r="R1132" s="175" t="n"/>
      <c r="S1132" s="257" t="n"/>
      <c r="T1132" s="175">
        <f>VLOOKUP(_xlfn.CONCAT(G1132,H1132),'SHIP-TO'!H:I,2,0)</f>
        <v/>
      </c>
      <c r="U1132" s="296" t="n"/>
      <c r="V1132" s="175" t="n"/>
      <c r="W1132" s="175" t="n"/>
      <c r="X1132" s="175" t="n"/>
      <c r="Y1132" s="175" t="n"/>
      <c r="Z1132" s="175" t="n"/>
      <c r="AA1132" s="175" t="n"/>
      <c r="AB1132" s="175" t="n"/>
      <c r="AC1132" s="175" t="n"/>
      <c r="AD1132" s="175" t="n"/>
      <c r="AE1132" s="175" t="n"/>
      <c r="AF1132" s="175" t="n"/>
      <c r="AG1132" s="175" t="n"/>
      <c r="AH1132" s="175" t="n"/>
      <c r="AI1132" s="257" t="n"/>
      <c r="AJ1132" s="175" t="n"/>
    </row>
    <row r="1133">
      <c r="A1133" s="167">
        <f>E1133&amp;F1133</f>
        <v/>
      </c>
      <c r="B1133" s="56" t="n">
        <v>1132</v>
      </c>
      <c r="C1133" s="175">
        <f>C1132</f>
        <v/>
      </c>
      <c r="D1133" s="175">
        <f>C1133&amp;"/"&amp;B1133</f>
        <v/>
      </c>
      <c r="E1133" s="187" t="n"/>
      <c r="F1133" s="270" t="n"/>
      <c r="G1133" s="268" t="n"/>
      <c r="H1133" s="269" t="n"/>
      <c r="I1133" s="175" t="n"/>
      <c r="J1133" s="175" t="n"/>
      <c r="K1133" s="175" t="n"/>
      <c r="L1133" s="175" t="n"/>
      <c r="M1133" s="175" t="n"/>
      <c r="N1133" s="175" t="n"/>
      <c r="O1133" s="175" t="n"/>
      <c r="P1133" s="175" t="n"/>
      <c r="Q1133" s="251" t="n"/>
      <c r="R1133" s="175" t="n"/>
      <c r="S1133" s="257" t="n"/>
      <c r="T1133" s="175">
        <f>VLOOKUP(_xlfn.CONCAT(G1133,H1133),'SHIP-TO'!H:I,2,0)</f>
        <v/>
      </c>
      <c r="U1133" s="296" t="n"/>
      <c r="V1133" s="175" t="n"/>
      <c r="W1133" s="175" t="n"/>
      <c r="X1133" s="175" t="n"/>
      <c r="Y1133" s="175" t="n"/>
      <c r="Z1133" s="175" t="n"/>
      <c r="AA1133" s="175" t="n"/>
      <c r="AB1133" s="175" t="n"/>
      <c r="AC1133" s="175" t="n"/>
      <c r="AD1133" s="175" t="n"/>
      <c r="AE1133" s="175" t="n"/>
      <c r="AF1133" s="175" t="n"/>
      <c r="AG1133" s="175" t="n"/>
      <c r="AH1133" s="175" t="n"/>
      <c r="AI1133" s="257" t="n"/>
      <c r="AJ1133" s="175" t="n"/>
    </row>
    <row r="1134">
      <c r="A1134" s="167">
        <f>E1134&amp;F1134</f>
        <v/>
      </c>
      <c r="B1134" s="56" t="n">
        <v>1133</v>
      </c>
      <c r="C1134" s="175">
        <f>C1133</f>
        <v/>
      </c>
      <c r="D1134" s="175">
        <f>C1134&amp;"/"&amp;B1134</f>
        <v/>
      </c>
      <c r="E1134" s="187" t="n"/>
      <c r="F1134" s="270" t="n"/>
      <c r="G1134" s="268" t="n"/>
      <c r="H1134" s="269" t="n"/>
      <c r="I1134" s="175" t="n"/>
      <c r="J1134" s="175" t="n"/>
      <c r="K1134" s="175" t="n"/>
      <c r="L1134" s="175" t="n"/>
      <c r="M1134" s="175" t="n"/>
      <c r="N1134" s="175" t="n"/>
      <c r="O1134" s="175" t="n"/>
      <c r="P1134" s="175" t="n"/>
      <c r="Q1134" s="251" t="n"/>
      <c r="R1134" s="175" t="n"/>
      <c r="S1134" s="257" t="n"/>
      <c r="T1134" s="175">
        <f>VLOOKUP(_xlfn.CONCAT(G1134,H1134),'SHIP-TO'!H:I,2,0)</f>
        <v/>
      </c>
      <c r="U1134" s="296" t="n"/>
      <c r="V1134" s="175" t="n"/>
      <c r="W1134" s="175" t="n"/>
      <c r="X1134" s="175" t="n"/>
      <c r="Y1134" s="175" t="n"/>
      <c r="Z1134" s="175" t="n"/>
      <c r="AA1134" s="175" t="n"/>
      <c r="AB1134" s="175" t="n"/>
      <c r="AC1134" s="175" t="n"/>
      <c r="AD1134" s="175" t="n"/>
      <c r="AE1134" s="175" t="n"/>
      <c r="AF1134" s="175" t="n"/>
      <c r="AG1134" s="175" t="n"/>
      <c r="AH1134" s="175" t="n"/>
      <c r="AI1134" s="257" t="n"/>
      <c r="AJ1134" s="175" t="n"/>
    </row>
    <row r="1135">
      <c r="A1135" s="167">
        <f>E1135&amp;F1135</f>
        <v/>
      </c>
      <c r="B1135" s="56" t="n">
        <v>1134</v>
      </c>
      <c r="C1135" s="175">
        <f>C1134</f>
        <v/>
      </c>
      <c r="D1135" s="175">
        <f>C1135&amp;"/"&amp;B1135</f>
        <v/>
      </c>
      <c r="E1135" s="187" t="n"/>
      <c r="F1135" s="270" t="n"/>
      <c r="G1135" s="268" t="n"/>
      <c r="H1135" s="269" t="n"/>
      <c r="I1135" s="175" t="n"/>
      <c r="J1135" s="175" t="n"/>
      <c r="K1135" s="175" t="n"/>
      <c r="L1135" s="175" t="n"/>
      <c r="M1135" s="175" t="n"/>
      <c r="N1135" s="175" t="n"/>
      <c r="O1135" s="175" t="n"/>
      <c r="P1135" s="175" t="n"/>
      <c r="Q1135" s="251" t="n"/>
      <c r="R1135" s="175" t="n"/>
      <c r="S1135" s="257" t="n"/>
      <c r="T1135" s="175">
        <f>VLOOKUP(_xlfn.CONCAT(G1135,H1135),'SHIP-TO'!H:I,2,0)</f>
        <v/>
      </c>
      <c r="U1135" s="296" t="n"/>
      <c r="V1135" s="175" t="n"/>
      <c r="W1135" s="175" t="n"/>
      <c r="X1135" s="175" t="n"/>
      <c r="Y1135" s="175" t="n"/>
      <c r="Z1135" s="175" t="n"/>
      <c r="AA1135" s="175" t="n"/>
      <c r="AB1135" s="175" t="n"/>
      <c r="AC1135" s="175" t="n"/>
      <c r="AD1135" s="175" t="n"/>
      <c r="AE1135" s="175" t="n"/>
      <c r="AF1135" s="175" t="n"/>
      <c r="AG1135" s="175" t="n"/>
      <c r="AH1135" s="175" t="n"/>
      <c r="AI1135" s="257" t="n"/>
      <c r="AJ1135" s="175" t="n"/>
    </row>
    <row r="1136">
      <c r="A1136" s="167">
        <f>E1136&amp;F1136</f>
        <v/>
      </c>
      <c r="B1136" s="56" t="n">
        <v>1135</v>
      </c>
      <c r="C1136" s="175">
        <f>C1135</f>
        <v/>
      </c>
      <c r="D1136" s="175">
        <f>C1136&amp;"/"&amp;B1136</f>
        <v/>
      </c>
      <c r="E1136" s="187" t="n"/>
      <c r="F1136" s="270" t="n"/>
      <c r="G1136" s="268" t="n"/>
      <c r="H1136" s="269" t="n"/>
      <c r="I1136" s="175" t="n"/>
      <c r="J1136" s="175" t="n"/>
      <c r="K1136" s="175" t="n"/>
      <c r="L1136" s="175" t="n"/>
      <c r="M1136" s="175" t="n"/>
      <c r="N1136" s="175" t="n"/>
      <c r="O1136" s="175" t="n"/>
      <c r="P1136" s="175" t="n"/>
      <c r="Q1136" s="251" t="n"/>
      <c r="R1136" s="175" t="n"/>
      <c r="S1136" s="257" t="n"/>
      <c r="T1136" s="175">
        <f>VLOOKUP(_xlfn.CONCAT(G1136,H1136),'SHIP-TO'!H:I,2,0)</f>
        <v/>
      </c>
      <c r="U1136" s="296" t="n"/>
      <c r="V1136" s="175" t="n"/>
      <c r="W1136" s="175" t="n"/>
      <c r="X1136" s="175" t="n"/>
      <c r="Y1136" s="175" t="n"/>
      <c r="Z1136" s="175" t="n"/>
      <c r="AA1136" s="175" t="n"/>
      <c r="AB1136" s="175" t="n"/>
      <c r="AC1136" s="175" t="n"/>
      <c r="AD1136" s="175" t="n"/>
      <c r="AE1136" s="175" t="n"/>
      <c r="AF1136" s="175" t="n"/>
      <c r="AG1136" s="175" t="n"/>
      <c r="AH1136" s="175" t="n"/>
      <c r="AI1136" s="257" t="n"/>
      <c r="AJ1136" s="175" t="n"/>
    </row>
    <row r="1137">
      <c r="A1137" s="167">
        <f>E1137&amp;F1137</f>
        <v/>
      </c>
      <c r="B1137" s="56" t="n">
        <v>1136</v>
      </c>
      <c r="C1137" s="175">
        <f>C1136</f>
        <v/>
      </c>
      <c r="D1137" s="175">
        <f>C1137&amp;"/"&amp;B1137</f>
        <v/>
      </c>
      <c r="E1137" s="187" t="n"/>
      <c r="F1137" s="270" t="n"/>
      <c r="G1137" s="268" t="n"/>
      <c r="H1137" s="269" t="n"/>
      <c r="I1137" s="175" t="n"/>
      <c r="J1137" s="175" t="n"/>
      <c r="K1137" s="175" t="n"/>
      <c r="L1137" s="175" t="n"/>
      <c r="M1137" s="175" t="n"/>
      <c r="N1137" s="175" t="n"/>
      <c r="O1137" s="175" t="n"/>
      <c r="P1137" s="175" t="n"/>
      <c r="Q1137" s="251" t="n"/>
      <c r="R1137" s="175" t="n"/>
      <c r="S1137" s="257" t="n"/>
      <c r="T1137" s="175">
        <f>VLOOKUP(_xlfn.CONCAT(G1137,H1137),'SHIP-TO'!H:I,2,0)</f>
        <v/>
      </c>
      <c r="U1137" s="296" t="n"/>
      <c r="V1137" s="175" t="n"/>
      <c r="W1137" s="175" t="n"/>
      <c r="X1137" s="175" t="n"/>
      <c r="Y1137" s="175" t="n"/>
      <c r="Z1137" s="175" t="n"/>
      <c r="AA1137" s="175" t="n"/>
      <c r="AB1137" s="175" t="n"/>
      <c r="AC1137" s="175" t="n"/>
      <c r="AD1137" s="175" t="n"/>
      <c r="AE1137" s="175" t="n"/>
      <c r="AF1137" s="175" t="n"/>
      <c r="AG1137" s="175" t="n"/>
      <c r="AH1137" s="175" t="n"/>
      <c r="AI1137" s="257" t="n"/>
      <c r="AJ1137" s="175" t="n"/>
    </row>
    <row r="1138">
      <c r="A1138" s="167">
        <f>E1138&amp;F1138</f>
        <v/>
      </c>
      <c r="B1138" s="56" t="n">
        <v>1137</v>
      </c>
      <c r="C1138" s="175">
        <f>C1137</f>
        <v/>
      </c>
      <c r="D1138" s="175">
        <f>C1138&amp;"/"&amp;B1138</f>
        <v/>
      </c>
      <c r="E1138" s="187" t="n"/>
      <c r="F1138" s="270" t="n"/>
      <c r="G1138" s="268" t="n"/>
      <c r="H1138" s="269" t="n"/>
      <c r="I1138" s="175" t="n"/>
      <c r="J1138" s="175" t="n"/>
      <c r="K1138" s="175" t="n"/>
      <c r="L1138" s="175" t="n"/>
      <c r="M1138" s="175" t="n"/>
      <c r="N1138" s="175" t="n"/>
      <c r="O1138" s="175" t="n"/>
      <c r="P1138" s="175" t="n"/>
      <c r="Q1138" s="251" t="n"/>
      <c r="R1138" s="175" t="n"/>
      <c r="S1138" s="257" t="n"/>
      <c r="T1138" s="175">
        <f>VLOOKUP(_xlfn.CONCAT(G1138,H1138),'SHIP-TO'!H:I,2,0)</f>
        <v/>
      </c>
      <c r="U1138" s="296" t="n"/>
      <c r="V1138" s="175" t="n"/>
      <c r="W1138" s="175" t="n"/>
      <c r="X1138" s="175" t="n"/>
      <c r="Y1138" s="175" t="n"/>
      <c r="Z1138" s="175" t="n"/>
      <c r="AA1138" s="175" t="n"/>
      <c r="AB1138" s="175" t="n"/>
      <c r="AC1138" s="175" t="n"/>
      <c r="AD1138" s="175" t="n"/>
      <c r="AE1138" s="175" t="n"/>
      <c r="AF1138" s="175" t="n"/>
      <c r="AG1138" s="175" t="n"/>
      <c r="AH1138" s="175" t="n"/>
      <c r="AI1138" s="257" t="n"/>
      <c r="AJ1138" s="175" t="n"/>
    </row>
    <row r="1139">
      <c r="A1139" s="167">
        <f>E1139&amp;F1139</f>
        <v/>
      </c>
      <c r="B1139" s="56" t="n">
        <v>1138</v>
      </c>
      <c r="C1139" s="175">
        <f>C1138</f>
        <v/>
      </c>
      <c r="D1139" s="175">
        <f>C1139&amp;"/"&amp;B1139</f>
        <v/>
      </c>
      <c r="E1139" s="187" t="n"/>
      <c r="F1139" s="270" t="n"/>
      <c r="G1139" s="268" t="n"/>
      <c r="H1139" s="269" t="n"/>
      <c r="I1139" s="175" t="n"/>
      <c r="J1139" s="175" t="n"/>
      <c r="K1139" s="175" t="n"/>
      <c r="L1139" s="175" t="n"/>
      <c r="M1139" s="175" t="n"/>
      <c r="N1139" s="175" t="n"/>
      <c r="O1139" s="175" t="n"/>
      <c r="P1139" s="175" t="n"/>
      <c r="Q1139" s="251" t="n"/>
      <c r="R1139" s="175" t="n"/>
      <c r="S1139" s="257" t="n"/>
      <c r="T1139" s="175">
        <f>VLOOKUP(_xlfn.CONCAT(G1139,H1139),'SHIP-TO'!H:I,2,0)</f>
        <v/>
      </c>
      <c r="U1139" s="296" t="n"/>
      <c r="V1139" s="175" t="n"/>
      <c r="W1139" s="175" t="n"/>
      <c r="X1139" s="175" t="n"/>
      <c r="Y1139" s="175" t="n"/>
      <c r="Z1139" s="175" t="n"/>
      <c r="AA1139" s="175" t="n"/>
      <c r="AB1139" s="175" t="n"/>
      <c r="AC1139" s="175" t="n"/>
      <c r="AD1139" s="175" t="n"/>
      <c r="AE1139" s="175" t="n"/>
      <c r="AF1139" s="175" t="n"/>
      <c r="AG1139" s="175" t="n"/>
      <c r="AH1139" s="175" t="n"/>
      <c r="AI1139" s="257" t="n"/>
      <c r="AJ1139" s="175" t="n"/>
    </row>
    <row r="1140">
      <c r="A1140" s="167">
        <f>E1140&amp;F1140</f>
        <v/>
      </c>
      <c r="B1140" s="56" t="n">
        <v>1139</v>
      </c>
      <c r="C1140" s="175">
        <f>C1139</f>
        <v/>
      </c>
      <c r="D1140" s="175">
        <f>C1140&amp;"/"&amp;B1140</f>
        <v/>
      </c>
      <c r="E1140" s="187" t="n"/>
      <c r="F1140" s="270" t="n"/>
      <c r="G1140" s="268" t="n"/>
      <c r="H1140" s="269" t="n"/>
      <c r="I1140" s="175" t="n"/>
      <c r="J1140" s="175" t="n"/>
      <c r="K1140" s="175" t="n"/>
      <c r="L1140" s="175" t="n"/>
      <c r="M1140" s="175" t="n"/>
      <c r="N1140" s="175" t="n"/>
      <c r="O1140" s="175" t="n"/>
      <c r="P1140" s="175" t="n"/>
      <c r="Q1140" s="251" t="n"/>
      <c r="R1140" s="175" t="n"/>
      <c r="S1140" s="257" t="n"/>
      <c r="T1140" s="175">
        <f>VLOOKUP(_xlfn.CONCAT(G1140,H1140),'SHIP-TO'!H:I,2,0)</f>
        <v/>
      </c>
      <c r="U1140" s="296" t="n"/>
      <c r="V1140" s="175" t="n"/>
      <c r="W1140" s="175" t="n"/>
      <c r="X1140" s="175" t="n"/>
      <c r="Y1140" s="175" t="n"/>
      <c r="Z1140" s="175" t="n"/>
      <c r="AA1140" s="175" t="n"/>
      <c r="AB1140" s="175" t="n"/>
      <c r="AC1140" s="175" t="n"/>
      <c r="AD1140" s="175" t="n"/>
      <c r="AE1140" s="175" t="n"/>
      <c r="AF1140" s="175" t="n"/>
      <c r="AG1140" s="175" t="n"/>
      <c r="AH1140" s="175" t="n"/>
      <c r="AI1140" s="257" t="n"/>
      <c r="AJ1140" s="175" t="n"/>
    </row>
    <row r="1141">
      <c r="A1141" s="167">
        <f>E1141&amp;F1141</f>
        <v/>
      </c>
      <c r="B1141" s="56" t="n">
        <v>1140</v>
      </c>
      <c r="C1141" s="175">
        <f>C1140</f>
        <v/>
      </c>
      <c r="D1141" s="175">
        <f>C1141&amp;"/"&amp;B1141</f>
        <v/>
      </c>
      <c r="E1141" s="187" t="n"/>
      <c r="F1141" s="270" t="n"/>
      <c r="G1141" s="268" t="n"/>
      <c r="H1141" s="269" t="n"/>
      <c r="I1141" s="175" t="n"/>
      <c r="J1141" s="175" t="n"/>
      <c r="K1141" s="175" t="n"/>
      <c r="L1141" s="175" t="n"/>
      <c r="M1141" s="175" t="n"/>
      <c r="N1141" s="175" t="n"/>
      <c r="O1141" s="175" t="n"/>
      <c r="P1141" s="175" t="n"/>
      <c r="Q1141" s="251" t="n"/>
      <c r="R1141" s="175" t="n"/>
      <c r="S1141" s="257" t="n"/>
      <c r="T1141" s="175">
        <f>VLOOKUP(_xlfn.CONCAT(G1141,H1141),'SHIP-TO'!H:I,2,0)</f>
        <v/>
      </c>
      <c r="U1141" s="296" t="n"/>
      <c r="V1141" s="175" t="n"/>
      <c r="W1141" s="175" t="n"/>
      <c r="X1141" s="175" t="n"/>
      <c r="Y1141" s="175" t="n"/>
      <c r="Z1141" s="175" t="n"/>
      <c r="AA1141" s="175" t="n"/>
      <c r="AB1141" s="175" t="n"/>
      <c r="AC1141" s="175" t="n"/>
      <c r="AD1141" s="175" t="n"/>
      <c r="AE1141" s="175" t="n"/>
      <c r="AF1141" s="175" t="n"/>
      <c r="AG1141" s="175" t="n"/>
      <c r="AH1141" s="175" t="n"/>
      <c r="AI1141" s="257" t="n"/>
      <c r="AJ1141" s="175" t="n"/>
    </row>
    <row r="1142">
      <c r="A1142" s="167">
        <f>E1142&amp;F1142</f>
        <v/>
      </c>
      <c r="B1142" s="56" t="n">
        <v>1141</v>
      </c>
      <c r="C1142" s="175">
        <f>C1141</f>
        <v/>
      </c>
      <c r="D1142" s="175">
        <f>C1142&amp;"/"&amp;B1142</f>
        <v/>
      </c>
      <c r="E1142" s="187" t="n"/>
      <c r="F1142" s="270" t="n"/>
      <c r="G1142" s="268" t="n"/>
      <c r="H1142" s="269" t="n"/>
      <c r="I1142" s="175" t="n"/>
      <c r="J1142" s="175" t="n"/>
      <c r="K1142" s="175" t="n"/>
      <c r="L1142" s="175" t="n"/>
      <c r="M1142" s="175" t="n"/>
      <c r="N1142" s="175" t="n"/>
      <c r="O1142" s="175" t="n"/>
      <c r="P1142" s="175" t="n"/>
      <c r="Q1142" s="251" t="n"/>
      <c r="R1142" s="175" t="n"/>
      <c r="S1142" s="257" t="n"/>
      <c r="T1142" s="175">
        <f>VLOOKUP(_xlfn.CONCAT(G1142,H1142),'SHIP-TO'!H:I,2,0)</f>
        <v/>
      </c>
      <c r="U1142" s="296" t="n"/>
      <c r="V1142" s="175" t="n"/>
      <c r="W1142" s="175" t="n"/>
      <c r="X1142" s="175" t="n"/>
      <c r="Y1142" s="175" t="n"/>
      <c r="Z1142" s="175" t="n"/>
      <c r="AA1142" s="175" t="n"/>
      <c r="AB1142" s="175" t="n"/>
      <c r="AC1142" s="175" t="n"/>
      <c r="AD1142" s="175" t="n"/>
      <c r="AE1142" s="175" t="n"/>
      <c r="AF1142" s="175" t="n"/>
      <c r="AG1142" s="175" t="n"/>
      <c r="AH1142" s="175" t="n"/>
      <c r="AI1142" s="257" t="n"/>
      <c r="AJ1142" s="175" t="n"/>
    </row>
    <row r="1143">
      <c r="A1143" s="167">
        <f>E1143&amp;F1143</f>
        <v/>
      </c>
      <c r="B1143" s="56" t="n">
        <v>1142</v>
      </c>
      <c r="C1143" s="175">
        <f>C1142</f>
        <v/>
      </c>
      <c r="D1143" s="175">
        <f>C1143&amp;"/"&amp;B1143</f>
        <v/>
      </c>
      <c r="E1143" s="187" t="n"/>
      <c r="F1143" s="270" t="n"/>
      <c r="G1143" s="268" t="n"/>
      <c r="H1143" s="269" t="n"/>
      <c r="I1143" s="175" t="n"/>
      <c r="J1143" s="175" t="n"/>
      <c r="K1143" s="175" t="n"/>
      <c r="L1143" s="175" t="n"/>
      <c r="M1143" s="175" t="n"/>
      <c r="N1143" s="175" t="n"/>
      <c r="O1143" s="175" t="n"/>
      <c r="P1143" s="175" t="n"/>
      <c r="Q1143" s="251" t="n"/>
      <c r="R1143" s="175" t="n"/>
      <c r="S1143" s="257" t="n"/>
      <c r="T1143" s="175">
        <f>VLOOKUP(_xlfn.CONCAT(G1143,H1143),'SHIP-TO'!H:I,2,0)</f>
        <v/>
      </c>
      <c r="U1143" s="296" t="n"/>
      <c r="V1143" s="175" t="n"/>
      <c r="W1143" s="175" t="n"/>
      <c r="X1143" s="175" t="n"/>
      <c r="Y1143" s="175" t="n"/>
      <c r="Z1143" s="175" t="n"/>
      <c r="AA1143" s="175" t="n"/>
      <c r="AB1143" s="175" t="n"/>
      <c r="AC1143" s="175" t="n"/>
      <c r="AD1143" s="175" t="n"/>
      <c r="AE1143" s="175" t="n"/>
      <c r="AF1143" s="175" t="n"/>
      <c r="AG1143" s="175" t="n"/>
      <c r="AH1143" s="175" t="n"/>
      <c r="AI1143" s="257" t="n"/>
      <c r="AJ1143" s="175" t="n"/>
    </row>
    <row r="1144">
      <c r="A1144" s="167">
        <f>E1144&amp;F1144</f>
        <v/>
      </c>
      <c r="B1144" s="56" t="n">
        <v>1143</v>
      </c>
      <c r="C1144" s="175">
        <f>C1143</f>
        <v/>
      </c>
      <c r="D1144" s="175">
        <f>C1144&amp;"/"&amp;B1144</f>
        <v/>
      </c>
      <c r="E1144" s="187" t="n"/>
      <c r="F1144" s="270" t="n"/>
      <c r="G1144" s="268" t="n"/>
      <c r="H1144" s="269" t="n"/>
      <c r="I1144" s="175" t="n"/>
      <c r="J1144" s="175" t="n"/>
      <c r="K1144" s="175" t="n"/>
      <c r="L1144" s="175" t="n"/>
      <c r="M1144" s="175" t="n"/>
      <c r="N1144" s="175" t="n"/>
      <c r="O1144" s="175" t="n"/>
      <c r="P1144" s="175" t="n"/>
      <c r="Q1144" s="251" t="n"/>
      <c r="R1144" s="175" t="n"/>
      <c r="S1144" s="257" t="n"/>
      <c r="T1144" s="175">
        <f>VLOOKUP(_xlfn.CONCAT(G1144,H1144),'SHIP-TO'!H:I,2,0)</f>
        <v/>
      </c>
      <c r="U1144" s="296" t="n"/>
      <c r="V1144" s="175" t="n"/>
      <c r="W1144" s="175" t="n"/>
      <c r="X1144" s="175" t="n"/>
      <c r="Y1144" s="175" t="n"/>
      <c r="Z1144" s="175" t="n"/>
      <c r="AA1144" s="175" t="n"/>
      <c r="AB1144" s="175" t="n"/>
      <c r="AC1144" s="175" t="n"/>
      <c r="AD1144" s="175" t="n"/>
      <c r="AE1144" s="175" t="n"/>
      <c r="AF1144" s="175" t="n"/>
      <c r="AG1144" s="175" t="n"/>
      <c r="AH1144" s="175" t="n"/>
      <c r="AI1144" s="257" t="n"/>
      <c r="AJ1144" s="175" t="n"/>
    </row>
    <row r="1145">
      <c r="A1145" s="167">
        <f>E1145&amp;F1145</f>
        <v/>
      </c>
      <c r="B1145" s="56" t="n">
        <v>1144</v>
      </c>
      <c r="C1145" s="175">
        <f>C1144</f>
        <v/>
      </c>
      <c r="D1145" s="175">
        <f>C1145&amp;"/"&amp;B1145</f>
        <v/>
      </c>
      <c r="E1145" s="187" t="n"/>
      <c r="F1145" s="270" t="n"/>
      <c r="G1145" s="268" t="n"/>
      <c r="H1145" s="269" t="n"/>
      <c r="I1145" s="175" t="n"/>
      <c r="J1145" s="175" t="n"/>
      <c r="K1145" s="175" t="n"/>
      <c r="L1145" s="175" t="n"/>
      <c r="M1145" s="175" t="n"/>
      <c r="N1145" s="175" t="n"/>
      <c r="O1145" s="175" t="n"/>
      <c r="P1145" s="175" t="n"/>
      <c r="Q1145" s="251" t="n"/>
      <c r="R1145" s="175" t="n"/>
      <c r="S1145" s="257" t="n"/>
      <c r="T1145" s="175">
        <f>VLOOKUP(_xlfn.CONCAT(G1145,H1145),'SHIP-TO'!H:I,2,0)</f>
        <v/>
      </c>
      <c r="U1145" s="296" t="n"/>
      <c r="V1145" s="175" t="n"/>
      <c r="W1145" s="175" t="n"/>
      <c r="X1145" s="175" t="n"/>
      <c r="Y1145" s="175" t="n"/>
      <c r="Z1145" s="175" t="n"/>
      <c r="AA1145" s="175" t="n"/>
      <c r="AB1145" s="175" t="n"/>
      <c r="AC1145" s="175" t="n"/>
      <c r="AD1145" s="175" t="n"/>
      <c r="AE1145" s="175" t="n"/>
      <c r="AF1145" s="175" t="n"/>
      <c r="AG1145" s="175" t="n"/>
      <c r="AH1145" s="175" t="n"/>
      <c r="AI1145" s="257" t="n"/>
      <c r="AJ1145" s="175" t="n"/>
    </row>
    <row r="1146">
      <c r="A1146" s="167">
        <f>E1146&amp;F1146</f>
        <v/>
      </c>
      <c r="B1146" s="56" t="n">
        <v>1145</v>
      </c>
      <c r="C1146" s="175">
        <f>C1145</f>
        <v/>
      </c>
      <c r="D1146" s="175">
        <f>C1146&amp;"/"&amp;B1146</f>
        <v/>
      </c>
      <c r="E1146" s="187" t="n"/>
      <c r="F1146" s="270" t="n"/>
      <c r="G1146" s="268" t="n"/>
      <c r="H1146" s="269" t="n"/>
      <c r="I1146" s="175" t="n"/>
      <c r="J1146" s="175" t="n"/>
      <c r="K1146" s="175" t="n"/>
      <c r="L1146" s="175" t="n"/>
      <c r="M1146" s="175" t="n"/>
      <c r="N1146" s="175" t="n"/>
      <c r="O1146" s="175" t="n"/>
      <c r="P1146" s="175" t="n"/>
      <c r="Q1146" s="251" t="n"/>
      <c r="R1146" s="175" t="n"/>
      <c r="S1146" s="257" t="n"/>
      <c r="T1146" s="175">
        <f>VLOOKUP(_xlfn.CONCAT(G1146,H1146),'SHIP-TO'!H:I,2,0)</f>
        <v/>
      </c>
      <c r="U1146" s="296" t="n"/>
      <c r="V1146" s="175" t="n"/>
      <c r="W1146" s="175" t="n"/>
      <c r="X1146" s="175" t="n"/>
      <c r="Y1146" s="175" t="n"/>
      <c r="Z1146" s="175" t="n"/>
      <c r="AA1146" s="175" t="n"/>
      <c r="AB1146" s="175" t="n"/>
      <c r="AC1146" s="175" t="n"/>
      <c r="AD1146" s="175" t="n"/>
      <c r="AE1146" s="175" t="n"/>
      <c r="AF1146" s="175" t="n"/>
      <c r="AG1146" s="175" t="n"/>
      <c r="AH1146" s="175" t="n"/>
      <c r="AI1146" s="257" t="n"/>
      <c r="AJ1146" s="175" t="n"/>
    </row>
    <row r="1147">
      <c r="A1147" s="167">
        <f>E1147&amp;F1147</f>
        <v/>
      </c>
      <c r="B1147" s="56" t="n">
        <v>1146</v>
      </c>
      <c r="C1147" s="175">
        <f>C1146</f>
        <v/>
      </c>
      <c r="D1147" s="175">
        <f>C1147&amp;"/"&amp;B1147</f>
        <v/>
      </c>
      <c r="E1147" s="187" t="n"/>
      <c r="F1147" s="270" t="n"/>
      <c r="G1147" s="268" t="n"/>
      <c r="H1147" s="269" t="n"/>
      <c r="I1147" s="175" t="n"/>
      <c r="J1147" s="175" t="n"/>
      <c r="K1147" s="175" t="n"/>
      <c r="L1147" s="175" t="n"/>
      <c r="M1147" s="175" t="n"/>
      <c r="N1147" s="175" t="n"/>
      <c r="O1147" s="175" t="n"/>
      <c r="P1147" s="175" t="n"/>
      <c r="Q1147" s="251" t="n"/>
      <c r="R1147" s="175" t="n"/>
      <c r="S1147" s="257" t="n"/>
      <c r="T1147" s="175">
        <f>VLOOKUP(_xlfn.CONCAT(G1147,H1147),'SHIP-TO'!H:I,2,0)</f>
        <v/>
      </c>
      <c r="U1147" s="296" t="n"/>
      <c r="V1147" s="175" t="n"/>
      <c r="W1147" s="175" t="n"/>
      <c r="X1147" s="175" t="n"/>
      <c r="Y1147" s="175" t="n"/>
      <c r="Z1147" s="175" t="n"/>
      <c r="AA1147" s="175" t="n"/>
      <c r="AB1147" s="175" t="n"/>
      <c r="AC1147" s="175" t="n"/>
      <c r="AD1147" s="175" t="n"/>
      <c r="AE1147" s="175" t="n"/>
      <c r="AF1147" s="175" t="n"/>
      <c r="AG1147" s="175" t="n"/>
      <c r="AH1147" s="175" t="n"/>
      <c r="AI1147" s="257" t="n"/>
      <c r="AJ1147" s="175" t="n"/>
    </row>
    <row r="1148">
      <c r="A1148" s="167">
        <f>E1148&amp;F1148</f>
        <v/>
      </c>
      <c r="B1148" s="56" t="n">
        <v>1147</v>
      </c>
      <c r="C1148" s="175">
        <f>C1147</f>
        <v/>
      </c>
      <c r="D1148" s="175">
        <f>C1148&amp;"/"&amp;B1148</f>
        <v/>
      </c>
      <c r="E1148" s="187" t="n"/>
      <c r="F1148" s="270" t="n"/>
      <c r="G1148" s="268" t="n"/>
      <c r="H1148" s="269" t="n"/>
      <c r="I1148" s="175" t="n"/>
      <c r="J1148" s="175" t="n"/>
      <c r="K1148" s="175" t="n"/>
      <c r="L1148" s="175" t="n"/>
      <c r="M1148" s="175" t="n"/>
      <c r="N1148" s="175" t="n"/>
      <c r="O1148" s="175" t="n"/>
      <c r="P1148" s="175" t="n"/>
      <c r="Q1148" s="251" t="n"/>
      <c r="R1148" s="175" t="n"/>
      <c r="S1148" s="257" t="n"/>
      <c r="T1148" s="175">
        <f>VLOOKUP(_xlfn.CONCAT(G1148,H1148),'SHIP-TO'!H:I,2,0)</f>
        <v/>
      </c>
      <c r="U1148" s="296" t="n"/>
      <c r="V1148" s="175" t="n"/>
      <c r="W1148" s="175" t="n"/>
      <c r="X1148" s="175" t="n"/>
      <c r="Y1148" s="175" t="n"/>
      <c r="Z1148" s="175" t="n"/>
      <c r="AA1148" s="175" t="n"/>
      <c r="AB1148" s="175" t="n"/>
      <c r="AC1148" s="175" t="n"/>
      <c r="AD1148" s="175" t="n"/>
      <c r="AE1148" s="175" t="n"/>
      <c r="AF1148" s="175" t="n"/>
      <c r="AG1148" s="175" t="n"/>
      <c r="AH1148" s="175" t="n"/>
      <c r="AI1148" s="257" t="n"/>
      <c r="AJ1148" s="175" t="n"/>
    </row>
    <row r="1149">
      <c r="A1149" s="167">
        <f>E1149&amp;F1149</f>
        <v/>
      </c>
      <c r="B1149" s="56" t="n">
        <v>1148</v>
      </c>
      <c r="C1149" s="175">
        <f>C1148</f>
        <v/>
      </c>
      <c r="D1149" s="175">
        <f>C1149&amp;"/"&amp;B1149</f>
        <v/>
      </c>
      <c r="E1149" s="187" t="n"/>
      <c r="F1149" s="270" t="n"/>
      <c r="G1149" s="268" t="n"/>
      <c r="H1149" s="269" t="n"/>
      <c r="I1149" s="175" t="n"/>
      <c r="J1149" s="175" t="n"/>
      <c r="K1149" s="175" t="n"/>
      <c r="L1149" s="175" t="n"/>
      <c r="M1149" s="175" t="n"/>
      <c r="N1149" s="175" t="n"/>
      <c r="O1149" s="175" t="n"/>
      <c r="P1149" s="175" t="n"/>
      <c r="Q1149" s="251" t="n"/>
      <c r="R1149" s="175" t="n"/>
      <c r="S1149" s="257" t="n"/>
      <c r="T1149" s="175">
        <f>VLOOKUP(_xlfn.CONCAT(G1149,H1149),'SHIP-TO'!H:I,2,0)</f>
        <v/>
      </c>
      <c r="U1149" s="296" t="n"/>
      <c r="V1149" s="175" t="n"/>
      <c r="W1149" s="175" t="n"/>
      <c r="X1149" s="175" t="n"/>
      <c r="Y1149" s="175" t="n"/>
      <c r="Z1149" s="175" t="n"/>
      <c r="AA1149" s="175" t="n"/>
      <c r="AB1149" s="175" t="n"/>
      <c r="AC1149" s="175" t="n"/>
      <c r="AD1149" s="175" t="n"/>
      <c r="AE1149" s="175" t="n"/>
      <c r="AF1149" s="175" t="n"/>
      <c r="AG1149" s="175" t="n"/>
      <c r="AH1149" s="175" t="n"/>
      <c r="AI1149" s="257" t="n"/>
      <c r="AJ1149" s="175" t="n"/>
    </row>
    <row r="1150">
      <c r="A1150" s="167">
        <f>E1150&amp;F1150</f>
        <v/>
      </c>
      <c r="B1150" s="56" t="n">
        <v>1149</v>
      </c>
      <c r="C1150" s="175">
        <f>C1149</f>
        <v/>
      </c>
      <c r="D1150" s="175">
        <f>C1150&amp;"/"&amp;B1150</f>
        <v/>
      </c>
      <c r="E1150" s="187" t="n"/>
      <c r="F1150" s="270" t="n"/>
      <c r="G1150" s="268" t="n"/>
      <c r="H1150" s="269" t="n"/>
      <c r="I1150" s="175" t="n"/>
      <c r="J1150" s="175" t="n"/>
      <c r="K1150" s="175" t="n"/>
      <c r="L1150" s="175" t="n"/>
      <c r="M1150" s="175" t="n"/>
      <c r="N1150" s="175" t="n"/>
      <c r="O1150" s="175" t="n"/>
      <c r="P1150" s="175" t="n"/>
      <c r="Q1150" s="251" t="n"/>
      <c r="R1150" s="175" t="n"/>
      <c r="S1150" s="257" t="n"/>
      <c r="T1150" s="175">
        <f>VLOOKUP(_xlfn.CONCAT(G1150,H1150),'SHIP-TO'!H:I,2,0)</f>
        <v/>
      </c>
      <c r="U1150" s="296" t="n"/>
      <c r="V1150" s="175" t="n"/>
      <c r="W1150" s="175" t="n"/>
      <c r="X1150" s="175" t="n"/>
      <c r="Y1150" s="175" t="n"/>
      <c r="Z1150" s="175" t="n"/>
      <c r="AA1150" s="175" t="n"/>
      <c r="AB1150" s="175" t="n"/>
      <c r="AC1150" s="175" t="n"/>
      <c r="AD1150" s="175" t="n"/>
      <c r="AE1150" s="175" t="n"/>
      <c r="AF1150" s="175" t="n"/>
      <c r="AG1150" s="175" t="n"/>
      <c r="AH1150" s="175" t="n"/>
      <c r="AI1150" s="257" t="n"/>
      <c r="AJ1150" s="175" t="n"/>
    </row>
    <row r="1151">
      <c r="A1151" s="167">
        <f>E1151&amp;F1151</f>
        <v/>
      </c>
      <c r="B1151" s="56" t="n">
        <v>1150</v>
      </c>
      <c r="C1151" s="175">
        <f>C1150</f>
        <v/>
      </c>
      <c r="D1151" s="175">
        <f>C1151&amp;"/"&amp;B1151</f>
        <v/>
      </c>
      <c r="E1151" s="187" t="n"/>
      <c r="F1151" s="270" t="n"/>
      <c r="G1151" s="268" t="n"/>
      <c r="H1151" s="269" t="n"/>
      <c r="I1151" s="175" t="n"/>
      <c r="J1151" s="175" t="n"/>
      <c r="K1151" s="175" t="n"/>
      <c r="L1151" s="175" t="n"/>
      <c r="M1151" s="175" t="n"/>
      <c r="N1151" s="175" t="n"/>
      <c r="O1151" s="175" t="n"/>
      <c r="P1151" s="175" t="n"/>
      <c r="Q1151" s="251" t="n"/>
      <c r="R1151" s="175" t="n"/>
      <c r="S1151" s="257" t="n"/>
      <c r="T1151" s="175">
        <f>VLOOKUP(_xlfn.CONCAT(G1151,H1151),'SHIP-TO'!H:I,2,0)</f>
        <v/>
      </c>
      <c r="U1151" s="296" t="n"/>
      <c r="V1151" s="175" t="n"/>
      <c r="W1151" s="175" t="n"/>
      <c r="X1151" s="175" t="n"/>
      <c r="Y1151" s="175" t="n"/>
      <c r="Z1151" s="175" t="n"/>
      <c r="AA1151" s="175" t="n"/>
      <c r="AB1151" s="175" t="n"/>
      <c r="AC1151" s="175" t="n"/>
      <c r="AD1151" s="175" t="n"/>
      <c r="AE1151" s="175" t="n"/>
      <c r="AF1151" s="175" t="n"/>
      <c r="AG1151" s="175" t="n"/>
      <c r="AH1151" s="175" t="n"/>
      <c r="AI1151" s="257" t="n"/>
      <c r="AJ1151" s="175" t="n"/>
    </row>
    <row r="1152">
      <c r="A1152" s="167">
        <f>E1152&amp;F1152</f>
        <v/>
      </c>
      <c r="B1152" s="56" t="n">
        <v>1151</v>
      </c>
      <c r="C1152" s="175">
        <f>C1151</f>
        <v/>
      </c>
      <c r="D1152" s="175">
        <f>C1152&amp;"/"&amp;B1152</f>
        <v/>
      </c>
      <c r="E1152" s="187" t="n"/>
      <c r="F1152" s="270" t="n"/>
      <c r="G1152" s="268" t="n"/>
      <c r="H1152" s="269" t="n"/>
      <c r="I1152" s="175" t="n"/>
      <c r="J1152" s="175" t="n"/>
      <c r="K1152" s="175" t="n"/>
      <c r="L1152" s="175" t="n"/>
      <c r="M1152" s="175" t="n"/>
      <c r="N1152" s="175" t="n"/>
      <c r="O1152" s="175" t="n"/>
      <c r="P1152" s="175" t="n"/>
      <c r="Q1152" s="251" t="n"/>
      <c r="R1152" s="175" t="n"/>
      <c r="S1152" s="257" t="n"/>
      <c r="T1152" s="175">
        <f>VLOOKUP(_xlfn.CONCAT(G1152,H1152),'SHIP-TO'!H:I,2,0)</f>
        <v/>
      </c>
      <c r="U1152" s="296" t="n"/>
      <c r="V1152" s="175" t="n"/>
      <c r="W1152" s="175" t="n"/>
      <c r="X1152" s="175" t="n"/>
      <c r="Y1152" s="175" t="n"/>
      <c r="Z1152" s="175" t="n"/>
      <c r="AA1152" s="175" t="n"/>
      <c r="AB1152" s="175" t="n"/>
      <c r="AC1152" s="175" t="n"/>
      <c r="AD1152" s="175" t="n"/>
      <c r="AE1152" s="175" t="n"/>
      <c r="AF1152" s="175" t="n"/>
      <c r="AG1152" s="175" t="n"/>
      <c r="AH1152" s="175" t="n"/>
      <c r="AI1152" s="257" t="n"/>
      <c r="AJ1152" s="175" t="n"/>
    </row>
    <row r="1153">
      <c r="A1153" s="167">
        <f>E1153&amp;F1153</f>
        <v/>
      </c>
      <c r="B1153" s="56" t="n">
        <v>1152</v>
      </c>
      <c r="C1153" s="175">
        <f>C1152</f>
        <v/>
      </c>
      <c r="D1153" s="175">
        <f>C1153&amp;"/"&amp;B1153</f>
        <v/>
      </c>
      <c r="E1153" s="187" t="n"/>
      <c r="F1153" s="270" t="n"/>
      <c r="G1153" s="268" t="n"/>
      <c r="H1153" s="269" t="n"/>
      <c r="I1153" s="175" t="n"/>
      <c r="J1153" s="175" t="n"/>
      <c r="K1153" s="175" t="n"/>
      <c r="L1153" s="175" t="n"/>
      <c r="M1153" s="175" t="n"/>
      <c r="N1153" s="175" t="n"/>
      <c r="O1153" s="175" t="n"/>
      <c r="P1153" s="175" t="n"/>
      <c r="Q1153" s="251" t="n"/>
      <c r="R1153" s="175" t="n"/>
      <c r="S1153" s="257" t="n"/>
      <c r="T1153" s="175">
        <f>VLOOKUP(_xlfn.CONCAT(G1153,H1153),'SHIP-TO'!H:I,2,0)</f>
        <v/>
      </c>
      <c r="U1153" s="296" t="n"/>
      <c r="V1153" s="175" t="n"/>
      <c r="W1153" s="175" t="n"/>
      <c r="X1153" s="175" t="n"/>
      <c r="Y1153" s="175" t="n"/>
      <c r="Z1153" s="175" t="n"/>
      <c r="AA1153" s="175" t="n"/>
      <c r="AB1153" s="175" t="n"/>
      <c r="AC1153" s="175" t="n"/>
      <c r="AD1153" s="175" t="n"/>
      <c r="AE1153" s="175" t="n"/>
      <c r="AF1153" s="175" t="n"/>
      <c r="AG1153" s="175" t="n"/>
      <c r="AH1153" s="175" t="n"/>
      <c r="AI1153" s="257" t="n"/>
      <c r="AJ1153" s="175" t="n"/>
    </row>
    <row r="1154">
      <c r="A1154" s="167">
        <f>E1154&amp;F1154</f>
        <v/>
      </c>
      <c r="B1154" s="56" t="n">
        <v>1153</v>
      </c>
      <c r="C1154" s="175">
        <f>C1153</f>
        <v/>
      </c>
      <c r="D1154" s="175">
        <f>C1154&amp;"/"&amp;B1154</f>
        <v/>
      </c>
      <c r="E1154" s="187" t="n"/>
      <c r="F1154" s="270" t="n"/>
      <c r="G1154" s="268" t="n"/>
      <c r="H1154" s="269" t="n"/>
      <c r="I1154" s="175" t="n"/>
      <c r="J1154" s="175" t="n"/>
      <c r="K1154" s="175" t="n"/>
      <c r="L1154" s="175" t="n"/>
      <c r="M1154" s="175" t="n"/>
      <c r="N1154" s="175" t="n"/>
      <c r="O1154" s="175" t="n"/>
      <c r="P1154" s="175" t="n"/>
      <c r="Q1154" s="251" t="n"/>
      <c r="R1154" s="175" t="n"/>
      <c r="S1154" s="257" t="n"/>
      <c r="T1154" s="175">
        <f>VLOOKUP(_xlfn.CONCAT(G1154,H1154),'SHIP-TO'!H:I,2,0)</f>
        <v/>
      </c>
      <c r="U1154" s="296" t="n"/>
      <c r="V1154" s="175" t="n"/>
      <c r="W1154" s="175" t="n"/>
      <c r="X1154" s="175" t="n"/>
      <c r="Y1154" s="175" t="n"/>
      <c r="Z1154" s="175" t="n"/>
      <c r="AA1154" s="175" t="n"/>
      <c r="AB1154" s="175" t="n"/>
      <c r="AC1154" s="175" t="n"/>
      <c r="AD1154" s="175" t="n"/>
      <c r="AE1154" s="175" t="n"/>
      <c r="AF1154" s="175" t="n"/>
      <c r="AG1154" s="175" t="n"/>
      <c r="AH1154" s="175" t="n"/>
      <c r="AI1154" s="257" t="n"/>
      <c r="AJ1154" s="175" t="n"/>
    </row>
    <row r="1155">
      <c r="A1155" s="167">
        <f>E1155&amp;F1155</f>
        <v/>
      </c>
      <c r="B1155" s="56" t="n">
        <v>1154</v>
      </c>
      <c r="C1155" s="175">
        <f>C1154</f>
        <v/>
      </c>
      <c r="D1155" s="175">
        <f>C1155&amp;"/"&amp;B1155</f>
        <v/>
      </c>
      <c r="E1155" s="187" t="n"/>
      <c r="F1155" s="270" t="n"/>
      <c r="G1155" s="268" t="n"/>
      <c r="H1155" s="269" t="n"/>
      <c r="I1155" s="175" t="n"/>
      <c r="J1155" s="175" t="n"/>
      <c r="K1155" s="175" t="n"/>
      <c r="L1155" s="175" t="n"/>
      <c r="M1155" s="175" t="n"/>
      <c r="N1155" s="175" t="n"/>
      <c r="O1155" s="175" t="n"/>
      <c r="P1155" s="175" t="n"/>
      <c r="Q1155" s="251" t="n"/>
      <c r="R1155" s="175" t="n"/>
      <c r="S1155" s="257" t="n"/>
      <c r="T1155" s="175">
        <f>VLOOKUP(_xlfn.CONCAT(G1155,H1155),'SHIP-TO'!H:I,2,0)</f>
        <v/>
      </c>
      <c r="U1155" s="296" t="n"/>
      <c r="V1155" s="175" t="n"/>
      <c r="W1155" s="175" t="n"/>
      <c r="X1155" s="175" t="n"/>
      <c r="Y1155" s="175" t="n"/>
      <c r="Z1155" s="175" t="n"/>
      <c r="AA1155" s="175" t="n"/>
      <c r="AB1155" s="175" t="n"/>
      <c r="AC1155" s="175" t="n"/>
      <c r="AD1155" s="175" t="n"/>
      <c r="AE1155" s="175" t="n"/>
      <c r="AF1155" s="175" t="n"/>
      <c r="AG1155" s="175" t="n"/>
      <c r="AH1155" s="175" t="n"/>
      <c r="AI1155" s="257" t="n"/>
      <c r="AJ1155" s="175" t="n"/>
    </row>
    <row r="1156">
      <c r="A1156" s="167">
        <f>E1156&amp;F1156</f>
        <v/>
      </c>
      <c r="B1156" s="56" t="n">
        <v>1155</v>
      </c>
      <c r="C1156" s="175">
        <f>C1155</f>
        <v/>
      </c>
      <c r="D1156" s="175">
        <f>C1156&amp;"/"&amp;B1156</f>
        <v/>
      </c>
      <c r="E1156" s="187" t="n"/>
      <c r="F1156" s="270" t="n"/>
      <c r="G1156" s="268" t="n"/>
      <c r="H1156" s="269" t="n"/>
      <c r="I1156" s="175" t="n"/>
      <c r="J1156" s="175" t="n"/>
      <c r="K1156" s="175" t="n"/>
      <c r="L1156" s="175" t="n"/>
      <c r="M1156" s="175" t="n"/>
      <c r="N1156" s="175" t="n"/>
      <c r="O1156" s="175" t="n"/>
      <c r="P1156" s="175" t="n"/>
      <c r="Q1156" s="251" t="n"/>
      <c r="R1156" s="175" t="n"/>
      <c r="S1156" s="257" t="n"/>
      <c r="T1156" s="175">
        <f>VLOOKUP(_xlfn.CONCAT(G1156,H1156),'SHIP-TO'!H:I,2,0)</f>
        <v/>
      </c>
      <c r="U1156" s="296" t="n"/>
      <c r="V1156" s="175" t="n"/>
      <c r="W1156" s="175" t="n"/>
      <c r="X1156" s="175" t="n"/>
      <c r="Y1156" s="175" t="n"/>
      <c r="Z1156" s="175" t="n"/>
      <c r="AA1156" s="175" t="n"/>
      <c r="AB1156" s="175" t="n"/>
      <c r="AC1156" s="175" t="n"/>
      <c r="AD1156" s="175" t="n"/>
      <c r="AE1156" s="175" t="n"/>
      <c r="AF1156" s="175" t="n"/>
      <c r="AG1156" s="175" t="n"/>
      <c r="AH1156" s="175" t="n"/>
      <c r="AI1156" s="257" t="n"/>
      <c r="AJ1156" s="175" t="n"/>
    </row>
    <row r="1157">
      <c r="A1157" s="167">
        <f>E1157&amp;F1157</f>
        <v/>
      </c>
      <c r="B1157" s="56" t="n">
        <v>1156</v>
      </c>
      <c r="C1157" s="175">
        <f>C1156</f>
        <v/>
      </c>
      <c r="D1157" s="175">
        <f>C1157&amp;"/"&amp;B1157</f>
        <v/>
      </c>
      <c r="E1157" s="187" t="n"/>
      <c r="F1157" s="270" t="n"/>
      <c r="G1157" s="268" t="n"/>
      <c r="H1157" s="269" t="n"/>
      <c r="I1157" s="175" t="n"/>
      <c r="J1157" s="175" t="n"/>
      <c r="K1157" s="175" t="n"/>
      <c r="L1157" s="175" t="n"/>
      <c r="M1157" s="175" t="n"/>
      <c r="N1157" s="175" t="n"/>
      <c r="O1157" s="175" t="n"/>
      <c r="P1157" s="175" t="n"/>
      <c r="Q1157" s="251" t="n"/>
      <c r="R1157" s="175" t="n"/>
      <c r="S1157" s="257" t="n"/>
      <c r="T1157" s="175">
        <f>VLOOKUP(_xlfn.CONCAT(G1157,H1157),'SHIP-TO'!H:I,2,0)</f>
        <v/>
      </c>
      <c r="U1157" s="296" t="n"/>
      <c r="V1157" s="175" t="n"/>
      <c r="W1157" s="175" t="n"/>
      <c r="X1157" s="175" t="n"/>
      <c r="Y1157" s="175" t="n"/>
      <c r="Z1157" s="175" t="n"/>
      <c r="AA1157" s="175" t="n"/>
      <c r="AB1157" s="175" t="n"/>
      <c r="AC1157" s="175" t="n"/>
      <c r="AD1157" s="175" t="n"/>
      <c r="AE1157" s="175" t="n"/>
      <c r="AF1157" s="175" t="n"/>
      <c r="AG1157" s="175" t="n"/>
      <c r="AH1157" s="175" t="n"/>
      <c r="AI1157" s="257" t="n"/>
      <c r="AJ1157" s="175" t="n"/>
    </row>
    <row r="1158">
      <c r="A1158" s="167">
        <f>E1158&amp;F1158</f>
        <v/>
      </c>
      <c r="B1158" s="56" t="n">
        <v>1157</v>
      </c>
      <c r="C1158" s="175">
        <f>C1157</f>
        <v/>
      </c>
      <c r="D1158" s="175">
        <f>C1158&amp;"/"&amp;B1158</f>
        <v/>
      </c>
      <c r="E1158" s="187" t="n"/>
      <c r="F1158" s="270" t="n"/>
      <c r="G1158" s="268" t="n"/>
      <c r="H1158" s="269" t="n"/>
      <c r="I1158" s="175" t="n"/>
      <c r="J1158" s="175" t="n"/>
      <c r="K1158" s="175" t="n"/>
      <c r="L1158" s="175" t="n"/>
      <c r="M1158" s="175" t="n"/>
      <c r="N1158" s="175" t="n"/>
      <c r="O1158" s="175" t="n"/>
      <c r="P1158" s="175" t="n"/>
      <c r="Q1158" s="251" t="n"/>
      <c r="R1158" s="175" t="n"/>
      <c r="S1158" s="257" t="n"/>
      <c r="T1158" s="175">
        <f>VLOOKUP(_xlfn.CONCAT(G1158,H1158),'SHIP-TO'!H:I,2,0)</f>
        <v/>
      </c>
      <c r="U1158" s="296" t="n"/>
      <c r="V1158" s="175" t="n"/>
      <c r="W1158" s="175" t="n"/>
      <c r="X1158" s="175" t="n"/>
      <c r="Y1158" s="175" t="n"/>
      <c r="Z1158" s="175" t="n"/>
      <c r="AA1158" s="175" t="n"/>
      <c r="AB1158" s="175" t="n"/>
      <c r="AC1158" s="175" t="n"/>
      <c r="AD1158" s="175" t="n"/>
      <c r="AE1158" s="175" t="n"/>
      <c r="AF1158" s="175" t="n"/>
      <c r="AG1158" s="175" t="n"/>
      <c r="AH1158" s="175" t="n"/>
      <c r="AI1158" s="257" t="n"/>
      <c r="AJ1158" s="175" t="n"/>
    </row>
    <row r="1159">
      <c r="A1159" s="167">
        <f>E1159&amp;F1159</f>
        <v/>
      </c>
      <c r="B1159" s="56" t="n">
        <v>1158</v>
      </c>
      <c r="C1159" s="175">
        <f>C1158</f>
        <v/>
      </c>
      <c r="D1159" s="175">
        <f>C1159&amp;"/"&amp;B1159</f>
        <v/>
      </c>
      <c r="E1159" s="187" t="n"/>
      <c r="F1159" s="270" t="n"/>
      <c r="G1159" s="268" t="n"/>
      <c r="H1159" s="269" t="n"/>
      <c r="I1159" s="175" t="n"/>
      <c r="J1159" s="175" t="n"/>
      <c r="K1159" s="175" t="n"/>
      <c r="L1159" s="175" t="n"/>
      <c r="M1159" s="175" t="n"/>
      <c r="N1159" s="175" t="n"/>
      <c r="O1159" s="175" t="n"/>
      <c r="P1159" s="175" t="n"/>
      <c r="Q1159" s="251" t="n"/>
      <c r="R1159" s="175" t="n"/>
      <c r="S1159" s="257" t="n"/>
      <c r="T1159" s="175">
        <f>VLOOKUP(_xlfn.CONCAT(G1159,H1159),'SHIP-TO'!H:I,2,0)</f>
        <v/>
      </c>
      <c r="U1159" s="296" t="n"/>
      <c r="V1159" s="175" t="n"/>
      <c r="W1159" s="175" t="n"/>
      <c r="X1159" s="175" t="n"/>
      <c r="Y1159" s="175" t="n"/>
      <c r="Z1159" s="175" t="n"/>
      <c r="AA1159" s="175" t="n"/>
      <c r="AB1159" s="175" t="n"/>
      <c r="AC1159" s="175" t="n"/>
      <c r="AD1159" s="175" t="n"/>
      <c r="AE1159" s="175" t="n"/>
      <c r="AF1159" s="175" t="n"/>
      <c r="AG1159" s="175" t="n"/>
      <c r="AH1159" s="175" t="n"/>
      <c r="AI1159" s="257" t="n"/>
      <c r="AJ1159" s="175" t="n"/>
    </row>
    <row r="1160">
      <c r="A1160" s="167">
        <f>E1160&amp;F1160</f>
        <v/>
      </c>
      <c r="B1160" s="56" t="n">
        <v>1159</v>
      </c>
      <c r="C1160" s="175">
        <f>C1159</f>
        <v/>
      </c>
      <c r="D1160" s="175">
        <f>C1160&amp;"/"&amp;B1160</f>
        <v/>
      </c>
      <c r="E1160" s="187" t="n"/>
      <c r="F1160" s="270" t="n"/>
      <c r="G1160" s="268" t="n"/>
      <c r="H1160" s="269" t="n"/>
      <c r="I1160" s="175" t="n"/>
      <c r="J1160" s="175" t="n"/>
      <c r="K1160" s="175" t="n"/>
      <c r="L1160" s="175" t="n"/>
      <c r="M1160" s="175" t="n"/>
      <c r="N1160" s="175" t="n"/>
      <c r="O1160" s="175" t="n"/>
      <c r="P1160" s="175" t="n"/>
      <c r="Q1160" s="251" t="n"/>
      <c r="R1160" s="175" t="n"/>
      <c r="S1160" s="257" t="n"/>
      <c r="T1160" s="175">
        <f>VLOOKUP(_xlfn.CONCAT(G1160,H1160),'SHIP-TO'!H:I,2,0)</f>
        <v/>
      </c>
      <c r="U1160" s="296" t="n"/>
      <c r="V1160" s="175" t="n"/>
      <c r="W1160" s="175" t="n"/>
      <c r="X1160" s="175" t="n"/>
      <c r="Y1160" s="175" t="n"/>
      <c r="Z1160" s="175" t="n"/>
      <c r="AA1160" s="175" t="n"/>
      <c r="AB1160" s="175" t="n"/>
      <c r="AC1160" s="175" t="n"/>
      <c r="AD1160" s="175" t="n"/>
      <c r="AE1160" s="175" t="n"/>
      <c r="AF1160" s="175" t="n"/>
      <c r="AG1160" s="175" t="n"/>
      <c r="AH1160" s="175" t="n"/>
      <c r="AI1160" s="257" t="n"/>
      <c r="AJ1160" s="175" t="n"/>
    </row>
    <row r="1161">
      <c r="A1161" s="167">
        <f>E1161&amp;F1161</f>
        <v/>
      </c>
      <c r="B1161" s="56" t="n">
        <v>1160</v>
      </c>
      <c r="C1161" s="175">
        <f>C1160</f>
        <v/>
      </c>
      <c r="D1161" s="175">
        <f>C1161&amp;"/"&amp;B1161</f>
        <v/>
      </c>
      <c r="E1161" s="187" t="n"/>
      <c r="F1161" s="270" t="n"/>
      <c r="G1161" s="268" t="n"/>
      <c r="H1161" s="269" t="n"/>
      <c r="I1161" s="175" t="n"/>
      <c r="J1161" s="175" t="n"/>
      <c r="K1161" s="175" t="n"/>
      <c r="L1161" s="175" t="n"/>
      <c r="M1161" s="175" t="n"/>
      <c r="N1161" s="175" t="n"/>
      <c r="O1161" s="175" t="n"/>
      <c r="P1161" s="175" t="n"/>
      <c r="Q1161" s="251" t="n"/>
      <c r="R1161" s="175" t="n"/>
      <c r="S1161" s="257" t="n"/>
      <c r="T1161" s="175">
        <f>VLOOKUP(_xlfn.CONCAT(G1161,H1161),'SHIP-TO'!H:I,2,0)</f>
        <v/>
      </c>
      <c r="U1161" s="296" t="n"/>
      <c r="V1161" s="175" t="n"/>
      <c r="W1161" s="175" t="n"/>
      <c r="X1161" s="175" t="n"/>
      <c r="Y1161" s="175" t="n"/>
      <c r="Z1161" s="175" t="n"/>
      <c r="AA1161" s="175" t="n"/>
      <c r="AB1161" s="175" t="n"/>
      <c r="AC1161" s="175" t="n"/>
      <c r="AD1161" s="175" t="n"/>
      <c r="AE1161" s="175" t="n"/>
      <c r="AF1161" s="175" t="n"/>
      <c r="AG1161" s="175" t="n"/>
      <c r="AH1161" s="175" t="n"/>
      <c r="AI1161" s="257" t="n"/>
      <c r="AJ1161" s="175" t="n"/>
    </row>
    <row r="1162">
      <c r="A1162" s="167">
        <f>E1162&amp;F1162</f>
        <v/>
      </c>
      <c r="B1162" s="56" t="n">
        <v>1161</v>
      </c>
      <c r="C1162" s="175">
        <f>C1161</f>
        <v/>
      </c>
      <c r="D1162" s="175">
        <f>C1162&amp;"/"&amp;B1162</f>
        <v/>
      </c>
      <c r="E1162" s="187" t="n"/>
      <c r="F1162" s="270" t="n"/>
      <c r="G1162" s="268" t="n"/>
      <c r="H1162" s="269" t="n"/>
      <c r="I1162" s="175" t="n"/>
      <c r="J1162" s="175" t="n"/>
      <c r="K1162" s="175" t="n"/>
      <c r="L1162" s="175" t="n"/>
      <c r="M1162" s="175" t="n"/>
      <c r="N1162" s="175" t="n"/>
      <c r="O1162" s="175" t="n"/>
      <c r="P1162" s="175" t="n"/>
      <c r="Q1162" s="251" t="n"/>
      <c r="R1162" s="175" t="n"/>
      <c r="S1162" s="257" t="n"/>
      <c r="T1162" s="175">
        <f>VLOOKUP(_xlfn.CONCAT(G1162,H1162),'SHIP-TO'!H:I,2,0)</f>
        <v/>
      </c>
      <c r="U1162" s="296" t="n"/>
      <c r="V1162" s="175" t="n"/>
      <c r="W1162" s="175" t="n"/>
      <c r="X1162" s="175" t="n"/>
      <c r="Y1162" s="175" t="n"/>
      <c r="Z1162" s="175" t="n"/>
      <c r="AA1162" s="175" t="n"/>
      <c r="AB1162" s="175" t="n"/>
      <c r="AC1162" s="175" t="n"/>
      <c r="AD1162" s="175" t="n"/>
      <c r="AE1162" s="175" t="n"/>
      <c r="AF1162" s="175" t="n"/>
      <c r="AG1162" s="175" t="n"/>
      <c r="AH1162" s="175" t="n"/>
      <c r="AI1162" s="257" t="n"/>
      <c r="AJ1162" s="175" t="n"/>
    </row>
    <row r="1163">
      <c r="A1163" s="167">
        <f>E1163&amp;F1163</f>
        <v/>
      </c>
      <c r="B1163" s="56" t="n">
        <v>1162</v>
      </c>
      <c r="C1163" s="175">
        <f>C1162</f>
        <v/>
      </c>
      <c r="D1163" s="175">
        <f>C1163&amp;"/"&amp;B1163</f>
        <v/>
      </c>
      <c r="E1163" s="187" t="n"/>
      <c r="F1163" s="270" t="n"/>
      <c r="G1163" s="268" t="n"/>
      <c r="H1163" s="269" t="n"/>
      <c r="I1163" s="175" t="n"/>
      <c r="J1163" s="175" t="n"/>
      <c r="K1163" s="175" t="n"/>
      <c r="L1163" s="175" t="n"/>
      <c r="M1163" s="175" t="n"/>
      <c r="N1163" s="175" t="n"/>
      <c r="O1163" s="175" t="n"/>
      <c r="P1163" s="175" t="n"/>
      <c r="Q1163" s="251" t="n"/>
      <c r="R1163" s="175" t="n"/>
      <c r="S1163" s="257" t="n"/>
      <c r="T1163" s="175">
        <f>VLOOKUP(_xlfn.CONCAT(G1163,H1163),'SHIP-TO'!H:I,2,0)</f>
        <v/>
      </c>
      <c r="U1163" s="296" t="n"/>
      <c r="V1163" s="175" t="n"/>
      <c r="W1163" s="175" t="n"/>
      <c r="X1163" s="175" t="n"/>
      <c r="Y1163" s="175" t="n"/>
      <c r="Z1163" s="175" t="n"/>
      <c r="AA1163" s="175" t="n"/>
      <c r="AB1163" s="175" t="n"/>
      <c r="AC1163" s="175" t="n"/>
      <c r="AD1163" s="175" t="n"/>
      <c r="AE1163" s="175" t="n"/>
      <c r="AF1163" s="175" t="n"/>
      <c r="AG1163" s="175" t="n"/>
      <c r="AH1163" s="175" t="n"/>
      <c r="AI1163" s="257" t="n"/>
      <c r="AJ1163" s="175" t="n"/>
    </row>
    <row r="1164">
      <c r="A1164" s="167">
        <f>E1164&amp;F1164</f>
        <v/>
      </c>
      <c r="B1164" s="56" t="n">
        <v>1163</v>
      </c>
      <c r="C1164" s="175">
        <f>C1163</f>
        <v/>
      </c>
      <c r="D1164" s="175">
        <f>C1164&amp;"/"&amp;B1164</f>
        <v/>
      </c>
      <c r="E1164" s="187" t="n"/>
      <c r="F1164" s="270" t="n"/>
      <c r="G1164" s="268" t="n"/>
      <c r="H1164" s="269" t="n"/>
      <c r="I1164" s="175" t="n"/>
      <c r="J1164" s="175" t="n"/>
      <c r="K1164" s="175" t="n"/>
      <c r="L1164" s="175" t="n"/>
      <c r="M1164" s="175" t="n"/>
      <c r="N1164" s="175" t="n"/>
      <c r="O1164" s="175" t="n"/>
      <c r="P1164" s="175" t="n"/>
      <c r="Q1164" s="251" t="n"/>
      <c r="R1164" s="175" t="n"/>
      <c r="S1164" s="257" t="n"/>
      <c r="T1164" s="175">
        <f>VLOOKUP(_xlfn.CONCAT(G1164,H1164),'SHIP-TO'!H:I,2,0)</f>
        <v/>
      </c>
      <c r="U1164" s="296" t="n"/>
      <c r="V1164" s="175" t="n"/>
      <c r="W1164" s="175" t="n"/>
      <c r="X1164" s="175" t="n"/>
      <c r="Y1164" s="175" t="n"/>
      <c r="Z1164" s="175" t="n"/>
      <c r="AA1164" s="175" t="n"/>
      <c r="AB1164" s="175" t="n"/>
      <c r="AC1164" s="175" t="n"/>
      <c r="AD1164" s="175" t="n"/>
      <c r="AE1164" s="175" t="n"/>
      <c r="AF1164" s="175" t="n"/>
      <c r="AG1164" s="175" t="n"/>
      <c r="AH1164" s="175" t="n"/>
      <c r="AI1164" s="257" t="n"/>
      <c r="AJ1164" s="175" t="n"/>
    </row>
    <row r="1165">
      <c r="A1165" s="167">
        <f>E1165&amp;F1165</f>
        <v/>
      </c>
      <c r="B1165" s="56" t="n">
        <v>1164</v>
      </c>
      <c r="C1165" s="175">
        <f>C1164</f>
        <v/>
      </c>
      <c r="D1165" s="175">
        <f>C1165&amp;"/"&amp;B1165</f>
        <v/>
      </c>
      <c r="E1165" s="187" t="n"/>
      <c r="F1165" s="270" t="n"/>
      <c r="G1165" s="268" t="n"/>
      <c r="H1165" s="269" t="n"/>
      <c r="I1165" s="175" t="n"/>
      <c r="J1165" s="175" t="n"/>
      <c r="K1165" s="175" t="n"/>
      <c r="L1165" s="175" t="n"/>
      <c r="M1165" s="175" t="n"/>
      <c r="N1165" s="175" t="n"/>
      <c r="O1165" s="175" t="n"/>
      <c r="P1165" s="175" t="n"/>
      <c r="Q1165" s="251" t="n"/>
      <c r="R1165" s="175" t="n"/>
      <c r="S1165" s="257" t="n"/>
      <c r="T1165" s="175">
        <f>VLOOKUP(_xlfn.CONCAT(G1165,H1165),'SHIP-TO'!H:I,2,0)</f>
        <v/>
      </c>
      <c r="U1165" s="296" t="n"/>
      <c r="V1165" s="175" t="n"/>
      <c r="W1165" s="175" t="n"/>
      <c r="X1165" s="175" t="n"/>
      <c r="Y1165" s="175" t="n"/>
      <c r="Z1165" s="175" t="n"/>
      <c r="AA1165" s="175" t="n"/>
      <c r="AB1165" s="175" t="n"/>
      <c r="AC1165" s="175" t="n"/>
      <c r="AD1165" s="175" t="n"/>
      <c r="AE1165" s="175" t="n"/>
      <c r="AF1165" s="175" t="n"/>
      <c r="AG1165" s="175" t="n"/>
      <c r="AH1165" s="175" t="n"/>
      <c r="AI1165" s="257" t="n"/>
      <c r="AJ1165" s="175" t="n"/>
    </row>
    <row r="1166">
      <c r="A1166" s="167">
        <f>E1166&amp;F1166</f>
        <v/>
      </c>
      <c r="B1166" s="56" t="n">
        <v>1165</v>
      </c>
      <c r="C1166" s="175">
        <f>C1165</f>
        <v/>
      </c>
      <c r="D1166" s="175">
        <f>C1166&amp;"/"&amp;B1166</f>
        <v/>
      </c>
      <c r="E1166" s="187" t="n"/>
      <c r="F1166" s="270" t="n"/>
      <c r="G1166" s="268" t="n"/>
      <c r="H1166" s="269" t="n"/>
      <c r="I1166" s="175" t="n"/>
      <c r="J1166" s="175" t="n"/>
      <c r="K1166" s="175" t="n"/>
      <c r="L1166" s="175" t="n"/>
      <c r="M1166" s="175" t="n"/>
      <c r="N1166" s="175" t="n"/>
      <c r="O1166" s="175" t="n"/>
      <c r="P1166" s="175" t="n"/>
      <c r="Q1166" s="251" t="n"/>
      <c r="R1166" s="175" t="n"/>
      <c r="S1166" s="257" t="n"/>
      <c r="T1166" s="175">
        <f>VLOOKUP(_xlfn.CONCAT(G1166,H1166),'SHIP-TO'!H:I,2,0)</f>
        <v/>
      </c>
      <c r="U1166" s="296" t="n"/>
      <c r="V1166" s="175" t="n"/>
      <c r="W1166" s="175" t="n"/>
      <c r="X1166" s="175" t="n"/>
      <c r="Y1166" s="175" t="n"/>
      <c r="Z1166" s="175" t="n"/>
      <c r="AA1166" s="175" t="n"/>
      <c r="AB1166" s="175" t="n"/>
      <c r="AC1166" s="175" t="n"/>
      <c r="AD1166" s="175" t="n"/>
      <c r="AE1166" s="175" t="n"/>
      <c r="AF1166" s="175" t="n"/>
      <c r="AG1166" s="175" t="n"/>
      <c r="AH1166" s="175" t="n"/>
      <c r="AI1166" s="257" t="n"/>
      <c r="AJ1166" s="175" t="n"/>
    </row>
    <row r="1167">
      <c r="A1167" s="167">
        <f>E1167&amp;F1167</f>
        <v/>
      </c>
      <c r="B1167" s="56" t="n">
        <v>1166</v>
      </c>
      <c r="C1167" s="175">
        <f>C1166</f>
        <v/>
      </c>
      <c r="D1167" s="175">
        <f>C1167&amp;"/"&amp;B1167</f>
        <v/>
      </c>
      <c r="E1167" s="187" t="n"/>
      <c r="F1167" s="270" t="n"/>
      <c r="G1167" s="268" t="n"/>
      <c r="H1167" s="269" t="n"/>
      <c r="I1167" s="175" t="n"/>
      <c r="J1167" s="175" t="n"/>
      <c r="K1167" s="175" t="n"/>
      <c r="L1167" s="175" t="n"/>
      <c r="M1167" s="175" t="n"/>
      <c r="N1167" s="175" t="n"/>
      <c r="O1167" s="175" t="n"/>
      <c r="P1167" s="175" t="n"/>
      <c r="Q1167" s="251" t="n"/>
      <c r="R1167" s="175" t="n"/>
      <c r="S1167" s="257" t="n"/>
      <c r="T1167" s="175">
        <f>VLOOKUP(_xlfn.CONCAT(G1167,H1167),'SHIP-TO'!H:I,2,0)</f>
        <v/>
      </c>
      <c r="U1167" s="296" t="n"/>
      <c r="V1167" s="175" t="n"/>
      <c r="W1167" s="175" t="n"/>
      <c r="X1167" s="175" t="n"/>
      <c r="Y1167" s="175" t="n"/>
      <c r="Z1167" s="175" t="n"/>
      <c r="AA1167" s="175" t="n"/>
      <c r="AB1167" s="175" t="n"/>
      <c r="AC1167" s="175" t="n"/>
      <c r="AD1167" s="175" t="n"/>
      <c r="AE1167" s="175" t="n"/>
      <c r="AF1167" s="175" t="n"/>
      <c r="AG1167" s="175" t="n"/>
      <c r="AH1167" s="175" t="n"/>
      <c r="AI1167" s="257" t="n"/>
      <c r="AJ1167" s="175" t="n"/>
    </row>
    <row r="1168">
      <c r="A1168" s="167">
        <f>E1168&amp;F1168</f>
        <v/>
      </c>
      <c r="B1168" s="56" t="n">
        <v>1167</v>
      </c>
      <c r="C1168" s="175">
        <f>C1167</f>
        <v/>
      </c>
      <c r="D1168" s="175">
        <f>C1168&amp;"/"&amp;B1168</f>
        <v/>
      </c>
      <c r="E1168" s="187" t="n"/>
      <c r="F1168" s="270" t="n"/>
      <c r="G1168" s="268" t="n"/>
      <c r="H1168" s="269" t="n"/>
      <c r="I1168" s="175" t="n"/>
      <c r="J1168" s="175" t="n"/>
      <c r="K1168" s="175" t="n"/>
      <c r="L1168" s="175" t="n"/>
      <c r="M1168" s="175" t="n"/>
      <c r="N1168" s="175" t="n"/>
      <c r="O1168" s="175" t="n"/>
      <c r="P1168" s="175" t="n"/>
      <c r="Q1168" s="251" t="n"/>
      <c r="R1168" s="175" t="n"/>
      <c r="S1168" s="257" t="n"/>
      <c r="T1168" s="175">
        <f>VLOOKUP(_xlfn.CONCAT(G1168,H1168),'SHIP-TO'!H:I,2,0)</f>
        <v/>
      </c>
      <c r="U1168" s="296" t="n"/>
      <c r="V1168" s="175" t="n"/>
      <c r="W1168" s="175" t="n"/>
      <c r="X1168" s="175" t="n"/>
      <c r="Y1168" s="175" t="n"/>
      <c r="Z1168" s="175" t="n"/>
      <c r="AA1168" s="175" t="n"/>
      <c r="AB1168" s="175" t="n"/>
      <c r="AC1168" s="175" t="n"/>
      <c r="AD1168" s="175" t="n"/>
      <c r="AE1168" s="175" t="n"/>
      <c r="AF1168" s="175" t="n"/>
      <c r="AG1168" s="175" t="n"/>
      <c r="AH1168" s="175" t="n"/>
      <c r="AI1168" s="257" t="n"/>
      <c r="AJ1168" s="175" t="n"/>
    </row>
    <row r="1169">
      <c r="A1169" s="167">
        <f>E1169&amp;F1169</f>
        <v/>
      </c>
      <c r="B1169" s="56" t="n">
        <v>1168</v>
      </c>
      <c r="C1169" s="175">
        <f>C1168</f>
        <v/>
      </c>
      <c r="D1169" s="175">
        <f>C1169&amp;"/"&amp;B1169</f>
        <v/>
      </c>
      <c r="E1169" s="187" t="n"/>
      <c r="F1169" s="270" t="n"/>
      <c r="G1169" s="268" t="n"/>
      <c r="H1169" s="269" t="n"/>
      <c r="I1169" s="175" t="n"/>
      <c r="J1169" s="175" t="n"/>
      <c r="K1169" s="175" t="n"/>
      <c r="L1169" s="175" t="n"/>
      <c r="M1169" s="175" t="n"/>
      <c r="N1169" s="175" t="n"/>
      <c r="O1169" s="175" t="n"/>
      <c r="P1169" s="175" t="n"/>
      <c r="Q1169" s="251" t="n"/>
      <c r="R1169" s="175" t="n"/>
      <c r="S1169" s="257" t="n"/>
      <c r="T1169" s="175">
        <f>VLOOKUP(_xlfn.CONCAT(G1169,H1169),'SHIP-TO'!H:I,2,0)</f>
        <v/>
      </c>
      <c r="U1169" s="296" t="n"/>
      <c r="V1169" s="175" t="n"/>
      <c r="W1169" s="175" t="n"/>
      <c r="X1169" s="175" t="n"/>
      <c r="Y1169" s="175" t="n"/>
      <c r="Z1169" s="175" t="n"/>
      <c r="AA1169" s="175" t="n"/>
      <c r="AB1169" s="175" t="n"/>
      <c r="AC1169" s="175" t="n"/>
      <c r="AD1169" s="175" t="n"/>
      <c r="AE1169" s="175" t="n"/>
      <c r="AF1169" s="175" t="n"/>
      <c r="AG1169" s="175" t="n"/>
      <c r="AH1169" s="175" t="n"/>
      <c r="AI1169" s="257" t="n"/>
      <c r="AJ1169" s="175" t="n"/>
    </row>
    <row r="1170">
      <c r="A1170" s="167">
        <f>E1170&amp;F1170</f>
        <v/>
      </c>
      <c r="B1170" s="56" t="n">
        <v>1169</v>
      </c>
      <c r="C1170" s="175">
        <f>C1169</f>
        <v/>
      </c>
      <c r="D1170" s="175">
        <f>C1170&amp;"/"&amp;B1170</f>
        <v/>
      </c>
      <c r="E1170" s="187" t="n"/>
      <c r="F1170" s="270" t="n"/>
      <c r="G1170" s="268" t="n"/>
      <c r="H1170" s="269" t="n"/>
      <c r="I1170" s="175" t="n"/>
      <c r="J1170" s="175" t="n"/>
      <c r="K1170" s="175" t="n"/>
      <c r="L1170" s="175" t="n"/>
      <c r="M1170" s="175" t="n"/>
      <c r="N1170" s="175" t="n"/>
      <c r="O1170" s="175" t="n"/>
      <c r="P1170" s="175" t="n"/>
      <c r="Q1170" s="251" t="n"/>
      <c r="R1170" s="175" t="n"/>
      <c r="S1170" s="257" t="n"/>
      <c r="T1170" s="175">
        <f>VLOOKUP(_xlfn.CONCAT(G1170,H1170),'SHIP-TO'!H:I,2,0)</f>
        <v/>
      </c>
      <c r="U1170" s="296" t="n"/>
      <c r="V1170" s="175" t="n"/>
      <c r="W1170" s="175" t="n"/>
      <c r="X1170" s="175" t="n"/>
      <c r="Y1170" s="175" t="n"/>
      <c r="Z1170" s="175" t="n"/>
      <c r="AA1170" s="175" t="n"/>
      <c r="AB1170" s="175" t="n"/>
      <c r="AC1170" s="175" t="n"/>
      <c r="AD1170" s="175" t="n"/>
      <c r="AE1170" s="175" t="n"/>
      <c r="AF1170" s="175" t="n"/>
      <c r="AG1170" s="175" t="n"/>
      <c r="AH1170" s="175" t="n"/>
      <c r="AI1170" s="257" t="n"/>
      <c r="AJ1170" s="175" t="n"/>
    </row>
    <row r="1171">
      <c r="A1171" s="167">
        <f>E1171&amp;F1171</f>
        <v/>
      </c>
      <c r="B1171" s="56" t="n">
        <v>1170</v>
      </c>
      <c r="C1171" s="175">
        <f>C1170</f>
        <v/>
      </c>
      <c r="D1171" s="175">
        <f>C1171&amp;"/"&amp;B1171</f>
        <v/>
      </c>
      <c r="E1171" s="187" t="n"/>
      <c r="F1171" s="270" t="n"/>
      <c r="G1171" s="268" t="n"/>
      <c r="H1171" s="269" t="n"/>
      <c r="I1171" s="175" t="n"/>
      <c r="J1171" s="175" t="n"/>
      <c r="K1171" s="175" t="n"/>
      <c r="L1171" s="175" t="n"/>
      <c r="M1171" s="175" t="n"/>
      <c r="N1171" s="175" t="n"/>
      <c r="O1171" s="175" t="n"/>
      <c r="P1171" s="175" t="n"/>
      <c r="Q1171" s="251" t="n"/>
      <c r="R1171" s="175" t="n"/>
      <c r="S1171" s="257" t="n"/>
      <c r="T1171" s="175">
        <f>VLOOKUP(_xlfn.CONCAT(G1171,H1171),'SHIP-TO'!H:I,2,0)</f>
        <v/>
      </c>
      <c r="U1171" s="296" t="n"/>
      <c r="V1171" s="175" t="n"/>
      <c r="W1171" s="175" t="n"/>
      <c r="X1171" s="175" t="n"/>
      <c r="Y1171" s="175" t="n"/>
      <c r="Z1171" s="175" t="n"/>
      <c r="AA1171" s="175" t="n"/>
      <c r="AB1171" s="175" t="n"/>
      <c r="AC1171" s="175" t="n"/>
      <c r="AD1171" s="175" t="n"/>
      <c r="AE1171" s="175" t="n"/>
      <c r="AF1171" s="175" t="n"/>
      <c r="AG1171" s="175" t="n"/>
      <c r="AH1171" s="175" t="n"/>
      <c r="AI1171" s="257" t="n"/>
      <c r="AJ1171" s="175" t="n"/>
    </row>
    <row r="1172">
      <c r="A1172" s="167">
        <f>E1172&amp;F1172</f>
        <v/>
      </c>
      <c r="B1172" s="56" t="n">
        <v>1171</v>
      </c>
      <c r="C1172" s="175">
        <f>C1171</f>
        <v/>
      </c>
      <c r="D1172" s="175">
        <f>C1172&amp;"/"&amp;B1172</f>
        <v/>
      </c>
      <c r="E1172" s="187" t="n"/>
      <c r="F1172" s="270" t="n"/>
      <c r="G1172" s="268" t="n"/>
      <c r="H1172" s="269" t="n"/>
      <c r="I1172" s="175" t="n"/>
      <c r="J1172" s="175" t="n"/>
      <c r="K1172" s="175" t="n"/>
      <c r="L1172" s="175" t="n"/>
      <c r="M1172" s="175" t="n"/>
      <c r="N1172" s="175" t="n"/>
      <c r="O1172" s="175" t="n"/>
      <c r="P1172" s="175" t="n"/>
      <c r="Q1172" s="251" t="n"/>
      <c r="R1172" s="175" t="n"/>
      <c r="S1172" s="257" t="n"/>
      <c r="T1172" s="175">
        <f>VLOOKUP(_xlfn.CONCAT(G1172,H1172),'SHIP-TO'!H:I,2,0)</f>
        <v/>
      </c>
      <c r="U1172" s="296" t="n"/>
      <c r="V1172" s="175" t="n"/>
      <c r="W1172" s="175" t="n"/>
      <c r="X1172" s="175" t="n"/>
      <c r="Y1172" s="175" t="n"/>
      <c r="Z1172" s="175" t="n"/>
      <c r="AA1172" s="175" t="n"/>
      <c r="AB1172" s="175" t="n"/>
      <c r="AC1172" s="175" t="n"/>
      <c r="AD1172" s="175" t="n"/>
      <c r="AE1172" s="175" t="n"/>
      <c r="AF1172" s="175" t="n"/>
      <c r="AG1172" s="175" t="n"/>
      <c r="AH1172" s="175" t="n"/>
      <c r="AI1172" s="257" t="n"/>
      <c r="AJ1172" s="175" t="n"/>
    </row>
    <row r="1173">
      <c r="A1173" s="167">
        <f>E1173&amp;F1173</f>
        <v/>
      </c>
      <c r="B1173" s="56" t="n">
        <v>1172</v>
      </c>
      <c r="C1173" s="175">
        <f>C1172</f>
        <v/>
      </c>
      <c r="D1173" s="175">
        <f>C1173&amp;"/"&amp;B1173</f>
        <v/>
      </c>
      <c r="E1173" s="187" t="n"/>
      <c r="F1173" s="270" t="n"/>
      <c r="G1173" s="268" t="n"/>
      <c r="H1173" s="269" t="n"/>
      <c r="I1173" s="175" t="n"/>
      <c r="J1173" s="175" t="n"/>
      <c r="K1173" s="175" t="n"/>
      <c r="L1173" s="175" t="n"/>
      <c r="M1173" s="175" t="n"/>
      <c r="N1173" s="175" t="n"/>
      <c r="O1173" s="175" t="n"/>
      <c r="P1173" s="175" t="n"/>
      <c r="Q1173" s="251" t="n"/>
      <c r="R1173" s="175" t="n"/>
      <c r="S1173" s="257" t="n"/>
      <c r="T1173" s="175">
        <f>VLOOKUP(_xlfn.CONCAT(G1173,H1173),'SHIP-TO'!H:I,2,0)</f>
        <v/>
      </c>
      <c r="U1173" s="296" t="n"/>
      <c r="V1173" s="175" t="n"/>
      <c r="W1173" s="175" t="n"/>
      <c r="X1173" s="175" t="n"/>
      <c r="Y1173" s="175" t="n"/>
      <c r="Z1173" s="175" t="n"/>
      <c r="AA1173" s="175" t="n"/>
      <c r="AB1173" s="175" t="n"/>
      <c r="AC1173" s="175" t="n"/>
      <c r="AD1173" s="175" t="n"/>
      <c r="AE1173" s="175" t="n"/>
      <c r="AF1173" s="175" t="n"/>
      <c r="AG1173" s="175" t="n"/>
      <c r="AH1173" s="175" t="n"/>
      <c r="AI1173" s="257" t="n"/>
      <c r="AJ1173" s="175" t="n"/>
    </row>
    <row r="1174">
      <c r="A1174" s="167">
        <f>E1174&amp;F1174</f>
        <v/>
      </c>
      <c r="B1174" s="56" t="n">
        <v>1173</v>
      </c>
      <c r="C1174" s="175">
        <f>C1173</f>
        <v/>
      </c>
      <c r="D1174" s="175">
        <f>C1174&amp;"/"&amp;B1174</f>
        <v/>
      </c>
      <c r="E1174" s="187" t="n"/>
      <c r="F1174" s="270" t="n"/>
      <c r="G1174" s="268" t="n"/>
      <c r="H1174" s="269" t="n"/>
      <c r="I1174" s="175" t="n"/>
      <c r="J1174" s="175" t="n"/>
      <c r="K1174" s="175" t="n"/>
      <c r="L1174" s="175" t="n"/>
      <c r="M1174" s="175" t="n"/>
      <c r="N1174" s="175" t="n"/>
      <c r="O1174" s="175" t="n"/>
      <c r="P1174" s="175" t="n"/>
      <c r="Q1174" s="251" t="n"/>
      <c r="R1174" s="175" t="n"/>
      <c r="S1174" s="257" t="n"/>
      <c r="T1174" s="175">
        <f>VLOOKUP(_xlfn.CONCAT(G1174,H1174),'SHIP-TO'!H:I,2,0)</f>
        <v/>
      </c>
      <c r="U1174" s="296" t="n"/>
      <c r="V1174" s="175" t="n"/>
      <c r="W1174" s="175" t="n"/>
      <c r="X1174" s="175" t="n"/>
      <c r="Y1174" s="175" t="n"/>
      <c r="Z1174" s="175" t="n"/>
      <c r="AA1174" s="175" t="n"/>
      <c r="AB1174" s="175" t="n"/>
      <c r="AC1174" s="175" t="n"/>
      <c r="AD1174" s="175" t="n"/>
      <c r="AE1174" s="175" t="n"/>
      <c r="AF1174" s="175" t="n"/>
      <c r="AG1174" s="175" t="n"/>
      <c r="AH1174" s="175" t="n"/>
      <c r="AI1174" s="257" t="n"/>
      <c r="AJ1174" s="175" t="n"/>
    </row>
    <row r="1175">
      <c r="A1175" s="167">
        <f>E1175&amp;F1175</f>
        <v/>
      </c>
      <c r="B1175" s="56" t="n">
        <v>1174</v>
      </c>
      <c r="C1175" s="175">
        <f>C1174</f>
        <v/>
      </c>
      <c r="D1175" s="175">
        <f>C1175&amp;"/"&amp;B1175</f>
        <v/>
      </c>
      <c r="E1175" s="187" t="n"/>
      <c r="F1175" s="270" t="n"/>
      <c r="G1175" s="268" t="n"/>
      <c r="H1175" s="269" t="n"/>
      <c r="I1175" s="175" t="n"/>
      <c r="J1175" s="175" t="n"/>
      <c r="K1175" s="175" t="n"/>
      <c r="L1175" s="175" t="n"/>
      <c r="M1175" s="175" t="n"/>
      <c r="N1175" s="175" t="n"/>
      <c r="O1175" s="175" t="n"/>
      <c r="P1175" s="175" t="n"/>
      <c r="Q1175" s="251" t="n"/>
      <c r="R1175" s="175" t="n"/>
      <c r="S1175" s="257" t="n"/>
      <c r="T1175" s="175">
        <f>VLOOKUP(_xlfn.CONCAT(G1175,H1175),'SHIP-TO'!H:I,2,0)</f>
        <v/>
      </c>
      <c r="U1175" s="296" t="n"/>
      <c r="V1175" s="175" t="n"/>
      <c r="W1175" s="175" t="n"/>
      <c r="X1175" s="175" t="n"/>
      <c r="Y1175" s="175" t="n"/>
      <c r="Z1175" s="175" t="n"/>
      <c r="AA1175" s="175" t="n"/>
      <c r="AB1175" s="175" t="n"/>
      <c r="AC1175" s="175" t="n"/>
      <c r="AD1175" s="175" t="n"/>
      <c r="AE1175" s="175" t="n"/>
      <c r="AF1175" s="175" t="n"/>
      <c r="AG1175" s="175" t="n"/>
      <c r="AH1175" s="175" t="n"/>
      <c r="AI1175" s="257" t="n"/>
      <c r="AJ1175" s="175" t="n"/>
    </row>
    <row r="1176">
      <c r="A1176" s="167">
        <f>E1176&amp;F1176</f>
        <v/>
      </c>
      <c r="B1176" s="175" t="n">
        <v>1175</v>
      </c>
      <c r="C1176" s="175">
        <f>C1175</f>
        <v/>
      </c>
      <c r="D1176" s="175">
        <f>C1176&amp;"/"&amp;B1176</f>
        <v/>
      </c>
      <c r="E1176" s="187" t="n"/>
      <c r="F1176" s="270" t="n"/>
      <c r="G1176" s="268" t="n"/>
      <c r="H1176" s="269" t="n"/>
      <c r="I1176" s="175" t="n"/>
      <c r="J1176" s="175" t="n"/>
      <c r="K1176" s="175" t="n"/>
      <c r="L1176" s="175" t="n"/>
      <c r="M1176" s="175" t="n"/>
      <c r="N1176" s="175" t="n"/>
      <c r="O1176" s="175" t="n"/>
      <c r="P1176" s="175" t="n"/>
      <c r="Q1176" s="251" t="n"/>
      <c r="R1176" s="175" t="n"/>
      <c r="S1176" s="257" t="n"/>
      <c r="T1176" s="175">
        <f>VLOOKUP(_xlfn.CONCAT(G1176,H1176),'SHIP-TO'!H:I,2,0)</f>
        <v/>
      </c>
      <c r="U1176" s="296" t="n"/>
      <c r="V1176" s="175" t="n"/>
      <c r="W1176" s="175" t="n"/>
      <c r="X1176" s="175" t="n"/>
      <c r="Y1176" s="175" t="n"/>
      <c r="Z1176" s="175" t="n"/>
      <c r="AA1176" s="175" t="n"/>
      <c r="AB1176" s="175" t="n"/>
      <c r="AC1176" s="175" t="n"/>
      <c r="AD1176" s="175" t="n"/>
      <c r="AE1176" s="175" t="n"/>
      <c r="AF1176" s="175" t="n"/>
      <c r="AG1176" s="175" t="n"/>
      <c r="AH1176" s="175" t="n"/>
      <c r="AI1176" s="257" t="n"/>
      <c r="AJ1176" s="175" t="n"/>
    </row>
    <row r="1177">
      <c r="A1177" s="167">
        <f>E1177&amp;F1177</f>
        <v/>
      </c>
      <c r="B1177" s="175" t="n">
        <v>1176</v>
      </c>
      <c r="C1177" s="175">
        <f>C1176</f>
        <v/>
      </c>
      <c r="D1177" s="175">
        <f>C1177&amp;"/"&amp;B1177</f>
        <v/>
      </c>
      <c r="E1177" s="187" t="n"/>
      <c r="F1177" s="270" t="n"/>
      <c r="G1177" s="268" t="n"/>
      <c r="H1177" s="269" t="n"/>
      <c r="I1177" s="175" t="n"/>
      <c r="J1177" s="175" t="n"/>
      <c r="K1177" s="175" t="n"/>
      <c r="L1177" s="175" t="n"/>
      <c r="M1177" s="175" t="n"/>
      <c r="N1177" s="175" t="n"/>
      <c r="O1177" s="175" t="n"/>
      <c r="P1177" s="175" t="n"/>
      <c r="Q1177" s="251" t="n"/>
      <c r="R1177" s="175" t="n"/>
      <c r="S1177" s="257" t="n"/>
      <c r="T1177" s="175">
        <f>VLOOKUP(_xlfn.CONCAT(G1177,H1177),'SHIP-TO'!H:I,2,0)</f>
        <v/>
      </c>
      <c r="U1177" s="296" t="n"/>
      <c r="V1177" s="175" t="n"/>
      <c r="W1177" s="175" t="n"/>
      <c r="X1177" s="175" t="n"/>
      <c r="Y1177" s="175" t="n"/>
      <c r="Z1177" s="175" t="n"/>
      <c r="AA1177" s="175" t="n"/>
      <c r="AB1177" s="175" t="n"/>
      <c r="AC1177" s="175" t="n"/>
      <c r="AD1177" s="175" t="n"/>
      <c r="AE1177" s="175" t="n"/>
      <c r="AF1177" s="175" t="n"/>
      <c r="AG1177" s="175" t="n"/>
      <c r="AH1177" s="175" t="n"/>
      <c r="AI1177" s="257" t="n"/>
      <c r="AJ1177" s="175" t="n"/>
    </row>
    <row r="1178">
      <c r="A1178" s="167">
        <f>E1178&amp;F1178</f>
        <v/>
      </c>
      <c r="B1178" s="175" t="n">
        <v>1177</v>
      </c>
      <c r="C1178" s="175">
        <f>C1177</f>
        <v/>
      </c>
      <c r="D1178" s="175">
        <f>C1178&amp;"/"&amp;B1178</f>
        <v/>
      </c>
      <c r="E1178" s="187" t="n"/>
      <c r="F1178" s="270" t="n"/>
      <c r="G1178" s="268" t="n"/>
      <c r="H1178" s="269" t="n"/>
      <c r="I1178" s="175" t="n"/>
      <c r="J1178" s="175" t="n"/>
      <c r="K1178" s="175" t="n"/>
      <c r="L1178" s="175" t="n"/>
      <c r="M1178" s="175" t="n"/>
      <c r="N1178" s="175" t="n"/>
      <c r="O1178" s="175" t="n"/>
      <c r="P1178" s="175" t="n"/>
      <c r="Q1178" s="251" t="n"/>
      <c r="R1178" s="175" t="n"/>
      <c r="S1178" s="257" t="n"/>
      <c r="T1178" s="175">
        <f>VLOOKUP(_xlfn.CONCAT(G1178,H1178),'SHIP-TO'!H:I,2,0)</f>
        <v/>
      </c>
      <c r="U1178" s="296" t="n"/>
      <c r="V1178" s="175" t="n"/>
      <c r="W1178" s="175" t="n"/>
      <c r="X1178" s="175" t="n"/>
      <c r="Y1178" s="175" t="n"/>
      <c r="Z1178" s="175" t="n"/>
      <c r="AA1178" s="175" t="n"/>
      <c r="AB1178" s="175" t="n"/>
      <c r="AC1178" s="175" t="n"/>
      <c r="AD1178" s="175" t="n"/>
      <c r="AE1178" s="175" t="n"/>
      <c r="AF1178" s="175" t="n"/>
      <c r="AG1178" s="175" t="n"/>
      <c r="AH1178" s="175" t="n"/>
      <c r="AI1178" s="257" t="n"/>
      <c r="AJ1178" s="175" t="n"/>
    </row>
    <row r="1179">
      <c r="A1179" s="167">
        <f>E1179&amp;F1179</f>
        <v/>
      </c>
      <c r="B1179" s="175" t="n">
        <v>1178</v>
      </c>
      <c r="C1179" s="175">
        <f>C1178</f>
        <v/>
      </c>
      <c r="D1179" s="175">
        <f>C1179&amp;"/"&amp;B1179</f>
        <v/>
      </c>
      <c r="E1179" s="187" t="n"/>
      <c r="F1179" s="270" t="n"/>
      <c r="G1179" s="268" t="n"/>
      <c r="H1179" s="269" t="n"/>
      <c r="I1179" s="175" t="n"/>
      <c r="J1179" s="175" t="n"/>
      <c r="K1179" s="175" t="n"/>
      <c r="L1179" s="175" t="n"/>
      <c r="M1179" s="175" t="n"/>
      <c r="N1179" s="175" t="n"/>
      <c r="O1179" s="175" t="n"/>
      <c r="P1179" s="175" t="n"/>
      <c r="Q1179" s="251" t="n"/>
      <c r="R1179" s="175" t="n"/>
      <c r="S1179" s="257" t="n"/>
      <c r="T1179" s="175">
        <f>VLOOKUP(_xlfn.CONCAT(G1179,H1179),'SHIP-TO'!H:I,2,0)</f>
        <v/>
      </c>
      <c r="U1179" s="296" t="n"/>
      <c r="V1179" s="175" t="n"/>
      <c r="W1179" s="175" t="n"/>
      <c r="X1179" s="175" t="n"/>
      <c r="Y1179" s="175" t="n"/>
      <c r="Z1179" s="175" t="n"/>
      <c r="AA1179" s="175" t="n"/>
      <c r="AB1179" s="175" t="n"/>
      <c r="AC1179" s="175" t="n"/>
      <c r="AD1179" s="175" t="n"/>
      <c r="AE1179" s="175" t="n"/>
      <c r="AF1179" s="175" t="n"/>
      <c r="AG1179" s="175" t="n"/>
      <c r="AH1179" s="175" t="n"/>
      <c r="AI1179" s="257" t="n"/>
      <c r="AJ1179" s="175" t="n"/>
    </row>
    <row r="1180">
      <c r="A1180" s="167">
        <f>E1180&amp;F1180</f>
        <v/>
      </c>
      <c r="B1180" s="175" t="n">
        <v>1179</v>
      </c>
      <c r="C1180" s="175">
        <f>C1179</f>
        <v/>
      </c>
      <c r="D1180" s="175">
        <f>C1180&amp;"/"&amp;B1180</f>
        <v/>
      </c>
      <c r="E1180" s="187" t="n"/>
      <c r="F1180" s="270" t="n"/>
      <c r="G1180" s="268" t="n"/>
      <c r="H1180" s="269" t="n"/>
      <c r="I1180" s="175" t="n"/>
      <c r="J1180" s="175" t="n"/>
      <c r="K1180" s="175" t="n"/>
      <c r="L1180" s="175" t="n"/>
      <c r="M1180" s="175" t="n"/>
      <c r="N1180" s="175" t="n"/>
      <c r="O1180" s="175" t="n"/>
      <c r="P1180" s="175" t="n"/>
      <c r="Q1180" s="251" t="n"/>
      <c r="R1180" s="175" t="n"/>
      <c r="S1180" s="257" t="n"/>
      <c r="T1180" s="175">
        <f>VLOOKUP(_xlfn.CONCAT(G1180,H1180),'SHIP-TO'!H:I,2,0)</f>
        <v/>
      </c>
      <c r="U1180" s="296" t="n"/>
      <c r="V1180" s="175" t="n"/>
      <c r="W1180" s="175" t="n"/>
      <c r="X1180" s="175" t="n"/>
      <c r="Y1180" s="175" t="n"/>
      <c r="Z1180" s="175" t="n"/>
      <c r="AA1180" s="175" t="n"/>
      <c r="AB1180" s="175" t="n"/>
      <c r="AC1180" s="175" t="n"/>
      <c r="AD1180" s="175" t="n"/>
      <c r="AE1180" s="175" t="n"/>
      <c r="AF1180" s="175" t="n"/>
      <c r="AG1180" s="175" t="n"/>
      <c r="AH1180" s="175" t="n"/>
      <c r="AI1180" s="257" t="n"/>
      <c r="AJ1180" s="175" t="n"/>
    </row>
    <row r="1181">
      <c r="A1181" s="167">
        <f>E1181&amp;F1181</f>
        <v/>
      </c>
      <c r="B1181" s="175" t="n">
        <v>1180</v>
      </c>
      <c r="C1181" s="175">
        <f>C1180</f>
        <v/>
      </c>
      <c r="D1181" s="175">
        <f>C1181&amp;"/"&amp;B1181</f>
        <v/>
      </c>
      <c r="E1181" s="187" t="n"/>
      <c r="F1181" s="270" t="n"/>
      <c r="G1181" s="268" t="n"/>
      <c r="H1181" s="269" t="n"/>
      <c r="I1181" s="175" t="n"/>
      <c r="J1181" s="175" t="n"/>
      <c r="K1181" s="175" t="n"/>
      <c r="L1181" s="175" t="n"/>
      <c r="M1181" s="175" t="n"/>
      <c r="N1181" s="175" t="n"/>
      <c r="O1181" s="175" t="n"/>
      <c r="P1181" s="175" t="n"/>
      <c r="Q1181" s="251" t="n"/>
      <c r="R1181" s="175" t="n"/>
      <c r="S1181" s="257" t="n"/>
      <c r="T1181" s="175">
        <f>VLOOKUP(_xlfn.CONCAT(G1181,H1181),'SHIP-TO'!H:I,2,0)</f>
        <v/>
      </c>
      <c r="U1181" s="296" t="n"/>
      <c r="V1181" s="175" t="n"/>
      <c r="W1181" s="175" t="n"/>
      <c r="X1181" s="175" t="n"/>
      <c r="Y1181" s="175" t="n"/>
      <c r="Z1181" s="175" t="n"/>
      <c r="AA1181" s="175" t="n"/>
      <c r="AB1181" s="175" t="n"/>
      <c r="AC1181" s="175" t="n"/>
      <c r="AD1181" s="175" t="n"/>
      <c r="AE1181" s="175" t="n"/>
      <c r="AF1181" s="175" t="n"/>
      <c r="AG1181" s="175" t="n"/>
      <c r="AH1181" s="175" t="n"/>
      <c r="AI1181" s="257" t="n"/>
      <c r="AJ1181" s="175" t="n"/>
    </row>
    <row r="1182">
      <c r="A1182" s="167">
        <f>E1182&amp;F1182</f>
        <v/>
      </c>
      <c r="B1182" s="175" t="n">
        <v>1181</v>
      </c>
      <c r="C1182" s="175">
        <f>C1181</f>
        <v/>
      </c>
      <c r="D1182" s="175">
        <f>C1182&amp;"/"&amp;B1182</f>
        <v/>
      </c>
      <c r="E1182" s="187" t="n"/>
      <c r="F1182" s="270" t="n"/>
      <c r="G1182" s="268" t="n"/>
      <c r="H1182" s="269" t="n"/>
      <c r="I1182" s="175" t="n"/>
      <c r="J1182" s="175" t="n"/>
      <c r="K1182" s="175" t="n"/>
      <c r="L1182" s="175" t="n"/>
      <c r="M1182" s="175" t="n"/>
      <c r="N1182" s="175" t="n"/>
      <c r="O1182" s="175" t="n"/>
      <c r="P1182" s="175" t="n"/>
      <c r="Q1182" s="251" t="n"/>
      <c r="R1182" s="175" t="n"/>
      <c r="S1182" s="257" t="n"/>
      <c r="T1182" s="175">
        <f>VLOOKUP(_xlfn.CONCAT(G1182,H1182),'SHIP-TO'!H:I,2,0)</f>
        <v/>
      </c>
      <c r="U1182" s="296" t="n"/>
      <c r="V1182" s="175" t="n"/>
      <c r="W1182" s="175" t="n"/>
      <c r="X1182" s="175" t="n"/>
      <c r="Y1182" s="175" t="n"/>
      <c r="Z1182" s="175" t="n"/>
      <c r="AA1182" s="175" t="n"/>
      <c r="AB1182" s="175" t="n"/>
      <c r="AC1182" s="175" t="n"/>
      <c r="AD1182" s="175" t="n"/>
      <c r="AE1182" s="175" t="n"/>
      <c r="AF1182" s="175" t="n"/>
      <c r="AG1182" s="175" t="n"/>
      <c r="AH1182" s="175" t="n"/>
      <c r="AI1182" s="257" t="n"/>
      <c r="AJ1182" s="175" t="n"/>
    </row>
    <row r="1183">
      <c r="A1183" s="167">
        <f>E1183&amp;F1183</f>
        <v/>
      </c>
      <c r="B1183" s="175" t="n">
        <v>1182</v>
      </c>
      <c r="C1183" s="175">
        <f>C1182</f>
        <v/>
      </c>
      <c r="D1183" s="175">
        <f>C1183&amp;"/"&amp;B1183</f>
        <v/>
      </c>
      <c r="E1183" s="187" t="n"/>
      <c r="F1183" s="270" t="n"/>
      <c r="G1183" s="268" t="n"/>
      <c r="H1183" s="269" t="n"/>
      <c r="I1183" s="175" t="n"/>
      <c r="J1183" s="175" t="n"/>
      <c r="K1183" s="175" t="n"/>
      <c r="L1183" s="175" t="n"/>
      <c r="M1183" s="175" t="n"/>
      <c r="N1183" s="175" t="n"/>
      <c r="O1183" s="175" t="n"/>
      <c r="P1183" s="175" t="n"/>
      <c r="Q1183" s="251" t="n"/>
      <c r="R1183" s="175" t="n"/>
      <c r="S1183" s="257" t="n"/>
      <c r="T1183" s="175">
        <f>VLOOKUP(_xlfn.CONCAT(G1183,H1183),'SHIP-TO'!H:I,2,0)</f>
        <v/>
      </c>
      <c r="U1183" s="296" t="n"/>
      <c r="V1183" s="175" t="n"/>
      <c r="W1183" s="175" t="n"/>
      <c r="X1183" s="175" t="n"/>
      <c r="Y1183" s="175" t="n"/>
      <c r="Z1183" s="175" t="n"/>
      <c r="AA1183" s="175" t="n"/>
      <c r="AB1183" s="175" t="n"/>
      <c r="AC1183" s="175" t="n"/>
      <c r="AD1183" s="175" t="n"/>
      <c r="AE1183" s="175" t="n"/>
      <c r="AF1183" s="175" t="n"/>
      <c r="AG1183" s="175" t="n"/>
      <c r="AH1183" s="175" t="n"/>
      <c r="AI1183" s="257" t="n"/>
      <c r="AJ1183" s="175" t="n"/>
    </row>
    <row r="1184">
      <c r="A1184" s="167">
        <f>E1184&amp;F1184</f>
        <v/>
      </c>
      <c r="B1184" s="175" t="n">
        <v>1183</v>
      </c>
      <c r="C1184" s="175">
        <f>C1183</f>
        <v/>
      </c>
      <c r="D1184" s="175">
        <f>C1184&amp;"/"&amp;B1184</f>
        <v/>
      </c>
      <c r="E1184" s="187" t="n"/>
      <c r="F1184" s="270" t="n"/>
      <c r="G1184" s="268" t="n"/>
      <c r="H1184" s="269" t="n"/>
      <c r="I1184" s="175" t="n"/>
      <c r="J1184" s="175" t="n"/>
      <c r="K1184" s="175" t="n"/>
      <c r="L1184" s="175" t="n"/>
      <c r="M1184" s="175" t="n"/>
      <c r="N1184" s="175" t="n"/>
      <c r="O1184" s="175" t="n"/>
      <c r="P1184" s="175" t="n"/>
      <c r="Q1184" s="251" t="n"/>
      <c r="R1184" s="175" t="n"/>
      <c r="S1184" s="257" t="n"/>
      <c r="T1184" s="175">
        <f>VLOOKUP(_xlfn.CONCAT(G1184,H1184),'SHIP-TO'!H:I,2,0)</f>
        <v/>
      </c>
      <c r="U1184" s="296" t="n"/>
      <c r="V1184" s="175" t="n"/>
      <c r="W1184" s="175" t="n"/>
      <c r="X1184" s="175" t="n"/>
      <c r="Y1184" s="175" t="n"/>
      <c r="Z1184" s="175" t="n"/>
      <c r="AA1184" s="175" t="n"/>
      <c r="AB1184" s="175" t="n"/>
      <c r="AC1184" s="175" t="n"/>
      <c r="AD1184" s="175" t="n"/>
      <c r="AE1184" s="175" t="n"/>
      <c r="AF1184" s="175" t="n"/>
      <c r="AG1184" s="175" t="n"/>
      <c r="AH1184" s="175" t="n"/>
      <c r="AI1184" s="257" t="n"/>
      <c r="AJ1184" s="175" t="n"/>
    </row>
    <row r="1185">
      <c r="A1185" s="167">
        <f>E1185&amp;F1185</f>
        <v/>
      </c>
      <c r="B1185" s="175" t="n">
        <v>1184</v>
      </c>
      <c r="C1185" s="175">
        <f>C1184</f>
        <v/>
      </c>
      <c r="D1185" s="175">
        <f>C1185&amp;"/"&amp;B1185</f>
        <v/>
      </c>
      <c r="E1185" s="187" t="n"/>
      <c r="F1185" s="270" t="n"/>
      <c r="G1185" s="268" t="n"/>
      <c r="H1185" s="269" t="n"/>
      <c r="I1185" s="175" t="n"/>
      <c r="J1185" s="175" t="n"/>
      <c r="K1185" s="175" t="n"/>
      <c r="L1185" s="175" t="n"/>
      <c r="M1185" s="175" t="n"/>
      <c r="N1185" s="175" t="n"/>
      <c r="O1185" s="175" t="n"/>
      <c r="P1185" s="175" t="n"/>
      <c r="Q1185" s="251" t="n"/>
      <c r="R1185" s="175" t="n"/>
      <c r="S1185" s="257" t="n"/>
      <c r="T1185" s="175">
        <f>VLOOKUP(_xlfn.CONCAT(G1185,H1185),'SHIP-TO'!H:I,2,0)</f>
        <v/>
      </c>
      <c r="U1185" s="296" t="n"/>
      <c r="V1185" s="175" t="n"/>
      <c r="W1185" s="175" t="n"/>
      <c r="X1185" s="175" t="n"/>
      <c r="Y1185" s="175" t="n"/>
      <c r="Z1185" s="175" t="n"/>
      <c r="AA1185" s="175" t="n"/>
      <c r="AB1185" s="175" t="n"/>
      <c r="AC1185" s="175" t="n"/>
      <c r="AD1185" s="175" t="n"/>
      <c r="AE1185" s="175" t="n"/>
      <c r="AF1185" s="175" t="n"/>
      <c r="AG1185" s="175" t="n"/>
      <c r="AH1185" s="175" t="n"/>
      <c r="AI1185" s="257" t="n"/>
      <c r="AJ1185" s="175" t="n"/>
    </row>
    <row r="1186">
      <c r="A1186" s="167">
        <f>E1186&amp;F1186</f>
        <v/>
      </c>
      <c r="B1186" s="175" t="n">
        <v>1185</v>
      </c>
      <c r="C1186" s="175">
        <f>C1185</f>
        <v/>
      </c>
      <c r="D1186" s="175">
        <f>C1186&amp;"/"&amp;B1186</f>
        <v/>
      </c>
      <c r="E1186" s="187" t="n"/>
      <c r="F1186" s="270" t="n"/>
      <c r="G1186" s="268" t="n"/>
      <c r="H1186" s="269" t="n"/>
      <c r="I1186" s="175" t="n"/>
      <c r="J1186" s="175" t="n"/>
      <c r="K1186" s="175" t="n"/>
      <c r="L1186" s="175" t="n"/>
      <c r="M1186" s="175" t="n"/>
      <c r="N1186" s="175" t="n"/>
      <c r="O1186" s="175" t="n"/>
      <c r="P1186" s="175" t="n"/>
      <c r="Q1186" s="251" t="n"/>
      <c r="R1186" s="175" t="n"/>
      <c r="S1186" s="257" t="n"/>
      <c r="T1186" s="175">
        <f>VLOOKUP(_xlfn.CONCAT(G1186,H1186),'SHIP-TO'!H:I,2,0)</f>
        <v/>
      </c>
      <c r="U1186" s="296" t="n"/>
      <c r="V1186" s="175" t="n"/>
      <c r="W1186" s="175" t="n"/>
      <c r="X1186" s="175" t="n"/>
      <c r="Y1186" s="175" t="n"/>
      <c r="Z1186" s="175" t="n"/>
      <c r="AA1186" s="175" t="n"/>
      <c r="AB1186" s="175" t="n"/>
      <c r="AC1186" s="175" t="n"/>
      <c r="AD1186" s="175" t="n"/>
      <c r="AE1186" s="175" t="n"/>
      <c r="AF1186" s="175" t="n"/>
      <c r="AG1186" s="175" t="n"/>
      <c r="AH1186" s="175" t="n"/>
      <c r="AI1186" s="257" t="n"/>
      <c r="AJ1186" s="175" t="n"/>
    </row>
    <row r="1187">
      <c r="A1187" s="167">
        <f>E1187&amp;F1187</f>
        <v/>
      </c>
      <c r="B1187" s="175" t="n">
        <v>1186</v>
      </c>
      <c r="C1187" s="175">
        <f>C1186</f>
        <v/>
      </c>
      <c r="D1187" s="175">
        <f>C1187&amp;"/"&amp;B1187</f>
        <v/>
      </c>
      <c r="E1187" s="187" t="n"/>
      <c r="F1187" s="270" t="n"/>
      <c r="G1187" s="268" t="n"/>
      <c r="H1187" s="269" t="n"/>
      <c r="I1187" s="175" t="n"/>
      <c r="J1187" s="175" t="n"/>
      <c r="K1187" s="175" t="n"/>
      <c r="L1187" s="175" t="n"/>
      <c r="M1187" s="175" t="n"/>
      <c r="N1187" s="175" t="n"/>
      <c r="O1187" s="175" t="n"/>
      <c r="P1187" s="175" t="n"/>
      <c r="Q1187" s="251" t="n"/>
      <c r="R1187" s="175" t="n"/>
      <c r="S1187" s="257" t="n"/>
      <c r="T1187" s="175">
        <f>VLOOKUP(_xlfn.CONCAT(G1187,H1187),'SHIP-TO'!H:I,2,0)</f>
        <v/>
      </c>
      <c r="U1187" s="296" t="n"/>
      <c r="V1187" s="175" t="n"/>
      <c r="W1187" s="175" t="n"/>
      <c r="X1187" s="175" t="n"/>
      <c r="Y1187" s="175" t="n"/>
      <c r="Z1187" s="175" t="n"/>
      <c r="AA1187" s="175" t="n"/>
      <c r="AB1187" s="175" t="n"/>
      <c r="AC1187" s="175" t="n"/>
      <c r="AD1187" s="175" t="n"/>
      <c r="AE1187" s="175" t="n"/>
      <c r="AF1187" s="175" t="n"/>
      <c r="AG1187" s="175" t="n"/>
      <c r="AH1187" s="175" t="n"/>
      <c r="AI1187" s="257" t="n"/>
      <c r="AJ1187" s="175" t="n"/>
    </row>
    <row r="1188">
      <c r="A1188" s="167">
        <f>E1188&amp;F1188</f>
        <v/>
      </c>
      <c r="B1188" s="175" t="n">
        <v>1187</v>
      </c>
      <c r="C1188" s="175">
        <f>C1187</f>
        <v/>
      </c>
      <c r="D1188" s="175">
        <f>C1188&amp;"/"&amp;B1188</f>
        <v/>
      </c>
      <c r="E1188" s="187" t="n"/>
      <c r="F1188" s="270" t="n"/>
      <c r="G1188" s="268" t="n"/>
      <c r="H1188" s="269" t="n"/>
      <c r="I1188" s="175" t="n"/>
      <c r="J1188" s="175" t="n"/>
      <c r="K1188" s="175" t="n"/>
      <c r="L1188" s="175" t="n"/>
      <c r="M1188" s="175" t="n"/>
      <c r="N1188" s="175" t="n"/>
      <c r="O1188" s="175" t="n"/>
      <c r="P1188" s="175" t="n"/>
      <c r="Q1188" s="251" t="n"/>
      <c r="R1188" s="175" t="n"/>
      <c r="S1188" s="257" t="n"/>
      <c r="T1188" s="175">
        <f>VLOOKUP(_xlfn.CONCAT(G1188,H1188),'SHIP-TO'!H:I,2,0)</f>
        <v/>
      </c>
      <c r="U1188" s="296" t="n"/>
      <c r="V1188" s="175" t="n"/>
      <c r="W1188" s="175" t="n"/>
      <c r="X1188" s="175" t="n"/>
      <c r="Y1188" s="175" t="n"/>
      <c r="Z1188" s="175" t="n"/>
      <c r="AA1188" s="175" t="n"/>
      <c r="AB1188" s="175" t="n"/>
      <c r="AC1188" s="175" t="n"/>
      <c r="AD1188" s="175" t="n"/>
      <c r="AE1188" s="175" t="n"/>
      <c r="AF1188" s="175" t="n"/>
      <c r="AG1188" s="175" t="n"/>
      <c r="AH1188" s="175" t="n"/>
      <c r="AI1188" s="257" t="n"/>
      <c r="AJ1188" s="175" t="n"/>
    </row>
    <row r="1189">
      <c r="A1189" s="167">
        <f>E1189&amp;F1189</f>
        <v/>
      </c>
      <c r="B1189" s="175" t="n">
        <v>1188</v>
      </c>
      <c r="C1189" s="175">
        <f>C1188</f>
        <v/>
      </c>
      <c r="D1189" s="175">
        <f>C1189&amp;"/"&amp;B1189</f>
        <v/>
      </c>
      <c r="E1189" s="187" t="n"/>
      <c r="F1189" s="270" t="n"/>
      <c r="G1189" s="268" t="n"/>
      <c r="H1189" s="269" t="n"/>
      <c r="I1189" s="175" t="n"/>
      <c r="J1189" s="175" t="n"/>
      <c r="K1189" s="175" t="n"/>
      <c r="L1189" s="175" t="n"/>
      <c r="M1189" s="175" t="n"/>
      <c r="N1189" s="175" t="n"/>
      <c r="O1189" s="175" t="n"/>
      <c r="P1189" s="175" t="n"/>
      <c r="Q1189" s="251" t="n"/>
      <c r="R1189" s="175" t="n"/>
      <c r="S1189" s="257" t="n"/>
      <c r="T1189" s="175">
        <f>VLOOKUP(_xlfn.CONCAT(G1189,H1189),'SHIP-TO'!H:I,2,0)</f>
        <v/>
      </c>
      <c r="U1189" s="296" t="n"/>
      <c r="V1189" s="175" t="n"/>
      <c r="W1189" s="175" t="n"/>
      <c r="X1189" s="175" t="n"/>
      <c r="Y1189" s="175" t="n"/>
      <c r="Z1189" s="175" t="n"/>
      <c r="AA1189" s="175" t="n"/>
      <c r="AB1189" s="175" t="n"/>
      <c r="AC1189" s="175" t="n"/>
      <c r="AD1189" s="175" t="n"/>
      <c r="AE1189" s="175" t="n"/>
      <c r="AF1189" s="175" t="n"/>
      <c r="AG1189" s="175" t="n"/>
      <c r="AH1189" s="175" t="n"/>
      <c r="AI1189" s="257" t="n"/>
      <c r="AJ1189" s="175" t="n"/>
    </row>
    <row r="1190">
      <c r="A1190" s="167">
        <f>E1190&amp;F1190</f>
        <v/>
      </c>
      <c r="B1190" s="175" t="n">
        <v>1189</v>
      </c>
      <c r="C1190" s="175">
        <f>C1189</f>
        <v/>
      </c>
      <c r="D1190" s="175">
        <f>C1190&amp;"/"&amp;B1190</f>
        <v/>
      </c>
      <c r="E1190" s="187" t="n"/>
      <c r="F1190" s="270" t="n"/>
      <c r="G1190" s="268" t="n"/>
      <c r="H1190" s="269" t="n"/>
      <c r="I1190" s="175" t="n"/>
      <c r="J1190" s="175" t="n"/>
      <c r="K1190" s="175" t="n"/>
      <c r="L1190" s="175" t="n"/>
      <c r="M1190" s="175" t="n"/>
      <c r="N1190" s="175" t="n"/>
      <c r="O1190" s="175" t="n"/>
      <c r="P1190" s="175" t="n"/>
      <c r="Q1190" s="251" t="n"/>
      <c r="R1190" s="175" t="n"/>
      <c r="S1190" s="257" t="n"/>
      <c r="T1190" s="175">
        <f>VLOOKUP(_xlfn.CONCAT(G1190,H1190),'SHIP-TO'!H:I,2,0)</f>
        <v/>
      </c>
      <c r="U1190" s="296" t="n"/>
      <c r="V1190" s="175" t="n"/>
      <c r="W1190" s="175" t="n"/>
      <c r="X1190" s="175" t="n"/>
      <c r="Y1190" s="175" t="n"/>
      <c r="Z1190" s="175" t="n"/>
      <c r="AA1190" s="175" t="n"/>
      <c r="AB1190" s="175" t="n"/>
      <c r="AC1190" s="175" t="n"/>
      <c r="AD1190" s="175" t="n"/>
      <c r="AE1190" s="175" t="n"/>
      <c r="AF1190" s="175" t="n"/>
      <c r="AG1190" s="175" t="n"/>
      <c r="AH1190" s="175" t="n"/>
      <c r="AI1190" s="257" t="n"/>
      <c r="AJ1190" s="175" t="n"/>
    </row>
    <row r="1191">
      <c r="A1191" s="167">
        <f>E1191&amp;F1191</f>
        <v/>
      </c>
      <c r="B1191" s="175" t="n">
        <v>1190</v>
      </c>
      <c r="C1191" s="175">
        <f>C1190</f>
        <v/>
      </c>
      <c r="D1191" s="175">
        <f>C1191&amp;"/"&amp;B1191</f>
        <v/>
      </c>
      <c r="E1191" s="187" t="n"/>
      <c r="F1191" s="270" t="n"/>
      <c r="G1191" s="268" t="n"/>
      <c r="H1191" s="269" t="n"/>
      <c r="I1191" s="175" t="n"/>
      <c r="J1191" s="175" t="n"/>
      <c r="K1191" s="175" t="n"/>
      <c r="L1191" s="175" t="n"/>
      <c r="M1191" s="175" t="n"/>
      <c r="N1191" s="175" t="n"/>
      <c r="O1191" s="175" t="n"/>
      <c r="P1191" s="175" t="n"/>
      <c r="Q1191" s="251" t="n"/>
      <c r="R1191" s="175" t="n"/>
      <c r="S1191" s="257" t="n"/>
      <c r="T1191" s="175">
        <f>VLOOKUP(_xlfn.CONCAT(G1191,H1191),'SHIP-TO'!H:I,2,0)</f>
        <v/>
      </c>
      <c r="U1191" s="296" t="n"/>
      <c r="V1191" s="175" t="n"/>
      <c r="W1191" s="175" t="n"/>
      <c r="X1191" s="175" t="n"/>
      <c r="Y1191" s="175" t="n"/>
      <c r="Z1191" s="175" t="n"/>
      <c r="AA1191" s="175" t="n"/>
      <c r="AB1191" s="175" t="n"/>
      <c r="AC1191" s="175" t="n"/>
      <c r="AD1191" s="175" t="n"/>
      <c r="AE1191" s="175" t="n"/>
      <c r="AF1191" s="175" t="n"/>
      <c r="AG1191" s="175" t="n"/>
      <c r="AH1191" s="175" t="n"/>
      <c r="AI1191" s="257" t="n"/>
      <c r="AJ1191" s="175" t="n"/>
    </row>
    <row r="1192">
      <c r="A1192" s="167">
        <f>E1192&amp;F1192</f>
        <v/>
      </c>
      <c r="B1192" s="175" t="n">
        <v>1191</v>
      </c>
      <c r="C1192" s="175">
        <f>C1191</f>
        <v/>
      </c>
      <c r="D1192" s="175">
        <f>C1192&amp;"/"&amp;B1192</f>
        <v/>
      </c>
      <c r="E1192" s="187" t="n"/>
      <c r="F1192" s="270" t="n"/>
      <c r="G1192" s="268" t="n"/>
      <c r="H1192" s="269" t="n"/>
      <c r="I1192" s="175" t="n"/>
      <c r="J1192" s="175" t="n"/>
      <c r="K1192" s="175" t="n"/>
      <c r="L1192" s="175" t="n"/>
      <c r="M1192" s="175" t="n"/>
      <c r="N1192" s="175" t="n"/>
      <c r="O1192" s="175" t="n"/>
      <c r="P1192" s="175" t="n"/>
      <c r="Q1192" s="251" t="n"/>
      <c r="R1192" s="175" t="n"/>
      <c r="S1192" s="257" t="n"/>
      <c r="T1192" s="175">
        <f>VLOOKUP(_xlfn.CONCAT(G1192,H1192),'SHIP-TO'!H:I,2,0)</f>
        <v/>
      </c>
      <c r="U1192" s="296" t="n"/>
      <c r="V1192" s="175" t="n"/>
      <c r="W1192" s="175" t="n"/>
      <c r="X1192" s="175" t="n"/>
      <c r="Y1192" s="175" t="n"/>
      <c r="Z1192" s="175" t="n"/>
      <c r="AA1192" s="175" t="n"/>
      <c r="AB1192" s="175" t="n"/>
      <c r="AC1192" s="175" t="n"/>
      <c r="AD1192" s="175" t="n"/>
      <c r="AE1192" s="175" t="n"/>
      <c r="AF1192" s="175" t="n"/>
      <c r="AG1192" s="175" t="n"/>
      <c r="AH1192" s="175" t="n"/>
      <c r="AI1192" s="257" t="n"/>
      <c r="AJ1192" s="175" t="n"/>
    </row>
    <row r="1193">
      <c r="A1193" s="167">
        <f>E1193&amp;F1193</f>
        <v/>
      </c>
      <c r="B1193" s="175" t="n">
        <v>1192</v>
      </c>
      <c r="C1193" s="175">
        <f>C1192</f>
        <v/>
      </c>
      <c r="D1193" s="175">
        <f>C1193&amp;"/"&amp;B1193</f>
        <v/>
      </c>
      <c r="E1193" s="187" t="n"/>
      <c r="F1193" s="270" t="n"/>
      <c r="G1193" s="268" t="n"/>
      <c r="H1193" s="269" t="n"/>
      <c r="I1193" s="175" t="n"/>
      <c r="J1193" s="175" t="n"/>
      <c r="K1193" s="175" t="n"/>
      <c r="L1193" s="175" t="n"/>
      <c r="M1193" s="175" t="n"/>
      <c r="N1193" s="175" t="n"/>
      <c r="O1193" s="175" t="n"/>
      <c r="P1193" s="175" t="n"/>
      <c r="Q1193" s="251" t="n"/>
      <c r="R1193" s="175" t="n"/>
      <c r="S1193" s="257" t="n"/>
      <c r="T1193" s="175">
        <f>VLOOKUP(_xlfn.CONCAT(G1193,H1193),'SHIP-TO'!H:I,2,0)</f>
        <v/>
      </c>
      <c r="U1193" s="296" t="n"/>
      <c r="V1193" s="175" t="n"/>
      <c r="W1193" s="175" t="n"/>
      <c r="X1193" s="175" t="n"/>
      <c r="Y1193" s="175" t="n"/>
      <c r="Z1193" s="175" t="n"/>
      <c r="AA1193" s="175" t="n"/>
      <c r="AB1193" s="175" t="n"/>
      <c r="AC1193" s="175" t="n"/>
      <c r="AD1193" s="175" t="n"/>
      <c r="AE1193" s="175" t="n"/>
      <c r="AF1193" s="175" t="n"/>
      <c r="AG1193" s="175" t="n"/>
      <c r="AH1193" s="175" t="n"/>
      <c r="AI1193" s="257" t="n"/>
      <c r="AJ1193" s="175" t="n"/>
    </row>
    <row r="1194">
      <c r="A1194" s="167">
        <f>E1194&amp;F1194</f>
        <v/>
      </c>
      <c r="B1194" s="175" t="n">
        <v>1193</v>
      </c>
      <c r="C1194" s="175">
        <f>C1193</f>
        <v/>
      </c>
      <c r="D1194" s="175">
        <f>C1194&amp;"/"&amp;B1194</f>
        <v/>
      </c>
      <c r="E1194" s="187" t="n"/>
      <c r="F1194" s="270" t="n"/>
      <c r="G1194" s="268" t="n"/>
      <c r="H1194" s="269" t="n"/>
      <c r="I1194" s="175" t="n"/>
      <c r="J1194" s="175" t="n"/>
      <c r="K1194" s="175" t="n"/>
      <c r="L1194" s="175" t="n"/>
      <c r="M1194" s="175" t="n"/>
      <c r="N1194" s="175" t="n"/>
      <c r="O1194" s="175" t="n"/>
      <c r="P1194" s="175" t="n"/>
      <c r="Q1194" s="251" t="n"/>
      <c r="R1194" s="175" t="n"/>
      <c r="S1194" s="257" t="n"/>
      <c r="T1194" s="175">
        <f>VLOOKUP(_xlfn.CONCAT(G1194,H1194),'SHIP-TO'!H:I,2,0)</f>
        <v/>
      </c>
      <c r="U1194" s="296" t="n"/>
      <c r="V1194" s="175" t="n"/>
      <c r="W1194" s="175" t="n"/>
      <c r="X1194" s="175" t="n"/>
      <c r="Y1194" s="175" t="n"/>
      <c r="Z1194" s="175" t="n"/>
      <c r="AA1194" s="175" t="n"/>
      <c r="AB1194" s="175" t="n"/>
      <c r="AC1194" s="175" t="n"/>
      <c r="AD1194" s="175" t="n"/>
      <c r="AE1194" s="175" t="n"/>
      <c r="AF1194" s="175" t="n"/>
      <c r="AG1194" s="175" t="n"/>
      <c r="AH1194" s="175" t="n"/>
      <c r="AI1194" s="257" t="n"/>
      <c r="AJ1194" s="175" t="n"/>
    </row>
    <row r="1195">
      <c r="A1195" s="167">
        <f>E1195&amp;F1195</f>
        <v/>
      </c>
      <c r="B1195" s="175" t="n">
        <v>1194</v>
      </c>
      <c r="C1195" s="175">
        <f>C1194</f>
        <v/>
      </c>
      <c r="D1195" s="175">
        <f>C1195&amp;"/"&amp;B1195</f>
        <v/>
      </c>
      <c r="E1195" s="187" t="n"/>
      <c r="F1195" s="270" t="n"/>
      <c r="G1195" s="268" t="n"/>
      <c r="H1195" s="269" t="n"/>
      <c r="I1195" s="175" t="n"/>
      <c r="J1195" s="175" t="n"/>
      <c r="K1195" s="175" t="n"/>
      <c r="L1195" s="175" t="n"/>
      <c r="M1195" s="175" t="n"/>
      <c r="N1195" s="175" t="n"/>
      <c r="O1195" s="175" t="n"/>
      <c r="P1195" s="175" t="n"/>
      <c r="Q1195" s="251" t="n"/>
      <c r="R1195" s="175" t="n"/>
      <c r="S1195" s="257" t="n"/>
      <c r="T1195" s="175">
        <f>VLOOKUP(_xlfn.CONCAT(G1195,H1195),'SHIP-TO'!H:I,2,0)</f>
        <v/>
      </c>
      <c r="U1195" s="296" t="n"/>
      <c r="V1195" s="175" t="n"/>
      <c r="W1195" s="175" t="n"/>
      <c r="X1195" s="175" t="n"/>
      <c r="Y1195" s="175" t="n"/>
      <c r="Z1195" s="175" t="n"/>
      <c r="AA1195" s="175" t="n"/>
      <c r="AB1195" s="175" t="n"/>
      <c r="AC1195" s="175" t="n"/>
      <c r="AD1195" s="175" t="n"/>
      <c r="AE1195" s="175" t="n"/>
      <c r="AF1195" s="175" t="n"/>
      <c r="AG1195" s="175" t="n"/>
      <c r="AH1195" s="175" t="n"/>
      <c r="AI1195" s="257" t="n"/>
      <c r="AJ1195" s="175" t="n"/>
    </row>
    <row r="1196">
      <c r="A1196" s="167">
        <f>E1196&amp;F1196</f>
        <v/>
      </c>
      <c r="B1196" s="175" t="n">
        <v>1195</v>
      </c>
      <c r="C1196" s="175">
        <f>C1195</f>
        <v/>
      </c>
      <c r="D1196" s="175">
        <f>C1196&amp;"/"&amp;B1196</f>
        <v/>
      </c>
      <c r="E1196" s="187" t="n"/>
      <c r="F1196" s="270" t="n"/>
      <c r="G1196" s="268" t="n"/>
      <c r="H1196" s="269" t="n"/>
      <c r="I1196" s="175" t="n"/>
      <c r="J1196" s="175" t="n"/>
      <c r="K1196" s="175" t="n"/>
      <c r="L1196" s="175" t="n"/>
      <c r="M1196" s="175" t="n"/>
      <c r="N1196" s="175" t="n"/>
      <c r="O1196" s="175" t="n"/>
      <c r="P1196" s="175" t="n"/>
      <c r="Q1196" s="251" t="n"/>
      <c r="R1196" s="175" t="n"/>
      <c r="S1196" s="257" t="n"/>
      <c r="T1196" s="175">
        <f>VLOOKUP(_xlfn.CONCAT(G1196,H1196),'SHIP-TO'!H:I,2,0)</f>
        <v/>
      </c>
      <c r="U1196" s="296" t="n"/>
      <c r="V1196" s="175" t="n"/>
      <c r="W1196" s="175" t="n"/>
      <c r="X1196" s="175" t="n"/>
      <c r="Y1196" s="175" t="n"/>
      <c r="Z1196" s="175" t="n"/>
      <c r="AA1196" s="175" t="n"/>
      <c r="AB1196" s="175" t="n"/>
      <c r="AC1196" s="175" t="n"/>
      <c r="AD1196" s="175" t="n"/>
      <c r="AE1196" s="175" t="n"/>
      <c r="AF1196" s="175" t="n"/>
      <c r="AG1196" s="175" t="n"/>
      <c r="AH1196" s="175" t="n"/>
      <c r="AI1196" s="257" t="n"/>
      <c r="AJ1196" s="175" t="n"/>
    </row>
    <row r="1197">
      <c r="A1197" s="167">
        <f>E1197&amp;F1197</f>
        <v/>
      </c>
      <c r="B1197" s="175" t="n">
        <v>1196</v>
      </c>
      <c r="C1197" s="175">
        <f>C1196</f>
        <v/>
      </c>
      <c r="D1197" s="175">
        <f>C1197&amp;"/"&amp;B1197</f>
        <v/>
      </c>
      <c r="E1197" s="187" t="n"/>
      <c r="F1197" s="270" t="n"/>
      <c r="G1197" s="268" t="n"/>
      <c r="H1197" s="269" t="n"/>
      <c r="I1197" s="175" t="n"/>
      <c r="J1197" s="175" t="n"/>
      <c r="K1197" s="175" t="n"/>
      <c r="L1197" s="175" t="n"/>
      <c r="M1197" s="175" t="n"/>
      <c r="N1197" s="175" t="n"/>
      <c r="O1197" s="175" t="n"/>
      <c r="P1197" s="175" t="n"/>
      <c r="Q1197" s="251" t="n"/>
      <c r="R1197" s="175" t="n"/>
      <c r="S1197" s="257" t="n"/>
      <c r="T1197" s="175">
        <f>VLOOKUP(_xlfn.CONCAT(G1197,H1197),'SHIP-TO'!H:I,2,0)</f>
        <v/>
      </c>
      <c r="U1197" s="296" t="n"/>
      <c r="V1197" s="175" t="n"/>
      <c r="W1197" s="175" t="n"/>
      <c r="X1197" s="175" t="n"/>
      <c r="Y1197" s="175" t="n"/>
      <c r="Z1197" s="175" t="n"/>
      <c r="AA1197" s="175" t="n"/>
      <c r="AB1197" s="175" t="n"/>
      <c r="AC1197" s="175" t="n"/>
      <c r="AD1197" s="175" t="n"/>
      <c r="AE1197" s="175" t="n"/>
      <c r="AF1197" s="175" t="n"/>
      <c r="AG1197" s="175" t="n"/>
      <c r="AH1197" s="175" t="n"/>
      <c r="AI1197" s="257" t="n"/>
      <c r="AJ1197" s="175" t="n"/>
    </row>
    <row r="1198">
      <c r="A1198" s="167">
        <f>E1198&amp;F1198</f>
        <v/>
      </c>
      <c r="B1198" s="175" t="n">
        <v>1197</v>
      </c>
      <c r="C1198" s="175">
        <f>C1197</f>
        <v/>
      </c>
      <c r="D1198" s="175">
        <f>C1198&amp;"/"&amp;B1198</f>
        <v/>
      </c>
      <c r="E1198" s="187" t="n"/>
      <c r="F1198" s="270" t="n"/>
      <c r="G1198" s="268" t="n"/>
      <c r="H1198" s="269" t="n"/>
      <c r="I1198" s="175" t="n"/>
      <c r="J1198" s="175" t="n"/>
      <c r="K1198" s="175" t="n"/>
      <c r="L1198" s="175" t="n"/>
      <c r="M1198" s="175" t="n"/>
      <c r="N1198" s="175" t="n"/>
      <c r="O1198" s="175" t="n"/>
      <c r="P1198" s="175" t="n"/>
      <c r="Q1198" s="251" t="n"/>
      <c r="R1198" s="175" t="n"/>
      <c r="S1198" s="257" t="n"/>
      <c r="T1198" s="175">
        <f>VLOOKUP(_xlfn.CONCAT(G1198,H1198),'SHIP-TO'!H:I,2,0)</f>
        <v/>
      </c>
      <c r="U1198" s="296" t="n"/>
      <c r="V1198" s="175" t="n"/>
      <c r="W1198" s="175" t="n"/>
      <c r="X1198" s="175" t="n"/>
      <c r="Y1198" s="175" t="n"/>
      <c r="Z1198" s="175" t="n"/>
      <c r="AA1198" s="175" t="n"/>
      <c r="AB1198" s="175" t="n"/>
      <c r="AC1198" s="175" t="n"/>
      <c r="AD1198" s="175" t="n"/>
      <c r="AE1198" s="175" t="n"/>
      <c r="AF1198" s="175" t="n"/>
      <c r="AG1198" s="175" t="n"/>
      <c r="AH1198" s="175" t="n"/>
      <c r="AI1198" s="257" t="n"/>
      <c r="AJ1198" s="175" t="n"/>
    </row>
    <row r="1199">
      <c r="A1199" s="167">
        <f>E1199&amp;F1199</f>
        <v/>
      </c>
      <c r="B1199" s="175" t="n">
        <v>1198</v>
      </c>
      <c r="C1199" s="175">
        <f>C1198</f>
        <v/>
      </c>
      <c r="D1199" s="175">
        <f>C1199&amp;"/"&amp;B1199</f>
        <v/>
      </c>
      <c r="E1199" s="187" t="n"/>
      <c r="F1199" s="270" t="n"/>
      <c r="G1199" s="268" t="n"/>
      <c r="H1199" s="269" t="n"/>
      <c r="I1199" s="175" t="n"/>
      <c r="J1199" s="175" t="n"/>
      <c r="K1199" s="175" t="n"/>
      <c r="L1199" s="175" t="n"/>
      <c r="M1199" s="175" t="n"/>
      <c r="N1199" s="175" t="n"/>
      <c r="O1199" s="175" t="n"/>
      <c r="P1199" s="175" t="n"/>
      <c r="Q1199" s="251" t="n"/>
      <c r="R1199" s="175" t="n"/>
      <c r="S1199" s="257" t="n"/>
      <c r="T1199" s="175">
        <f>VLOOKUP(_xlfn.CONCAT(G1199,H1199),'SHIP-TO'!H:I,2,0)</f>
        <v/>
      </c>
      <c r="U1199" s="296" t="n"/>
      <c r="V1199" s="175" t="n"/>
      <c r="W1199" s="175" t="n"/>
      <c r="X1199" s="175" t="n"/>
      <c r="Y1199" s="175" t="n"/>
      <c r="Z1199" s="175" t="n"/>
      <c r="AA1199" s="175" t="n"/>
      <c r="AB1199" s="175" t="n"/>
      <c r="AC1199" s="175" t="n"/>
      <c r="AD1199" s="175" t="n"/>
      <c r="AE1199" s="175" t="n"/>
      <c r="AF1199" s="175" t="n"/>
      <c r="AG1199" s="175" t="n"/>
      <c r="AH1199" s="175" t="n"/>
      <c r="AI1199" s="257" t="n"/>
      <c r="AJ1199" s="175" t="n"/>
    </row>
    <row r="1200">
      <c r="A1200" s="167">
        <f>E1200&amp;F1200</f>
        <v/>
      </c>
      <c r="B1200" s="175" t="n">
        <v>1199</v>
      </c>
      <c r="C1200" s="175">
        <f>C1199</f>
        <v/>
      </c>
      <c r="D1200" s="175">
        <f>C1200&amp;"/"&amp;B1200</f>
        <v/>
      </c>
      <c r="E1200" s="187" t="n"/>
      <c r="F1200" s="270" t="n"/>
      <c r="G1200" s="268" t="n"/>
      <c r="H1200" s="269" t="n"/>
      <c r="I1200" s="175" t="n"/>
      <c r="J1200" s="175" t="n"/>
      <c r="K1200" s="175" t="n"/>
      <c r="L1200" s="175" t="n"/>
      <c r="M1200" s="175" t="n"/>
      <c r="N1200" s="175" t="n"/>
      <c r="O1200" s="175" t="n"/>
      <c r="P1200" s="175" t="n"/>
      <c r="Q1200" s="251" t="n"/>
      <c r="R1200" s="175" t="n"/>
      <c r="S1200" s="257" t="n"/>
      <c r="T1200" s="175">
        <f>VLOOKUP(_xlfn.CONCAT(G1200,H1200),'SHIP-TO'!H:I,2,0)</f>
        <v/>
      </c>
      <c r="U1200" s="296" t="n"/>
      <c r="V1200" s="175" t="n"/>
      <c r="W1200" s="175" t="n"/>
      <c r="X1200" s="175" t="n"/>
      <c r="Y1200" s="175" t="n"/>
      <c r="Z1200" s="175" t="n"/>
      <c r="AA1200" s="175" t="n"/>
      <c r="AB1200" s="175" t="n"/>
      <c r="AC1200" s="175" t="n"/>
      <c r="AD1200" s="175" t="n"/>
      <c r="AE1200" s="175" t="n"/>
      <c r="AF1200" s="175" t="n"/>
      <c r="AG1200" s="175" t="n"/>
      <c r="AH1200" s="175" t="n"/>
      <c r="AI1200" s="257" t="n"/>
      <c r="AJ1200" s="175" t="n"/>
    </row>
    <row r="1201">
      <c r="A1201" s="167">
        <f>E1201&amp;F1201</f>
        <v/>
      </c>
      <c r="B1201" s="175" t="n">
        <v>1200</v>
      </c>
      <c r="C1201" s="175">
        <f>C1200</f>
        <v/>
      </c>
      <c r="D1201" s="175">
        <f>C1201&amp;"/"&amp;B1201</f>
        <v/>
      </c>
      <c r="E1201" s="187" t="n"/>
      <c r="F1201" s="270" t="n"/>
      <c r="G1201" s="268" t="n"/>
      <c r="H1201" s="269" t="n"/>
      <c r="I1201" s="175" t="n"/>
      <c r="J1201" s="175" t="n"/>
      <c r="K1201" s="175" t="n"/>
      <c r="L1201" s="175" t="n"/>
      <c r="M1201" s="175" t="n"/>
      <c r="N1201" s="175" t="n"/>
      <c r="O1201" s="175" t="n"/>
      <c r="P1201" s="175" t="n"/>
      <c r="Q1201" s="251" t="n"/>
      <c r="R1201" s="175" t="n"/>
      <c r="S1201" s="257" t="n"/>
      <c r="T1201" s="175">
        <f>VLOOKUP(_xlfn.CONCAT(G1201,H1201),'SHIP-TO'!H:I,2,0)</f>
        <v/>
      </c>
      <c r="U1201" s="296" t="n"/>
      <c r="V1201" s="175" t="n"/>
      <c r="W1201" s="175" t="n"/>
      <c r="X1201" s="175" t="n"/>
      <c r="Y1201" s="175" t="n"/>
      <c r="Z1201" s="175" t="n"/>
      <c r="AA1201" s="175" t="n"/>
      <c r="AB1201" s="175" t="n"/>
      <c r="AC1201" s="175" t="n"/>
      <c r="AD1201" s="175" t="n"/>
      <c r="AE1201" s="175" t="n"/>
      <c r="AF1201" s="175" t="n"/>
      <c r="AG1201" s="175" t="n"/>
      <c r="AH1201" s="175" t="n"/>
      <c r="AI1201" s="257" t="n"/>
      <c r="AJ1201" s="175" t="n"/>
    </row>
    <row r="1202">
      <c r="A1202" s="167">
        <f>E1202&amp;F1202</f>
        <v/>
      </c>
      <c r="B1202" s="175" t="n">
        <v>1201</v>
      </c>
      <c r="C1202" s="175">
        <f>C1201</f>
        <v/>
      </c>
      <c r="D1202" s="175">
        <f>C1202&amp;"/"&amp;B1202</f>
        <v/>
      </c>
      <c r="E1202" s="187" t="n"/>
      <c r="F1202" s="270" t="n"/>
      <c r="G1202" s="268" t="n"/>
      <c r="H1202" s="269" t="n"/>
      <c r="I1202" s="175" t="n"/>
      <c r="J1202" s="175" t="n"/>
      <c r="K1202" s="175" t="n"/>
      <c r="L1202" s="175" t="n"/>
      <c r="M1202" s="175" t="n"/>
      <c r="N1202" s="175" t="n"/>
      <c r="O1202" s="175" t="n"/>
      <c r="P1202" s="175" t="n"/>
      <c r="Q1202" s="251" t="n"/>
      <c r="R1202" s="175" t="n"/>
      <c r="S1202" s="257" t="n"/>
      <c r="T1202" s="175">
        <f>VLOOKUP(_xlfn.CONCAT(G1202,H1202),'SHIP-TO'!H:I,2,0)</f>
        <v/>
      </c>
      <c r="U1202" s="296" t="n"/>
      <c r="V1202" s="175" t="n"/>
      <c r="W1202" s="175" t="n"/>
      <c r="X1202" s="175" t="n"/>
      <c r="Y1202" s="175" t="n"/>
      <c r="Z1202" s="175" t="n"/>
      <c r="AA1202" s="175" t="n"/>
      <c r="AB1202" s="175" t="n"/>
      <c r="AC1202" s="175" t="n"/>
      <c r="AD1202" s="175" t="n"/>
      <c r="AE1202" s="175" t="n"/>
      <c r="AF1202" s="175" t="n"/>
      <c r="AG1202" s="175" t="n"/>
      <c r="AH1202" s="175" t="n"/>
      <c r="AI1202" s="257" t="n"/>
      <c r="AJ1202" s="175" t="n"/>
    </row>
    <row r="1203">
      <c r="A1203" s="167">
        <f>E1203&amp;F1203</f>
        <v/>
      </c>
      <c r="B1203" s="175" t="n">
        <v>1202</v>
      </c>
      <c r="C1203" s="175">
        <f>C1202</f>
        <v/>
      </c>
      <c r="D1203" s="175">
        <f>C1203&amp;"/"&amp;B1203</f>
        <v/>
      </c>
      <c r="E1203" s="187" t="n"/>
      <c r="F1203" s="270" t="n"/>
      <c r="G1203" s="268" t="n"/>
      <c r="H1203" s="269" t="n"/>
      <c r="I1203" s="175" t="n"/>
      <c r="J1203" s="175" t="n"/>
      <c r="K1203" s="175" t="n"/>
      <c r="L1203" s="175" t="n"/>
      <c r="M1203" s="175" t="n"/>
      <c r="N1203" s="175" t="n"/>
      <c r="O1203" s="175" t="n"/>
      <c r="P1203" s="175" t="n"/>
      <c r="Q1203" s="251" t="n"/>
      <c r="R1203" s="175" t="n"/>
      <c r="S1203" s="257" t="n"/>
      <c r="T1203" s="175">
        <f>VLOOKUP(_xlfn.CONCAT(G1203,H1203),'SHIP-TO'!H:I,2,0)</f>
        <v/>
      </c>
      <c r="U1203" s="296" t="n"/>
      <c r="V1203" s="175" t="n"/>
      <c r="W1203" s="175" t="n"/>
      <c r="X1203" s="175" t="n"/>
      <c r="Y1203" s="175" t="n"/>
      <c r="Z1203" s="175" t="n"/>
      <c r="AA1203" s="175" t="n"/>
      <c r="AB1203" s="175" t="n"/>
      <c r="AC1203" s="175" t="n"/>
      <c r="AD1203" s="175" t="n"/>
      <c r="AE1203" s="175" t="n"/>
      <c r="AF1203" s="175" t="n"/>
      <c r="AG1203" s="175" t="n"/>
      <c r="AH1203" s="175" t="n"/>
      <c r="AI1203" s="257" t="n"/>
      <c r="AJ1203" s="175" t="n"/>
    </row>
    <row r="1204">
      <c r="A1204" s="167">
        <f>E1204&amp;F1204</f>
        <v/>
      </c>
      <c r="B1204" s="175" t="n">
        <v>1203</v>
      </c>
      <c r="C1204" s="175">
        <f>C1203</f>
        <v/>
      </c>
      <c r="D1204" s="175">
        <f>C1204&amp;"/"&amp;B1204</f>
        <v/>
      </c>
      <c r="E1204" s="187" t="n"/>
      <c r="F1204" s="270" t="n"/>
      <c r="G1204" s="268" t="n"/>
      <c r="H1204" s="269" t="n"/>
      <c r="I1204" s="175" t="n"/>
      <c r="J1204" s="175" t="n"/>
      <c r="K1204" s="175" t="n"/>
      <c r="L1204" s="175" t="n"/>
      <c r="M1204" s="175" t="n"/>
      <c r="N1204" s="175" t="n"/>
      <c r="O1204" s="175" t="n"/>
      <c r="P1204" s="175" t="n"/>
      <c r="Q1204" s="251" t="n"/>
      <c r="R1204" s="175" t="n"/>
      <c r="S1204" s="257" t="n"/>
      <c r="T1204" s="175">
        <f>VLOOKUP(_xlfn.CONCAT(G1204,H1204),'SHIP-TO'!H:I,2,0)</f>
        <v/>
      </c>
      <c r="U1204" s="296" t="n"/>
      <c r="V1204" s="175" t="n"/>
      <c r="W1204" s="175" t="n"/>
      <c r="X1204" s="175" t="n"/>
      <c r="Y1204" s="175" t="n"/>
      <c r="Z1204" s="175" t="n"/>
      <c r="AA1204" s="175" t="n"/>
      <c r="AB1204" s="175" t="n"/>
      <c r="AC1204" s="175" t="n"/>
      <c r="AD1204" s="175" t="n"/>
      <c r="AE1204" s="175" t="n"/>
      <c r="AF1204" s="175" t="n"/>
      <c r="AG1204" s="175" t="n"/>
      <c r="AH1204" s="175" t="n"/>
      <c r="AI1204" s="257" t="n"/>
      <c r="AJ1204" s="175" t="n"/>
    </row>
    <row r="1205">
      <c r="A1205" s="167">
        <f>E1205&amp;F1205</f>
        <v/>
      </c>
      <c r="B1205" s="175" t="n">
        <v>1204</v>
      </c>
      <c r="C1205" s="175">
        <f>C1204</f>
        <v/>
      </c>
      <c r="D1205" s="175">
        <f>C1205&amp;"/"&amp;B1205</f>
        <v/>
      </c>
      <c r="E1205" s="187" t="n"/>
      <c r="F1205" s="270" t="n"/>
      <c r="G1205" s="268" t="n"/>
      <c r="H1205" s="269" t="n"/>
      <c r="I1205" s="175" t="n"/>
      <c r="J1205" s="175" t="n"/>
      <c r="K1205" s="175" t="n"/>
      <c r="L1205" s="175" t="n"/>
      <c r="M1205" s="175" t="n"/>
      <c r="N1205" s="175" t="n"/>
      <c r="O1205" s="175" t="n"/>
      <c r="P1205" s="175" t="n"/>
      <c r="Q1205" s="251" t="n"/>
      <c r="R1205" s="175" t="n"/>
      <c r="S1205" s="257" t="n"/>
      <c r="T1205" s="175">
        <f>VLOOKUP(_xlfn.CONCAT(G1205,H1205),'SHIP-TO'!H:I,2,0)</f>
        <v/>
      </c>
      <c r="U1205" s="296" t="n"/>
      <c r="V1205" s="175" t="n"/>
      <c r="W1205" s="175" t="n"/>
      <c r="X1205" s="175" t="n"/>
      <c r="Y1205" s="175" t="n"/>
      <c r="Z1205" s="175" t="n"/>
      <c r="AA1205" s="175" t="n"/>
      <c r="AB1205" s="175" t="n"/>
      <c r="AC1205" s="175" t="n"/>
      <c r="AD1205" s="175" t="n"/>
      <c r="AE1205" s="175" t="n"/>
      <c r="AF1205" s="175" t="n"/>
      <c r="AG1205" s="175" t="n"/>
      <c r="AH1205" s="175" t="n"/>
      <c r="AI1205" s="257" t="n"/>
      <c r="AJ1205" s="175" t="n"/>
    </row>
    <row r="1206">
      <c r="A1206" s="167">
        <f>E1206&amp;F1206</f>
        <v/>
      </c>
      <c r="B1206" s="175" t="n">
        <v>1205</v>
      </c>
      <c r="C1206" s="175">
        <f>C1205</f>
        <v/>
      </c>
      <c r="D1206" s="175">
        <f>C1206&amp;"/"&amp;B1206</f>
        <v/>
      </c>
      <c r="E1206" s="187" t="n"/>
      <c r="F1206" s="270" t="n"/>
      <c r="G1206" s="268" t="n"/>
      <c r="H1206" s="269" t="n"/>
      <c r="I1206" s="175" t="n"/>
      <c r="J1206" s="175" t="n"/>
      <c r="K1206" s="175" t="n"/>
      <c r="L1206" s="175" t="n"/>
      <c r="M1206" s="175" t="n"/>
      <c r="N1206" s="175" t="n"/>
      <c r="O1206" s="175" t="n"/>
      <c r="P1206" s="175" t="n"/>
      <c r="Q1206" s="251" t="n"/>
      <c r="R1206" s="175" t="n"/>
      <c r="S1206" s="257" t="n"/>
      <c r="T1206" s="175">
        <f>VLOOKUP(_xlfn.CONCAT(G1206,H1206),'SHIP-TO'!H:I,2,0)</f>
        <v/>
      </c>
      <c r="U1206" s="296" t="n"/>
      <c r="V1206" s="175" t="n"/>
      <c r="W1206" s="175" t="n"/>
      <c r="X1206" s="175" t="n"/>
      <c r="Y1206" s="175" t="n"/>
      <c r="Z1206" s="175" t="n"/>
      <c r="AA1206" s="175" t="n"/>
      <c r="AB1206" s="175" t="n"/>
      <c r="AC1206" s="175" t="n"/>
      <c r="AD1206" s="175" t="n"/>
      <c r="AE1206" s="175" t="n"/>
      <c r="AF1206" s="175" t="n"/>
      <c r="AG1206" s="175" t="n"/>
      <c r="AH1206" s="175" t="n"/>
      <c r="AI1206" s="257" t="n"/>
      <c r="AJ1206" s="175" t="n"/>
    </row>
    <row r="1207">
      <c r="A1207" s="167">
        <f>E1207&amp;F1207</f>
        <v/>
      </c>
      <c r="B1207" s="175" t="n">
        <v>1206</v>
      </c>
      <c r="C1207" s="175">
        <f>C1206</f>
        <v/>
      </c>
      <c r="D1207" s="175">
        <f>C1207&amp;"/"&amp;B1207</f>
        <v/>
      </c>
      <c r="E1207" s="187" t="n"/>
      <c r="F1207" s="270" t="n"/>
      <c r="G1207" s="268" t="n"/>
      <c r="H1207" s="269" t="n"/>
      <c r="I1207" s="175" t="n"/>
      <c r="J1207" s="175" t="n"/>
      <c r="K1207" s="175" t="n"/>
      <c r="L1207" s="175" t="n"/>
      <c r="M1207" s="175" t="n"/>
      <c r="N1207" s="175" t="n"/>
      <c r="O1207" s="175" t="n"/>
      <c r="P1207" s="175" t="n"/>
      <c r="Q1207" s="251" t="n"/>
      <c r="R1207" s="175" t="n"/>
      <c r="S1207" s="257" t="n"/>
      <c r="T1207" s="175">
        <f>VLOOKUP(_xlfn.CONCAT(G1207,H1207),'SHIP-TO'!H:I,2,0)</f>
        <v/>
      </c>
      <c r="U1207" s="296" t="n"/>
      <c r="V1207" s="175" t="n"/>
      <c r="W1207" s="175" t="n"/>
      <c r="X1207" s="175" t="n"/>
      <c r="Y1207" s="175" t="n"/>
      <c r="Z1207" s="175" t="n"/>
      <c r="AA1207" s="175" t="n"/>
      <c r="AB1207" s="175" t="n"/>
      <c r="AC1207" s="175" t="n"/>
      <c r="AD1207" s="175" t="n"/>
      <c r="AE1207" s="175" t="n"/>
      <c r="AF1207" s="175" t="n"/>
      <c r="AG1207" s="175" t="n"/>
      <c r="AH1207" s="175" t="n"/>
      <c r="AI1207" s="257" t="n"/>
      <c r="AJ1207" s="175" t="n"/>
    </row>
    <row r="1208">
      <c r="A1208" s="167">
        <f>E1208&amp;F1208</f>
        <v/>
      </c>
      <c r="B1208" s="175" t="n">
        <v>1207</v>
      </c>
      <c r="C1208" s="175">
        <f>C1207</f>
        <v/>
      </c>
      <c r="D1208" s="175">
        <f>C1208&amp;"/"&amp;B1208</f>
        <v/>
      </c>
      <c r="E1208" s="187" t="n"/>
      <c r="F1208" s="270" t="n"/>
      <c r="G1208" s="268" t="n"/>
      <c r="H1208" s="269" t="n"/>
      <c r="I1208" s="175" t="n"/>
      <c r="J1208" s="175" t="n"/>
      <c r="K1208" s="175" t="n"/>
      <c r="L1208" s="175" t="n"/>
      <c r="M1208" s="175" t="n"/>
      <c r="N1208" s="175" t="n"/>
      <c r="O1208" s="175" t="n"/>
      <c r="P1208" s="175" t="n"/>
      <c r="Q1208" s="251" t="n"/>
      <c r="R1208" s="175" t="n"/>
      <c r="S1208" s="257" t="n"/>
      <c r="T1208" s="175">
        <f>VLOOKUP(_xlfn.CONCAT(G1208,H1208),'SHIP-TO'!H:I,2,0)</f>
        <v/>
      </c>
      <c r="U1208" s="296" t="n"/>
      <c r="V1208" s="175" t="n"/>
      <c r="W1208" s="175" t="n"/>
      <c r="X1208" s="175" t="n"/>
      <c r="Y1208" s="175" t="n"/>
      <c r="Z1208" s="175" t="n"/>
      <c r="AA1208" s="175" t="n"/>
      <c r="AB1208" s="175" t="n"/>
      <c r="AC1208" s="175" t="n"/>
      <c r="AD1208" s="175" t="n"/>
      <c r="AE1208" s="175" t="n"/>
      <c r="AF1208" s="175" t="n"/>
      <c r="AG1208" s="175" t="n"/>
      <c r="AH1208" s="175" t="n"/>
      <c r="AI1208" s="257" t="n"/>
      <c r="AJ1208" s="175" t="n"/>
    </row>
    <row r="1209">
      <c r="A1209" s="167">
        <f>E1209&amp;F1209</f>
        <v/>
      </c>
      <c r="B1209" s="175" t="n">
        <v>1208</v>
      </c>
      <c r="C1209" s="175">
        <f>C1208</f>
        <v/>
      </c>
      <c r="D1209" s="175">
        <f>C1209&amp;"/"&amp;B1209</f>
        <v/>
      </c>
      <c r="E1209" s="187" t="n"/>
      <c r="F1209" s="270" t="n"/>
      <c r="G1209" s="268" t="n"/>
      <c r="H1209" s="269" t="n"/>
      <c r="I1209" s="175" t="n"/>
      <c r="J1209" s="175" t="n"/>
      <c r="K1209" s="175" t="n"/>
      <c r="L1209" s="175" t="n"/>
      <c r="M1209" s="175" t="n"/>
      <c r="N1209" s="175" t="n"/>
      <c r="O1209" s="175" t="n"/>
      <c r="P1209" s="175" t="n"/>
      <c r="Q1209" s="251" t="n"/>
      <c r="R1209" s="175" t="n"/>
      <c r="S1209" s="257" t="n"/>
      <c r="T1209" s="175">
        <f>VLOOKUP(_xlfn.CONCAT(G1209,H1209),'SHIP-TO'!H:I,2,0)</f>
        <v/>
      </c>
      <c r="U1209" s="296" t="n"/>
      <c r="V1209" s="175" t="n"/>
      <c r="W1209" s="175" t="n"/>
      <c r="X1209" s="175" t="n"/>
      <c r="Y1209" s="175" t="n"/>
      <c r="Z1209" s="175" t="n"/>
      <c r="AA1209" s="175" t="n"/>
      <c r="AB1209" s="175" t="n"/>
      <c r="AC1209" s="175" t="n"/>
      <c r="AD1209" s="175" t="n"/>
      <c r="AE1209" s="175" t="n"/>
      <c r="AF1209" s="175" t="n"/>
      <c r="AG1209" s="175" t="n"/>
      <c r="AH1209" s="175" t="n"/>
      <c r="AI1209" s="257" t="n"/>
      <c r="AJ1209" s="175" t="n"/>
    </row>
    <row r="1210">
      <c r="A1210" s="167">
        <f>E1210&amp;F1210</f>
        <v/>
      </c>
      <c r="B1210" s="175" t="n">
        <v>1209</v>
      </c>
      <c r="C1210" s="175">
        <f>C1209</f>
        <v/>
      </c>
      <c r="D1210" s="175">
        <f>C1210&amp;"/"&amp;B1210</f>
        <v/>
      </c>
      <c r="E1210" s="187" t="n"/>
      <c r="F1210" s="270" t="n"/>
      <c r="G1210" s="268" t="n"/>
      <c r="H1210" s="269" t="n"/>
      <c r="I1210" s="175" t="n"/>
      <c r="J1210" s="175" t="n"/>
      <c r="K1210" s="175" t="n"/>
      <c r="L1210" s="175" t="n"/>
      <c r="M1210" s="175" t="n"/>
      <c r="N1210" s="175" t="n"/>
      <c r="O1210" s="175" t="n"/>
      <c r="P1210" s="175" t="n"/>
      <c r="Q1210" s="251" t="n"/>
      <c r="R1210" s="175" t="n"/>
      <c r="S1210" s="257" t="n"/>
      <c r="T1210" s="175">
        <f>VLOOKUP(_xlfn.CONCAT(G1210,H1210),'SHIP-TO'!H:I,2,0)</f>
        <v/>
      </c>
      <c r="U1210" s="296" t="n"/>
      <c r="V1210" s="175" t="n"/>
      <c r="W1210" s="175" t="n"/>
      <c r="X1210" s="175" t="n"/>
      <c r="Y1210" s="175" t="n"/>
      <c r="Z1210" s="175" t="n"/>
      <c r="AA1210" s="175" t="n"/>
      <c r="AB1210" s="175" t="n"/>
      <c r="AC1210" s="175" t="n"/>
      <c r="AD1210" s="175" t="n"/>
      <c r="AE1210" s="175" t="n"/>
      <c r="AF1210" s="175" t="n"/>
      <c r="AG1210" s="175" t="n"/>
      <c r="AH1210" s="175" t="n"/>
      <c r="AI1210" s="257" t="n"/>
      <c r="AJ1210" s="175" t="n"/>
    </row>
    <row r="1211">
      <c r="A1211" s="167">
        <f>E1211&amp;F1211</f>
        <v/>
      </c>
      <c r="B1211" s="175" t="n">
        <v>1210</v>
      </c>
      <c r="C1211" s="175">
        <f>C1210</f>
        <v/>
      </c>
      <c r="D1211" s="175">
        <f>C1211&amp;"/"&amp;B1211</f>
        <v/>
      </c>
      <c r="E1211" s="187" t="n"/>
      <c r="F1211" s="270" t="n"/>
      <c r="G1211" s="268" t="n"/>
      <c r="H1211" s="269" t="n"/>
      <c r="I1211" s="175" t="n"/>
      <c r="J1211" s="175" t="n"/>
      <c r="K1211" s="175" t="n"/>
      <c r="L1211" s="175" t="n"/>
      <c r="M1211" s="175" t="n"/>
      <c r="N1211" s="175" t="n"/>
      <c r="O1211" s="175" t="n"/>
      <c r="P1211" s="175" t="n"/>
      <c r="Q1211" s="251" t="n"/>
      <c r="R1211" s="175" t="n"/>
      <c r="S1211" s="257" t="n"/>
      <c r="T1211" s="175">
        <f>VLOOKUP(_xlfn.CONCAT(G1211,H1211),'SHIP-TO'!H:I,2,0)</f>
        <v/>
      </c>
      <c r="U1211" s="296" t="n"/>
      <c r="V1211" s="175" t="n"/>
      <c r="W1211" s="175" t="n"/>
      <c r="X1211" s="175" t="n"/>
      <c r="Y1211" s="175" t="n"/>
      <c r="Z1211" s="175" t="n"/>
      <c r="AA1211" s="175" t="n"/>
      <c r="AB1211" s="175" t="n"/>
      <c r="AC1211" s="175" t="n"/>
      <c r="AD1211" s="175" t="n"/>
      <c r="AE1211" s="175" t="n"/>
      <c r="AF1211" s="175" t="n"/>
      <c r="AG1211" s="175" t="n"/>
      <c r="AH1211" s="175" t="n"/>
      <c r="AI1211" s="257" t="n"/>
      <c r="AJ1211" s="175" t="n"/>
    </row>
    <row r="1212">
      <c r="A1212" s="167">
        <f>E1212&amp;F1212</f>
        <v/>
      </c>
      <c r="B1212" s="175" t="n">
        <v>1211</v>
      </c>
      <c r="C1212" s="175">
        <f>C1211</f>
        <v/>
      </c>
      <c r="D1212" s="175">
        <f>C1212&amp;"/"&amp;B1212</f>
        <v/>
      </c>
      <c r="E1212" s="187" t="n"/>
      <c r="F1212" s="270" t="n"/>
      <c r="G1212" s="268" t="n"/>
      <c r="H1212" s="269" t="n"/>
      <c r="I1212" s="175" t="n"/>
      <c r="J1212" s="175" t="n"/>
      <c r="K1212" s="175" t="n"/>
      <c r="L1212" s="175" t="n"/>
      <c r="M1212" s="175" t="n"/>
      <c r="N1212" s="175" t="n"/>
      <c r="O1212" s="175" t="n"/>
      <c r="P1212" s="175" t="n"/>
      <c r="Q1212" s="251" t="n"/>
      <c r="R1212" s="175" t="n"/>
      <c r="S1212" s="257" t="n"/>
      <c r="T1212" s="175">
        <f>VLOOKUP(_xlfn.CONCAT(G1212,H1212),'SHIP-TO'!H:I,2,0)</f>
        <v/>
      </c>
      <c r="U1212" s="296" t="n"/>
      <c r="V1212" s="175" t="n"/>
      <c r="W1212" s="175" t="n"/>
      <c r="X1212" s="175" t="n"/>
      <c r="Y1212" s="175" t="n"/>
      <c r="Z1212" s="175" t="n"/>
      <c r="AA1212" s="175" t="n"/>
      <c r="AB1212" s="175" t="n"/>
      <c r="AC1212" s="175" t="n"/>
      <c r="AD1212" s="175" t="n"/>
      <c r="AE1212" s="175" t="n"/>
      <c r="AF1212" s="175" t="n"/>
      <c r="AG1212" s="175" t="n"/>
      <c r="AH1212" s="175" t="n"/>
      <c r="AI1212" s="257" t="n"/>
      <c r="AJ1212" s="175" t="n"/>
    </row>
    <row r="1213">
      <c r="A1213" s="167">
        <f>E1213&amp;F1213</f>
        <v/>
      </c>
      <c r="B1213" s="175" t="n">
        <v>1212</v>
      </c>
      <c r="C1213" s="175">
        <f>C1212</f>
        <v/>
      </c>
      <c r="D1213" s="175">
        <f>C1213&amp;"/"&amp;B1213</f>
        <v/>
      </c>
      <c r="E1213" s="187" t="n"/>
      <c r="F1213" s="270" t="n"/>
      <c r="G1213" s="268" t="n"/>
      <c r="H1213" s="269" t="n"/>
      <c r="I1213" s="175" t="n"/>
      <c r="J1213" s="175" t="n"/>
      <c r="K1213" s="175" t="n"/>
      <c r="L1213" s="175" t="n"/>
      <c r="M1213" s="175" t="n"/>
      <c r="N1213" s="175" t="n"/>
      <c r="O1213" s="175" t="n"/>
      <c r="P1213" s="175" t="n"/>
      <c r="Q1213" s="251" t="n"/>
      <c r="R1213" s="175" t="n"/>
      <c r="S1213" s="257" t="n"/>
      <c r="T1213" s="175">
        <f>VLOOKUP(_xlfn.CONCAT(G1213,H1213),'SHIP-TO'!H:I,2,0)</f>
        <v/>
      </c>
      <c r="U1213" s="296" t="n"/>
      <c r="V1213" s="175" t="n"/>
      <c r="W1213" s="175" t="n"/>
      <c r="X1213" s="175" t="n"/>
      <c r="Y1213" s="175" t="n"/>
      <c r="Z1213" s="175" t="n"/>
      <c r="AA1213" s="175" t="n"/>
      <c r="AB1213" s="175" t="n"/>
      <c r="AC1213" s="175" t="n"/>
      <c r="AD1213" s="175" t="n"/>
      <c r="AE1213" s="175" t="n"/>
      <c r="AF1213" s="175" t="n"/>
      <c r="AG1213" s="175" t="n"/>
      <c r="AH1213" s="175" t="n"/>
      <c r="AI1213" s="257" t="n"/>
      <c r="AJ1213" s="175" t="n"/>
    </row>
    <row r="1214">
      <c r="A1214" s="167">
        <f>E1214&amp;F1214</f>
        <v/>
      </c>
      <c r="B1214" s="175" t="n">
        <v>1213</v>
      </c>
      <c r="C1214" s="175">
        <f>C1213</f>
        <v/>
      </c>
      <c r="D1214" s="175">
        <f>C1214&amp;"/"&amp;B1214</f>
        <v/>
      </c>
      <c r="E1214" s="187" t="n"/>
      <c r="F1214" s="270" t="n"/>
      <c r="G1214" s="268" t="n"/>
      <c r="H1214" s="269" t="n"/>
      <c r="I1214" s="175" t="n"/>
      <c r="J1214" s="175" t="n"/>
      <c r="K1214" s="175" t="n"/>
      <c r="L1214" s="175" t="n"/>
      <c r="M1214" s="175" t="n"/>
      <c r="N1214" s="175" t="n"/>
      <c r="O1214" s="175" t="n"/>
      <c r="P1214" s="175" t="n"/>
      <c r="Q1214" s="251" t="n"/>
      <c r="R1214" s="175" t="n"/>
      <c r="S1214" s="257" t="n"/>
      <c r="T1214" s="175">
        <f>VLOOKUP(_xlfn.CONCAT(G1214,H1214),'SHIP-TO'!H:I,2,0)</f>
        <v/>
      </c>
      <c r="U1214" s="296" t="n"/>
      <c r="V1214" s="175" t="n"/>
      <c r="W1214" s="175" t="n"/>
      <c r="X1214" s="175" t="n"/>
      <c r="Y1214" s="175" t="n"/>
      <c r="Z1214" s="175" t="n"/>
      <c r="AA1214" s="175" t="n"/>
      <c r="AB1214" s="175" t="n"/>
      <c r="AC1214" s="175" t="n"/>
      <c r="AD1214" s="175" t="n"/>
      <c r="AE1214" s="175" t="n"/>
      <c r="AF1214" s="175" t="n"/>
      <c r="AG1214" s="175" t="n"/>
      <c r="AH1214" s="175" t="n"/>
      <c r="AI1214" s="257" t="n"/>
      <c r="AJ1214" s="175" t="n"/>
    </row>
    <row r="1215">
      <c r="A1215" s="167">
        <f>E1215&amp;F1215</f>
        <v/>
      </c>
      <c r="B1215" s="175" t="n">
        <v>1214</v>
      </c>
      <c r="C1215" s="175">
        <f>C1214</f>
        <v/>
      </c>
      <c r="D1215" s="175">
        <f>C1215&amp;"/"&amp;B1215</f>
        <v/>
      </c>
      <c r="E1215" s="187" t="n"/>
      <c r="F1215" s="270" t="n"/>
      <c r="G1215" s="268" t="n"/>
      <c r="H1215" s="269" t="n"/>
      <c r="I1215" s="175" t="n"/>
      <c r="J1215" s="175" t="n"/>
      <c r="K1215" s="175" t="n"/>
      <c r="L1215" s="175" t="n"/>
      <c r="M1215" s="175" t="n"/>
      <c r="N1215" s="175" t="n"/>
      <c r="O1215" s="175" t="n"/>
      <c r="P1215" s="175" t="n"/>
      <c r="Q1215" s="251" t="n"/>
      <c r="R1215" s="175" t="n"/>
      <c r="S1215" s="257" t="n"/>
      <c r="T1215" s="175">
        <f>VLOOKUP(_xlfn.CONCAT(G1215,H1215),'SHIP-TO'!H:I,2,0)</f>
        <v/>
      </c>
      <c r="U1215" s="296" t="n"/>
      <c r="V1215" s="175" t="n"/>
      <c r="W1215" s="175" t="n"/>
      <c r="X1215" s="175" t="n"/>
      <c r="Y1215" s="175" t="n"/>
      <c r="Z1215" s="175" t="n"/>
      <c r="AA1215" s="175" t="n"/>
      <c r="AB1215" s="175" t="n"/>
      <c r="AC1215" s="175" t="n"/>
      <c r="AD1215" s="175" t="n"/>
      <c r="AE1215" s="175" t="n"/>
      <c r="AF1215" s="175" t="n"/>
      <c r="AG1215" s="175" t="n"/>
      <c r="AH1215" s="175" t="n"/>
      <c r="AI1215" s="257" t="n"/>
      <c r="AJ1215" s="175" t="n"/>
    </row>
    <row r="1216">
      <c r="A1216" s="167">
        <f>E1216&amp;F1216</f>
        <v/>
      </c>
      <c r="B1216" s="175" t="n">
        <v>1215</v>
      </c>
      <c r="C1216" s="175">
        <f>C1215</f>
        <v/>
      </c>
      <c r="D1216" s="175">
        <f>C1216&amp;"/"&amp;B1216</f>
        <v/>
      </c>
      <c r="E1216" s="187" t="n"/>
      <c r="F1216" s="270" t="n"/>
      <c r="G1216" s="268" t="n"/>
      <c r="H1216" s="269" t="n"/>
      <c r="I1216" s="175" t="n"/>
      <c r="J1216" s="175" t="n"/>
      <c r="K1216" s="175" t="n"/>
      <c r="L1216" s="175" t="n"/>
      <c r="M1216" s="175" t="n"/>
      <c r="N1216" s="175" t="n"/>
      <c r="O1216" s="175" t="n"/>
      <c r="P1216" s="175" t="n"/>
      <c r="Q1216" s="251" t="n"/>
      <c r="R1216" s="175" t="n"/>
      <c r="S1216" s="257" t="n"/>
      <c r="T1216" s="175">
        <f>VLOOKUP(_xlfn.CONCAT(G1216,H1216),'SHIP-TO'!H:I,2,0)</f>
        <v/>
      </c>
      <c r="U1216" s="296" t="n"/>
      <c r="V1216" s="175" t="n"/>
      <c r="W1216" s="175" t="n"/>
      <c r="X1216" s="175" t="n"/>
      <c r="Y1216" s="175" t="n"/>
      <c r="Z1216" s="175" t="n"/>
      <c r="AA1216" s="175" t="n"/>
      <c r="AB1216" s="175" t="n"/>
      <c r="AC1216" s="175" t="n"/>
      <c r="AD1216" s="175" t="n"/>
      <c r="AE1216" s="175" t="n"/>
      <c r="AF1216" s="175" t="n"/>
      <c r="AG1216" s="175" t="n"/>
      <c r="AH1216" s="175" t="n"/>
      <c r="AI1216" s="257" t="n"/>
      <c r="AJ1216" s="175" t="n"/>
    </row>
    <row r="1217">
      <c r="A1217" s="167">
        <f>E1217&amp;F1217</f>
        <v/>
      </c>
      <c r="B1217" s="175" t="n">
        <v>1216</v>
      </c>
      <c r="C1217" s="175">
        <f>C1216</f>
        <v/>
      </c>
      <c r="D1217" s="175">
        <f>C1217&amp;"/"&amp;B1217</f>
        <v/>
      </c>
      <c r="E1217" s="187" t="n"/>
      <c r="F1217" s="270" t="n"/>
      <c r="G1217" s="268" t="n"/>
      <c r="H1217" s="269" t="n"/>
      <c r="I1217" s="175" t="n"/>
      <c r="J1217" s="175" t="n"/>
      <c r="K1217" s="175" t="n"/>
      <c r="L1217" s="175" t="n"/>
      <c r="M1217" s="175" t="n"/>
      <c r="N1217" s="175" t="n"/>
      <c r="O1217" s="175" t="n"/>
      <c r="P1217" s="175" t="n"/>
      <c r="Q1217" s="251" t="n"/>
      <c r="R1217" s="175" t="n"/>
      <c r="S1217" s="257" t="n"/>
      <c r="T1217" s="175">
        <f>VLOOKUP(_xlfn.CONCAT(G1217,H1217),'SHIP-TO'!H:I,2,0)</f>
        <v/>
      </c>
      <c r="U1217" s="296" t="n"/>
      <c r="V1217" s="175" t="n"/>
      <c r="W1217" s="175" t="n"/>
      <c r="X1217" s="175" t="n"/>
      <c r="Y1217" s="175" t="n"/>
      <c r="Z1217" s="175" t="n"/>
      <c r="AA1217" s="175" t="n"/>
      <c r="AB1217" s="175" t="n"/>
      <c r="AC1217" s="175" t="n"/>
      <c r="AD1217" s="175" t="n"/>
      <c r="AE1217" s="175" t="n"/>
      <c r="AF1217" s="175" t="n"/>
      <c r="AG1217" s="175" t="n"/>
      <c r="AH1217" s="175" t="n"/>
      <c r="AI1217" s="257" t="n"/>
      <c r="AJ1217" s="175" t="n"/>
    </row>
    <row r="1218">
      <c r="A1218" s="167">
        <f>E1218&amp;F1218</f>
        <v/>
      </c>
      <c r="B1218" s="175" t="n">
        <v>1217</v>
      </c>
      <c r="C1218" s="175">
        <f>C1217</f>
        <v/>
      </c>
      <c r="D1218" s="175">
        <f>C1218&amp;"/"&amp;B1218</f>
        <v/>
      </c>
      <c r="E1218" s="187" t="n"/>
      <c r="F1218" s="270" t="n"/>
      <c r="G1218" s="268" t="n"/>
      <c r="H1218" s="269" t="n"/>
      <c r="I1218" s="175" t="n"/>
      <c r="J1218" s="175" t="n"/>
      <c r="K1218" s="175" t="n"/>
      <c r="L1218" s="175" t="n"/>
      <c r="M1218" s="175" t="n"/>
      <c r="N1218" s="175" t="n"/>
      <c r="O1218" s="175" t="n"/>
      <c r="P1218" s="175" t="n"/>
      <c r="Q1218" s="251" t="n"/>
      <c r="R1218" s="175" t="n"/>
      <c r="S1218" s="257" t="n"/>
      <c r="T1218" s="175">
        <f>VLOOKUP(_xlfn.CONCAT(G1218,H1218),'SHIP-TO'!H:I,2,0)</f>
        <v/>
      </c>
      <c r="U1218" s="296" t="n"/>
      <c r="V1218" s="175" t="n"/>
      <c r="W1218" s="175" t="n"/>
      <c r="X1218" s="175" t="n"/>
      <c r="Y1218" s="175" t="n"/>
      <c r="Z1218" s="175" t="n"/>
      <c r="AA1218" s="175" t="n"/>
      <c r="AB1218" s="175" t="n"/>
      <c r="AC1218" s="175" t="n"/>
      <c r="AD1218" s="175" t="n"/>
      <c r="AE1218" s="175" t="n"/>
      <c r="AF1218" s="175" t="n"/>
      <c r="AG1218" s="175" t="n"/>
      <c r="AH1218" s="175" t="n"/>
      <c r="AI1218" s="257" t="n"/>
      <c r="AJ1218" s="175" t="n"/>
    </row>
    <row r="1219">
      <c r="A1219" s="167">
        <f>E1219&amp;F1219</f>
        <v/>
      </c>
      <c r="B1219" s="175" t="n">
        <v>1218</v>
      </c>
      <c r="C1219" s="175">
        <f>C1218</f>
        <v/>
      </c>
      <c r="D1219" s="175">
        <f>C1219&amp;"/"&amp;B1219</f>
        <v/>
      </c>
      <c r="E1219" s="187" t="n"/>
      <c r="F1219" s="270" t="n"/>
      <c r="G1219" s="268" t="n"/>
      <c r="H1219" s="269" t="n"/>
      <c r="I1219" s="175" t="n"/>
      <c r="J1219" s="175" t="n"/>
      <c r="K1219" s="175" t="n"/>
      <c r="L1219" s="175" t="n"/>
      <c r="M1219" s="175" t="n"/>
      <c r="N1219" s="175" t="n"/>
      <c r="O1219" s="175" t="n"/>
      <c r="P1219" s="175" t="n"/>
      <c r="Q1219" s="251" t="n"/>
      <c r="R1219" s="175" t="n"/>
      <c r="S1219" s="257" t="n"/>
      <c r="T1219" s="175">
        <f>VLOOKUP(_xlfn.CONCAT(G1219,H1219),'SHIP-TO'!H:I,2,0)</f>
        <v/>
      </c>
      <c r="U1219" s="296" t="n"/>
      <c r="V1219" s="175" t="n"/>
      <c r="W1219" s="175" t="n"/>
      <c r="X1219" s="175" t="n"/>
      <c r="Y1219" s="175" t="n"/>
      <c r="Z1219" s="175" t="n"/>
      <c r="AA1219" s="175" t="n"/>
      <c r="AB1219" s="175" t="n"/>
      <c r="AC1219" s="175" t="n"/>
      <c r="AD1219" s="175" t="n"/>
      <c r="AE1219" s="175" t="n"/>
      <c r="AF1219" s="175" t="n"/>
      <c r="AG1219" s="175" t="n"/>
      <c r="AH1219" s="175" t="n"/>
      <c r="AI1219" s="257" t="n"/>
      <c r="AJ1219" s="175" t="n"/>
    </row>
    <row r="1220">
      <c r="A1220" s="167">
        <f>E1220&amp;F1220</f>
        <v/>
      </c>
      <c r="B1220" s="175" t="n">
        <v>1219</v>
      </c>
      <c r="C1220" s="175">
        <f>C1219</f>
        <v/>
      </c>
      <c r="D1220" s="175">
        <f>C1220&amp;"/"&amp;B1220</f>
        <v/>
      </c>
      <c r="E1220" s="187" t="n"/>
      <c r="F1220" s="270" t="n"/>
      <c r="G1220" s="268" t="n"/>
      <c r="H1220" s="269" t="n"/>
      <c r="I1220" s="175" t="n"/>
      <c r="J1220" s="175" t="n"/>
      <c r="K1220" s="175" t="n"/>
      <c r="L1220" s="175" t="n"/>
      <c r="M1220" s="175" t="n"/>
      <c r="N1220" s="175" t="n"/>
      <c r="O1220" s="175" t="n"/>
      <c r="P1220" s="175" t="n"/>
      <c r="Q1220" s="251" t="n"/>
      <c r="R1220" s="175" t="n"/>
      <c r="S1220" s="257" t="n"/>
      <c r="T1220" s="175">
        <f>VLOOKUP(_xlfn.CONCAT(G1220,H1220),'SHIP-TO'!H:I,2,0)</f>
        <v/>
      </c>
      <c r="U1220" s="296" t="n"/>
      <c r="V1220" s="175" t="n"/>
      <c r="W1220" s="175" t="n"/>
      <c r="X1220" s="175" t="n"/>
      <c r="Y1220" s="175" t="n"/>
      <c r="Z1220" s="175" t="n"/>
      <c r="AA1220" s="175" t="n"/>
      <c r="AB1220" s="175" t="n"/>
      <c r="AC1220" s="175" t="n"/>
      <c r="AD1220" s="175" t="n"/>
      <c r="AE1220" s="175" t="n"/>
      <c r="AF1220" s="175" t="n"/>
      <c r="AG1220" s="175" t="n"/>
      <c r="AH1220" s="175" t="n"/>
      <c r="AI1220" s="257" t="n"/>
      <c r="AJ1220" s="175" t="n"/>
    </row>
    <row r="1221">
      <c r="A1221" s="167">
        <f>E1221&amp;F1221</f>
        <v/>
      </c>
      <c r="B1221" s="175" t="n">
        <v>1220</v>
      </c>
      <c r="C1221" s="175">
        <f>C1220</f>
        <v/>
      </c>
      <c r="D1221" s="175">
        <f>C1221&amp;"/"&amp;B1221</f>
        <v/>
      </c>
      <c r="E1221" s="187" t="n"/>
      <c r="F1221" s="270" t="n"/>
      <c r="G1221" s="268" t="n"/>
      <c r="H1221" s="269" t="n"/>
      <c r="I1221" s="175" t="n"/>
      <c r="J1221" s="175" t="n"/>
      <c r="K1221" s="175" t="n"/>
      <c r="L1221" s="175" t="n"/>
      <c r="M1221" s="175" t="n"/>
      <c r="N1221" s="175" t="n"/>
      <c r="O1221" s="175" t="n"/>
      <c r="P1221" s="175" t="n"/>
      <c r="Q1221" s="251" t="n"/>
      <c r="R1221" s="175" t="n"/>
      <c r="S1221" s="257" t="n"/>
      <c r="T1221" s="175">
        <f>VLOOKUP(_xlfn.CONCAT(G1221,H1221),'SHIP-TO'!H:I,2,0)</f>
        <v/>
      </c>
      <c r="U1221" s="296" t="n"/>
      <c r="V1221" s="175" t="n"/>
      <c r="W1221" s="175" t="n"/>
      <c r="X1221" s="175" t="n"/>
      <c r="Y1221" s="175" t="n"/>
      <c r="Z1221" s="175" t="n"/>
      <c r="AA1221" s="175" t="n"/>
      <c r="AB1221" s="175" t="n"/>
      <c r="AC1221" s="175" t="n"/>
      <c r="AD1221" s="175" t="n"/>
      <c r="AE1221" s="175" t="n"/>
      <c r="AF1221" s="175" t="n"/>
      <c r="AG1221" s="175" t="n"/>
      <c r="AH1221" s="175" t="n"/>
      <c r="AI1221" s="257" t="n"/>
      <c r="AJ1221" s="175" t="n"/>
    </row>
    <row r="1222">
      <c r="A1222" s="167">
        <f>E1222&amp;F1222</f>
        <v/>
      </c>
      <c r="B1222" s="175" t="n">
        <v>1221</v>
      </c>
      <c r="C1222" s="175">
        <f>C1221</f>
        <v/>
      </c>
      <c r="D1222" s="175">
        <f>C1222&amp;"/"&amp;B1222</f>
        <v/>
      </c>
      <c r="E1222" s="187" t="n"/>
      <c r="F1222" s="270" t="n"/>
      <c r="G1222" s="268" t="n"/>
      <c r="H1222" s="269" t="n"/>
      <c r="I1222" s="175" t="n"/>
      <c r="J1222" s="175" t="n"/>
      <c r="K1222" s="175" t="n"/>
      <c r="L1222" s="175" t="n"/>
      <c r="M1222" s="175" t="n"/>
      <c r="N1222" s="175" t="n"/>
      <c r="O1222" s="175" t="n"/>
      <c r="P1222" s="175" t="n"/>
      <c r="Q1222" s="251" t="n"/>
      <c r="R1222" s="175" t="n"/>
      <c r="S1222" s="257" t="n"/>
      <c r="T1222" s="175">
        <f>VLOOKUP(_xlfn.CONCAT(G1222,H1222),'SHIP-TO'!H:I,2,0)</f>
        <v/>
      </c>
      <c r="U1222" s="296" t="n"/>
      <c r="V1222" s="175" t="n"/>
      <c r="W1222" s="175" t="n"/>
      <c r="X1222" s="175" t="n"/>
      <c r="Y1222" s="175" t="n"/>
      <c r="Z1222" s="175" t="n"/>
      <c r="AA1222" s="175" t="n"/>
      <c r="AB1222" s="175" t="n"/>
      <c r="AC1222" s="175" t="n"/>
      <c r="AD1222" s="175" t="n"/>
      <c r="AE1222" s="175" t="n"/>
      <c r="AF1222" s="175" t="n"/>
      <c r="AG1222" s="175" t="n"/>
      <c r="AH1222" s="175" t="n"/>
      <c r="AI1222" s="257" t="n"/>
      <c r="AJ1222" s="175" t="n"/>
    </row>
    <row r="1223">
      <c r="A1223" s="167">
        <f>E1223&amp;F1223</f>
        <v/>
      </c>
      <c r="B1223" s="175" t="n">
        <v>1222</v>
      </c>
      <c r="C1223" s="175">
        <f>C1222</f>
        <v/>
      </c>
      <c r="D1223" s="175">
        <f>C1223&amp;"/"&amp;B1223</f>
        <v/>
      </c>
      <c r="E1223" s="187" t="n"/>
      <c r="F1223" s="270" t="n"/>
      <c r="G1223" s="268" t="n"/>
      <c r="H1223" s="269" t="n"/>
      <c r="I1223" s="175" t="n"/>
      <c r="J1223" s="175" t="n"/>
      <c r="K1223" s="175" t="n"/>
      <c r="L1223" s="175" t="n"/>
      <c r="M1223" s="175" t="n"/>
      <c r="N1223" s="175" t="n"/>
      <c r="O1223" s="175" t="n"/>
      <c r="P1223" s="175" t="n"/>
      <c r="Q1223" s="251" t="n"/>
      <c r="R1223" s="175" t="n"/>
      <c r="S1223" s="257" t="n"/>
      <c r="T1223" s="175">
        <f>VLOOKUP(_xlfn.CONCAT(G1223,H1223),'SHIP-TO'!H:I,2,0)</f>
        <v/>
      </c>
      <c r="U1223" s="296" t="n"/>
      <c r="V1223" s="175" t="n"/>
      <c r="W1223" s="175" t="n"/>
      <c r="X1223" s="175" t="n"/>
      <c r="Y1223" s="175" t="n"/>
      <c r="Z1223" s="175" t="n"/>
      <c r="AA1223" s="175" t="n"/>
      <c r="AB1223" s="175" t="n"/>
      <c r="AC1223" s="175" t="n"/>
      <c r="AD1223" s="175" t="n"/>
      <c r="AE1223" s="175" t="n"/>
      <c r="AF1223" s="175" t="n"/>
      <c r="AG1223" s="175" t="n"/>
      <c r="AH1223" s="175" t="n"/>
      <c r="AI1223" s="257" t="n"/>
      <c r="AJ1223" s="175" t="n"/>
    </row>
    <row r="1224">
      <c r="A1224" s="167">
        <f>E1224&amp;F1224</f>
        <v/>
      </c>
      <c r="B1224" s="175" t="n">
        <v>1223</v>
      </c>
      <c r="C1224" s="175">
        <f>C1223</f>
        <v/>
      </c>
      <c r="D1224" s="175">
        <f>C1224&amp;"/"&amp;B1224</f>
        <v/>
      </c>
      <c r="E1224" s="187" t="n"/>
      <c r="F1224" s="270" t="n"/>
      <c r="G1224" s="268" t="n"/>
      <c r="H1224" s="269" t="n"/>
      <c r="I1224" s="175" t="n"/>
      <c r="J1224" s="175" t="n"/>
      <c r="K1224" s="175" t="n"/>
      <c r="L1224" s="175" t="n"/>
      <c r="M1224" s="175" t="n"/>
      <c r="N1224" s="175" t="n"/>
      <c r="O1224" s="175" t="n"/>
      <c r="P1224" s="175" t="n"/>
      <c r="Q1224" s="251" t="n"/>
      <c r="R1224" s="175" t="n"/>
      <c r="S1224" s="257" t="n"/>
      <c r="T1224" s="175">
        <f>VLOOKUP(_xlfn.CONCAT(G1224,H1224),'SHIP-TO'!H:I,2,0)</f>
        <v/>
      </c>
      <c r="U1224" s="296" t="n"/>
      <c r="V1224" s="175" t="n"/>
      <c r="W1224" s="175" t="n"/>
      <c r="X1224" s="175" t="n"/>
      <c r="Y1224" s="175" t="n"/>
      <c r="Z1224" s="175" t="n"/>
      <c r="AA1224" s="175" t="n"/>
      <c r="AB1224" s="175" t="n"/>
      <c r="AC1224" s="175" t="n"/>
      <c r="AD1224" s="175" t="n"/>
      <c r="AE1224" s="175" t="n"/>
      <c r="AF1224" s="175" t="n"/>
      <c r="AG1224" s="175" t="n"/>
      <c r="AH1224" s="175" t="n"/>
      <c r="AI1224" s="257" t="n"/>
      <c r="AJ1224" s="175" t="n"/>
    </row>
    <row r="1225">
      <c r="A1225" s="167">
        <f>E1225&amp;F1225</f>
        <v/>
      </c>
      <c r="B1225" s="175" t="n">
        <v>1224</v>
      </c>
      <c r="C1225" s="175">
        <f>C1224</f>
        <v/>
      </c>
      <c r="D1225" s="175">
        <f>C1225&amp;"/"&amp;B1225</f>
        <v/>
      </c>
      <c r="E1225" s="187" t="n"/>
      <c r="F1225" s="270" t="n"/>
      <c r="G1225" s="268" t="n"/>
      <c r="H1225" s="269" t="n"/>
      <c r="I1225" s="175" t="n"/>
      <c r="J1225" s="175" t="n"/>
      <c r="K1225" s="175" t="n"/>
      <c r="L1225" s="175" t="n"/>
      <c r="M1225" s="175" t="n"/>
      <c r="N1225" s="175" t="n"/>
      <c r="O1225" s="175" t="n"/>
      <c r="P1225" s="175" t="n"/>
      <c r="Q1225" s="251" t="n"/>
      <c r="R1225" s="175" t="n"/>
      <c r="S1225" s="257" t="n"/>
      <c r="T1225" s="175">
        <f>VLOOKUP(_xlfn.CONCAT(G1225,H1225),'SHIP-TO'!H:I,2,0)</f>
        <v/>
      </c>
      <c r="U1225" s="296" t="n"/>
      <c r="V1225" s="175" t="n"/>
      <c r="W1225" s="175" t="n"/>
      <c r="X1225" s="175" t="n"/>
      <c r="Y1225" s="175" t="n"/>
      <c r="Z1225" s="175" t="n"/>
      <c r="AA1225" s="175" t="n"/>
      <c r="AB1225" s="175" t="n"/>
      <c r="AC1225" s="175" t="n"/>
      <c r="AD1225" s="175" t="n"/>
      <c r="AE1225" s="175" t="n"/>
      <c r="AF1225" s="175" t="n"/>
      <c r="AG1225" s="175" t="n"/>
      <c r="AH1225" s="175" t="n"/>
      <c r="AI1225" s="257" t="n"/>
      <c r="AJ1225" s="175" t="n"/>
    </row>
    <row r="1226">
      <c r="A1226" s="167">
        <f>E1226&amp;F1226</f>
        <v/>
      </c>
      <c r="B1226" s="175" t="n">
        <v>1225</v>
      </c>
      <c r="C1226" s="175">
        <f>C1225</f>
        <v/>
      </c>
      <c r="D1226" s="175">
        <f>C1226&amp;"/"&amp;B1226</f>
        <v/>
      </c>
      <c r="E1226" s="187" t="n"/>
      <c r="F1226" s="270" t="n"/>
      <c r="G1226" s="268" t="n"/>
      <c r="H1226" s="269" t="n"/>
      <c r="I1226" s="175" t="n"/>
      <c r="J1226" s="175" t="n"/>
      <c r="K1226" s="175" t="n"/>
      <c r="L1226" s="175" t="n"/>
      <c r="M1226" s="175" t="n"/>
      <c r="N1226" s="175" t="n"/>
      <c r="O1226" s="175" t="n"/>
      <c r="P1226" s="175" t="n"/>
      <c r="Q1226" s="251" t="n"/>
      <c r="R1226" s="175" t="n"/>
      <c r="S1226" s="257" t="n"/>
      <c r="T1226" s="175">
        <f>VLOOKUP(_xlfn.CONCAT(G1226,H1226),'SHIP-TO'!H:I,2,0)</f>
        <v/>
      </c>
      <c r="U1226" s="296" t="n"/>
      <c r="V1226" s="175" t="n"/>
      <c r="W1226" s="175" t="n"/>
      <c r="X1226" s="175" t="n"/>
      <c r="Y1226" s="175" t="n"/>
      <c r="Z1226" s="175" t="n"/>
      <c r="AA1226" s="175" t="n"/>
      <c r="AB1226" s="175" t="n"/>
      <c r="AC1226" s="175" t="n"/>
      <c r="AD1226" s="175" t="n"/>
      <c r="AE1226" s="175" t="n"/>
      <c r="AF1226" s="175" t="n"/>
      <c r="AG1226" s="175" t="n"/>
      <c r="AH1226" s="175" t="n"/>
      <c r="AI1226" s="257" t="n"/>
      <c r="AJ1226" s="175" t="n"/>
    </row>
    <row r="1227">
      <c r="A1227" s="167">
        <f>E1227&amp;F1227</f>
        <v/>
      </c>
      <c r="B1227" s="175" t="n">
        <v>1226</v>
      </c>
      <c r="C1227" s="175">
        <f>C1226</f>
        <v/>
      </c>
      <c r="D1227" s="175">
        <f>C1227&amp;"/"&amp;B1227</f>
        <v/>
      </c>
      <c r="E1227" s="187" t="n"/>
      <c r="F1227" s="270" t="n"/>
      <c r="G1227" s="268" t="n"/>
      <c r="H1227" s="269" t="n"/>
      <c r="I1227" s="175" t="n"/>
      <c r="J1227" s="175" t="n"/>
      <c r="K1227" s="175" t="n"/>
      <c r="L1227" s="175" t="n"/>
      <c r="M1227" s="175" t="n"/>
      <c r="N1227" s="175" t="n"/>
      <c r="O1227" s="175" t="n"/>
      <c r="P1227" s="175" t="n"/>
      <c r="Q1227" s="251" t="n"/>
      <c r="R1227" s="175" t="n"/>
      <c r="S1227" s="257" t="n"/>
      <c r="T1227" s="175">
        <f>VLOOKUP(_xlfn.CONCAT(G1227,H1227),'SHIP-TO'!H:I,2,0)</f>
        <v/>
      </c>
      <c r="U1227" s="296" t="n"/>
      <c r="V1227" s="175" t="n"/>
      <c r="W1227" s="175" t="n"/>
      <c r="X1227" s="175" t="n"/>
      <c r="Y1227" s="175" t="n"/>
      <c r="Z1227" s="175" t="n"/>
      <c r="AA1227" s="175" t="n"/>
      <c r="AB1227" s="175" t="n"/>
      <c r="AC1227" s="175" t="n"/>
      <c r="AD1227" s="175" t="n"/>
      <c r="AE1227" s="175" t="n"/>
      <c r="AF1227" s="175" t="n"/>
      <c r="AG1227" s="175" t="n"/>
      <c r="AH1227" s="175" t="n"/>
      <c r="AI1227" s="257" t="n"/>
      <c r="AJ1227" s="175" t="n"/>
    </row>
    <row r="1228">
      <c r="A1228" s="167">
        <f>E1228&amp;F1228</f>
        <v/>
      </c>
      <c r="B1228" s="175" t="n">
        <v>1227</v>
      </c>
      <c r="C1228" s="175">
        <f>C1227</f>
        <v/>
      </c>
      <c r="D1228" s="175">
        <f>C1228&amp;"/"&amp;B1228</f>
        <v/>
      </c>
      <c r="E1228" s="187" t="n"/>
      <c r="F1228" s="270" t="n"/>
      <c r="G1228" s="268" t="n"/>
      <c r="H1228" s="269" t="n"/>
      <c r="I1228" s="175" t="n"/>
      <c r="J1228" s="175" t="n"/>
      <c r="K1228" s="175" t="n"/>
      <c r="L1228" s="175" t="n"/>
      <c r="M1228" s="175" t="n"/>
      <c r="N1228" s="175" t="n"/>
      <c r="O1228" s="175" t="n"/>
      <c r="P1228" s="175" t="n"/>
      <c r="Q1228" s="251" t="n"/>
      <c r="R1228" s="175" t="n"/>
      <c r="S1228" s="257" t="n"/>
      <c r="T1228" s="175">
        <f>VLOOKUP(_xlfn.CONCAT(G1228,H1228),'SHIP-TO'!H:I,2,0)</f>
        <v/>
      </c>
      <c r="U1228" s="296" t="n"/>
      <c r="V1228" s="175" t="n"/>
      <c r="W1228" s="175" t="n"/>
      <c r="X1228" s="175" t="n"/>
      <c r="Y1228" s="175" t="n"/>
      <c r="Z1228" s="175" t="n"/>
      <c r="AA1228" s="175" t="n"/>
      <c r="AB1228" s="175" t="n"/>
      <c r="AC1228" s="175" t="n"/>
      <c r="AD1228" s="175" t="n"/>
      <c r="AE1228" s="175" t="n"/>
      <c r="AF1228" s="175" t="n"/>
      <c r="AG1228" s="175" t="n"/>
      <c r="AH1228" s="175" t="n"/>
      <c r="AI1228" s="257" t="n"/>
      <c r="AJ1228" s="175" t="n"/>
    </row>
    <row r="1229">
      <c r="A1229" s="167">
        <f>E1229&amp;F1229</f>
        <v/>
      </c>
      <c r="B1229" s="175" t="n">
        <v>1228</v>
      </c>
      <c r="C1229" s="175">
        <f>C1228</f>
        <v/>
      </c>
      <c r="D1229" s="175">
        <f>C1229&amp;"/"&amp;B1229</f>
        <v/>
      </c>
      <c r="E1229" s="187" t="n"/>
      <c r="F1229" s="270" t="n"/>
      <c r="G1229" s="268" t="n"/>
      <c r="H1229" s="269" t="n"/>
      <c r="I1229" s="175" t="n"/>
      <c r="J1229" s="175" t="n"/>
      <c r="K1229" s="175" t="n"/>
      <c r="L1229" s="175" t="n"/>
      <c r="M1229" s="175" t="n"/>
      <c r="N1229" s="175" t="n"/>
      <c r="O1229" s="175" t="n"/>
      <c r="P1229" s="175" t="n"/>
      <c r="Q1229" s="251" t="n"/>
      <c r="R1229" s="175" t="n"/>
      <c r="S1229" s="257" t="n"/>
      <c r="T1229" s="175">
        <f>VLOOKUP(_xlfn.CONCAT(G1229,H1229),'SHIP-TO'!H:I,2,0)</f>
        <v/>
      </c>
      <c r="U1229" s="296" t="n"/>
      <c r="V1229" s="175" t="n"/>
      <c r="W1229" s="175" t="n"/>
      <c r="X1229" s="175" t="n"/>
      <c r="Y1229" s="175" t="n"/>
      <c r="Z1229" s="175" t="n"/>
      <c r="AA1229" s="175" t="n"/>
      <c r="AB1229" s="175" t="n"/>
      <c r="AC1229" s="175" t="n"/>
      <c r="AD1229" s="175" t="n"/>
      <c r="AE1229" s="175" t="n"/>
      <c r="AF1229" s="175" t="n"/>
      <c r="AG1229" s="175" t="n"/>
      <c r="AH1229" s="175" t="n"/>
      <c r="AI1229" s="257" t="n"/>
      <c r="AJ1229" s="175" t="n"/>
    </row>
    <row r="1230">
      <c r="A1230" s="167">
        <f>E1230&amp;F1230</f>
        <v/>
      </c>
      <c r="B1230" s="175" t="n">
        <v>1229</v>
      </c>
      <c r="C1230" s="175">
        <f>C1229</f>
        <v/>
      </c>
      <c r="D1230" s="175">
        <f>C1230&amp;"/"&amp;B1230</f>
        <v/>
      </c>
      <c r="E1230" s="187" t="n"/>
      <c r="F1230" s="270" t="n"/>
      <c r="G1230" s="268" t="n"/>
      <c r="H1230" s="269" t="n"/>
      <c r="I1230" s="175" t="n"/>
      <c r="J1230" s="175" t="n"/>
      <c r="K1230" s="175" t="n"/>
      <c r="L1230" s="175" t="n"/>
      <c r="M1230" s="175" t="n"/>
      <c r="N1230" s="175" t="n"/>
      <c r="O1230" s="175" t="n"/>
      <c r="P1230" s="175" t="n"/>
      <c r="Q1230" s="251" t="n"/>
      <c r="R1230" s="175" t="n"/>
      <c r="S1230" s="257" t="n"/>
      <c r="T1230" s="175">
        <f>VLOOKUP(_xlfn.CONCAT(G1230,H1230),'SHIP-TO'!H:I,2,0)</f>
        <v/>
      </c>
      <c r="U1230" s="296" t="n"/>
      <c r="V1230" s="175" t="n"/>
      <c r="W1230" s="175" t="n"/>
      <c r="X1230" s="175" t="n"/>
      <c r="Y1230" s="175" t="n"/>
      <c r="Z1230" s="175" t="n"/>
      <c r="AA1230" s="175" t="n"/>
      <c r="AB1230" s="175" t="n"/>
      <c r="AC1230" s="175" t="n"/>
      <c r="AD1230" s="175" t="n"/>
      <c r="AE1230" s="175" t="n"/>
      <c r="AF1230" s="175" t="n"/>
      <c r="AG1230" s="175" t="n"/>
      <c r="AH1230" s="175" t="n"/>
      <c r="AI1230" s="257" t="n"/>
      <c r="AJ1230" s="175" t="n"/>
    </row>
    <row r="1231">
      <c r="A1231" s="167">
        <f>E1231&amp;F1231</f>
        <v/>
      </c>
      <c r="B1231" s="175" t="n">
        <v>1230</v>
      </c>
      <c r="C1231" s="175">
        <f>C1230</f>
        <v/>
      </c>
      <c r="D1231" s="175">
        <f>C1231&amp;"/"&amp;B1231</f>
        <v/>
      </c>
      <c r="E1231" s="187" t="n"/>
      <c r="F1231" s="270" t="n"/>
      <c r="G1231" s="268" t="n"/>
      <c r="H1231" s="269" t="n"/>
      <c r="I1231" s="175" t="n"/>
      <c r="J1231" s="175" t="n"/>
      <c r="K1231" s="175" t="n"/>
      <c r="L1231" s="175" t="n"/>
      <c r="M1231" s="175" t="n"/>
      <c r="N1231" s="175" t="n"/>
      <c r="O1231" s="175" t="n"/>
      <c r="P1231" s="175" t="n"/>
      <c r="Q1231" s="251" t="n"/>
      <c r="R1231" s="175" t="n"/>
      <c r="S1231" s="257" t="n"/>
      <c r="T1231" s="175">
        <f>VLOOKUP(_xlfn.CONCAT(G1231,H1231),'SHIP-TO'!H:I,2,0)</f>
        <v/>
      </c>
      <c r="U1231" s="296" t="n"/>
      <c r="V1231" s="175" t="n"/>
      <c r="W1231" s="175" t="n"/>
      <c r="X1231" s="175" t="n"/>
      <c r="Y1231" s="175" t="n"/>
      <c r="Z1231" s="175" t="n"/>
      <c r="AA1231" s="175" t="n"/>
      <c r="AB1231" s="175" t="n"/>
      <c r="AC1231" s="175" t="n"/>
      <c r="AD1231" s="175" t="n"/>
      <c r="AE1231" s="175" t="n"/>
      <c r="AF1231" s="175" t="n"/>
      <c r="AG1231" s="175" t="n"/>
      <c r="AH1231" s="175" t="n"/>
      <c r="AI1231" s="257" t="n"/>
      <c r="AJ1231" s="175" t="n"/>
    </row>
    <row r="1232">
      <c r="A1232" s="167">
        <f>E1232&amp;F1232</f>
        <v/>
      </c>
      <c r="B1232" s="175" t="n">
        <v>1231</v>
      </c>
      <c r="C1232" s="175">
        <f>C1231</f>
        <v/>
      </c>
      <c r="D1232" s="175">
        <f>C1232&amp;"/"&amp;B1232</f>
        <v/>
      </c>
      <c r="E1232" s="187" t="n"/>
      <c r="F1232" s="270" t="n"/>
      <c r="G1232" s="268" t="n"/>
      <c r="H1232" s="269" t="n"/>
      <c r="I1232" s="175" t="n"/>
      <c r="J1232" s="175" t="n"/>
      <c r="K1232" s="175" t="n"/>
      <c r="L1232" s="175" t="n"/>
      <c r="M1232" s="175" t="n"/>
      <c r="N1232" s="175" t="n"/>
      <c r="O1232" s="175" t="n"/>
      <c r="P1232" s="175" t="n"/>
      <c r="Q1232" s="251" t="n"/>
      <c r="R1232" s="175" t="n"/>
      <c r="S1232" s="257" t="n"/>
      <c r="T1232" s="175">
        <f>VLOOKUP(_xlfn.CONCAT(G1232,H1232),'SHIP-TO'!H:I,2,0)</f>
        <v/>
      </c>
      <c r="U1232" s="296" t="n"/>
      <c r="V1232" s="175" t="n"/>
      <c r="W1232" s="175" t="n"/>
      <c r="X1232" s="175" t="n"/>
      <c r="Y1232" s="175" t="n"/>
      <c r="Z1232" s="175" t="n"/>
      <c r="AA1232" s="175" t="n"/>
      <c r="AB1232" s="175" t="n"/>
      <c r="AC1232" s="175" t="n"/>
      <c r="AD1232" s="175" t="n"/>
      <c r="AE1232" s="175" t="n"/>
      <c r="AF1232" s="175" t="n"/>
      <c r="AG1232" s="175" t="n"/>
      <c r="AH1232" s="175" t="n"/>
      <c r="AI1232" s="257" t="n"/>
      <c r="AJ1232" s="175" t="n"/>
    </row>
    <row r="1233">
      <c r="A1233" s="167">
        <f>E1233&amp;F1233</f>
        <v/>
      </c>
      <c r="B1233" s="175" t="n">
        <v>1232</v>
      </c>
      <c r="C1233" s="175">
        <f>C1232</f>
        <v/>
      </c>
      <c r="D1233" s="175">
        <f>C1233&amp;"/"&amp;B1233</f>
        <v/>
      </c>
      <c r="E1233" s="187" t="n"/>
      <c r="F1233" s="270" t="n"/>
      <c r="G1233" s="268" t="n"/>
      <c r="H1233" s="269" t="n"/>
      <c r="I1233" s="175" t="n"/>
      <c r="J1233" s="175" t="n"/>
      <c r="K1233" s="175" t="n"/>
      <c r="L1233" s="175" t="n"/>
      <c r="M1233" s="175" t="n"/>
      <c r="N1233" s="175" t="n"/>
      <c r="O1233" s="175" t="n"/>
      <c r="P1233" s="175" t="n"/>
      <c r="Q1233" s="251" t="n"/>
      <c r="R1233" s="175" t="n"/>
      <c r="S1233" s="257" t="n"/>
      <c r="T1233" s="175">
        <f>VLOOKUP(_xlfn.CONCAT(G1233,H1233),'SHIP-TO'!H:I,2,0)</f>
        <v/>
      </c>
      <c r="U1233" s="296" t="n"/>
      <c r="V1233" s="175" t="n"/>
      <c r="W1233" s="175" t="n"/>
      <c r="X1233" s="175" t="n"/>
      <c r="Y1233" s="175" t="n"/>
      <c r="Z1233" s="175" t="n"/>
      <c r="AA1233" s="175" t="n"/>
      <c r="AB1233" s="175" t="n"/>
      <c r="AC1233" s="175" t="n"/>
      <c r="AD1233" s="175" t="n"/>
      <c r="AE1233" s="175" t="n"/>
      <c r="AF1233" s="175" t="n"/>
      <c r="AG1233" s="175" t="n"/>
      <c r="AH1233" s="175" t="n"/>
      <c r="AI1233" s="257" t="n"/>
      <c r="AJ1233" s="175" t="n"/>
    </row>
    <row r="1234">
      <c r="A1234" s="167">
        <f>E1234&amp;F1234</f>
        <v/>
      </c>
      <c r="B1234" s="175" t="n">
        <v>1233</v>
      </c>
      <c r="C1234" s="175">
        <f>C1233</f>
        <v/>
      </c>
      <c r="D1234" s="175">
        <f>C1234&amp;"/"&amp;B1234</f>
        <v/>
      </c>
      <c r="E1234" s="187" t="n"/>
      <c r="F1234" s="270" t="n"/>
      <c r="G1234" s="268" t="n"/>
      <c r="H1234" s="269" t="n"/>
      <c r="I1234" s="175" t="n"/>
      <c r="J1234" s="175" t="n"/>
      <c r="K1234" s="175" t="n"/>
      <c r="L1234" s="175" t="n"/>
      <c r="M1234" s="175" t="n"/>
      <c r="N1234" s="175" t="n"/>
      <c r="O1234" s="175" t="n"/>
      <c r="P1234" s="175" t="n"/>
      <c r="Q1234" s="251" t="n"/>
      <c r="R1234" s="175" t="n"/>
      <c r="S1234" s="257" t="n"/>
      <c r="T1234" s="175">
        <f>VLOOKUP(_xlfn.CONCAT(G1234,H1234),'SHIP-TO'!H:I,2,0)</f>
        <v/>
      </c>
      <c r="U1234" s="296" t="n"/>
      <c r="V1234" s="175" t="n"/>
      <c r="W1234" s="175" t="n"/>
      <c r="X1234" s="175" t="n"/>
      <c r="Y1234" s="175" t="n"/>
      <c r="Z1234" s="175" t="n"/>
      <c r="AA1234" s="175" t="n"/>
      <c r="AB1234" s="175" t="n"/>
      <c r="AC1234" s="175" t="n"/>
      <c r="AD1234" s="175" t="n"/>
      <c r="AE1234" s="175" t="n"/>
      <c r="AF1234" s="175" t="n"/>
      <c r="AG1234" s="175" t="n"/>
      <c r="AH1234" s="175" t="n"/>
      <c r="AI1234" s="257" t="n"/>
      <c r="AJ1234" s="175" t="n"/>
    </row>
    <row r="1235">
      <c r="A1235" s="167">
        <f>E1235&amp;F1235</f>
        <v/>
      </c>
      <c r="B1235" s="175" t="n">
        <v>1234</v>
      </c>
      <c r="C1235" s="175">
        <f>C1234</f>
        <v/>
      </c>
      <c r="D1235" s="175">
        <f>C1235&amp;"/"&amp;B1235</f>
        <v/>
      </c>
      <c r="E1235" s="187" t="n"/>
      <c r="F1235" s="270" t="n"/>
      <c r="G1235" s="268" t="n"/>
      <c r="H1235" s="269" t="n"/>
      <c r="I1235" s="175" t="n"/>
      <c r="J1235" s="175" t="n"/>
      <c r="K1235" s="175" t="n"/>
      <c r="L1235" s="175" t="n"/>
      <c r="M1235" s="175" t="n"/>
      <c r="N1235" s="175" t="n"/>
      <c r="O1235" s="175" t="n"/>
      <c r="P1235" s="175" t="n"/>
      <c r="Q1235" s="251" t="n"/>
      <c r="R1235" s="175" t="n"/>
      <c r="S1235" s="257" t="n"/>
      <c r="T1235" s="175">
        <f>VLOOKUP(_xlfn.CONCAT(G1235,H1235),'SHIP-TO'!H:I,2,0)</f>
        <v/>
      </c>
      <c r="U1235" s="296" t="n"/>
      <c r="V1235" s="175" t="n"/>
      <c r="W1235" s="175" t="n"/>
      <c r="X1235" s="175" t="n"/>
      <c r="Y1235" s="175" t="n"/>
      <c r="Z1235" s="175" t="n"/>
      <c r="AA1235" s="175" t="n"/>
      <c r="AB1235" s="175" t="n"/>
      <c r="AC1235" s="175" t="n"/>
      <c r="AD1235" s="175" t="n"/>
      <c r="AE1235" s="175" t="n"/>
      <c r="AF1235" s="175" t="n"/>
      <c r="AG1235" s="175" t="n"/>
      <c r="AH1235" s="175" t="n"/>
      <c r="AI1235" s="257" t="n"/>
      <c r="AJ1235" s="175" t="n"/>
    </row>
    <row r="1236">
      <c r="A1236" s="167">
        <f>E1236&amp;F1236</f>
        <v/>
      </c>
      <c r="B1236" s="175" t="n">
        <v>1235</v>
      </c>
      <c r="C1236" s="175">
        <f>C1235</f>
        <v/>
      </c>
      <c r="D1236" s="175">
        <f>C1236&amp;"/"&amp;B1236</f>
        <v/>
      </c>
      <c r="E1236" s="187" t="n"/>
      <c r="F1236" s="270" t="n"/>
      <c r="G1236" s="268" t="n"/>
      <c r="H1236" s="269" t="n"/>
      <c r="I1236" s="175" t="n"/>
      <c r="J1236" s="175" t="n"/>
      <c r="K1236" s="175" t="n"/>
      <c r="L1236" s="175" t="n"/>
      <c r="M1236" s="175" t="n"/>
      <c r="N1236" s="175" t="n"/>
      <c r="O1236" s="175" t="n"/>
      <c r="P1236" s="175" t="n"/>
      <c r="Q1236" s="251" t="n"/>
      <c r="R1236" s="175" t="n"/>
      <c r="S1236" s="257" t="n"/>
      <c r="T1236" s="175">
        <f>VLOOKUP(_xlfn.CONCAT(G1236,H1236),'SHIP-TO'!H:I,2,0)</f>
        <v/>
      </c>
      <c r="U1236" s="296" t="n"/>
      <c r="V1236" s="175" t="n"/>
      <c r="W1236" s="175" t="n"/>
      <c r="X1236" s="175" t="n"/>
      <c r="Y1236" s="175" t="n"/>
      <c r="Z1236" s="175" t="n"/>
      <c r="AA1236" s="175" t="n"/>
      <c r="AB1236" s="175" t="n"/>
      <c r="AC1236" s="175" t="n"/>
      <c r="AD1236" s="175" t="n"/>
      <c r="AE1236" s="175" t="n"/>
      <c r="AF1236" s="175" t="n"/>
      <c r="AG1236" s="175" t="n"/>
      <c r="AH1236" s="175" t="n"/>
      <c r="AI1236" s="257" t="n"/>
      <c r="AJ1236" s="175" t="n"/>
    </row>
    <row r="1237">
      <c r="A1237" s="167">
        <f>E1237&amp;F1237</f>
        <v/>
      </c>
      <c r="B1237" s="175" t="n">
        <v>1236</v>
      </c>
      <c r="C1237" s="175">
        <f>C1236</f>
        <v/>
      </c>
      <c r="D1237" s="175">
        <f>C1237&amp;"/"&amp;B1237</f>
        <v/>
      </c>
      <c r="E1237" s="187" t="n"/>
      <c r="F1237" s="270" t="n"/>
      <c r="G1237" s="268" t="n"/>
      <c r="H1237" s="269" t="n"/>
      <c r="I1237" s="175" t="n"/>
      <c r="J1237" s="175" t="n"/>
      <c r="K1237" s="175" t="n"/>
      <c r="L1237" s="175" t="n"/>
      <c r="M1237" s="175" t="n"/>
      <c r="N1237" s="175" t="n"/>
      <c r="O1237" s="175" t="n"/>
      <c r="P1237" s="175" t="n"/>
      <c r="Q1237" s="251" t="n"/>
      <c r="R1237" s="175" t="n"/>
      <c r="S1237" s="257" t="n"/>
      <c r="T1237" s="175">
        <f>VLOOKUP(_xlfn.CONCAT(G1237,H1237),'SHIP-TO'!H:I,2,0)</f>
        <v/>
      </c>
      <c r="U1237" s="296" t="n"/>
      <c r="V1237" s="175" t="n"/>
      <c r="W1237" s="175" t="n"/>
      <c r="X1237" s="175" t="n"/>
      <c r="Y1237" s="175" t="n"/>
      <c r="Z1237" s="175" t="n"/>
      <c r="AA1237" s="175" t="n"/>
      <c r="AB1237" s="175" t="n"/>
      <c r="AC1237" s="175" t="n"/>
      <c r="AD1237" s="175" t="n"/>
      <c r="AE1237" s="175" t="n"/>
      <c r="AF1237" s="175" t="n"/>
      <c r="AG1237" s="175" t="n"/>
      <c r="AH1237" s="175" t="n"/>
      <c r="AI1237" s="257" t="n"/>
      <c r="AJ1237" s="175" t="n"/>
    </row>
    <row r="1238">
      <c r="A1238" s="167">
        <f>E1238&amp;F1238</f>
        <v/>
      </c>
      <c r="B1238" s="175" t="n">
        <v>1237</v>
      </c>
      <c r="C1238" s="175">
        <f>C1237</f>
        <v/>
      </c>
      <c r="D1238" s="175">
        <f>C1238&amp;"/"&amp;B1238</f>
        <v/>
      </c>
      <c r="E1238" s="187" t="n"/>
      <c r="F1238" s="270" t="n"/>
      <c r="G1238" s="268" t="n"/>
      <c r="H1238" s="269" t="n"/>
      <c r="I1238" s="175" t="n"/>
      <c r="J1238" s="175" t="n"/>
      <c r="K1238" s="175" t="n"/>
      <c r="L1238" s="175" t="n"/>
      <c r="M1238" s="175" t="n"/>
      <c r="N1238" s="175" t="n"/>
      <c r="O1238" s="175" t="n"/>
      <c r="P1238" s="175" t="n"/>
      <c r="Q1238" s="251" t="n"/>
      <c r="R1238" s="175" t="n"/>
      <c r="S1238" s="257" t="n"/>
      <c r="T1238" s="175">
        <f>VLOOKUP(_xlfn.CONCAT(G1238,H1238),'SHIP-TO'!H:I,2,0)</f>
        <v/>
      </c>
      <c r="U1238" s="296" t="n"/>
      <c r="V1238" s="175" t="n"/>
      <c r="W1238" s="175" t="n"/>
      <c r="X1238" s="175" t="n"/>
      <c r="Y1238" s="175" t="n"/>
      <c r="Z1238" s="175" t="n"/>
      <c r="AA1238" s="175" t="n"/>
      <c r="AB1238" s="175" t="n"/>
      <c r="AC1238" s="175" t="n"/>
      <c r="AD1238" s="175" t="n"/>
      <c r="AE1238" s="175" t="n"/>
      <c r="AF1238" s="175" t="n"/>
      <c r="AG1238" s="175" t="n"/>
      <c r="AH1238" s="175" t="n"/>
      <c r="AI1238" s="257" t="n"/>
      <c r="AJ1238" s="175" t="n"/>
    </row>
    <row r="1239">
      <c r="A1239" s="167">
        <f>E1239&amp;F1239</f>
        <v/>
      </c>
      <c r="B1239" s="175" t="n">
        <v>1238</v>
      </c>
      <c r="C1239" s="175">
        <f>C1238</f>
        <v/>
      </c>
      <c r="D1239" s="175">
        <f>C1239&amp;"/"&amp;B1239</f>
        <v/>
      </c>
      <c r="E1239" s="187" t="n"/>
      <c r="F1239" s="270" t="n"/>
      <c r="G1239" s="268" t="n"/>
      <c r="H1239" s="269" t="n"/>
      <c r="I1239" s="175" t="n"/>
      <c r="J1239" s="175" t="n"/>
      <c r="K1239" s="175" t="n"/>
      <c r="L1239" s="175" t="n"/>
      <c r="M1239" s="175" t="n"/>
      <c r="N1239" s="175" t="n"/>
      <c r="O1239" s="175" t="n"/>
      <c r="P1239" s="175" t="n"/>
      <c r="Q1239" s="251" t="n"/>
      <c r="R1239" s="175" t="n"/>
      <c r="S1239" s="257" t="n"/>
      <c r="T1239" s="175">
        <f>VLOOKUP(_xlfn.CONCAT(G1239,H1239),'SHIP-TO'!H:I,2,0)</f>
        <v/>
      </c>
      <c r="U1239" s="296" t="n"/>
      <c r="V1239" s="175" t="n"/>
      <c r="W1239" s="175" t="n"/>
      <c r="X1239" s="175" t="n"/>
      <c r="Y1239" s="175" t="n"/>
      <c r="Z1239" s="175" t="n"/>
      <c r="AA1239" s="175" t="n"/>
      <c r="AB1239" s="175" t="n"/>
      <c r="AC1239" s="175" t="n"/>
      <c r="AD1239" s="175" t="n"/>
      <c r="AE1239" s="175" t="n"/>
      <c r="AF1239" s="175" t="n"/>
      <c r="AG1239" s="175" t="n"/>
      <c r="AH1239" s="175" t="n"/>
      <c r="AI1239" s="257" t="n"/>
      <c r="AJ1239" s="175" t="n"/>
    </row>
    <row r="1240">
      <c r="A1240" s="167">
        <f>E1240&amp;F1240</f>
        <v/>
      </c>
      <c r="B1240" s="175" t="n">
        <v>1239</v>
      </c>
      <c r="C1240" s="175">
        <f>C1239</f>
        <v/>
      </c>
      <c r="D1240" s="175">
        <f>C1240&amp;"/"&amp;B1240</f>
        <v/>
      </c>
      <c r="E1240" s="187" t="n"/>
      <c r="F1240" s="270" t="n"/>
      <c r="G1240" s="268" t="n"/>
      <c r="H1240" s="269" t="n"/>
      <c r="I1240" s="175" t="n"/>
      <c r="J1240" s="175" t="n"/>
      <c r="K1240" s="175" t="n"/>
      <c r="L1240" s="175" t="n"/>
      <c r="M1240" s="175" t="n"/>
      <c r="N1240" s="175" t="n"/>
      <c r="O1240" s="175" t="n"/>
      <c r="P1240" s="175" t="n"/>
      <c r="Q1240" s="251" t="n"/>
      <c r="R1240" s="175" t="n"/>
      <c r="S1240" s="257" t="n"/>
      <c r="T1240" s="175">
        <f>VLOOKUP(_xlfn.CONCAT(G1240,H1240),'SHIP-TO'!H:I,2,0)</f>
        <v/>
      </c>
      <c r="U1240" s="296" t="n"/>
      <c r="V1240" s="175" t="n"/>
      <c r="W1240" s="175" t="n"/>
      <c r="X1240" s="175" t="n"/>
      <c r="Y1240" s="175" t="n"/>
      <c r="Z1240" s="175" t="n"/>
      <c r="AA1240" s="175" t="n"/>
      <c r="AB1240" s="175" t="n"/>
      <c r="AC1240" s="175" t="n"/>
      <c r="AD1240" s="175" t="n"/>
      <c r="AE1240" s="175" t="n"/>
      <c r="AF1240" s="175" t="n"/>
      <c r="AG1240" s="175" t="n"/>
      <c r="AH1240" s="175" t="n"/>
      <c r="AI1240" s="257" t="n"/>
      <c r="AJ1240" s="175" t="n"/>
    </row>
    <row r="1241">
      <c r="A1241" s="167">
        <f>E1241&amp;F1241</f>
        <v/>
      </c>
      <c r="B1241" s="175" t="n">
        <v>1240</v>
      </c>
      <c r="C1241" s="175">
        <f>C1240</f>
        <v/>
      </c>
      <c r="D1241" s="175">
        <f>C1241&amp;"/"&amp;B1241</f>
        <v/>
      </c>
      <c r="E1241" s="187" t="n"/>
      <c r="F1241" s="270" t="n"/>
      <c r="G1241" s="268" t="n"/>
      <c r="H1241" s="269" t="n"/>
      <c r="I1241" s="175" t="n"/>
      <c r="J1241" s="175" t="n"/>
      <c r="K1241" s="175" t="n"/>
      <c r="L1241" s="175" t="n"/>
      <c r="M1241" s="175" t="n"/>
      <c r="N1241" s="175" t="n"/>
      <c r="O1241" s="175" t="n"/>
      <c r="P1241" s="175" t="n"/>
      <c r="Q1241" s="251" t="n"/>
      <c r="R1241" s="175" t="n"/>
      <c r="S1241" s="257" t="n"/>
      <c r="T1241" s="175">
        <f>VLOOKUP(_xlfn.CONCAT(G1241,H1241),'SHIP-TO'!H:I,2,0)</f>
        <v/>
      </c>
      <c r="U1241" s="296" t="n"/>
      <c r="V1241" s="175" t="n"/>
      <c r="W1241" s="175" t="n"/>
      <c r="X1241" s="175" t="n"/>
      <c r="Y1241" s="175" t="n"/>
      <c r="Z1241" s="175" t="n"/>
      <c r="AA1241" s="175" t="n"/>
      <c r="AB1241" s="175" t="n"/>
      <c r="AC1241" s="175" t="n"/>
      <c r="AD1241" s="175" t="n"/>
      <c r="AE1241" s="175" t="n"/>
      <c r="AF1241" s="175" t="n"/>
      <c r="AG1241" s="175" t="n"/>
      <c r="AH1241" s="175" t="n"/>
      <c r="AI1241" s="257" t="n"/>
      <c r="AJ1241" s="175" t="n"/>
    </row>
    <row r="1242">
      <c r="A1242" s="167">
        <f>E1242&amp;F1242</f>
        <v/>
      </c>
      <c r="B1242" s="175" t="n">
        <v>1241</v>
      </c>
      <c r="C1242" s="175">
        <f>C1241</f>
        <v/>
      </c>
      <c r="D1242" s="175">
        <f>C1242&amp;"/"&amp;B1242</f>
        <v/>
      </c>
      <c r="E1242" s="187" t="n"/>
      <c r="F1242" s="270" t="n"/>
      <c r="G1242" s="268" t="n"/>
      <c r="H1242" s="269" t="n"/>
      <c r="I1242" s="175" t="n"/>
      <c r="J1242" s="175" t="n"/>
      <c r="K1242" s="175" t="n"/>
      <c r="L1242" s="175" t="n"/>
      <c r="M1242" s="175" t="n"/>
      <c r="N1242" s="175" t="n"/>
      <c r="O1242" s="175" t="n"/>
      <c r="P1242" s="175" t="n"/>
      <c r="Q1242" s="251" t="n"/>
      <c r="R1242" s="175" t="n"/>
      <c r="S1242" s="257" t="n"/>
      <c r="T1242" s="175">
        <f>VLOOKUP(_xlfn.CONCAT(G1242,H1242),'SHIP-TO'!H:I,2,0)</f>
        <v/>
      </c>
      <c r="U1242" s="296" t="n"/>
      <c r="V1242" s="175" t="n"/>
      <c r="W1242" s="175" t="n"/>
      <c r="X1242" s="175" t="n"/>
      <c r="Y1242" s="175" t="n"/>
      <c r="Z1242" s="175" t="n"/>
      <c r="AA1242" s="175" t="n"/>
      <c r="AB1242" s="175" t="n"/>
      <c r="AC1242" s="175" t="n"/>
      <c r="AD1242" s="175" t="n"/>
      <c r="AE1242" s="175" t="n"/>
      <c r="AF1242" s="175" t="n"/>
      <c r="AG1242" s="175" t="n"/>
      <c r="AH1242" s="175" t="n"/>
      <c r="AI1242" s="257" t="n"/>
      <c r="AJ1242" s="175" t="n"/>
    </row>
    <row r="1243">
      <c r="A1243" s="167">
        <f>E1243&amp;F1243</f>
        <v/>
      </c>
      <c r="B1243" s="175" t="n">
        <v>1242</v>
      </c>
      <c r="C1243" s="175">
        <f>C1242</f>
        <v/>
      </c>
      <c r="D1243" s="175">
        <f>C1243&amp;"/"&amp;B1243</f>
        <v/>
      </c>
      <c r="E1243" s="187" t="n"/>
      <c r="F1243" s="187" t="n"/>
      <c r="G1243" s="175" t="n"/>
      <c r="H1243" s="220" t="n"/>
      <c r="I1243" s="175" t="n"/>
      <c r="J1243" s="175" t="n"/>
      <c r="K1243" s="175" t="n"/>
      <c r="L1243" s="175" t="n"/>
      <c r="M1243" s="175" t="n"/>
      <c r="N1243" s="175" t="n"/>
      <c r="O1243" s="175" t="n"/>
      <c r="P1243" s="175" t="n"/>
      <c r="Q1243" s="251" t="n"/>
      <c r="R1243" s="175" t="n"/>
      <c r="S1243" s="257" t="n"/>
      <c r="T1243" s="175">
        <f>VLOOKUP(_xlfn.CONCAT(G1243,H1243),'SHIP-TO'!H:I,2,0)</f>
        <v/>
      </c>
      <c r="U1243" s="296" t="n"/>
      <c r="V1243" s="175" t="n"/>
      <c r="W1243" s="175" t="n"/>
      <c r="X1243" s="175" t="n"/>
      <c r="Y1243" s="175" t="n"/>
      <c r="Z1243" s="175" t="n"/>
      <c r="AA1243" s="175" t="n"/>
      <c r="AB1243" s="175" t="n"/>
      <c r="AC1243" s="175" t="n"/>
      <c r="AD1243" s="175" t="n"/>
      <c r="AE1243" s="175" t="n"/>
      <c r="AF1243" s="175" t="n"/>
      <c r="AG1243" s="175" t="n"/>
      <c r="AH1243" s="175" t="n"/>
      <c r="AI1243" s="257" t="n"/>
      <c r="AJ1243" s="175" t="n"/>
    </row>
    <row r="1244">
      <c r="A1244" s="167">
        <f>E1244&amp;F1244</f>
        <v/>
      </c>
      <c r="B1244" s="175" t="n">
        <v>1243</v>
      </c>
      <c r="C1244" s="175">
        <f>C1243</f>
        <v/>
      </c>
      <c r="D1244" s="175">
        <f>C1244&amp;"/"&amp;B1244</f>
        <v/>
      </c>
      <c r="E1244" s="187" t="n"/>
      <c r="F1244" s="187" t="n"/>
      <c r="G1244" s="175" t="n"/>
      <c r="H1244" s="220" t="n"/>
      <c r="I1244" s="175" t="n"/>
      <c r="J1244" s="175" t="n"/>
      <c r="K1244" s="175" t="n"/>
      <c r="L1244" s="175" t="n"/>
      <c r="M1244" s="175" t="n"/>
      <c r="N1244" s="175" t="n"/>
      <c r="O1244" s="175" t="n"/>
      <c r="P1244" s="175" t="n"/>
      <c r="Q1244" s="251" t="n"/>
      <c r="R1244" s="175" t="n"/>
      <c r="S1244" s="257" t="n"/>
      <c r="T1244" s="175">
        <f>VLOOKUP(_xlfn.CONCAT(G1244,H1244),'SHIP-TO'!H:I,2,0)</f>
        <v/>
      </c>
      <c r="U1244" s="296" t="n"/>
      <c r="V1244" s="175" t="n"/>
      <c r="W1244" s="175" t="n"/>
      <c r="X1244" s="175" t="n"/>
      <c r="Y1244" s="175" t="n"/>
      <c r="Z1244" s="175" t="n"/>
      <c r="AA1244" s="175" t="n"/>
      <c r="AB1244" s="175" t="n"/>
      <c r="AC1244" s="175" t="n"/>
      <c r="AD1244" s="175" t="n"/>
      <c r="AE1244" s="175" t="n"/>
      <c r="AF1244" s="175" t="n"/>
      <c r="AG1244" s="175" t="n"/>
      <c r="AH1244" s="175" t="n"/>
      <c r="AI1244" s="257" t="n"/>
      <c r="AJ1244" s="175" t="n"/>
    </row>
    <row r="1245">
      <c r="A1245" s="167">
        <f>E1245&amp;F1245</f>
        <v/>
      </c>
      <c r="B1245" s="175" t="n">
        <v>1244</v>
      </c>
      <c r="C1245" s="175">
        <f>C1244</f>
        <v/>
      </c>
      <c r="D1245" s="175">
        <f>C1245&amp;"/"&amp;B1245</f>
        <v/>
      </c>
      <c r="E1245" s="187" t="n"/>
      <c r="F1245" s="187" t="n"/>
      <c r="G1245" s="175" t="n"/>
      <c r="H1245" s="220" t="n"/>
      <c r="I1245" s="175" t="n"/>
      <c r="J1245" s="175" t="n"/>
      <c r="K1245" s="175" t="n"/>
      <c r="L1245" s="175" t="n"/>
      <c r="M1245" s="175" t="n"/>
      <c r="N1245" s="175" t="n"/>
      <c r="O1245" s="175" t="n"/>
      <c r="P1245" s="175" t="n"/>
      <c r="Q1245" s="251" t="n"/>
      <c r="R1245" s="175" t="n"/>
      <c r="S1245" s="257" t="n"/>
      <c r="T1245" s="175">
        <f>VLOOKUP(_xlfn.CONCAT(G1245,H1245),'SHIP-TO'!H:I,2,0)</f>
        <v/>
      </c>
      <c r="U1245" s="296" t="n"/>
      <c r="V1245" s="175" t="n"/>
      <c r="W1245" s="175" t="n"/>
      <c r="X1245" s="175" t="n"/>
      <c r="Y1245" s="175" t="n"/>
      <c r="Z1245" s="175" t="n"/>
      <c r="AA1245" s="175" t="n"/>
      <c r="AB1245" s="175" t="n"/>
      <c r="AC1245" s="175" t="n"/>
      <c r="AD1245" s="175" t="n"/>
      <c r="AE1245" s="175" t="n"/>
      <c r="AF1245" s="175" t="n"/>
      <c r="AG1245" s="175" t="n"/>
      <c r="AH1245" s="175" t="n"/>
      <c r="AI1245" s="257" t="n"/>
      <c r="AJ1245" s="175" t="n"/>
    </row>
    <row r="1246">
      <c r="A1246" s="167">
        <f>E1246&amp;F1246</f>
        <v/>
      </c>
      <c r="B1246" s="175" t="n">
        <v>1245</v>
      </c>
      <c r="C1246" s="175">
        <f>C1245</f>
        <v/>
      </c>
      <c r="D1246" s="175">
        <f>C1246&amp;"/"&amp;B1246</f>
        <v/>
      </c>
      <c r="E1246" s="187" t="n"/>
      <c r="F1246" s="187" t="n"/>
      <c r="G1246" s="175" t="n"/>
      <c r="H1246" s="220" t="n"/>
      <c r="I1246" s="175" t="n"/>
      <c r="J1246" s="175" t="n"/>
      <c r="K1246" s="175" t="n"/>
      <c r="L1246" s="175" t="n"/>
      <c r="M1246" s="175" t="n"/>
      <c r="N1246" s="175" t="n"/>
      <c r="O1246" s="175" t="n"/>
      <c r="P1246" s="175" t="n"/>
      <c r="Q1246" s="251" t="n"/>
      <c r="R1246" s="175" t="n"/>
      <c r="S1246" s="257" t="n"/>
      <c r="T1246" s="175">
        <f>VLOOKUP(_xlfn.CONCAT(G1246,H1246),'SHIP-TO'!H:I,2,0)</f>
        <v/>
      </c>
      <c r="U1246" s="296" t="n"/>
      <c r="V1246" s="175" t="n"/>
      <c r="W1246" s="175" t="n"/>
      <c r="X1246" s="175" t="n"/>
      <c r="Y1246" s="175" t="n"/>
      <c r="Z1246" s="175" t="n"/>
      <c r="AA1246" s="175" t="n"/>
      <c r="AB1246" s="175" t="n"/>
      <c r="AC1246" s="175" t="n"/>
      <c r="AD1246" s="175" t="n"/>
      <c r="AE1246" s="175" t="n"/>
      <c r="AF1246" s="175" t="n"/>
      <c r="AG1246" s="175" t="n"/>
      <c r="AH1246" s="175" t="n"/>
      <c r="AI1246" s="257" t="n"/>
      <c r="AJ1246" s="175" t="n"/>
    </row>
    <row r="1247">
      <c r="B1247" s="175" t="n"/>
      <c r="C1247" s="175" t="n"/>
      <c r="D1247" s="175" t="n"/>
      <c r="E1247" s="175" t="n"/>
      <c r="F1247" s="175" t="n"/>
      <c r="G1247" s="175" t="n"/>
      <c r="H1247" s="175" t="n"/>
      <c r="I1247" s="175" t="n"/>
      <c r="J1247" s="175" t="n"/>
      <c r="K1247" s="175" t="n"/>
      <c r="L1247" s="175" t="n"/>
      <c r="M1247" s="175" t="n"/>
      <c r="N1247" s="175" t="n"/>
      <c r="O1247" s="175" t="n"/>
      <c r="P1247" s="175" t="n"/>
      <c r="Q1247" s="175" t="n"/>
      <c r="R1247" s="175" t="n"/>
      <c r="S1247" s="257" t="n"/>
      <c r="T1247" s="175">
        <f>VLOOKUP(_xlfn.CONCAT(G1247,H1247),'SHIP-TO'!H:I,2,0)</f>
        <v/>
      </c>
      <c r="U1247" s="296" t="n"/>
      <c r="V1247" s="175" t="n"/>
      <c r="W1247" s="175" t="n"/>
      <c r="X1247" s="175" t="n"/>
      <c r="Y1247" s="175" t="n"/>
      <c r="Z1247" s="175" t="n"/>
      <c r="AA1247" s="175" t="n"/>
      <c r="AB1247" s="175" t="n"/>
      <c r="AC1247" s="175" t="n"/>
      <c r="AD1247" s="175" t="n"/>
      <c r="AE1247" s="175" t="n"/>
      <c r="AF1247" s="175" t="n"/>
      <c r="AG1247" s="175" t="n"/>
      <c r="AH1247" s="175" t="n"/>
      <c r="AI1247" s="175" t="n"/>
      <c r="AJ1247" s="175" t="n"/>
    </row>
    <row r="1248">
      <c r="B1248" s="175" t="n"/>
      <c r="C1248" s="175" t="n"/>
      <c r="D1248" s="175" t="n"/>
      <c r="E1248" s="175" t="n"/>
      <c r="F1248" s="175" t="n"/>
      <c r="G1248" s="175" t="n"/>
      <c r="H1248" s="175" t="n"/>
      <c r="I1248" s="175" t="n"/>
      <c r="J1248" s="175" t="n"/>
      <c r="K1248" s="175" t="n"/>
      <c r="L1248" s="175" t="n"/>
      <c r="M1248" s="175" t="n"/>
      <c r="N1248" s="175" t="n"/>
      <c r="O1248" s="175" t="n"/>
      <c r="P1248" s="175" t="n"/>
      <c r="Q1248" s="175" t="n"/>
      <c r="R1248" s="175" t="n"/>
      <c r="S1248" s="257" t="n"/>
      <c r="T1248" s="175">
        <f>VLOOKUP(_xlfn.CONCAT(G1248,H1248),'SHIP-TO'!H:I,2,0)</f>
        <v/>
      </c>
      <c r="U1248" s="296" t="n"/>
      <c r="V1248" s="175" t="n"/>
      <c r="W1248" s="175" t="n"/>
      <c r="X1248" s="175" t="n"/>
      <c r="Y1248" s="175" t="n"/>
      <c r="Z1248" s="175" t="n"/>
      <c r="AA1248" s="175" t="n"/>
      <c r="AB1248" s="175" t="n"/>
      <c r="AC1248" s="175" t="n"/>
      <c r="AD1248" s="175" t="n"/>
      <c r="AE1248" s="175" t="n"/>
      <c r="AF1248" s="175" t="n"/>
      <c r="AG1248" s="175" t="n"/>
      <c r="AH1248" s="175" t="n"/>
      <c r="AI1248" s="175" t="n"/>
      <c r="AJ1248" s="175" t="n"/>
    </row>
    <row r="1249">
      <c r="B1249" s="175" t="n"/>
      <c r="C1249" s="175" t="n"/>
      <c r="D1249" s="175" t="n"/>
      <c r="E1249" s="175" t="n"/>
      <c r="F1249" s="175" t="n"/>
      <c r="G1249" s="175" t="n"/>
      <c r="H1249" s="175" t="n"/>
      <c r="I1249" s="175" t="n"/>
      <c r="J1249" s="175" t="n"/>
      <c r="K1249" s="175" t="n"/>
      <c r="L1249" s="175" t="n"/>
      <c r="M1249" s="175" t="n"/>
      <c r="N1249" s="175" t="n"/>
      <c r="O1249" s="175" t="n"/>
      <c r="P1249" s="175" t="n"/>
      <c r="Q1249" s="175" t="n"/>
      <c r="R1249" s="175" t="n"/>
      <c r="S1249" s="257" t="n"/>
      <c r="T1249" s="175">
        <f>VLOOKUP(_xlfn.CONCAT(G1249,H1249),'SHIP-TO'!H:I,2,0)</f>
        <v/>
      </c>
      <c r="U1249" s="296" t="n"/>
      <c r="V1249" s="175" t="n"/>
      <c r="W1249" s="175" t="n"/>
      <c r="X1249" s="175" t="n"/>
      <c r="Y1249" s="175" t="n"/>
      <c r="Z1249" s="175" t="n"/>
      <c r="AA1249" s="175" t="n"/>
      <c r="AB1249" s="175" t="n"/>
      <c r="AC1249" s="175" t="n"/>
      <c r="AD1249" s="175" t="n"/>
      <c r="AE1249" s="175" t="n"/>
      <c r="AF1249" s="175" t="n"/>
      <c r="AG1249" s="175" t="n"/>
      <c r="AH1249" s="175" t="n"/>
      <c r="AI1249" s="175" t="n"/>
      <c r="AJ1249" s="175" t="n"/>
    </row>
    <row r="1250">
      <c r="B1250" s="175" t="n"/>
      <c r="C1250" s="175" t="n"/>
      <c r="D1250" s="175" t="n"/>
      <c r="E1250" s="175" t="n"/>
      <c r="F1250" s="175" t="n"/>
      <c r="G1250" s="175" t="n"/>
      <c r="H1250" s="175" t="n"/>
      <c r="I1250" s="175" t="n"/>
      <c r="J1250" s="175" t="n"/>
      <c r="K1250" s="175" t="n"/>
      <c r="L1250" s="175" t="n"/>
      <c r="M1250" s="175" t="n"/>
      <c r="N1250" s="175" t="n"/>
      <c r="O1250" s="175" t="n"/>
      <c r="P1250" s="175" t="n"/>
      <c r="Q1250" s="175" t="n"/>
      <c r="R1250" s="175" t="n"/>
      <c r="S1250" s="257" t="n"/>
      <c r="T1250" s="175">
        <f>VLOOKUP(_xlfn.CONCAT(G1250,H1250),'SHIP-TO'!H:I,2,0)</f>
        <v/>
      </c>
      <c r="U1250" s="296" t="n"/>
      <c r="V1250" s="175" t="n"/>
      <c r="W1250" s="175" t="n"/>
      <c r="X1250" s="175" t="n"/>
      <c r="Y1250" s="175" t="n"/>
      <c r="Z1250" s="175" t="n"/>
      <c r="AA1250" s="175" t="n"/>
      <c r="AB1250" s="175" t="n"/>
      <c r="AC1250" s="175" t="n"/>
      <c r="AD1250" s="175" t="n"/>
      <c r="AE1250" s="175" t="n"/>
      <c r="AF1250" s="175" t="n"/>
      <c r="AG1250" s="175" t="n"/>
      <c r="AH1250" s="175" t="n"/>
      <c r="AI1250" s="175" t="n"/>
      <c r="AJ1250" s="175" t="n"/>
    </row>
    <row r="1251">
      <c r="B1251" s="175" t="n"/>
      <c r="C1251" s="175" t="n"/>
      <c r="D1251" s="175" t="n"/>
      <c r="E1251" s="175" t="n"/>
      <c r="F1251" s="175" t="n"/>
      <c r="G1251" s="175" t="n"/>
      <c r="H1251" s="175" t="n"/>
      <c r="I1251" s="175" t="n"/>
      <c r="J1251" s="175" t="n"/>
      <c r="K1251" s="175" t="n"/>
      <c r="L1251" s="175" t="n"/>
      <c r="M1251" s="175" t="n"/>
      <c r="N1251" s="175" t="n"/>
      <c r="O1251" s="175" t="n"/>
      <c r="P1251" s="175" t="n"/>
      <c r="Q1251" s="175" t="n"/>
      <c r="R1251" s="175" t="n"/>
      <c r="S1251" s="257" t="n"/>
      <c r="T1251" s="175">
        <f>VLOOKUP(_xlfn.CONCAT(G1251,H1251),'SHIP-TO'!H:I,2,0)</f>
        <v/>
      </c>
      <c r="U1251" s="296" t="n"/>
      <c r="V1251" s="175" t="n"/>
      <c r="W1251" s="175" t="n"/>
      <c r="X1251" s="175" t="n"/>
      <c r="Y1251" s="175" t="n"/>
      <c r="Z1251" s="175" t="n"/>
      <c r="AA1251" s="175" t="n"/>
      <c r="AB1251" s="175" t="n"/>
      <c r="AC1251" s="175" t="n"/>
      <c r="AD1251" s="175" t="n"/>
      <c r="AE1251" s="175" t="n"/>
      <c r="AF1251" s="175" t="n"/>
      <c r="AG1251" s="175" t="n"/>
      <c r="AH1251" s="175" t="n"/>
      <c r="AI1251" s="175" t="n"/>
      <c r="AJ1251" s="175" t="n"/>
    </row>
    <row r="1252">
      <c r="B1252" s="175" t="n"/>
      <c r="C1252" s="175" t="n"/>
      <c r="D1252" s="175" t="n"/>
      <c r="E1252" s="175" t="n"/>
      <c r="F1252" s="175" t="n"/>
      <c r="G1252" s="175" t="n"/>
      <c r="H1252" s="175" t="n"/>
      <c r="I1252" s="175" t="n"/>
      <c r="J1252" s="175" t="n"/>
      <c r="K1252" s="175" t="n"/>
      <c r="L1252" s="175" t="n"/>
      <c r="M1252" s="175" t="n"/>
      <c r="N1252" s="175" t="n"/>
      <c r="O1252" s="175" t="n"/>
      <c r="P1252" s="175" t="n"/>
      <c r="Q1252" s="175" t="n"/>
      <c r="R1252" s="175" t="n"/>
      <c r="S1252" s="257" t="n"/>
      <c r="T1252" s="175">
        <f>VLOOKUP(_xlfn.CONCAT(G1252,H1252),'SHIP-TO'!H:I,2,0)</f>
        <v/>
      </c>
      <c r="U1252" s="296" t="n"/>
      <c r="V1252" s="175" t="n"/>
      <c r="W1252" s="175" t="n"/>
      <c r="X1252" s="175" t="n"/>
      <c r="Y1252" s="175" t="n"/>
      <c r="Z1252" s="175" t="n"/>
      <c r="AA1252" s="175" t="n"/>
      <c r="AB1252" s="175" t="n"/>
      <c r="AC1252" s="175" t="n"/>
      <c r="AD1252" s="175" t="n"/>
      <c r="AE1252" s="175" t="n"/>
      <c r="AF1252" s="175" t="n"/>
      <c r="AG1252" s="175" t="n"/>
      <c r="AH1252" s="175" t="n"/>
      <c r="AI1252" s="175" t="n"/>
      <c r="AJ1252" s="175" t="n"/>
    </row>
    <row r="1253">
      <c r="B1253" s="175" t="n"/>
      <c r="C1253" s="175" t="n"/>
      <c r="D1253" s="175" t="n"/>
      <c r="E1253" s="175" t="n"/>
      <c r="F1253" s="175" t="n"/>
      <c r="G1253" s="175" t="n"/>
      <c r="H1253" s="175" t="n"/>
      <c r="I1253" s="175" t="n"/>
      <c r="J1253" s="175" t="n"/>
      <c r="K1253" s="175" t="n"/>
      <c r="L1253" s="175" t="n"/>
      <c r="M1253" s="175" t="n"/>
      <c r="N1253" s="175" t="n"/>
      <c r="O1253" s="175" t="n"/>
      <c r="P1253" s="175" t="n"/>
      <c r="Q1253" s="175" t="n"/>
      <c r="R1253" s="175" t="n"/>
      <c r="S1253" s="257" t="n"/>
      <c r="T1253" s="175">
        <f>VLOOKUP(_xlfn.CONCAT(G1253,H1253),'SHIP-TO'!H:I,2,0)</f>
        <v/>
      </c>
      <c r="U1253" s="296" t="n"/>
      <c r="V1253" s="175" t="n"/>
      <c r="W1253" s="175" t="n"/>
      <c r="X1253" s="175" t="n"/>
      <c r="Y1253" s="175" t="n"/>
      <c r="Z1253" s="175" t="n"/>
      <c r="AA1253" s="175" t="n"/>
      <c r="AB1253" s="175" t="n"/>
      <c r="AC1253" s="175" t="n"/>
      <c r="AD1253" s="175" t="n"/>
      <c r="AE1253" s="175" t="n"/>
      <c r="AF1253" s="175" t="n"/>
      <c r="AG1253" s="175" t="n"/>
      <c r="AH1253" s="175" t="n"/>
      <c r="AI1253" s="175" t="n"/>
      <c r="AJ1253" s="175" t="n"/>
    </row>
    <row r="1254">
      <c r="B1254" s="175" t="n"/>
      <c r="C1254" s="175" t="n"/>
      <c r="D1254" s="175" t="n"/>
      <c r="E1254" s="175" t="n"/>
      <c r="F1254" s="175" t="n"/>
      <c r="G1254" s="175" t="n"/>
      <c r="H1254" s="175" t="n"/>
      <c r="I1254" s="175" t="n"/>
      <c r="J1254" s="175" t="n"/>
      <c r="K1254" s="175" t="n"/>
      <c r="L1254" s="175" t="n"/>
      <c r="M1254" s="175" t="n"/>
      <c r="N1254" s="175" t="n"/>
      <c r="O1254" s="175" t="n"/>
      <c r="P1254" s="175" t="n"/>
      <c r="Q1254" s="175" t="n"/>
      <c r="R1254" s="175" t="n"/>
      <c r="S1254" s="257" t="n"/>
      <c r="T1254" s="175">
        <f>VLOOKUP(_xlfn.CONCAT(G1254,H1254),'SHIP-TO'!H:I,2,0)</f>
        <v/>
      </c>
      <c r="U1254" s="296" t="n"/>
      <c r="V1254" s="175" t="n"/>
      <c r="W1254" s="175" t="n"/>
      <c r="X1254" s="175" t="n"/>
      <c r="Y1254" s="175" t="n"/>
      <c r="Z1254" s="175" t="n"/>
      <c r="AA1254" s="175" t="n"/>
      <c r="AB1254" s="175" t="n"/>
      <c r="AC1254" s="175" t="n"/>
      <c r="AD1254" s="175" t="n"/>
      <c r="AE1254" s="175" t="n"/>
      <c r="AF1254" s="175" t="n"/>
      <c r="AG1254" s="175" t="n"/>
      <c r="AH1254" s="175" t="n"/>
      <c r="AI1254" s="175" t="n"/>
      <c r="AJ1254" s="175" t="n"/>
    </row>
    <row r="1255">
      <c r="B1255" s="175" t="n"/>
      <c r="C1255" s="175" t="n"/>
      <c r="D1255" s="175" t="n"/>
      <c r="E1255" s="175" t="n"/>
      <c r="F1255" s="175" t="n"/>
      <c r="G1255" s="175" t="n"/>
      <c r="H1255" s="175" t="n"/>
      <c r="I1255" s="175" t="n"/>
      <c r="J1255" s="175" t="n"/>
      <c r="K1255" s="175" t="n"/>
      <c r="L1255" s="175" t="n"/>
      <c r="M1255" s="175" t="n"/>
      <c r="N1255" s="175" t="n"/>
      <c r="O1255" s="175" t="n"/>
      <c r="P1255" s="175" t="n"/>
      <c r="Q1255" s="175" t="n"/>
      <c r="R1255" s="175" t="n"/>
      <c r="S1255" s="257" t="n"/>
      <c r="T1255" s="175">
        <f>VLOOKUP(_xlfn.CONCAT(G1255,H1255),'SHIP-TO'!H:I,2,0)</f>
        <v/>
      </c>
      <c r="U1255" s="296" t="n"/>
      <c r="V1255" s="175" t="n"/>
      <c r="W1255" s="175" t="n"/>
      <c r="X1255" s="175" t="n"/>
      <c r="Y1255" s="175" t="n"/>
      <c r="Z1255" s="175" t="n"/>
      <c r="AA1255" s="175" t="n"/>
      <c r="AB1255" s="175" t="n"/>
      <c r="AC1255" s="175" t="n"/>
      <c r="AD1255" s="175" t="n"/>
      <c r="AE1255" s="175" t="n"/>
      <c r="AF1255" s="175" t="n"/>
      <c r="AG1255" s="175" t="n"/>
      <c r="AH1255" s="175" t="n"/>
      <c r="AI1255" s="175" t="n"/>
      <c r="AJ1255" s="175" t="n"/>
    </row>
    <row r="1256">
      <c r="B1256" s="175" t="n"/>
      <c r="C1256" s="175" t="n"/>
      <c r="D1256" s="175" t="n"/>
      <c r="E1256" s="175" t="n"/>
      <c r="F1256" s="175" t="n"/>
      <c r="G1256" s="175" t="n"/>
      <c r="H1256" s="175" t="n"/>
      <c r="I1256" s="175" t="n"/>
      <c r="J1256" s="175" t="n"/>
      <c r="K1256" s="175" t="n"/>
      <c r="L1256" s="175" t="n"/>
      <c r="M1256" s="175" t="n"/>
      <c r="N1256" s="175" t="n"/>
      <c r="O1256" s="175" t="n"/>
      <c r="P1256" s="175" t="n"/>
      <c r="Q1256" s="175" t="n"/>
      <c r="R1256" s="175" t="n"/>
      <c r="S1256" s="257" t="n"/>
      <c r="T1256" s="175">
        <f>VLOOKUP(_xlfn.CONCAT(G1256,H1256),'SHIP-TO'!H:I,2,0)</f>
        <v/>
      </c>
      <c r="U1256" s="296" t="n"/>
      <c r="V1256" s="175" t="n"/>
      <c r="W1256" s="175" t="n"/>
      <c r="X1256" s="175" t="n"/>
      <c r="Y1256" s="175" t="n"/>
      <c r="Z1256" s="175" t="n"/>
      <c r="AA1256" s="175" t="n"/>
      <c r="AB1256" s="175" t="n"/>
      <c r="AC1256" s="175" t="n"/>
      <c r="AD1256" s="175" t="n"/>
      <c r="AE1256" s="175" t="n"/>
      <c r="AF1256" s="175" t="n"/>
      <c r="AG1256" s="175" t="n"/>
      <c r="AH1256" s="175" t="n"/>
      <c r="AI1256" s="175" t="n"/>
      <c r="AJ1256" s="175" t="n"/>
    </row>
    <row r="1257">
      <c r="B1257" s="175" t="n"/>
      <c r="C1257" s="175" t="n"/>
      <c r="D1257" s="175" t="n"/>
      <c r="E1257" s="175" t="n"/>
      <c r="F1257" s="175" t="n"/>
      <c r="G1257" s="175" t="n"/>
      <c r="H1257" s="175" t="n"/>
      <c r="I1257" s="175" t="n"/>
      <c r="J1257" s="175" t="n"/>
      <c r="K1257" s="175" t="n"/>
      <c r="L1257" s="175" t="n"/>
      <c r="M1257" s="175" t="n"/>
      <c r="N1257" s="175" t="n"/>
      <c r="O1257" s="175" t="n"/>
      <c r="P1257" s="175" t="n"/>
      <c r="Q1257" s="175" t="n"/>
      <c r="R1257" s="175" t="n"/>
      <c r="S1257" s="257" t="n"/>
      <c r="T1257" s="175">
        <f>VLOOKUP(_xlfn.CONCAT(G1257,H1257),'SHIP-TO'!H:I,2,0)</f>
        <v/>
      </c>
      <c r="U1257" s="296" t="n"/>
      <c r="V1257" s="175" t="n"/>
      <c r="W1257" s="175" t="n"/>
      <c r="X1257" s="175" t="n"/>
      <c r="Y1257" s="175" t="n"/>
      <c r="Z1257" s="175" t="n"/>
      <c r="AA1257" s="175" t="n"/>
      <c r="AB1257" s="175" t="n"/>
      <c r="AC1257" s="175" t="n"/>
      <c r="AD1257" s="175" t="n"/>
      <c r="AE1257" s="175" t="n"/>
      <c r="AF1257" s="175" t="n"/>
      <c r="AG1257" s="175" t="n"/>
      <c r="AH1257" s="175" t="n"/>
      <c r="AI1257" s="175" t="n"/>
      <c r="AJ1257" s="175" t="n"/>
    </row>
    <row r="1258">
      <c r="B1258" s="175" t="n"/>
      <c r="C1258" s="175" t="n"/>
      <c r="D1258" s="175" t="n"/>
      <c r="E1258" s="175" t="n"/>
      <c r="F1258" s="175" t="n"/>
      <c r="G1258" s="175" t="n"/>
      <c r="H1258" s="175" t="n"/>
      <c r="I1258" s="175" t="n"/>
      <c r="J1258" s="175" t="n"/>
      <c r="K1258" s="175" t="n"/>
      <c r="L1258" s="175" t="n"/>
      <c r="M1258" s="175" t="n"/>
      <c r="N1258" s="175" t="n"/>
      <c r="O1258" s="175" t="n"/>
      <c r="P1258" s="175" t="n"/>
      <c r="Q1258" s="175" t="n"/>
      <c r="R1258" s="175" t="n"/>
      <c r="S1258" s="257" t="n"/>
      <c r="T1258" s="175">
        <f>VLOOKUP(_xlfn.CONCAT(G1258,H1258),'SHIP-TO'!H:I,2,0)</f>
        <v/>
      </c>
      <c r="U1258" s="296" t="n"/>
      <c r="V1258" s="175" t="n"/>
      <c r="W1258" s="175" t="n"/>
      <c r="X1258" s="175" t="n"/>
      <c r="Y1258" s="175" t="n"/>
      <c r="Z1258" s="175" t="n"/>
      <c r="AA1258" s="175" t="n"/>
      <c r="AB1258" s="175" t="n"/>
      <c r="AC1258" s="175" t="n"/>
      <c r="AD1258" s="175" t="n"/>
      <c r="AE1258" s="175" t="n"/>
      <c r="AF1258" s="175" t="n"/>
      <c r="AG1258" s="175" t="n"/>
      <c r="AH1258" s="175" t="n"/>
      <c r="AI1258" s="175" t="n"/>
      <c r="AJ1258" s="175" t="n"/>
    </row>
    <row r="1259">
      <c r="B1259" s="175" t="n"/>
      <c r="C1259" s="175" t="n"/>
      <c r="D1259" s="175" t="n"/>
      <c r="E1259" s="175" t="n"/>
      <c r="F1259" s="175" t="n"/>
      <c r="G1259" s="175" t="n"/>
      <c r="H1259" s="175" t="n"/>
      <c r="I1259" s="175" t="n"/>
      <c r="J1259" s="175" t="n"/>
      <c r="K1259" s="175" t="n"/>
      <c r="L1259" s="175" t="n"/>
      <c r="M1259" s="175" t="n"/>
      <c r="N1259" s="175" t="n"/>
      <c r="O1259" s="175" t="n"/>
      <c r="P1259" s="175" t="n"/>
      <c r="Q1259" s="175" t="n"/>
      <c r="R1259" s="175" t="n"/>
      <c r="S1259" s="257" t="n"/>
      <c r="T1259" s="175">
        <f>VLOOKUP(_xlfn.CONCAT(G1259,H1259),'SHIP-TO'!H:I,2,0)</f>
        <v/>
      </c>
      <c r="U1259" s="296" t="n"/>
      <c r="V1259" s="175" t="n"/>
      <c r="W1259" s="175" t="n"/>
      <c r="X1259" s="175" t="n"/>
      <c r="Y1259" s="175" t="n"/>
      <c r="Z1259" s="175" t="n"/>
      <c r="AA1259" s="175" t="n"/>
      <c r="AB1259" s="175" t="n"/>
      <c r="AC1259" s="175" t="n"/>
      <c r="AD1259" s="175" t="n"/>
      <c r="AE1259" s="175" t="n"/>
      <c r="AF1259" s="175" t="n"/>
      <c r="AG1259" s="175" t="n"/>
      <c r="AH1259" s="175" t="n"/>
      <c r="AI1259" s="175" t="n"/>
      <c r="AJ1259" s="175" t="n"/>
    </row>
    <row r="1260">
      <c r="B1260" s="175" t="n"/>
      <c r="C1260" s="175" t="n"/>
      <c r="D1260" s="175" t="n"/>
      <c r="E1260" s="175" t="n"/>
      <c r="F1260" s="175" t="n"/>
      <c r="G1260" s="175" t="n"/>
      <c r="H1260" s="175" t="n"/>
      <c r="I1260" s="175" t="n"/>
      <c r="J1260" s="175" t="n"/>
      <c r="K1260" s="175" t="n"/>
      <c r="L1260" s="175" t="n"/>
      <c r="M1260" s="175" t="n"/>
      <c r="N1260" s="175" t="n"/>
      <c r="O1260" s="175" t="n"/>
      <c r="P1260" s="175" t="n"/>
      <c r="Q1260" s="175" t="n"/>
      <c r="R1260" s="175" t="n"/>
      <c r="S1260" s="257" t="n"/>
      <c r="T1260" s="175">
        <f>VLOOKUP(_xlfn.CONCAT(G1260,H1260),'SHIP-TO'!H:I,2,0)</f>
        <v/>
      </c>
      <c r="U1260" s="296" t="n"/>
      <c r="V1260" s="175" t="n"/>
      <c r="W1260" s="175" t="n"/>
      <c r="X1260" s="175" t="n"/>
      <c r="Y1260" s="175" t="n"/>
      <c r="Z1260" s="175" t="n"/>
      <c r="AA1260" s="175" t="n"/>
      <c r="AB1260" s="175" t="n"/>
      <c r="AC1260" s="175" t="n"/>
      <c r="AD1260" s="175" t="n"/>
      <c r="AE1260" s="175" t="n"/>
      <c r="AF1260" s="175" t="n"/>
      <c r="AG1260" s="175" t="n"/>
      <c r="AH1260" s="175" t="n"/>
      <c r="AI1260" s="175" t="n"/>
      <c r="AJ1260" s="175" t="n"/>
    </row>
    <row r="1261">
      <c r="B1261" s="175" t="n"/>
      <c r="C1261" s="175" t="n"/>
      <c r="D1261" s="175" t="n"/>
      <c r="E1261" s="175" t="n"/>
      <c r="F1261" s="175" t="n"/>
      <c r="G1261" s="175" t="n"/>
      <c r="H1261" s="175" t="n"/>
      <c r="I1261" s="175" t="n"/>
      <c r="J1261" s="175" t="n"/>
      <c r="K1261" s="175" t="n"/>
      <c r="L1261" s="175" t="n"/>
      <c r="M1261" s="175" t="n"/>
      <c r="N1261" s="175" t="n"/>
      <c r="O1261" s="175" t="n"/>
      <c r="P1261" s="175" t="n"/>
      <c r="Q1261" s="175" t="n"/>
      <c r="R1261" s="175" t="n"/>
      <c r="S1261" s="257" t="n"/>
      <c r="T1261" s="175">
        <f>VLOOKUP(_xlfn.CONCAT(G1261,H1261),'SHIP-TO'!H:I,2,0)</f>
        <v/>
      </c>
      <c r="U1261" s="296" t="n"/>
      <c r="V1261" s="175" t="n"/>
      <c r="W1261" s="175" t="n"/>
      <c r="X1261" s="175" t="n"/>
      <c r="Y1261" s="175" t="n"/>
      <c r="Z1261" s="175" t="n"/>
      <c r="AA1261" s="175" t="n"/>
      <c r="AB1261" s="175" t="n"/>
      <c r="AC1261" s="175" t="n"/>
      <c r="AD1261" s="175" t="n"/>
      <c r="AE1261" s="175" t="n"/>
      <c r="AF1261" s="175" t="n"/>
      <c r="AG1261" s="175" t="n"/>
      <c r="AH1261" s="175" t="n"/>
      <c r="AI1261" s="175" t="n"/>
      <c r="AJ1261" s="175" t="n"/>
    </row>
    <row r="1262">
      <c r="B1262" s="175" t="n"/>
      <c r="C1262" s="175" t="n"/>
      <c r="D1262" s="175" t="n"/>
      <c r="E1262" s="175" t="n"/>
      <c r="F1262" s="175" t="n"/>
      <c r="G1262" s="175" t="n"/>
      <c r="H1262" s="175" t="n"/>
      <c r="I1262" s="175" t="n"/>
      <c r="J1262" s="175" t="n"/>
      <c r="K1262" s="175" t="n"/>
      <c r="L1262" s="175" t="n"/>
      <c r="M1262" s="175" t="n"/>
      <c r="N1262" s="175" t="n"/>
      <c r="O1262" s="175" t="n"/>
      <c r="P1262" s="175" t="n"/>
      <c r="Q1262" s="175" t="n"/>
      <c r="R1262" s="175" t="n"/>
      <c r="S1262" s="257" t="n"/>
      <c r="T1262" s="175">
        <f>VLOOKUP(_xlfn.CONCAT(G1262,H1262),'SHIP-TO'!H:I,2,0)</f>
        <v/>
      </c>
      <c r="U1262" s="296" t="n"/>
      <c r="V1262" s="175" t="n"/>
      <c r="W1262" s="175" t="n"/>
      <c r="X1262" s="175" t="n"/>
      <c r="Y1262" s="175" t="n"/>
      <c r="Z1262" s="175" t="n"/>
      <c r="AA1262" s="175" t="n"/>
      <c r="AB1262" s="175" t="n"/>
      <c r="AC1262" s="175" t="n"/>
      <c r="AD1262" s="175" t="n"/>
      <c r="AE1262" s="175" t="n"/>
      <c r="AF1262" s="175" t="n"/>
      <c r="AG1262" s="175" t="n"/>
      <c r="AH1262" s="175" t="n"/>
      <c r="AI1262" s="175" t="n"/>
      <c r="AJ1262" s="175" t="n"/>
    </row>
    <row r="1263">
      <c r="B1263" s="175" t="n"/>
      <c r="C1263" s="175" t="n"/>
      <c r="D1263" s="175" t="n"/>
      <c r="E1263" s="175" t="n"/>
      <c r="F1263" s="175" t="n"/>
      <c r="G1263" s="175" t="n"/>
      <c r="H1263" s="175" t="n"/>
      <c r="I1263" s="175" t="n"/>
      <c r="J1263" s="175" t="n"/>
      <c r="K1263" s="175" t="n"/>
      <c r="L1263" s="175" t="n"/>
      <c r="M1263" s="175" t="n"/>
      <c r="N1263" s="175" t="n"/>
      <c r="O1263" s="175" t="n"/>
      <c r="P1263" s="175" t="n"/>
      <c r="Q1263" s="175" t="n"/>
      <c r="R1263" s="175" t="n"/>
      <c r="S1263" s="257" t="n"/>
      <c r="T1263" s="175">
        <f>VLOOKUP(_xlfn.CONCAT(G1263,H1263),'SHIP-TO'!H:I,2,0)</f>
        <v/>
      </c>
      <c r="U1263" s="296" t="n"/>
      <c r="V1263" s="175" t="n"/>
      <c r="W1263" s="175" t="n"/>
      <c r="X1263" s="175" t="n"/>
      <c r="Y1263" s="175" t="n"/>
      <c r="Z1263" s="175" t="n"/>
      <c r="AA1263" s="175" t="n"/>
      <c r="AB1263" s="175" t="n"/>
      <c r="AC1263" s="175" t="n"/>
      <c r="AD1263" s="175" t="n"/>
      <c r="AE1263" s="175" t="n"/>
      <c r="AF1263" s="175" t="n"/>
      <c r="AG1263" s="175" t="n"/>
      <c r="AH1263" s="175" t="n"/>
      <c r="AI1263" s="175" t="n"/>
      <c r="AJ1263" s="175" t="n"/>
    </row>
    <row r="1264">
      <c r="B1264" s="175" t="n"/>
      <c r="C1264" s="175" t="n"/>
      <c r="D1264" s="175" t="n"/>
      <c r="E1264" s="175" t="n"/>
      <c r="F1264" s="175" t="n"/>
      <c r="G1264" s="175" t="n"/>
      <c r="H1264" s="175" t="n"/>
      <c r="I1264" s="175" t="n"/>
      <c r="J1264" s="175" t="n"/>
      <c r="K1264" s="175" t="n"/>
      <c r="L1264" s="175" t="n"/>
      <c r="M1264" s="175" t="n"/>
      <c r="N1264" s="175" t="n"/>
      <c r="O1264" s="175" t="n"/>
      <c r="P1264" s="175" t="n"/>
      <c r="Q1264" s="175" t="n"/>
      <c r="R1264" s="175" t="n"/>
      <c r="S1264" s="257" t="n"/>
      <c r="T1264" s="175">
        <f>VLOOKUP(_xlfn.CONCAT(G1264,H1264),'SHIP-TO'!H:I,2,0)</f>
        <v/>
      </c>
      <c r="U1264" s="296" t="n"/>
      <c r="V1264" s="175" t="n"/>
      <c r="W1264" s="175" t="n"/>
      <c r="X1264" s="175" t="n"/>
      <c r="Y1264" s="175" t="n"/>
      <c r="Z1264" s="175" t="n"/>
      <c r="AA1264" s="175" t="n"/>
      <c r="AB1264" s="175" t="n"/>
      <c r="AC1264" s="175" t="n"/>
      <c r="AD1264" s="175" t="n"/>
      <c r="AE1264" s="175" t="n"/>
      <c r="AF1264" s="175" t="n"/>
      <c r="AG1264" s="175" t="n"/>
      <c r="AH1264" s="175" t="n"/>
      <c r="AI1264" s="175" t="n"/>
      <c r="AJ1264" s="175" t="n"/>
    </row>
    <row r="1265">
      <c r="B1265" s="175" t="n"/>
      <c r="C1265" s="175" t="n"/>
      <c r="D1265" s="175" t="n"/>
      <c r="E1265" s="175" t="n"/>
      <c r="F1265" s="175" t="n"/>
      <c r="G1265" s="175" t="n"/>
      <c r="H1265" s="175" t="n"/>
      <c r="I1265" s="175" t="n"/>
      <c r="J1265" s="175" t="n"/>
      <c r="K1265" s="175" t="n"/>
      <c r="L1265" s="175" t="n"/>
      <c r="M1265" s="175" t="n"/>
      <c r="N1265" s="175" t="n"/>
      <c r="O1265" s="175" t="n"/>
      <c r="P1265" s="175" t="n"/>
      <c r="Q1265" s="175" t="n"/>
      <c r="R1265" s="175" t="n"/>
      <c r="S1265" s="257" t="n"/>
      <c r="T1265" s="175">
        <f>VLOOKUP(_xlfn.CONCAT(G1265,H1265),'SHIP-TO'!H:I,2,0)</f>
        <v/>
      </c>
      <c r="U1265" s="296" t="n"/>
      <c r="V1265" s="175" t="n"/>
      <c r="W1265" s="175" t="n"/>
      <c r="X1265" s="175" t="n"/>
      <c r="Y1265" s="175" t="n"/>
      <c r="Z1265" s="175" t="n"/>
      <c r="AA1265" s="175" t="n"/>
      <c r="AB1265" s="175" t="n"/>
      <c r="AC1265" s="175" t="n"/>
      <c r="AD1265" s="175" t="n"/>
      <c r="AE1265" s="175" t="n"/>
      <c r="AF1265" s="175" t="n"/>
      <c r="AG1265" s="175" t="n"/>
      <c r="AH1265" s="175" t="n"/>
      <c r="AI1265" s="175" t="n"/>
      <c r="AJ1265" s="175" t="n"/>
    </row>
    <row r="1266">
      <c r="B1266" s="175" t="n"/>
      <c r="C1266" s="175" t="n"/>
      <c r="D1266" s="175" t="n"/>
      <c r="E1266" s="175" t="n"/>
      <c r="F1266" s="175" t="n"/>
      <c r="G1266" s="175" t="n"/>
      <c r="H1266" s="175" t="n"/>
      <c r="I1266" s="175" t="n"/>
      <c r="J1266" s="175" t="n"/>
      <c r="K1266" s="175" t="n"/>
      <c r="L1266" s="175" t="n"/>
      <c r="M1266" s="175" t="n"/>
      <c r="N1266" s="175" t="n"/>
      <c r="O1266" s="175" t="n"/>
      <c r="P1266" s="175" t="n"/>
      <c r="Q1266" s="175" t="n"/>
      <c r="R1266" s="175" t="n"/>
      <c r="S1266" s="257" t="n"/>
      <c r="T1266" s="175">
        <f>VLOOKUP(_xlfn.CONCAT(G1266,H1266),'SHIP-TO'!H:I,2,0)</f>
        <v/>
      </c>
      <c r="U1266" s="296" t="n"/>
      <c r="V1266" s="175" t="n"/>
      <c r="W1266" s="175" t="n"/>
      <c r="X1266" s="175" t="n"/>
      <c r="Y1266" s="175" t="n"/>
      <c r="Z1266" s="175" t="n"/>
      <c r="AA1266" s="175" t="n"/>
      <c r="AB1266" s="175" t="n"/>
      <c r="AC1266" s="175" t="n"/>
      <c r="AD1266" s="175" t="n"/>
      <c r="AE1266" s="175" t="n"/>
      <c r="AF1266" s="175" t="n"/>
      <c r="AG1266" s="175" t="n"/>
      <c r="AH1266" s="175" t="n"/>
      <c r="AI1266" s="175" t="n"/>
      <c r="AJ1266" s="175" t="n"/>
    </row>
    <row r="1267">
      <c r="B1267" s="175" t="n"/>
      <c r="C1267" s="175" t="n"/>
      <c r="D1267" s="175" t="n"/>
      <c r="E1267" s="175" t="n"/>
      <c r="F1267" s="175" t="n"/>
      <c r="G1267" s="175" t="n"/>
      <c r="H1267" s="175" t="n"/>
      <c r="I1267" s="175" t="n"/>
      <c r="J1267" s="175" t="n"/>
      <c r="K1267" s="175" t="n"/>
      <c r="L1267" s="175" t="n"/>
      <c r="M1267" s="175" t="n"/>
      <c r="N1267" s="175" t="n"/>
      <c r="O1267" s="175" t="n"/>
      <c r="P1267" s="175" t="n"/>
      <c r="Q1267" s="175" t="n"/>
      <c r="R1267" s="175" t="n"/>
      <c r="S1267" s="257" t="n"/>
      <c r="T1267" s="175">
        <f>VLOOKUP(_xlfn.CONCAT(G1267,H1267),'SHIP-TO'!H:I,2,0)</f>
        <v/>
      </c>
      <c r="U1267" s="296" t="n"/>
      <c r="V1267" s="175" t="n"/>
      <c r="W1267" s="175" t="n"/>
      <c r="X1267" s="175" t="n"/>
      <c r="Y1267" s="175" t="n"/>
      <c r="Z1267" s="175" t="n"/>
      <c r="AA1267" s="175" t="n"/>
      <c r="AB1267" s="175" t="n"/>
      <c r="AC1267" s="175" t="n"/>
      <c r="AD1267" s="175" t="n"/>
      <c r="AE1267" s="175" t="n"/>
      <c r="AF1267" s="175" t="n"/>
      <c r="AG1267" s="175" t="n"/>
      <c r="AH1267" s="175" t="n"/>
      <c r="AI1267" s="175" t="n"/>
      <c r="AJ1267" s="175" t="n"/>
    </row>
    <row r="1268">
      <c r="B1268" s="175" t="n"/>
      <c r="C1268" s="175" t="n"/>
      <c r="D1268" s="175" t="n"/>
      <c r="E1268" s="175" t="n"/>
      <c r="F1268" s="175" t="n"/>
      <c r="G1268" s="175" t="n"/>
      <c r="H1268" s="175" t="n"/>
      <c r="I1268" s="175" t="n"/>
      <c r="J1268" s="175" t="n"/>
      <c r="K1268" s="175" t="n"/>
      <c r="L1268" s="175" t="n"/>
      <c r="M1268" s="175" t="n"/>
      <c r="N1268" s="175" t="n"/>
      <c r="O1268" s="175" t="n"/>
      <c r="P1268" s="175" t="n"/>
      <c r="Q1268" s="175" t="n"/>
      <c r="R1268" s="175" t="n"/>
      <c r="S1268" s="257" t="n"/>
      <c r="T1268" s="175">
        <f>VLOOKUP(_xlfn.CONCAT(G1268,H1268),'SHIP-TO'!H:I,2,0)</f>
        <v/>
      </c>
      <c r="U1268" s="296" t="n"/>
      <c r="V1268" s="175" t="n"/>
      <c r="W1268" s="175" t="n"/>
      <c r="X1268" s="175" t="n"/>
      <c r="Y1268" s="175" t="n"/>
      <c r="Z1268" s="175" t="n"/>
      <c r="AA1268" s="175" t="n"/>
      <c r="AB1268" s="175" t="n"/>
      <c r="AC1268" s="175" t="n"/>
      <c r="AD1268" s="175" t="n"/>
      <c r="AE1268" s="175" t="n"/>
      <c r="AF1268" s="175" t="n"/>
      <c r="AG1268" s="175" t="n"/>
      <c r="AH1268" s="175" t="n"/>
      <c r="AI1268" s="175" t="n"/>
      <c r="AJ1268" s="175" t="n"/>
    </row>
    <row r="1269">
      <c r="B1269" s="175" t="n"/>
      <c r="C1269" s="175" t="n"/>
      <c r="D1269" s="175" t="n"/>
      <c r="E1269" s="175" t="n"/>
      <c r="F1269" s="175" t="n"/>
      <c r="G1269" s="175" t="n"/>
      <c r="H1269" s="175" t="n"/>
      <c r="I1269" s="175" t="n"/>
      <c r="J1269" s="175" t="n"/>
      <c r="K1269" s="175" t="n"/>
      <c r="L1269" s="175" t="n"/>
      <c r="M1269" s="175" t="n"/>
      <c r="N1269" s="175" t="n"/>
      <c r="O1269" s="175" t="n"/>
      <c r="P1269" s="175" t="n"/>
      <c r="Q1269" s="175" t="n"/>
      <c r="R1269" s="175" t="n"/>
      <c r="S1269" s="257" t="n"/>
      <c r="T1269" s="175">
        <f>VLOOKUP(_xlfn.CONCAT(G1269,H1269),'SHIP-TO'!H:I,2,0)</f>
        <v/>
      </c>
      <c r="U1269" s="296" t="n"/>
      <c r="V1269" s="175" t="n"/>
      <c r="W1269" s="175" t="n"/>
      <c r="X1269" s="175" t="n"/>
      <c r="Y1269" s="175" t="n"/>
      <c r="Z1269" s="175" t="n"/>
      <c r="AA1269" s="175" t="n"/>
      <c r="AB1269" s="175" t="n"/>
      <c r="AC1269" s="175" t="n"/>
      <c r="AD1269" s="175" t="n"/>
      <c r="AE1269" s="175" t="n"/>
      <c r="AF1269" s="175" t="n"/>
      <c r="AG1269" s="175" t="n"/>
      <c r="AH1269" s="175" t="n"/>
      <c r="AI1269" s="175" t="n"/>
      <c r="AJ1269" s="175" t="n"/>
    </row>
    <row r="1270">
      <c r="B1270" s="175" t="n"/>
      <c r="C1270" s="175" t="n"/>
      <c r="D1270" s="175" t="n"/>
      <c r="E1270" s="175" t="n"/>
      <c r="F1270" s="175" t="n"/>
      <c r="G1270" s="175" t="n"/>
      <c r="H1270" s="175" t="n"/>
      <c r="I1270" s="175" t="n"/>
      <c r="J1270" s="175" t="n"/>
      <c r="K1270" s="175" t="n"/>
      <c r="L1270" s="175" t="n"/>
      <c r="M1270" s="175" t="n"/>
      <c r="N1270" s="175" t="n"/>
      <c r="O1270" s="175" t="n"/>
      <c r="P1270" s="175" t="n"/>
      <c r="Q1270" s="175" t="n"/>
      <c r="R1270" s="175" t="n"/>
      <c r="S1270" s="257" t="n"/>
      <c r="T1270" s="175">
        <f>VLOOKUP(_xlfn.CONCAT(G1270,H1270),'SHIP-TO'!H:I,2,0)</f>
        <v/>
      </c>
      <c r="U1270" s="296" t="n"/>
      <c r="V1270" s="175" t="n"/>
      <c r="W1270" s="175" t="n"/>
      <c r="X1270" s="175" t="n"/>
      <c r="Y1270" s="175" t="n"/>
      <c r="Z1270" s="175" t="n"/>
      <c r="AA1270" s="175" t="n"/>
      <c r="AB1270" s="175" t="n"/>
      <c r="AC1270" s="175" t="n"/>
      <c r="AD1270" s="175" t="n"/>
      <c r="AE1270" s="175" t="n"/>
      <c r="AF1270" s="175" t="n"/>
      <c r="AG1270" s="175" t="n"/>
      <c r="AH1270" s="175" t="n"/>
      <c r="AI1270" s="175" t="n"/>
      <c r="AJ1270" s="175" t="n"/>
    </row>
    <row r="1271">
      <c r="B1271" s="175" t="n"/>
      <c r="C1271" s="175" t="n"/>
      <c r="D1271" s="175" t="n"/>
      <c r="E1271" s="175" t="n"/>
      <c r="F1271" s="175" t="n"/>
      <c r="G1271" s="175" t="n"/>
      <c r="H1271" s="175" t="n"/>
      <c r="I1271" s="175" t="n"/>
      <c r="J1271" s="175" t="n"/>
      <c r="K1271" s="175" t="n"/>
      <c r="L1271" s="175" t="n"/>
      <c r="M1271" s="175" t="n"/>
      <c r="N1271" s="175" t="n"/>
      <c r="O1271" s="175" t="n"/>
      <c r="P1271" s="175" t="n"/>
      <c r="Q1271" s="175" t="n"/>
      <c r="R1271" s="175" t="n"/>
      <c r="S1271" s="257" t="n"/>
      <c r="T1271" s="175">
        <f>VLOOKUP(_xlfn.CONCAT(G1271,H1271),'SHIP-TO'!H:I,2,0)</f>
        <v/>
      </c>
      <c r="U1271" s="296" t="n"/>
      <c r="V1271" s="175" t="n"/>
      <c r="W1271" s="175" t="n"/>
      <c r="X1271" s="175" t="n"/>
      <c r="Y1271" s="175" t="n"/>
      <c r="Z1271" s="175" t="n"/>
      <c r="AA1271" s="175" t="n"/>
      <c r="AB1271" s="175" t="n"/>
      <c r="AC1271" s="175" t="n"/>
      <c r="AD1271" s="175" t="n"/>
      <c r="AE1271" s="175" t="n"/>
      <c r="AF1271" s="175" t="n"/>
      <c r="AG1271" s="175" t="n"/>
      <c r="AH1271" s="175" t="n"/>
      <c r="AI1271" s="175" t="n"/>
      <c r="AJ1271" s="175" t="n"/>
    </row>
    <row r="1272">
      <c r="B1272" s="175" t="n"/>
      <c r="C1272" s="175" t="n"/>
      <c r="D1272" s="175" t="n"/>
      <c r="E1272" s="175" t="n"/>
      <c r="F1272" s="175" t="n"/>
      <c r="G1272" s="175" t="n"/>
      <c r="H1272" s="175" t="n"/>
      <c r="I1272" s="175" t="n"/>
      <c r="J1272" s="175" t="n"/>
      <c r="K1272" s="175" t="n"/>
      <c r="L1272" s="175" t="n"/>
      <c r="M1272" s="175" t="n"/>
      <c r="N1272" s="175" t="n"/>
      <c r="O1272" s="175" t="n"/>
      <c r="P1272" s="175" t="n"/>
      <c r="Q1272" s="175" t="n"/>
      <c r="R1272" s="175" t="n"/>
      <c r="S1272" s="257" t="n"/>
      <c r="T1272" s="175">
        <f>VLOOKUP(_xlfn.CONCAT(G1272,H1272),'SHIP-TO'!H:I,2,0)</f>
        <v/>
      </c>
      <c r="U1272" s="296" t="n"/>
      <c r="V1272" s="175" t="n"/>
      <c r="W1272" s="175" t="n"/>
      <c r="X1272" s="175" t="n"/>
      <c r="Y1272" s="175" t="n"/>
      <c r="Z1272" s="175" t="n"/>
      <c r="AA1272" s="175" t="n"/>
      <c r="AB1272" s="175" t="n"/>
      <c r="AC1272" s="175" t="n"/>
      <c r="AD1272" s="175" t="n"/>
      <c r="AE1272" s="175" t="n"/>
      <c r="AF1272" s="175" t="n"/>
      <c r="AG1272" s="175" t="n"/>
      <c r="AH1272" s="175" t="n"/>
      <c r="AI1272" s="175" t="n"/>
      <c r="AJ1272" s="175" t="n"/>
    </row>
    <row r="1273">
      <c r="B1273" s="175" t="n"/>
      <c r="C1273" s="175" t="n"/>
      <c r="D1273" s="175" t="n"/>
      <c r="E1273" s="175" t="n"/>
      <c r="F1273" s="175" t="n"/>
      <c r="G1273" s="175" t="n"/>
      <c r="H1273" s="175" t="n"/>
      <c r="I1273" s="175" t="n"/>
      <c r="J1273" s="175" t="n"/>
      <c r="K1273" s="175" t="n"/>
      <c r="L1273" s="175" t="n"/>
      <c r="M1273" s="175" t="n"/>
      <c r="N1273" s="175" t="n"/>
      <c r="O1273" s="175" t="n"/>
      <c r="P1273" s="175" t="n"/>
      <c r="Q1273" s="175" t="n"/>
      <c r="R1273" s="175" t="n"/>
      <c r="S1273" s="257" t="n"/>
      <c r="T1273" s="175">
        <f>VLOOKUP(_xlfn.CONCAT(G1273,H1273),'SHIP-TO'!H:I,2,0)</f>
        <v/>
      </c>
      <c r="U1273" s="296" t="n"/>
      <c r="V1273" s="175" t="n"/>
      <c r="W1273" s="175" t="n"/>
      <c r="X1273" s="175" t="n"/>
      <c r="Y1273" s="175" t="n"/>
      <c r="Z1273" s="175" t="n"/>
      <c r="AA1273" s="175" t="n"/>
      <c r="AB1273" s="175" t="n"/>
      <c r="AC1273" s="175" t="n"/>
      <c r="AD1273" s="175" t="n"/>
      <c r="AE1273" s="175" t="n"/>
      <c r="AF1273" s="175" t="n"/>
      <c r="AG1273" s="175" t="n"/>
      <c r="AH1273" s="175" t="n"/>
      <c r="AI1273" s="175" t="n"/>
      <c r="AJ1273" s="175" t="n"/>
    </row>
    <row r="1274">
      <c r="B1274" s="175" t="n"/>
      <c r="C1274" s="175" t="n"/>
      <c r="D1274" s="175" t="n"/>
      <c r="E1274" s="175" t="n"/>
      <c r="F1274" s="175" t="n"/>
      <c r="G1274" s="175" t="n"/>
      <c r="H1274" s="175" t="n"/>
      <c r="I1274" s="175" t="n"/>
      <c r="J1274" s="175" t="n"/>
      <c r="K1274" s="175" t="n"/>
      <c r="L1274" s="175" t="n"/>
      <c r="M1274" s="175" t="n"/>
      <c r="N1274" s="175" t="n"/>
      <c r="O1274" s="175" t="n"/>
      <c r="P1274" s="175" t="n"/>
      <c r="Q1274" s="175" t="n"/>
      <c r="R1274" s="175" t="n"/>
      <c r="S1274" s="257" t="n"/>
      <c r="T1274" s="175">
        <f>VLOOKUP(_xlfn.CONCAT(G1274,H1274),'SHIP-TO'!H:I,2,0)</f>
        <v/>
      </c>
      <c r="U1274" s="296" t="n"/>
      <c r="V1274" s="175" t="n"/>
      <c r="W1274" s="175" t="n"/>
      <c r="X1274" s="175" t="n"/>
      <c r="Y1274" s="175" t="n"/>
      <c r="Z1274" s="175" t="n"/>
      <c r="AA1274" s="175" t="n"/>
      <c r="AB1274" s="175" t="n"/>
      <c r="AC1274" s="175" t="n"/>
      <c r="AD1274" s="175" t="n"/>
      <c r="AE1274" s="175" t="n"/>
      <c r="AF1274" s="175" t="n"/>
      <c r="AG1274" s="175" t="n"/>
      <c r="AH1274" s="175" t="n"/>
      <c r="AI1274" s="175" t="n"/>
      <c r="AJ1274" s="175" t="n"/>
    </row>
    <row r="1275">
      <c r="B1275" s="175" t="n"/>
      <c r="C1275" s="175" t="n"/>
      <c r="D1275" s="175" t="n"/>
      <c r="E1275" s="175" t="n"/>
      <c r="F1275" s="175" t="n"/>
      <c r="G1275" s="175" t="n"/>
      <c r="H1275" s="175" t="n"/>
      <c r="I1275" s="175" t="n"/>
      <c r="J1275" s="175" t="n"/>
      <c r="K1275" s="175" t="n"/>
      <c r="L1275" s="175" t="n"/>
      <c r="M1275" s="175" t="n"/>
      <c r="N1275" s="175" t="n"/>
      <c r="O1275" s="175" t="n"/>
      <c r="P1275" s="175" t="n"/>
      <c r="Q1275" s="175" t="n"/>
      <c r="R1275" s="175" t="n"/>
      <c r="S1275" s="257" t="n"/>
      <c r="T1275" s="175">
        <f>VLOOKUP(_xlfn.CONCAT(G1275,H1275),'SHIP-TO'!H:I,2,0)</f>
        <v/>
      </c>
      <c r="U1275" s="296" t="n"/>
      <c r="V1275" s="175" t="n"/>
      <c r="W1275" s="175" t="n"/>
      <c r="X1275" s="175" t="n"/>
      <c r="Y1275" s="175" t="n"/>
      <c r="Z1275" s="175" t="n"/>
      <c r="AA1275" s="175" t="n"/>
      <c r="AB1275" s="175" t="n"/>
      <c r="AC1275" s="175" t="n"/>
      <c r="AD1275" s="175" t="n"/>
      <c r="AE1275" s="175" t="n"/>
      <c r="AF1275" s="175" t="n"/>
      <c r="AG1275" s="175" t="n"/>
      <c r="AH1275" s="175" t="n"/>
      <c r="AI1275" s="175" t="n"/>
      <c r="AJ1275" s="175" t="n"/>
    </row>
    <row r="1276">
      <c r="B1276" s="175" t="n"/>
      <c r="C1276" s="175" t="n"/>
      <c r="D1276" s="175" t="n"/>
      <c r="E1276" s="175" t="n"/>
      <c r="F1276" s="175" t="n"/>
      <c r="G1276" s="175" t="n"/>
      <c r="H1276" s="175" t="n"/>
      <c r="I1276" s="175" t="n"/>
      <c r="J1276" s="175" t="n"/>
      <c r="K1276" s="175" t="n"/>
      <c r="L1276" s="175" t="n"/>
      <c r="M1276" s="175" t="n"/>
      <c r="N1276" s="175" t="n"/>
      <c r="O1276" s="175" t="n"/>
      <c r="P1276" s="175" t="n"/>
      <c r="Q1276" s="175" t="n"/>
      <c r="R1276" s="175" t="n"/>
      <c r="S1276" s="257" t="n"/>
      <c r="T1276" s="175">
        <f>VLOOKUP(_xlfn.CONCAT(G1276,H1276),'SHIP-TO'!H:I,2,0)</f>
        <v/>
      </c>
      <c r="U1276" s="296" t="n"/>
      <c r="V1276" s="175" t="n"/>
      <c r="W1276" s="175" t="n"/>
      <c r="X1276" s="175" t="n"/>
      <c r="Y1276" s="175" t="n"/>
      <c r="Z1276" s="175" t="n"/>
      <c r="AA1276" s="175" t="n"/>
      <c r="AB1276" s="175" t="n"/>
      <c r="AC1276" s="175" t="n"/>
      <c r="AD1276" s="175" t="n"/>
      <c r="AE1276" s="175" t="n"/>
      <c r="AF1276" s="175" t="n"/>
      <c r="AG1276" s="175" t="n"/>
      <c r="AH1276" s="175" t="n"/>
      <c r="AI1276" s="175" t="n"/>
      <c r="AJ1276" s="175" t="n"/>
    </row>
    <row r="1277">
      <c r="B1277" s="175" t="n"/>
      <c r="C1277" s="175" t="n"/>
      <c r="D1277" s="175" t="n"/>
      <c r="E1277" s="175" t="n"/>
      <c r="F1277" s="175" t="n"/>
      <c r="G1277" s="175" t="n"/>
      <c r="H1277" s="175" t="n"/>
      <c r="I1277" s="175" t="n"/>
      <c r="J1277" s="175" t="n"/>
      <c r="K1277" s="175" t="n"/>
      <c r="L1277" s="175" t="n"/>
      <c r="M1277" s="175" t="n"/>
      <c r="N1277" s="175" t="n"/>
      <c r="O1277" s="175" t="n"/>
      <c r="P1277" s="175" t="n"/>
      <c r="Q1277" s="175" t="n"/>
      <c r="R1277" s="175" t="n"/>
      <c r="S1277" s="257" t="n"/>
      <c r="T1277" s="175">
        <f>VLOOKUP(_xlfn.CONCAT(G1277,H1277),'SHIP-TO'!H:I,2,0)</f>
        <v/>
      </c>
      <c r="U1277" s="296" t="n"/>
      <c r="V1277" s="175" t="n"/>
      <c r="W1277" s="175" t="n"/>
      <c r="X1277" s="175" t="n"/>
      <c r="Y1277" s="175" t="n"/>
      <c r="Z1277" s="175" t="n"/>
      <c r="AA1277" s="175" t="n"/>
      <c r="AB1277" s="175" t="n"/>
      <c r="AC1277" s="175" t="n"/>
      <c r="AD1277" s="175" t="n"/>
      <c r="AE1277" s="175" t="n"/>
      <c r="AF1277" s="175" t="n"/>
      <c r="AG1277" s="175" t="n"/>
      <c r="AH1277" s="175" t="n"/>
      <c r="AI1277" s="175" t="n"/>
      <c r="AJ1277" s="175" t="n"/>
    </row>
    <row r="1278">
      <c r="B1278" s="175" t="n"/>
      <c r="C1278" s="175" t="n"/>
      <c r="D1278" s="175" t="n"/>
      <c r="E1278" s="175" t="n"/>
      <c r="F1278" s="175" t="n"/>
      <c r="G1278" s="175" t="n"/>
      <c r="H1278" s="175" t="n"/>
      <c r="I1278" s="175" t="n"/>
      <c r="J1278" s="175" t="n"/>
      <c r="K1278" s="175" t="n"/>
      <c r="L1278" s="175" t="n"/>
      <c r="M1278" s="175" t="n"/>
      <c r="N1278" s="175" t="n"/>
      <c r="O1278" s="175" t="n"/>
      <c r="P1278" s="175" t="n"/>
      <c r="Q1278" s="175" t="n"/>
      <c r="R1278" s="175" t="n"/>
      <c r="S1278" s="257" t="n"/>
      <c r="T1278" s="175">
        <f>VLOOKUP(_xlfn.CONCAT(G1278,H1278),'SHIP-TO'!H:I,2,0)</f>
        <v/>
      </c>
      <c r="U1278" s="296" t="n"/>
      <c r="V1278" s="175" t="n"/>
      <c r="W1278" s="175" t="n"/>
      <c r="X1278" s="175" t="n"/>
      <c r="Y1278" s="175" t="n"/>
      <c r="Z1278" s="175" t="n"/>
      <c r="AA1278" s="175" t="n"/>
      <c r="AB1278" s="175" t="n"/>
      <c r="AC1278" s="175" t="n"/>
      <c r="AD1278" s="175" t="n"/>
      <c r="AE1278" s="175" t="n"/>
      <c r="AF1278" s="175" t="n"/>
      <c r="AG1278" s="175" t="n"/>
      <c r="AH1278" s="175" t="n"/>
      <c r="AI1278" s="175" t="n"/>
      <c r="AJ1278" s="175" t="n"/>
    </row>
    <row r="1279">
      <c r="B1279" s="175" t="n"/>
      <c r="C1279" s="175" t="n"/>
      <c r="D1279" s="175" t="n"/>
      <c r="E1279" s="175" t="n"/>
      <c r="F1279" s="175" t="n"/>
      <c r="G1279" s="175" t="n"/>
      <c r="H1279" s="175" t="n"/>
      <c r="I1279" s="175" t="n"/>
      <c r="J1279" s="175" t="n"/>
      <c r="K1279" s="175" t="n"/>
      <c r="L1279" s="175" t="n"/>
      <c r="M1279" s="175" t="n"/>
      <c r="N1279" s="175" t="n"/>
      <c r="O1279" s="175" t="n"/>
      <c r="P1279" s="175" t="n"/>
      <c r="Q1279" s="175" t="n"/>
      <c r="R1279" s="175" t="n"/>
      <c r="S1279" s="257" t="n"/>
      <c r="T1279" s="175">
        <f>VLOOKUP(_xlfn.CONCAT(G1279,H1279),'SHIP-TO'!H:I,2,0)</f>
        <v/>
      </c>
      <c r="U1279" s="296" t="n"/>
      <c r="V1279" s="175" t="n"/>
      <c r="W1279" s="175" t="n"/>
      <c r="X1279" s="175" t="n"/>
      <c r="Y1279" s="175" t="n"/>
      <c r="Z1279" s="175" t="n"/>
      <c r="AA1279" s="175" t="n"/>
      <c r="AB1279" s="175" t="n"/>
      <c r="AC1279" s="175" t="n"/>
      <c r="AD1279" s="175" t="n"/>
      <c r="AE1279" s="175" t="n"/>
      <c r="AF1279" s="175" t="n"/>
      <c r="AG1279" s="175" t="n"/>
      <c r="AH1279" s="175" t="n"/>
      <c r="AI1279" s="175" t="n"/>
      <c r="AJ1279" s="175" t="n"/>
    </row>
    <row r="1280">
      <c r="B1280" s="175" t="n"/>
      <c r="C1280" s="175" t="n"/>
      <c r="D1280" s="175" t="n"/>
      <c r="E1280" s="175" t="n"/>
      <c r="F1280" s="175" t="n"/>
      <c r="G1280" s="175" t="n"/>
      <c r="H1280" s="175" t="n"/>
      <c r="I1280" s="175" t="n"/>
      <c r="J1280" s="175" t="n"/>
      <c r="K1280" s="175" t="n"/>
      <c r="L1280" s="175" t="n"/>
      <c r="M1280" s="175" t="n"/>
      <c r="N1280" s="175" t="n"/>
      <c r="O1280" s="175" t="n"/>
      <c r="P1280" s="175" t="n"/>
      <c r="Q1280" s="175" t="n"/>
      <c r="R1280" s="175" t="n"/>
      <c r="S1280" s="257" t="n"/>
      <c r="T1280" s="175">
        <f>VLOOKUP(_xlfn.CONCAT(G1280,H1280),'SHIP-TO'!H:I,2,0)</f>
        <v/>
      </c>
      <c r="U1280" s="296" t="n"/>
      <c r="V1280" s="175" t="n"/>
      <c r="W1280" s="175" t="n"/>
      <c r="X1280" s="175" t="n"/>
      <c r="Y1280" s="175" t="n"/>
      <c r="Z1280" s="175" t="n"/>
      <c r="AA1280" s="175" t="n"/>
      <c r="AB1280" s="175" t="n"/>
      <c r="AC1280" s="175" t="n"/>
      <c r="AD1280" s="175" t="n"/>
      <c r="AE1280" s="175" t="n"/>
      <c r="AF1280" s="175" t="n"/>
      <c r="AG1280" s="175" t="n"/>
      <c r="AH1280" s="175" t="n"/>
      <c r="AI1280" s="175" t="n"/>
      <c r="AJ1280" s="175" t="n"/>
    </row>
    <row r="1281">
      <c r="B1281" s="175" t="n"/>
      <c r="C1281" s="175" t="n"/>
      <c r="D1281" s="175" t="n"/>
      <c r="E1281" s="175" t="n"/>
      <c r="F1281" s="175" t="n"/>
      <c r="G1281" s="175" t="n"/>
      <c r="H1281" s="175" t="n"/>
      <c r="I1281" s="175" t="n"/>
      <c r="J1281" s="175" t="n"/>
      <c r="K1281" s="175" t="n"/>
      <c r="L1281" s="175" t="n"/>
      <c r="M1281" s="175" t="n"/>
      <c r="N1281" s="175" t="n"/>
      <c r="O1281" s="175" t="n"/>
      <c r="P1281" s="175" t="n"/>
      <c r="Q1281" s="175" t="n"/>
      <c r="R1281" s="175" t="n"/>
      <c r="S1281" s="257" t="n"/>
      <c r="T1281" s="175">
        <f>VLOOKUP(_xlfn.CONCAT(G1281,H1281),'SHIP-TO'!H:I,2,0)</f>
        <v/>
      </c>
      <c r="U1281" s="296" t="n"/>
      <c r="V1281" s="175" t="n"/>
      <c r="W1281" s="175" t="n"/>
      <c r="X1281" s="175" t="n"/>
      <c r="Y1281" s="175" t="n"/>
      <c r="Z1281" s="175" t="n"/>
      <c r="AA1281" s="175" t="n"/>
      <c r="AB1281" s="175" t="n"/>
      <c r="AC1281" s="175" t="n"/>
      <c r="AD1281" s="175" t="n"/>
      <c r="AE1281" s="175" t="n"/>
      <c r="AF1281" s="175" t="n"/>
      <c r="AG1281" s="175" t="n"/>
      <c r="AH1281" s="175" t="n"/>
      <c r="AI1281" s="175" t="n"/>
      <c r="AJ1281" s="175" t="n"/>
    </row>
    <row r="1282">
      <c r="B1282" s="175" t="n"/>
      <c r="C1282" s="175" t="n"/>
      <c r="D1282" s="175" t="n"/>
      <c r="E1282" s="175" t="n"/>
      <c r="F1282" s="175" t="n"/>
      <c r="G1282" s="175" t="n"/>
      <c r="H1282" s="175" t="n"/>
      <c r="I1282" s="175" t="n"/>
      <c r="J1282" s="175" t="n"/>
      <c r="K1282" s="175" t="n"/>
      <c r="L1282" s="175" t="n"/>
      <c r="M1282" s="175" t="n"/>
      <c r="N1282" s="175" t="n"/>
      <c r="O1282" s="175" t="n"/>
      <c r="P1282" s="175" t="n"/>
      <c r="Q1282" s="175" t="n"/>
      <c r="R1282" s="175" t="n"/>
      <c r="S1282" s="257" t="n"/>
      <c r="T1282" s="175">
        <f>VLOOKUP(_xlfn.CONCAT(G1282,H1282),'SHIP-TO'!H:I,2,0)</f>
        <v/>
      </c>
      <c r="U1282" s="296" t="n"/>
      <c r="V1282" s="175" t="n"/>
      <c r="W1282" s="175" t="n"/>
      <c r="X1282" s="175" t="n"/>
      <c r="Y1282" s="175" t="n"/>
      <c r="Z1282" s="175" t="n"/>
      <c r="AA1282" s="175" t="n"/>
      <c r="AB1282" s="175" t="n"/>
      <c r="AC1282" s="175" t="n"/>
      <c r="AD1282" s="175" t="n"/>
      <c r="AE1282" s="175" t="n"/>
      <c r="AF1282" s="175" t="n"/>
      <c r="AG1282" s="175" t="n"/>
      <c r="AH1282" s="175" t="n"/>
      <c r="AI1282" s="175" t="n"/>
      <c r="AJ1282" s="175" t="n"/>
    </row>
    <row r="1283">
      <c r="B1283" s="175" t="n"/>
      <c r="C1283" s="175" t="n"/>
      <c r="D1283" s="175" t="n"/>
      <c r="E1283" s="175" t="n"/>
      <c r="F1283" s="175" t="n"/>
      <c r="G1283" s="175" t="n"/>
      <c r="H1283" s="175" t="n"/>
      <c r="I1283" s="175" t="n"/>
      <c r="J1283" s="175" t="n"/>
      <c r="K1283" s="175" t="n"/>
      <c r="L1283" s="175" t="n"/>
      <c r="M1283" s="175" t="n"/>
      <c r="N1283" s="175" t="n"/>
      <c r="O1283" s="175" t="n"/>
      <c r="P1283" s="175" t="n"/>
      <c r="Q1283" s="175" t="n"/>
      <c r="R1283" s="175" t="n"/>
      <c r="S1283" s="257" t="n"/>
      <c r="T1283" s="175">
        <f>VLOOKUP(_xlfn.CONCAT(G1283,H1283),'SHIP-TO'!H:I,2,0)</f>
        <v/>
      </c>
      <c r="U1283" s="296" t="n"/>
      <c r="V1283" s="175" t="n"/>
      <c r="W1283" s="175" t="n"/>
      <c r="X1283" s="175" t="n"/>
      <c r="Y1283" s="175" t="n"/>
      <c r="Z1283" s="175" t="n"/>
      <c r="AA1283" s="175" t="n"/>
      <c r="AB1283" s="175" t="n"/>
      <c r="AC1283" s="175" t="n"/>
      <c r="AD1283" s="175" t="n"/>
      <c r="AE1283" s="175" t="n"/>
      <c r="AF1283" s="175" t="n"/>
      <c r="AG1283" s="175" t="n"/>
      <c r="AH1283" s="175" t="n"/>
      <c r="AI1283" s="175" t="n"/>
      <c r="AJ1283" s="175" t="n"/>
    </row>
    <row r="1284">
      <c r="B1284" s="175" t="n"/>
      <c r="C1284" s="175" t="n"/>
      <c r="D1284" s="175" t="n"/>
      <c r="E1284" s="175" t="n"/>
      <c r="F1284" s="175" t="n"/>
      <c r="G1284" s="175" t="n"/>
      <c r="H1284" s="175" t="n"/>
      <c r="I1284" s="175" t="n"/>
      <c r="J1284" s="175" t="n"/>
      <c r="K1284" s="175" t="n"/>
      <c r="L1284" s="175" t="n"/>
      <c r="M1284" s="175" t="n"/>
      <c r="N1284" s="175" t="n"/>
      <c r="O1284" s="175" t="n"/>
      <c r="P1284" s="175" t="n"/>
      <c r="Q1284" s="175" t="n"/>
      <c r="R1284" s="175" t="n"/>
      <c r="S1284" s="257" t="n"/>
      <c r="T1284" s="175">
        <f>VLOOKUP(_xlfn.CONCAT(G1284,H1284),'SHIP-TO'!H:I,2,0)</f>
        <v/>
      </c>
      <c r="U1284" s="296" t="n"/>
      <c r="V1284" s="175" t="n"/>
      <c r="W1284" s="175" t="n"/>
      <c r="X1284" s="175" t="n"/>
      <c r="Y1284" s="175" t="n"/>
      <c r="Z1284" s="175" t="n"/>
      <c r="AA1284" s="175" t="n"/>
      <c r="AB1284" s="175" t="n"/>
      <c r="AC1284" s="175" t="n"/>
      <c r="AD1284" s="175" t="n"/>
      <c r="AE1284" s="175" t="n"/>
      <c r="AF1284" s="175" t="n"/>
      <c r="AG1284" s="175" t="n"/>
      <c r="AH1284" s="175" t="n"/>
      <c r="AI1284" s="175" t="n"/>
      <c r="AJ1284" s="175" t="n"/>
    </row>
    <row r="1285">
      <c r="B1285" s="175" t="n"/>
      <c r="C1285" s="175" t="n"/>
      <c r="D1285" s="175" t="n"/>
      <c r="E1285" s="175" t="n"/>
      <c r="F1285" s="175" t="n"/>
      <c r="G1285" s="175" t="n"/>
      <c r="H1285" s="175" t="n"/>
      <c r="I1285" s="175" t="n"/>
      <c r="J1285" s="175" t="n"/>
      <c r="K1285" s="175" t="n"/>
      <c r="L1285" s="175" t="n"/>
      <c r="M1285" s="175" t="n"/>
      <c r="N1285" s="175" t="n"/>
      <c r="O1285" s="175" t="n"/>
      <c r="P1285" s="175" t="n"/>
      <c r="Q1285" s="175" t="n"/>
      <c r="R1285" s="175" t="n"/>
      <c r="S1285" s="257" t="n"/>
      <c r="T1285" s="175">
        <f>VLOOKUP(_xlfn.CONCAT(G1285,H1285),'SHIP-TO'!H:I,2,0)</f>
        <v/>
      </c>
      <c r="U1285" s="296" t="n"/>
      <c r="V1285" s="175" t="n"/>
      <c r="W1285" s="175" t="n"/>
      <c r="X1285" s="175" t="n"/>
      <c r="Y1285" s="175" t="n"/>
      <c r="Z1285" s="175" t="n"/>
      <c r="AA1285" s="175" t="n"/>
      <c r="AB1285" s="175" t="n"/>
      <c r="AC1285" s="175" t="n"/>
      <c r="AD1285" s="175" t="n"/>
      <c r="AE1285" s="175" t="n"/>
      <c r="AF1285" s="175" t="n"/>
      <c r="AG1285" s="175" t="n"/>
      <c r="AH1285" s="175" t="n"/>
      <c r="AI1285" s="175" t="n"/>
      <c r="AJ1285" s="175" t="n"/>
    </row>
    <row r="1286">
      <c r="B1286" s="175" t="n"/>
      <c r="C1286" s="175" t="n"/>
      <c r="D1286" s="175" t="n"/>
      <c r="E1286" s="175" t="n"/>
      <c r="F1286" s="175" t="n"/>
      <c r="G1286" s="175" t="n"/>
      <c r="H1286" s="175" t="n"/>
      <c r="I1286" s="175" t="n"/>
      <c r="J1286" s="175" t="n"/>
      <c r="K1286" s="175" t="n"/>
      <c r="L1286" s="175" t="n"/>
      <c r="M1286" s="175" t="n"/>
      <c r="N1286" s="175" t="n"/>
      <c r="O1286" s="175" t="n"/>
      <c r="P1286" s="175" t="n"/>
      <c r="Q1286" s="175" t="n"/>
      <c r="R1286" s="175" t="n"/>
      <c r="S1286" s="257" t="n"/>
      <c r="T1286" s="175">
        <f>VLOOKUP(_xlfn.CONCAT(G1286,H1286),'SHIP-TO'!H:I,2,0)</f>
        <v/>
      </c>
      <c r="U1286" s="296" t="n"/>
      <c r="V1286" s="175" t="n"/>
      <c r="W1286" s="175" t="n"/>
      <c r="X1286" s="175" t="n"/>
      <c r="Y1286" s="175" t="n"/>
      <c r="Z1286" s="175" t="n"/>
      <c r="AA1286" s="175" t="n"/>
      <c r="AB1286" s="175" t="n"/>
      <c r="AC1286" s="175" t="n"/>
      <c r="AD1286" s="175" t="n"/>
      <c r="AE1286" s="175" t="n"/>
      <c r="AF1286" s="175" t="n"/>
      <c r="AG1286" s="175" t="n"/>
      <c r="AH1286" s="175" t="n"/>
      <c r="AI1286" s="175" t="n"/>
      <c r="AJ1286" s="175" t="n"/>
    </row>
    <row r="1287">
      <c r="B1287" s="175" t="n"/>
      <c r="C1287" s="175" t="n"/>
      <c r="D1287" s="175" t="n"/>
      <c r="E1287" s="175" t="n"/>
      <c r="F1287" s="175" t="n"/>
      <c r="G1287" s="175" t="n"/>
      <c r="H1287" s="175" t="n"/>
      <c r="I1287" s="175" t="n"/>
      <c r="J1287" s="175" t="n"/>
      <c r="K1287" s="175" t="n"/>
      <c r="L1287" s="175" t="n"/>
      <c r="M1287" s="175" t="n"/>
      <c r="N1287" s="175" t="n"/>
      <c r="O1287" s="175" t="n"/>
      <c r="P1287" s="175" t="n"/>
      <c r="Q1287" s="175" t="n"/>
      <c r="R1287" s="175" t="n"/>
      <c r="S1287" s="257" t="n"/>
      <c r="T1287" s="175">
        <f>VLOOKUP(_xlfn.CONCAT(G1287,H1287),'SHIP-TO'!H:I,2,0)</f>
        <v/>
      </c>
      <c r="U1287" s="296" t="n"/>
      <c r="V1287" s="175" t="n"/>
      <c r="W1287" s="175" t="n"/>
      <c r="X1287" s="175" t="n"/>
      <c r="Y1287" s="175" t="n"/>
      <c r="Z1287" s="175" t="n"/>
      <c r="AA1287" s="175" t="n"/>
      <c r="AB1287" s="175" t="n"/>
      <c r="AC1287" s="175" t="n"/>
      <c r="AD1287" s="175" t="n"/>
      <c r="AE1287" s="175" t="n"/>
      <c r="AF1287" s="175" t="n"/>
      <c r="AG1287" s="175" t="n"/>
      <c r="AH1287" s="175" t="n"/>
      <c r="AI1287" s="175" t="n"/>
      <c r="AJ1287" s="175" t="n"/>
    </row>
    <row r="1288">
      <c r="B1288" s="175" t="n"/>
      <c r="C1288" s="175" t="n"/>
      <c r="D1288" s="175" t="n"/>
      <c r="E1288" s="175" t="n"/>
      <c r="F1288" s="175" t="n"/>
      <c r="G1288" s="175" t="n"/>
      <c r="H1288" s="175" t="n"/>
      <c r="I1288" s="175" t="n"/>
      <c r="J1288" s="175" t="n"/>
      <c r="K1288" s="175" t="n"/>
      <c r="L1288" s="175" t="n"/>
      <c r="M1288" s="175" t="n"/>
      <c r="N1288" s="175" t="n"/>
      <c r="O1288" s="175" t="n"/>
      <c r="P1288" s="175" t="n"/>
      <c r="Q1288" s="175" t="n"/>
      <c r="R1288" s="175" t="n"/>
      <c r="S1288" s="257" t="n"/>
      <c r="T1288" s="175">
        <f>VLOOKUP(_xlfn.CONCAT(G1288,H1288),'SHIP-TO'!H:I,2,0)</f>
        <v/>
      </c>
      <c r="U1288" s="296" t="n"/>
      <c r="V1288" s="175" t="n"/>
      <c r="W1288" s="175" t="n"/>
      <c r="X1288" s="175" t="n"/>
      <c r="Y1288" s="175" t="n"/>
      <c r="Z1288" s="175" t="n"/>
      <c r="AA1288" s="175" t="n"/>
      <c r="AB1288" s="175" t="n"/>
      <c r="AC1288" s="175" t="n"/>
      <c r="AD1288" s="175" t="n"/>
      <c r="AE1288" s="175" t="n"/>
      <c r="AF1288" s="175" t="n"/>
      <c r="AG1288" s="175" t="n"/>
      <c r="AH1288" s="175" t="n"/>
      <c r="AI1288" s="175" t="n"/>
      <c r="AJ1288" s="175" t="n"/>
    </row>
    <row r="1289">
      <c r="B1289" s="175" t="n"/>
      <c r="C1289" s="175" t="n"/>
      <c r="D1289" s="175" t="n"/>
      <c r="E1289" s="175" t="n"/>
      <c r="F1289" s="175" t="n"/>
      <c r="G1289" s="175" t="n"/>
      <c r="H1289" s="175" t="n"/>
      <c r="I1289" s="175" t="n"/>
      <c r="J1289" s="175" t="n"/>
      <c r="K1289" s="175" t="n"/>
      <c r="L1289" s="175" t="n"/>
      <c r="M1289" s="175" t="n"/>
      <c r="N1289" s="175" t="n"/>
      <c r="O1289" s="175" t="n"/>
      <c r="P1289" s="175" t="n"/>
      <c r="Q1289" s="175" t="n"/>
      <c r="R1289" s="175" t="n"/>
      <c r="S1289" s="257" t="n"/>
      <c r="T1289" s="175">
        <f>VLOOKUP(_xlfn.CONCAT(G1289,H1289),'SHIP-TO'!H:I,2,0)</f>
        <v/>
      </c>
      <c r="U1289" s="296" t="n"/>
      <c r="V1289" s="175" t="n"/>
      <c r="W1289" s="175" t="n"/>
      <c r="X1289" s="175" t="n"/>
      <c r="Y1289" s="175" t="n"/>
      <c r="Z1289" s="175" t="n"/>
      <c r="AA1289" s="175" t="n"/>
      <c r="AB1289" s="175" t="n"/>
      <c r="AC1289" s="175" t="n"/>
      <c r="AD1289" s="175" t="n"/>
      <c r="AE1289" s="175" t="n"/>
      <c r="AF1289" s="175" t="n"/>
      <c r="AG1289" s="175" t="n"/>
      <c r="AH1289" s="175" t="n"/>
      <c r="AI1289" s="175" t="n"/>
      <c r="AJ1289" s="175" t="n"/>
    </row>
    <row r="1290">
      <c r="B1290" s="175" t="n"/>
      <c r="C1290" s="175" t="n"/>
      <c r="D1290" s="175" t="n"/>
      <c r="E1290" s="175" t="n"/>
      <c r="F1290" s="175" t="n"/>
      <c r="G1290" s="175" t="n"/>
      <c r="H1290" s="175" t="n"/>
      <c r="I1290" s="175" t="n"/>
      <c r="J1290" s="175" t="n"/>
      <c r="K1290" s="175" t="n"/>
      <c r="L1290" s="175" t="n"/>
      <c r="M1290" s="175" t="n"/>
      <c r="N1290" s="175" t="n"/>
      <c r="O1290" s="175" t="n"/>
      <c r="P1290" s="175" t="n"/>
      <c r="Q1290" s="175" t="n"/>
      <c r="R1290" s="175" t="n"/>
      <c r="S1290" s="257" t="n"/>
      <c r="T1290" s="175">
        <f>VLOOKUP(_xlfn.CONCAT(G1290,H1290),'SHIP-TO'!H:I,2,0)</f>
        <v/>
      </c>
      <c r="U1290" s="296" t="n"/>
      <c r="V1290" s="175" t="n"/>
      <c r="W1290" s="175" t="n"/>
      <c r="X1290" s="175" t="n"/>
      <c r="Y1290" s="175" t="n"/>
      <c r="Z1290" s="175" t="n"/>
      <c r="AA1290" s="175" t="n"/>
      <c r="AB1290" s="175" t="n"/>
      <c r="AC1290" s="175" t="n"/>
      <c r="AD1290" s="175" t="n"/>
      <c r="AE1290" s="175" t="n"/>
      <c r="AF1290" s="175" t="n"/>
      <c r="AG1290" s="175" t="n"/>
      <c r="AH1290" s="175" t="n"/>
      <c r="AI1290" s="175" t="n"/>
      <c r="AJ1290" s="175" t="n"/>
    </row>
    <row r="1291">
      <c r="B1291" s="175" t="n"/>
      <c r="C1291" s="175" t="n"/>
      <c r="D1291" s="175" t="n"/>
      <c r="E1291" s="175" t="n"/>
      <c r="F1291" s="175" t="n"/>
      <c r="G1291" s="175" t="n"/>
      <c r="H1291" s="175" t="n"/>
      <c r="I1291" s="175" t="n"/>
      <c r="J1291" s="175" t="n"/>
      <c r="K1291" s="175" t="n"/>
      <c r="L1291" s="175" t="n"/>
      <c r="M1291" s="175" t="n"/>
      <c r="N1291" s="175" t="n"/>
      <c r="O1291" s="175" t="n"/>
      <c r="P1291" s="175" t="n"/>
      <c r="Q1291" s="175" t="n"/>
      <c r="R1291" s="175" t="n"/>
      <c r="S1291" s="257" t="n"/>
      <c r="T1291" s="175">
        <f>VLOOKUP(_xlfn.CONCAT(G1291,H1291),'SHIP-TO'!H:I,2,0)</f>
        <v/>
      </c>
      <c r="U1291" s="296" t="n"/>
      <c r="V1291" s="175" t="n"/>
      <c r="W1291" s="175" t="n"/>
      <c r="X1291" s="175" t="n"/>
      <c r="Y1291" s="175" t="n"/>
      <c r="Z1291" s="175" t="n"/>
      <c r="AA1291" s="175" t="n"/>
      <c r="AB1291" s="175" t="n"/>
      <c r="AC1291" s="175" t="n"/>
      <c r="AD1291" s="175" t="n"/>
      <c r="AE1291" s="175" t="n"/>
      <c r="AF1291" s="175" t="n"/>
      <c r="AG1291" s="175" t="n"/>
      <c r="AH1291" s="175" t="n"/>
      <c r="AI1291" s="175" t="n"/>
      <c r="AJ1291" s="175" t="n"/>
    </row>
    <row r="1292">
      <c r="B1292" s="175" t="n"/>
      <c r="C1292" s="175" t="n"/>
      <c r="D1292" s="175" t="n"/>
      <c r="E1292" s="175" t="n"/>
      <c r="F1292" s="175" t="n"/>
      <c r="G1292" s="175" t="n"/>
      <c r="H1292" s="175" t="n"/>
      <c r="I1292" s="175" t="n"/>
      <c r="J1292" s="175" t="n"/>
      <c r="K1292" s="175" t="n"/>
      <c r="L1292" s="175" t="n"/>
      <c r="M1292" s="175" t="n"/>
      <c r="N1292" s="175" t="n"/>
      <c r="O1292" s="175" t="n"/>
      <c r="P1292" s="175" t="n"/>
      <c r="Q1292" s="175" t="n"/>
      <c r="R1292" s="175" t="n"/>
      <c r="S1292" s="257" t="n"/>
      <c r="T1292" s="175">
        <f>VLOOKUP(_xlfn.CONCAT(G1292,H1292),'SHIP-TO'!H:I,2,0)</f>
        <v/>
      </c>
      <c r="U1292" s="296" t="n"/>
      <c r="V1292" s="175" t="n"/>
      <c r="W1292" s="175" t="n"/>
      <c r="X1292" s="175" t="n"/>
      <c r="Y1292" s="175" t="n"/>
      <c r="Z1292" s="175" t="n"/>
      <c r="AA1292" s="175" t="n"/>
      <c r="AB1292" s="175" t="n"/>
      <c r="AC1292" s="175" t="n"/>
      <c r="AD1292" s="175" t="n"/>
      <c r="AE1292" s="175" t="n"/>
      <c r="AF1292" s="175" t="n"/>
      <c r="AG1292" s="175" t="n"/>
      <c r="AH1292" s="175" t="n"/>
      <c r="AI1292" s="175" t="n"/>
      <c r="AJ1292" s="175" t="n"/>
    </row>
    <row r="1293">
      <c r="B1293" s="175" t="n"/>
      <c r="C1293" s="175" t="n"/>
      <c r="D1293" s="175" t="n"/>
      <c r="E1293" s="175" t="n"/>
      <c r="F1293" s="175" t="n"/>
      <c r="G1293" s="175" t="n"/>
      <c r="H1293" s="175" t="n"/>
      <c r="I1293" s="175" t="n"/>
      <c r="J1293" s="175" t="n"/>
      <c r="K1293" s="175" t="n"/>
      <c r="L1293" s="175" t="n"/>
      <c r="M1293" s="175" t="n"/>
      <c r="N1293" s="175" t="n"/>
      <c r="O1293" s="175" t="n"/>
      <c r="P1293" s="175" t="n"/>
      <c r="Q1293" s="175" t="n"/>
      <c r="R1293" s="175" t="n"/>
      <c r="S1293" s="257" t="n"/>
      <c r="T1293" s="175">
        <f>VLOOKUP(_xlfn.CONCAT(G1293,H1293),'SHIP-TO'!H:I,2,0)</f>
        <v/>
      </c>
      <c r="U1293" s="296" t="n"/>
      <c r="V1293" s="175" t="n"/>
      <c r="W1293" s="175" t="n"/>
      <c r="X1293" s="175" t="n"/>
      <c r="Y1293" s="175" t="n"/>
      <c r="Z1293" s="175" t="n"/>
      <c r="AA1293" s="175" t="n"/>
      <c r="AB1293" s="175" t="n"/>
      <c r="AC1293" s="175" t="n"/>
      <c r="AD1293" s="175" t="n"/>
      <c r="AE1293" s="175" t="n"/>
      <c r="AF1293" s="175" t="n"/>
      <c r="AG1293" s="175" t="n"/>
      <c r="AH1293" s="175" t="n"/>
      <c r="AI1293" s="175" t="n"/>
      <c r="AJ1293" s="175" t="n"/>
    </row>
    <row r="1294">
      <c r="B1294" s="175" t="n"/>
      <c r="C1294" s="175" t="n"/>
      <c r="D1294" s="175" t="n"/>
      <c r="E1294" s="175" t="n"/>
      <c r="F1294" s="175" t="n"/>
      <c r="G1294" s="175" t="n"/>
      <c r="H1294" s="175" t="n"/>
      <c r="I1294" s="175" t="n"/>
      <c r="J1294" s="175" t="n"/>
      <c r="K1294" s="175" t="n"/>
      <c r="L1294" s="175" t="n"/>
      <c r="M1294" s="175" t="n"/>
      <c r="N1294" s="175" t="n"/>
      <c r="O1294" s="175" t="n"/>
      <c r="P1294" s="175" t="n"/>
      <c r="Q1294" s="175" t="n"/>
      <c r="R1294" s="175" t="n"/>
      <c r="S1294" s="257" t="n"/>
      <c r="T1294" s="175">
        <f>VLOOKUP(_xlfn.CONCAT(G1294,H1294),'SHIP-TO'!H:I,2,0)</f>
        <v/>
      </c>
      <c r="U1294" s="296" t="n"/>
      <c r="V1294" s="175" t="n"/>
      <c r="W1294" s="175" t="n"/>
      <c r="X1294" s="175" t="n"/>
      <c r="Y1294" s="175" t="n"/>
      <c r="Z1294" s="175" t="n"/>
      <c r="AA1294" s="175" t="n"/>
      <c r="AB1294" s="175" t="n"/>
      <c r="AC1294" s="175" t="n"/>
      <c r="AD1294" s="175" t="n"/>
      <c r="AE1294" s="175" t="n"/>
      <c r="AF1294" s="175" t="n"/>
      <c r="AG1294" s="175" t="n"/>
      <c r="AH1294" s="175" t="n"/>
      <c r="AI1294" s="175" t="n"/>
      <c r="AJ1294" s="175" t="n"/>
    </row>
    <row r="1295">
      <c r="B1295" s="175" t="n"/>
      <c r="C1295" s="175" t="n"/>
      <c r="D1295" s="175" t="n"/>
      <c r="E1295" s="175" t="n"/>
      <c r="F1295" s="175" t="n"/>
      <c r="G1295" s="175" t="n"/>
      <c r="H1295" s="175" t="n"/>
      <c r="I1295" s="175" t="n"/>
      <c r="J1295" s="175" t="n"/>
      <c r="K1295" s="175" t="n"/>
      <c r="L1295" s="175" t="n"/>
      <c r="M1295" s="175" t="n"/>
      <c r="N1295" s="175" t="n"/>
      <c r="O1295" s="175" t="n"/>
      <c r="P1295" s="175" t="n"/>
      <c r="Q1295" s="175" t="n"/>
      <c r="R1295" s="175" t="n"/>
      <c r="S1295" s="257" t="n"/>
      <c r="T1295" s="175">
        <f>VLOOKUP(_xlfn.CONCAT(G1295,H1295),'SHIP-TO'!H:I,2,0)</f>
        <v/>
      </c>
      <c r="U1295" s="296" t="n"/>
      <c r="V1295" s="175" t="n"/>
      <c r="W1295" s="175" t="n"/>
      <c r="X1295" s="175" t="n"/>
      <c r="Y1295" s="175" t="n"/>
      <c r="Z1295" s="175" t="n"/>
      <c r="AA1295" s="175" t="n"/>
      <c r="AB1295" s="175" t="n"/>
      <c r="AC1295" s="175" t="n"/>
      <c r="AD1295" s="175" t="n"/>
      <c r="AE1295" s="175" t="n"/>
      <c r="AF1295" s="175" t="n"/>
      <c r="AG1295" s="175" t="n"/>
      <c r="AH1295" s="175" t="n"/>
      <c r="AI1295" s="175" t="n"/>
      <c r="AJ1295" s="175" t="n"/>
    </row>
    <row r="1296">
      <c r="B1296" s="175" t="n"/>
      <c r="C1296" s="175" t="n"/>
      <c r="D1296" s="175" t="n"/>
      <c r="E1296" s="175" t="n"/>
      <c r="F1296" s="175" t="n"/>
      <c r="G1296" s="175" t="n"/>
      <c r="H1296" s="175" t="n"/>
      <c r="I1296" s="175" t="n"/>
      <c r="J1296" s="175" t="n"/>
      <c r="K1296" s="175" t="n"/>
      <c r="L1296" s="175" t="n"/>
      <c r="M1296" s="175" t="n"/>
      <c r="N1296" s="175" t="n"/>
      <c r="O1296" s="175" t="n"/>
      <c r="P1296" s="175" t="n"/>
      <c r="Q1296" s="175" t="n"/>
      <c r="R1296" s="175" t="n"/>
      <c r="S1296" s="257" t="n"/>
      <c r="T1296" s="175">
        <f>VLOOKUP(_xlfn.CONCAT(G1296,H1296),'SHIP-TO'!H:I,2,0)</f>
        <v/>
      </c>
      <c r="U1296" s="296" t="n"/>
      <c r="V1296" s="175" t="n"/>
      <c r="W1296" s="175" t="n"/>
      <c r="X1296" s="175" t="n"/>
      <c r="Y1296" s="175" t="n"/>
      <c r="Z1296" s="175" t="n"/>
      <c r="AA1296" s="175" t="n"/>
      <c r="AB1296" s="175" t="n"/>
      <c r="AC1296" s="175" t="n"/>
      <c r="AD1296" s="175" t="n"/>
      <c r="AE1296" s="175" t="n"/>
      <c r="AF1296" s="175" t="n"/>
      <c r="AG1296" s="175" t="n"/>
      <c r="AH1296" s="175" t="n"/>
      <c r="AI1296" s="175" t="n"/>
      <c r="AJ1296" s="175" t="n"/>
    </row>
    <row r="1297">
      <c r="B1297" s="175" t="n"/>
      <c r="C1297" s="175" t="n"/>
      <c r="D1297" s="175" t="n"/>
      <c r="E1297" s="175" t="n"/>
      <c r="F1297" s="175" t="n"/>
      <c r="G1297" s="175" t="n"/>
      <c r="H1297" s="175" t="n"/>
      <c r="I1297" s="175" t="n"/>
      <c r="J1297" s="175" t="n"/>
      <c r="K1297" s="175" t="n"/>
      <c r="L1297" s="175" t="n"/>
      <c r="M1297" s="175" t="n"/>
      <c r="N1297" s="175" t="n"/>
      <c r="O1297" s="175" t="n"/>
      <c r="P1297" s="175" t="n"/>
      <c r="Q1297" s="175" t="n"/>
      <c r="R1297" s="175" t="n"/>
      <c r="S1297" s="257" t="n"/>
      <c r="T1297" s="175">
        <f>VLOOKUP(_xlfn.CONCAT(G1297,H1297),'SHIP-TO'!H:I,2,0)</f>
        <v/>
      </c>
      <c r="U1297" s="296" t="n"/>
      <c r="V1297" s="175" t="n"/>
      <c r="W1297" s="175" t="n"/>
      <c r="X1297" s="175" t="n"/>
      <c r="Y1297" s="175" t="n"/>
      <c r="Z1297" s="175" t="n"/>
      <c r="AA1297" s="175" t="n"/>
      <c r="AB1297" s="175" t="n"/>
      <c r="AC1297" s="175" t="n"/>
      <c r="AD1297" s="175" t="n"/>
      <c r="AE1297" s="175" t="n"/>
      <c r="AF1297" s="175" t="n"/>
      <c r="AG1297" s="175" t="n"/>
      <c r="AH1297" s="175" t="n"/>
      <c r="AI1297" s="175" t="n"/>
      <c r="AJ1297" s="175" t="n"/>
    </row>
    <row r="1298">
      <c r="B1298" s="175" t="n"/>
      <c r="C1298" s="175" t="n"/>
      <c r="D1298" s="175" t="n"/>
      <c r="E1298" s="175" t="n"/>
      <c r="F1298" s="175" t="n"/>
      <c r="G1298" s="175" t="n"/>
      <c r="H1298" s="175" t="n"/>
      <c r="I1298" s="175" t="n"/>
      <c r="J1298" s="175" t="n"/>
      <c r="K1298" s="175" t="n"/>
      <c r="L1298" s="175" t="n"/>
      <c r="M1298" s="175" t="n"/>
      <c r="N1298" s="175" t="n"/>
      <c r="O1298" s="175" t="n"/>
      <c r="P1298" s="175" t="n"/>
      <c r="Q1298" s="175" t="n"/>
      <c r="R1298" s="175" t="n"/>
      <c r="S1298" s="257" t="n"/>
      <c r="T1298" s="175">
        <f>VLOOKUP(_xlfn.CONCAT(G1298,H1298),'SHIP-TO'!H:I,2,0)</f>
        <v/>
      </c>
      <c r="U1298" s="296" t="n"/>
      <c r="V1298" s="175" t="n"/>
      <c r="W1298" s="175" t="n"/>
      <c r="X1298" s="175" t="n"/>
      <c r="Y1298" s="175" t="n"/>
      <c r="Z1298" s="175" t="n"/>
      <c r="AA1298" s="175" t="n"/>
      <c r="AB1298" s="175" t="n"/>
      <c r="AC1298" s="175" t="n"/>
      <c r="AD1298" s="175" t="n"/>
      <c r="AE1298" s="175" t="n"/>
      <c r="AF1298" s="175" t="n"/>
      <c r="AG1298" s="175" t="n"/>
      <c r="AH1298" s="175" t="n"/>
      <c r="AI1298" s="175" t="n"/>
      <c r="AJ1298" s="175" t="n"/>
    </row>
    <row r="1299">
      <c r="B1299" s="175" t="n"/>
      <c r="C1299" s="175" t="n"/>
      <c r="D1299" s="175" t="n"/>
      <c r="E1299" s="175" t="n"/>
      <c r="F1299" s="175" t="n"/>
      <c r="G1299" s="175" t="n"/>
      <c r="H1299" s="175" t="n"/>
      <c r="I1299" s="175" t="n"/>
      <c r="J1299" s="175" t="n"/>
      <c r="K1299" s="175" t="n"/>
      <c r="L1299" s="175" t="n"/>
      <c r="M1299" s="175" t="n"/>
      <c r="N1299" s="175" t="n"/>
      <c r="O1299" s="175" t="n"/>
      <c r="P1299" s="175" t="n"/>
      <c r="Q1299" s="175" t="n"/>
      <c r="R1299" s="175" t="n"/>
      <c r="S1299" s="257" t="n"/>
      <c r="T1299" s="175">
        <f>VLOOKUP(_xlfn.CONCAT(G1299,H1299),'SHIP-TO'!H:I,2,0)</f>
        <v/>
      </c>
      <c r="U1299" s="296" t="n"/>
      <c r="V1299" s="175" t="n"/>
      <c r="W1299" s="175" t="n"/>
      <c r="X1299" s="175" t="n"/>
      <c r="Y1299" s="175" t="n"/>
      <c r="Z1299" s="175" t="n"/>
      <c r="AA1299" s="175" t="n"/>
      <c r="AB1299" s="175" t="n"/>
      <c r="AC1299" s="175" t="n"/>
      <c r="AD1299" s="175" t="n"/>
      <c r="AE1299" s="175" t="n"/>
      <c r="AF1299" s="175" t="n"/>
      <c r="AG1299" s="175" t="n"/>
      <c r="AH1299" s="175" t="n"/>
      <c r="AI1299" s="175" t="n"/>
      <c r="AJ1299" s="175" t="n"/>
    </row>
    <row r="1300">
      <c r="B1300" s="175" t="n"/>
      <c r="C1300" s="175" t="n"/>
      <c r="D1300" s="175" t="n"/>
      <c r="E1300" s="175" t="n"/>
      <c r="F1300" s="175" t="n"/>
      <c r="G1300" s="175" t="n"/>
      <c r="H1300" s="175" t="n"/>
      <c r="I1300" s="175" t="n"/>
      <c r="J1300" s="175" t="n"/>
      <c r="K1300" s="175" t="n"/>
      <c r="L1300" s="175" t="n"/>
      <c r="M1300" s="175" t="n"/>
      <c r="N1300" s="175" t="n"/>
      <c r="O1300" s="175" t="n"/>
      <c r="P1300" s="175" t="n"/>
      <c r="Q1300" s="175" t="n"/>
      <c r="R1300" s="175" t="n"/>
      <c r="S1300" s="257" t="n"/>
      <c r="T1300" s="175">
        <f>VLOOKUP(_xlfn.CONCAT(G1300,H1300),'SHIP-TO'!H:I,2,0)</f>
        <v/>
      </c>
      <c r="U1300" s="296" t="n"/>
      <c r="V1300" s="175" t="n"/>
      <c r="W1300" s="175" t="n"/>
      <c r="X1300" s="175" t="n"/>
      <c r="Y1300" s="175" t="n"/>
      <c r="Z1300" s="175" t="n"/>
      <c r="AA1300" s="175" t="n"/>
      <c r="AB1300" s="175" t="n"/>
      <c r="AC1300" s="175" t="n"/>
      <c r="AD1300" s="175" t="n"/>
      <c r="AE1300" s="175" t="n"/>
      <c r="AF1300" s="175" t="n"/>
      <c r="AG1300" s="175" t="n"/>
      <c r="AH1300" s="175" t="n"/>
      <c r="AI1300" s="175" t="n"/>
      <c r="AJ1300" s="175" t="n"/>
    </row>
    <row r="1301">
      <c r="B1301" s="175" t="n"/>
      <c r="C1301" s="175" t="n"/>
      <c r="D1301" s="175" t="n"/>
      <c r="E1301" s="175" t="n"/>
      <c r="F1301" s="175" t="n"/>
      <c r="G1301" s="175" t="n"/>
      <c r="H1301" s="175" t="n"/>
      <c r="I1301" s="175" t="n"/>
      <c r="J1301" s="175" t="n"/>
      <c r="K1301" s="175" t="n"/>
      <c r="L1301" s="175" t="n"/>
      <c r="M1301" s="175" t="n"/>
      <c r="N1301" s="175" t="n"/>
      <c r="O1301" s="175" t="n"/>
      <c r="P1301" s="175" t="n"/>
      <c r="Q1301" s="175" t="n"/>
      <c r="R1301" s="175" t="n"/>
      <c r="S1301" s="257" t="n"/>
      <c r="T1301" s="175">
        <f>VLOOKUP(_xlfn.CONCAT(G1301,H1301),'SHIP-TO'!H:I,2,0)</f>
        <v/>
      </c>
      <c r="U1301" s="296" t="n"/>
      <c r="V1301" s="175" t="n"/>
      <c r="W1301" s="175" t="n"/>
      <c r="X1301" s="175" t="n"/>
      <c r="Y1301" s="175" t="n"/>
      <c r="Z1301" s="175" t="n"/>
      <c r="AA1301" s="175" t="n"/>
      <c r="AB1301" s="175" t="n"/>
      <c r="AC1301" s="175" t="n"/>
      <c r="AD1301" s="175" t="n"/>
      <c r="AE1301" s="175" t="n"/>
      <c r="AF1301" s="175" t="n"/>
      <c r="AG1301" s="175" t="n"/>
      <c r="AH1301" s="175" t="n"/>
      <c r="AI1301" s="175" t="n"/>
      <c r="AJ1301" s="175" t="n"/>
    </row>
    <row r="1302">
      <c r="B1302" s="175" t="n"/>
      <c r="C1302" s="175" t="n"/>
      <c r="D1302" s="175" t="n"/>
      <c r="E1302" s="175" t="n"/>
      <c r="F1302" s="175" t="n"/>
      <c r="G1302" s="175" t="n"/>
      <c r="H1302" s="175" t="n"/>
      <c r="I1302" s="175" t="n"/>
      <c r="J1302" s="175" t="n"/>
      <c r="K1302" s="175" t="n"/>
      <c r="L1302" s="175" t="n"/>
      <c r="M1302" s="175" t="n"/>
      <c r="N1302" s="175" t="n"/>
      <c r="O1302" s="175" t="n"/>
      <c r="P1302" s="175" t="n"/>
      <c r="Q1302" s="175" t="n"/>
      <c r="R1302" s="175" t="n"/>
      <c r="S1302" s="257" t="n"/>
      <c r="T1302" s="175">
        <f>VLOOKUP(_xlfn.CONCAT(G1302,H1302),'SHIP-TO'!H:I,2,0)</f>
        <v/>
      </c>
      <c r="U1302" s="296" t="n"/>
      <c r="V1302" s="175" t="n"/>
      <c r="W1302" s="175" t="n"/>
      <c r="X1302" s="175" t="n"/>
      <c r="Y1302" s="175" t="n"/>
      <c r="Z1302" s="175" t="n"/>
      <c r="AA1302" s="175" t="n"/>
      <c r="AB1302" s="175" t="n"/>
      <c r="AC1302" s="175" t="n"/>
      <c r="AD1302" s="175" t="n"/>
      <c r="AE1302" s="175" t="n"/>
      <c r="AF1302" s="175" t="n"/>
      <c r="AG1302" s="175" t="n"/>
      <c r="AH1302" s="175" t="n"/>
      <c r="AI1302" s="175" t="n"/>
      <c r="AJ1302" s="175" t="n"/>
    </row>
    <row r="1303">
      <c r="B1303" s="175" t="n"/>
      <c r="C1303" s="175" t="n"/>
      <c r="D1303" s="175" t="n"/>
      <c r="E1303" s="175" t="n"/>
      <c r="F1303" s="175" t="n"/>
      <c r="G1303" s="175" t="n"/>
      <c r="H1303" s="175" t="n"/>
      <c r="I1303" s="175" t="n"/>
      <c r="J1303" s="175" t="n"/>
      <c r="K1303" s="175" t="n"/>
      <c r="L1303" s="175" t="n"/>
      <c r="M1303" s="175" t="n"/>
      <c r="N1303" s="175" t="n"/>
      <c r="O1303" s="175" t="n"/>
      <c r="P1303" s="175" t="n"/>
      <c r="Q1303" s="175" t="n"/>
      <c r="R1303" s="175" t="n"/>
      <c r="S1303" s="257" t="n"/>
      <c r="T1303" s="175">
        <f>VLOOKUP(_xlfn.CONCAT(G1303,H1303),'SHIP-TO'!H:I,2,0)</f>
        <v/>
      </c>
      <c r="U1303" s="296" t="n"/>
      <c r="V1303" s="175" t="n"/>
      <c r="W1303" s="175" t="n"/>
      <c r="X1303" s="175" t="n"/>
      <c r="Y1303" s="175" t="n"/>
      <c r="Z1303" s="175" t="n"/>
      <c r="AA1303" s="175" t="n"/>
      <c r="AB1303" s="175" t="n"/>
      <c r="AC1303" s="175" t="n"/>
      <c r="AD1303" s="175" t="n"/>
      <c r="AE1303" s="175" t="n"/>
      <c r="AF1303" s="175" t="n"/>
      <c r="AG1303" s="175" t="n"/>
      <c r="AH1303" s="175" t="n"/>
      <c r="AI1303" s="175" t="n"/>
      <c r="AJ1303" s="175" t="n"/>
    </row>
    <row r="1304">
      <c r="B1304" s="175" t="n"/>
      <c r="C1304" s="175" t="n"/>
      <c r="D1304" s="175" t="n"/>
      <c r="E1304" s="175" t="n"/>
      <c r="F1304" s="175" t="n"/>
      <c r="G1304" s="175" t="n"/>
      <c r="H1304" s="175" t="n"/>
      <c r="I1304" s="175" t="n"/>
      <c r="J1304" s="175" t="n"/>
      <c r="K1304" s="175" t="n"/>
      <c r="L1304" s="175" t="n"/>
      <c r="M1304" s="175" t="n"/>
      <c r="N1304" s="175" t="n"/>
      <c r="O1304" s="175" t="n"/>
      <c r="P1304" s="175" t="n"/>
      <c r="Q1304" s="175" t="n"/>
      <c r="R1304" s="175" t="n"/>
      <c r="S1304" s="257" t="n"/>
      <c r="T1304" s="175">
        <f>VLOOKUP(_xlfn.CONCAT(G1304,H1304),'SHIP-TO'!H:I,2,0)</f>
        <v/>
      </c>
      <c r="U1304" s="296" t="n"/>
      <c r="V1304" s="175" t="n"/>
      <c r="W1304" s="175" t="n"/>
      <c r="X1304" s="175" t="n"/>
      <c r="Y1304" s="175" t="n"/>
      <c r="Z1304" s="175" t="n"/>
      <c r="AA1304" s="175" t="n"/>
      <c r="AB1304" s="175" t="n"/>
      <c r="AC1304" s="175" t="n"/>
      <c r="AD1304" s="175" t="n"/>
      <c r="AE1304" s="175" t="n"/>
      <c r="AF1304" s="175" t="n"/>
      <c r="AG1304" s="175" t="n"/>
      <c r="AH1304" s="175" t="n"/>
      <c r="AI1304" s="175" t="n"/>
      <c r="AJ1304" s="175" t="n"/>
    </row>
    <row r="1305">
      <c r="B1305" s="175" t="n"/>
      <c r="C1305" s="175" t="n"/>
      <c r="D1305" s="175" t="n"/>
      <c r="E1305" s="175" t="n"/>
      <c r="F1305" s="175" t="n"/>
      <c r="G1305" s="175" t="n"/>
      <c r="H1305" s="175" t="n"/>
      <c r="I1305" s="175" t="n"/>
      <c r="J1305" s="175" t="n"/>
      <c r="K1305" s="175" t="n"/>
      <c r="L1305" s="175" t="n"/>
      <c r="M1305" s="175" t="n"/>
      <c r="N1305" s="175" t="n"/>
      <c r="O1305" s="175" t="n"/>
      <c r="P1305" s="175" t="n"/>
      <c r="Q1305" s="175" t="n"/>
      <c r="R1305" s="175" t="n"/>
      <c r="S1305" s="257" t="n"/>
      <c r="T1305" s="175">
        <f>VLOOKUP(_xlfn.CONCAT(G1305,H1305),'SHIP-TO'!H:I,2,0)</f>
        <v/>
      </c>
      <c r="U1305" s="296" t="n"/>
      <c r="V1305" s="175" t="n"/>
      <c r="W1305" s="175" t="n"/>
      <c r="X1305" s="175" t="n"/>
      <c r="Y1305" s="175" t="n"/>
      <c r="Z1305" s="175" t="n"/>
      <c r="AA1305" s="175" t="n"/>
      <c r="AB1305" s="175" t="n"/>
      <c r="AC1305" s="175" t="n"/>
      <c r="AD1305" s="175" t="n"/>
      <c r="AE1305" s="175" t="n"/>
      <c r="AF1305" s="175" t="n"/>
      <c r="AG1305" s="175" t="n"/>
      <c r="AH1305" s="175" t="n"/>
      <c r="AI1305" s="175" t="n"/>
      <c r="AJ1305" s="175" t="n"/>
    </row>
    <row r="1306">
      <c r="B1306" s="175" t="n"/>
      <c r="C1306" s="175" t="n"/>
      <c r="D1306" s="175" t="n"/>
      <c r="E1306" s="175" t="n"/>
      <c r="F1306" s="175" t="n"/>
      <c r="G1306" s="175" t="n"/>
      <c r="H1306" s="175" t="n"/>
      <c r="I1306" s="175" t="n"/>
      <c r="J1306" s="175" t="n"/>
      <c r="K1306" s="175" t="n"/>
      <c r="L1306" s="175" t="n"/>
      <c r="M1306" s="175" t="n"/>
      <c r="N1306" s="175" t="n"/>
      <c r="O1306" s="175" t="n"/>
      <c r="P1306" s="175" t="n"/>
      <c r="Q1306" s="175" t="n"/>
      <c r="R1306" s="175" t="n"/>
      <c r="S1306" s="257" t="n"/>
      <c r="T1306" s="175">
        <f>VLOOKUP(_xlfn.CONCAT(G1306,H1306),'SHIP-TO'!H:I,2,0)</f>
        <v/>
      </c>
      <c r="U1306" s="296" t="n"/>
      <c r="V1306" s="175" t="n"/>
      <c r="W1306" s="175" t="n"/>
      <c r="X1306" s="175" t="n"/>
      <c r="Y1306" s="175" t="n"/>
      <c r="Z1306" s="175" t="n"/>
      <c r="AA1306" s="175" t="n"/>
      <c r="AB1306" s="175" t="n"/>
      <c r="AC1306" s="175" t="n"/>
      <c r="AD1306" s="175" t="n"/>
      <c r="AE1306" s="175" t="n"/>
      <c r="AF1306" s="175" t="n"/>
      <c r="AG1306" s="175" t="n"/>
      <c r="AH1306" s="175" t="n"/>
      <c r="AI1306" s="175" t="n"/>
      <c r="AJ1306" s="175" t="n"/>
    </row>
    <row r="1307">
      <c r="B1307" s="175" t="n"/>
      <c r="C1307" s="175" t="n"/>
      <c r="D1307" s="175" t="n"/>
      <c r="E1307" s="175" t="n"/>
      <c r="F1307" s="175" t="n"/>
      <c r="G1307" s="175" t="n"/>
      <c r="H1307" s="175" t="n"/>
      <c r="I1307" s="175" t="n"/>
      <c r="J1307" s="175" t="n"/>
      <c r="K1307" s="175" t="n"/>
      <c r="L1307" s="175" t="n"/>
      <c r="M1307" s="175" t="n"/>
      <c r="N1307" s="175" t="n"/>
      <c r="O1307" s="175" t="n"/>
      <c r="P1307" s="175" t="n"/>
      <c r="Q1307" s="175" t="n"/>
      <c r="R1307" s="175" t="n"/>
      <c r="S1307" s="257" t="n"/>
      <c r="T1307" s="175">
        <f>VLOOKUP(_xlfn.CONCAT(G1307,H1307),'SHIP-TO'!H:I,2,0)</f>
        <v/>
      </c>
      <c r="U1307" s="296" t="n"/>
      <c r="V1307" s="175" t="n"/>
      <c r="W1307" s="175" t="n"/>
      <c r="X1307" s="175" t="n"/>
      <c r="Y1307" s="175" t="n"/>
      <c r="Z1307" s="175" t="n"/>
      <c r="AA1307" s="175" t="n"/>
      <c r="AB1307" s="175" t="n"/>
      <c r="AC1307" s="175" t="n"/>
      <c r="AD1307" s="175" t="n"/>
      <c r="AE1307" s="175" t="n"/>
      <c r="AF1307" s="175" t="n"/>
      <c r="AG1307" s="175" t="n"/>
      <c r="AH1307" s="175" t="n"/>
      <c r="AI1307" s="175" t="n"/>
      <c r="AJ1307" s="175" t="n"/>
    </row>
    <row r="1308">
      <c r="B1308" s="175" t="n"/>
      <c r="C1308" s="175" t="n"/>
      <c r="D1308" s="175" t="n"/>
      <c r="E1308" s="175" t="n"/>
      <c r="F1308" s="175" t="n"/>
      <c r="G1308" s="175" t="n"/>
      <c r="H1308" s="175" t="n"/>
      <c r="I1308" s="175" t="n"/>
      <c r="J1308" s="175" t="n"/>
      <c r="K1308" s="175" t="n"/>
      <c r="L1308" s="175" t="n"/>
      <c r="M1308" s="175" t="n"/>
      <c r="N1308" s="175" t="n"/>
      <c r="O1308" s="175" t="n"/>
      <c r="P1308" s="175" t="n"/>
      <c r="Q1308" s="175" t="n"/>
      <c r="R1308" s="175" t="n"/>
      <c r="S1308" s="257" t="n"/>
      <c r="T1308" s="175">
        <f>VLOOKUP(_xlfn.CONCAT(G1308,H1308),'SHIP-TO'!H:I,2,0)</f>
        <v/>
      </c>
      <c r="U1308" s="296" t="n"/>
      <c r="V1308" s="175" t="n"/>
      <c r="W1308" s="175" t="n"/>
      <c r="X1308" s="175" t="n"/>
      <c r="Y1308" s="175" t="n"/>
      <c r="Z1308" s="175" t="n"/>
      <c r="AA1308" s="175" t="n"/>
      <c r="AB1308" s="175" t="n"/>
      <c r="AC1308" s="175" t="n"/>
      <c r="AD1308" s="175" t="n"/>
      <c r="AE1308" s="175" t="n"/>
      <c r="AF1308" s="175" t="n"/>
      <c r="AG1308" s="175" t="n"/>
      <c r="AH1308" s="175" t="n"/>
      <c r="AI1308" s="175" t="n"/>
      <c r="AJ1308" s="175" t="n"/>
    </row>
    <row r="1309">
      <c r="B1309" s="175" t="n"/>
      <c r="C1309" s="175" t="n"/>
      <c r="D1309" s="175" t="n"/>
      <c r="E1309" s="175" t="n"/>
      <c r="F1309" s="175" t="n"/>
      <c r="G1309" s="175" t="n"/>
      <c r="H1309" s="175" t="n"/>
      <c r="I1309" s="175" t="n"/>
      <c r="J1309" s="175" t="n"/>
      <c r="K1309" s="175" t="n"/>
      <c r="L1309" s="175" t="n"/>
      <c r="M1309" s="175" t="n"/>
      <c r="N1309" s="175" t="n"/>
      <c r="O1309" s="175" t="n"/>
      <c r="P1309" s="175" t="n"/>
      <c r="Q1309" s="175" t="n"/>
      <c r="R1309" s="175" t="n"/>
      <c r="S1309" s="257" t="n"/>
      <c r="T1309" s="175">
        <f>VLOOKUP(_xlfn.CONCAT(G1309,H1309),'SHIP-TO'!H:I,2,0)</f>
        <v/>
      </c>
      <c r="U1309" s="296" t="n"/>
      <c r="V1309" s="175" t="n"/>
      <c r="W1309" s="175" t="n"/>
      <c r="X1309" s="175" t="n"/>
      <c r="Y1309" s="175" t="n"/>
      <c r="Z1309" s="175" t="n"/>
      <c r="AA1309" s="175" t="n"/>
      <c r="AB1309" s="175" t="n"/>
      <c r="AC1309" s="175" t="n"/>
      <c r="AD1309" s="175" t="n"/>
      <c r="AE1309" s="175" t="n"/>
      <c r="AF1309" s="175" t="n"/>
      <c r="AG1309" s="175" t="n"/>
      <c r="AH1309" s="175" t="n"/>
      <c r="AI1309" s="175" t="n"/>
      <c r="AJ1309" s="175" t="n"/>
    </row>
    <row r="1310">
      <c r="B1310" s="175" t="n"/>
      <c r="C1310" s="175" t="n"/>
      <c r="D1310" s="175" t="n"/>
      <c r="E1310" s="175" t="n"/>
      <c r="F1310" s="175" t="n"/>
      <c r="G1310" s="175" t="n"/>
      <c r="H1310" s="175" t="n"/>
      <c r="I1310" s="175" t="n"/>
      <c r="J1310" s="175" t="n"/>
      <c r="K1310" s="175" t="n"/>
      <c r="L1310" s="175" t="n"/>
      <c r="M1310" s="175" t="n"/>
      <c r="N1310" s="175" t="n"/>
      <c r="O1310" s="175" t="n"/>
      <c r="P1310" s="175" t="n"/>
      <c r="Q1310" s="175" t="n"/>
      <c r="R1310" s="175" t="n"/>
      <c r="S1310" s="257" t="n"/>
      <c r="T1310" s="175">
        <f>VLOOKUP(_xlfn.CONCAT(G1310,H1310),'SHIP-TO'!H:I,2,0)</f>
        <v/>
      </c>
      <c r="U1310" s="296" t="n"/>
      <c r="V1310" s="175" t="n"/>
      <c r="W1310" s="175" t="n"/>
      <c r="X1310" s="175" t="n"/>
      <c r="Y1310" s="175" t="n"/>
      <c r="Z1310" s="175" t="n"/>
      <c r="AA1310" s="175" t="n"/>
      <c r="AB1310" s="175" t="n"/>
      <c r="AC1310" s="175" t="n"/>
      <c r="AD1310" s="175" t="n"/>
      <c r="AE1310" s="175" t="n"/>
      <c r="AF1310" s="175" t="n"/>
      <c r="AG1310" s="175" t="n"/>
      <c r="AH1310" s="175" t="n"/>
      <c r="AI1310" s="175" t="n"/>
      <c r="AJ1310" s="175" t="n"/>
    </row>
    <row r="1311">
      <c r="B1311" s="175" t="n"/>
      <c r="C1311" s="175" t="n"/>
      <c r="D1311" s="175" t="n"/>
      <c r="E1311" s="175" t="n"/>
      <c r="F1311" s="175" t="n"/>
      <c r="G1311" s="175" t="n"/>
      <c r="H1311" s="175" t="n"/>
      <c r="I1311" s="175" t="n"/>
      <c r="J1311" s="175" t="n"/>
      <c r="K1311" s="175" t="n"/>
      <c r="L1311" s="175" t="n"/>
      <c r="M1311" s="175" t="n"/>
      <c r="N1311" s="175" t="n"/>
      <c r="O1311" s="175" t="n"/>
      <c r="P1311" s="175" t="n"/>
      <c r="Q1311" s="175" t="n"/>
      <c r="R1311" s="175" t="n"/>
      <c r="S1311" s="257" t="n"/>
      <c r="T1311" s="175">
        <f>VLOOKUP(_xlfn.CONCAT(G1311,H1311),'SHIP-TO'!H:I,2,0)</f>
        <v/>
      </c>
      <c r="U1311" s="296" t="n"/>
      <c r="V1311" s="175" t="n"/>
      <c r="W1311" s="175" t="n"/>
      <c r="X1311" s="175" t="n"/>
      <c r="Y1311" s="175" t="n"/>
      <c r="Z1311" s="175" t="n"/>
      <c r="AA1311" s="175" t="n"/>
      <c r="AB1311" s="175" t="n"/>
      <c r="AC1311" s="175" t="n"/>
      <c r="AD1311" s="175" t="n"/>
      <c r="AE1311" s="175" t="n"/>
      <c r="AF1311" s="175" t="n"/>
      <c r="AG1311" s="175" t="n"/>
      <c r="AH1311" s="175" t="n"/>
      <c r="AI1311" s="175" t="n"/>
      <c r="AJ1311" s="175" t="n"/>
    </row>
    <row r="1312">
      <c r="B1312" s="175" t="n"/>
      <c r="C1312" s="175" t="n"/>
      <c r="D1312" s="175" t="n"/>
      <c r="E1312" s="175" t="n"/>
      <c r="F1312" s="175" t="n"/>
      <c r="G1312" s="175" t="n"/>
      <c r="H1312" s="175" t="n"/>
      <c r="I1312" s="175" t="n"/>
      <c r="J1312" s="175" t="n"/>
      <c r="K1312" s="175" t="n"/>
      <c r="L1312" s="175" t="n"/>
      <c r="M1312" s="175" t="n"/>
      <c r="N1312" s="175" t="n"/>
      <c r="O1312" s="175" t="n"/>
      <c r="P1312" s="175" t="n"/>
      <c r="Q1312" s="175" t="n"/>
      <c r="R1312" s="175" t="n"/>
      <c r="S1312" s="257" t="n"/>
      <c r="T1312" s="175">
        <f>VLOOKUP(_xlfn.CONCAT(G1312,H1312),'SHIP-TO'!H:I,2,0)</f>
        <v/>
      </c>
      <c r="U1312" s="296" t="n"/>
      <c r="V1312" s="175" t="n"/>
      <c r="W1312" s="175" t="n"/>
      <c r="X1312" s="175" t="n"/>
      <c r="Y1312" s="175" t="n"/>
      <c r="Z1312" s="175" t="n"/>
      <c r="AA1312" s="175" t="n"/>
      <c r="AB1312" s="175" t="n"/>
      <c r="AC1312" s="175" t="n"/>
      <c r="AD1312" s="175" t="n"/>
      <c r="AE1312" s="175" t="n"/>
      <c r="AF1312" s="175" t="n"/>
      <c r="AG1312" s="175" t="n"/>
      <c r="AH1312" s="175" t="n"/>
      <c r="AI1312" s="175" t="n"/>
      <c r="AJ1312" s="175" t="n"/>
    </row>
    <row r="1313">
      <c r="B1313" s="175" t="n"/>
      <c r="C1313" s="175" t="n"/>
      <c r="D1313" s="175" t="n"/>
      <c r="E1313" s="175" t="n"/>
      <c r="F1313" s="175" t="n"/>
      <c r="G1313" s="175" t="n"/>
      <c r="H1313" s="175" t="n"/>
      <c r="I1313" s="175" t="n"/>
      <c r="J1313" s="175" t="n"/>
      <c r="K1313" s="175" t="n"/>
      <c r="L1313" s="175" t="n"/>
      <c r="M1313" s="175" t="n"/>
      <c r="N1313" s="175" t="n"/>
      <c r="O1313" s="175" t="n"/>
      <c r="P1313" s="175" t="n"/>
      <c r="Q1313" s="175" t="n"/>
      <c r="R1313" s="175" t="n"/>
      <c r="S1313" s="257" t="n"/>
      <c r="T1313" s="175">
        <f>VLOOKUP(_xlfn.CONCAT(G1313,H1313),'SHIP-TO'!H:I,2,0)</f>
        <v/>
      </c>
      <c r="U1313" s="296" t="n"/>
      <c r="V1313" s="175" t="n"/>
      <c r="W1313" s="175" t="n"/>
      <c r="X1313" s="175" t="n"/>
      <c r="Y1313" s="175" t="n"/>
      <c r="Z1313" s="175" t="n"/>
      <c r="AA1313" s="175" t="n"/>
      <c r="AB1313" s="175" t="n"/>
      <c r="AC1313" s="175" t="n"/>
      <c r="AD1313" s="175" t="n"/>
      <c r="AE1313" s="175" t="n"/>
      <c r="AF1313" s="175" t="n"/>
      <c r="AG1313" s="175" t="n"/>
      <c r="AH1313" s="175" t="n"/>
      <c r="AI1313" s="175" t="n"/>
      <c r="AJ1313" s="175" t="n"/>
    </row>
    <row r="1314">
      <c r="B1314" s="175" t="n"/>
      <c r="C1314" s="175" t="n"/>
      <c r="D1314" s="175" t="n"/>
      <c r="E1314" s="175" t="n"/>
      <c r="F1314" s="175" t="n"/>
      <c r="G1314" s="175" t="n"/>
      <c r="H1314" s="175" t="n"/>
      <c r="I1314" s="175" t="n"/>
      <c r="J1314" s="175" t="n"/>
      <c r="K1314" s="175" t="n"/>
      <c r="L1314" s="175" t="n"/>
      <c r="M1314" s="175" t="n"/>
      <c r="N1314" s="175" t="n"/>
      <c r="O1314" s="175" t="n"/>
      <c r="P1314" s="175" t="n"/>
      <c r="Q1314" s="175" t="n"/>
      <c r="R1314" s="175" t="n"/>
      <c r="S1314" s="257" t="n"/>
      <c r="T1314" s="175">
        <f>VLOOKUP(_xlfn.CONCAT(G1314,H1314),'SHIP-TO'!H:I,2,0)</f>
        <v/>
      </c>
      <c r="U1314" s="296" t="n"/>
      <c r="V1314" s="175" t="n"/>
      <c r="W1314" s="175" t="n"/>
      <c r="X1314" s="175" t="n"/>
      <c r="Y1314" s="175" t="n"/>
      <c r="Z1314" s="175" t="n"/>
      <c r="AA1314" s="175" t="n"/>
      <c r="AB1314" s="175" t="n"/>
      <c r="AC1314" s="175" t="n"/>
      <c r="AD1314" s="175" t="n"/>
      <c r="AE1314" s="175" t="n"/>
      <c r="AF1314" s="175" t="n"/>
      <c r="AG1314" s="175" t="n"/>
      <c r="AH1314" s="175" t="n"/>
      <c r="AI1314" s="175" t="n"/>
      <c r="AJ1314" s="175" t="n"/>
    </row>
    <row r="1315">
      <c r="B1315" s="175" t="n"/>
      <c r="C1315" s="175" t="n"/>
      <c r="D1315" s="175" t="n"/>
      <c r="E1315" s="175" t="n"/>
      <c r="F1315" s="175" t="n"/>
      <c r="G1315" s="175" t="n"/>
      <c r="H1315" s="175" t="n"/>
      <c r="I1315" s="175" t="n"/>
      <c r="J1315" s="175" t="n"/>
      <c r="K1315" s="175" t="n"/>
      <c r="L1315" s="175" t="n"/>
      <c r="M1315" s="175" t="n"/>
      <c r="N1315" s="175" t="n"/>
      <c r="O1315" s="175" t="n"/>
      <c r="P1315" s="175" t="n"/>
      <c r="Q1315" s="175" t="n"/>
      <c r="R1315" s="175" t="n"/>
      <c r="S1315" s="257" t="n"/>
      <c r="T1315" s="175">
        <f>VLOOKUP(_xlfn.CONCAT(G1315,H1315),'SHIP-TO'!H:I,2,0)</f>
        <v/>
      </c>
      <c r="U1315" s="296" t="n"/>
      <c r="V1315" s="175" t="n"/>
      <c r="W1315" s="175" t="n"/>
      <c r="X1315" s="175" t="n"/>
      <c r="Y1315" s="175" t="n"/>
      <c r="Z1315" s="175" t="n"/>
      <c r="AA1315" s="175" t="n"/>
      <c r="AB1315" s="175" t="n"/>
      <c r="AC1315" s="175" t="n"/>
      <c r="AD1315" s="175" t="n"/>
      <c r="AE1315" s="175" t="n"/>
      <c r="AF1315" s="175" t="n"/>
      <c r="AG1315" s="175" t="n"/>
      <c r="AH1315" s="175" t="n"/>
      <c r="AI1315" s="175" t="n"/>
      <c r="AJ1315" s="175" t="n"/>
    </row>
    <row r="1316">
      <c r="B1316" s="175" t="n"/>
      <c r="C1316" s="175" t="n"/>
      <c r="D1316" s="175" t="n"/>
      <c r="E1316" s="175" t="n"/>
      <c r="F1316" s="175" t="n"/>
      <c r="G1316" s="175" t="n"/>
      <c r="H1316" s="175" t="n"/>
      <c r="I1316" s="175" t="n"/>
      <c r="J1316" s="175" t="n"/>
      <c r="K1316" s="175" t="n"/>
      <c r="L1316" s="175" t="n"/>
      <c r="M1316" s="175" t="n"/>
      <c r="N1316" s="175" t="n"/>
      <c r="O1316" s="175" t="n"/>
      <c r="P1316" s="175" t="n"/>
      <c r="Q1316" s="175" t="n"/>
      <c r="R1316" s="175" t="n"/>
      <c r="S1316" s="257" t="n"/>
      <c r="T1316" s="175">
        <f>VLOOKUP(_xlfn.CONCAT(G1316,H1316),'SHIP-TO'!H:I,2,0)</f>
        <v/>
      </c>
      <c r="U1316" s="296" t="n"/>
      <c r="V1316" s="175" t="n"/>
      <c r="W1316" s="175" t="n"/>
      <c r="X1316" s="175" t="n"/>
      <c r="Y1316" s="175" t="n"/>
      <c r="Z1316" s="175" t="n"/>
      <c r="AA1316" s="175" t="n"/>
      <c r="AB1316" s="175" t="n"/>
      <c r="AC1316" s="175" t="n"/>
      <c r="AD1316" s="175" t="n"/>
      <c r="AE1316" s="175" t="n"/>
      <c r="AF1316" s="175" t="n"/>
      <c r="AG1316" s="175" t="n"/>
      <c r="AH1316" s="175" t="n"/>
      <c r="AI1316" s="175" t="n"/>
      <c r="AJ1316" s="175" t="n"/>
    </row>
    <row r="1317">
      <c r="B1317" s="175" t="n"/>
      <c r="C1317" s="175" t="n"/>
      <c r="D1317" s="175" t="n"/>
      <c r="E1317" s="175" t="n"/>
      <c r="F1317" s="175" t="n"/>
      <c r="G1317" s="175" t="n"/>
      <c r="H1317" s="175" t="n"/>
      <c r="I1317" s="175" t="n"/>
      <c r="J1317" s="175" t="n"/>
      <c r="K1317" s="175" t="n"/>
      <c r="L1317" s="175" t="n"/>
      <c r="M1317" s="175" t="n"/>
      <c r="N1317" s="175" t="n"/>
      <c r="O1317" s="175" t="n"/>
      <c r="P1317" s="175" t="n"/>
      <c r="Q1317" s="175" t="n"/>
      <c r="R1317" s="175" t="n"/>
      <c r="S1317" s="257" t="n"/>
      <c r="T1317" s="175">
        <f>VLOOKUP(_xlfn.CONCAT(G1317,H1317),'SHIP-TO'!H:I,2,0)</f>
        <v/>
      </c>
      <c r="U1317" s="296" t="n"/>
      <c r="V1317" s="175" t="n"/>
      <c r="W1317" s="175" t="n"/>
      <c r="X1317" s="175" t="n"/>
      <c r="Y1317" s="175" t="n"/>
      <c r="Z1317" s="175" t="n"/>
      <c r="AA1317" s="175" t="n"/>
      <c r="AB1317" s="175" t="n"/>
      <c r="AC1317" s="175" t="n"/>
      <c r="AD1317" s="175" t="n"/>
      <c r="AE1317" s="175" t="n"/>
      <c r="AF1317" s="175" t="n"/>
      <c r="AG1317" s="175" t="n"/>
      <c r="AH1317" s="175" t="n"/>
      <c r="AI1317" s="175" t="n"/>
      <c r="AJ1317" s="175" t="n"/>
    </row>
    <row r="1318">
      <c r="B1318" s="175" t="n"/>
      <c r="C1318" s="175" t="n"/>
      <c r="D1318" s="175" t="n"/>
      <c r="E1318" s="175" t="n"/>
      <c r="F1318" s="175" t="n"/>
      <c r="G1318" s="175" t="n"/>
      <c r="H1318" s="175" t="n"/>
      <c r="I1318" s="175" t="n"/>
      <c r="J1318" s="175" t="n"/>
      <c r="K1318" s="175" t="n"/>
      <c r="L1318" s="175" t="n"/>
      <c r="M1318" s="175" t="n"/>
      <c r="N1318" s="175" t="n"/>
      <c r="O1318" s="175" t="n"/>
      <c r="P1318" s="175" t="n"/>
      <c r="Q1318" s="175" t="n"/>
      <c r="R1318" s="175" t="n"/>
      <c r="S1318" s="257" t="n"/>
      <c r="T1318" s="175">
        <f>VLOOKUP(_xlfn.CONCAT(G1318,H1318),'SHIP-TO'!H:I,2,0)</f>
        <v/>
      </c>
      <c r="U1318" s="296" t="n"/>
      <c r="V1318" s="175" t="n"/>
      <c r="W1318" s="175" t="n"/>
      <c r="X1318" s="175" t="n"/>
      <c r="Y1318" s="175" t="n"/>
      <c r="Z1318" s="175" t="n"/>
      <c r="AA1318" s="175" t="n"/>
      <c r="AB1318" s="175" t="n"/>
      <c r="AC1318" s="175" t="n"/>
      <c r="AD1318" s="175" t="n"/>
      <c r="AE1318" s="175" t="n"/>
      <c r="AF1318" s="175" t="n"/>
      <c r="AG1318" s="175" t="n"/>
      <c r="AH1318" s="175" t="n"/>
      <c r="AI1318" s="175" t="n"/>
      <c r="AJ1318" s="175" t="n"/>
    </row>
    <row r="1319">
      <c r="B1319" s="175" t="n"/>
      <c r="C1319" s="175" t="n"/>
      <c r="D1319" s="175" t="n"/>
      <c r="E1319" s="175" t="n"/>
      <c r="F1319" s="175" t="n"/>
      <c r="G1319" s="175" t="n"/>
      <c r="H1319" s="175" t="n"/>
      <c r="I1319" s="175" t="n"/>
      <c r="J1319" s="175" t="n"/>
      <c r="K1319" s="175" t="n"/>
      <c r="L1319" s="175" t="n"/>
      <c r="M1319" s="175" t="n"/>
      <c r="N1319" s="175" t="n"/>
      <c r="O1319" s="175" t="n"/>
      <c r="P1319" s="175" t="n"/>
      <c r="Q1319" s="175" t="n"/>
      <c r="R1319" s="175" t="n"/>
      <c r="S1319" s="257" t="n"/>
      <c r="T1319" s="175">
        <f>VLOOKUP(_xlfn.CONCAT(G1319,H1319),'SHIP-TO'!H:I,2,0)</f>
        <v/>
      </c>
      <c r="U1319" s="296" t="n"/>
      <c r="V1319" s="175" t="n"/>
      <c r="W1319" s="175" t="n"/>
      <c r="X1319" s="175" t="n"/>
      <c r="Y1319" s="175" t="n"/>
      <c r="Z1319" s="175" t="n"/>
      <c r="AA1319" s="175" t="n"/>
      <c r="AB1319" s="175" t="n"/>
      <c r="AC1319" s="175" t="n"/>
      <c r="AD1319" s="175" t="n"/>
      <c r="AE1319" s="175" t="n"/>
      <c r="AF1319" s="175" t="n"/>
      <c r="AG1319" s="175" t="n"/>
      <c r="AH1319" s="175" t="n"/>
      <c r="AI1319" s="175" t="n"/>
      <c r="AJ1319" s="175" t="n"/>
    </row>
    <row r="1320">
      <c r="B1320" s="175" t="n"/>
      <c r="C1320" s="175" t="n"/>
      <c r="D1320" s="175" t="n"/>
      <c r="E1320" s="175" t="n"/>
      <c r="F1320" s="175" t="n"/>
      <c r="G1320" s="175" t="n"/>
      <c r="H1320" s="175" t="n"/>
      <c r="I1320" s="175" t="n"/>
      <c r="J1320" s="175" t="n"/>
      <c r="K1320" s="175" t="n"/>
      <c r="L1320" s="175" t="n"/>
      <c r="M1320" s="175" t="n"/>
      <c r="N1320" s="175" t="n"/>
      <c r="O1320" s="175" t="n"/>
      <c r="P1320" s="175" t="n"/>
      <c r="Q1320" s="175" t="n"/>
      <c r="R1320" s="175" t="n"/>
      <c r="S1320" s="257" t="n"/>
      <c r="T1320" s="175">
        <f>VLOOKUP(_xlfn.CONCAT(G1320,H1320),'SHIP-TO'!H:I,2,0)</f>
        <v/>
      </c>
      <c r="U1320" s="296" t="n"/>
      <c r="V1320" s="175" t="n"/>
      <c r="W1320" s="175" t="n"/>
      <c r="X1320" s="175" t="n"/>
      <c r="Y1320" s="175" t="n"/>
      <c r="Z1320" s="175" t="n"/>
      <c r="AA1320" s="175" t="n"/>
      <c r="AB1320" s="175" t="n"/>
      <c r="AC1320" s="175" t="n"/>
      <c r="AD1320" s="175" t="n"/>
      <c r="AE1320" s="175" t="n"/>
      <c r="AF1320" s="175" t="n"/>
      <c r="AG1320" s="175" t="n"/>
      <c r="AH1320" s="175" t="n"/>
      <c r="AI1320" s="175" t="n"/>
      <c r="AJ1320" s="175" t="n"/>
    </row>
    <row r="1321">
      <c r="B1321" s="175" t="n"/>
      <c r="C1321" s="175" t="n"/>
      <c r="D1321" s="175" t="n"/>
      <c r="E1321" s="175" t="n"/>
      <c r="F1321" s="175" t="n"/>
      <c r="G1321" s="175" t="n"/>
      <c r="H1321" s="175" t="n"/>
      <c r="I1321" s="175" t="n"/>
      <c r="J1321" s="175" t="n"/>
      <c r="K1321" s="175" t="n"/>
      <c r="L1321" s="175" t="n"/>
      <c r="M1321" s="175" t="n"/>
      <c r="N1321" s="175" t="n"/>
      <c r="O1321" s="175" t="n"/>
      <c r="P1321" s="175" t="n"/>
      <c r="Q1321" s="175" t="n"/>
      <c r="R1321" s="175" t="n"/>
      <c r="S1321" s="257" t="n"/>
      <c r="T1321" s="175">
        <f>VLOOKUP(_xlfn.CONCAT(G1321,H1321),'SHIP-TO'!H:I,2,0)</f>
        <v/>
      </c>
      <c r="U1321" s="296" t="n"/>
      <c r="V1321" s="175" t="n"/>
      <c r="W1321" s="175" t="n"/>
      <c r="X1321" s="175" t="n"/>
      <c r="Y1321" s="175" t="n"/>
      <c r="Z1321" s="175" t="n"/>
      <c r="AA1321" s="175" t="n"/>
      <c r="AB1321" s="175" t="n"/>
      <c r="AC1321" s="175" t="n"/>
      <c r="AD1321" s="175" t="n"/>
      <c r="AE1321" s="175" t="n"/>
      <c r="AF1321" s="175" t="n"/>
      <c r="AG1321" s="175" t="n"/>
      <c r="AH1321" s="175" t="n"/>
      <c r="AI1321" s="175" t="n"/>
      <c r="AJ1321" s="175" t="n"/>
    </row>
    <row r="1322">
      <c r="B1322" s="175" t="n"/>
      <c r="C1322" s="175" t="n"/>
      <c r="D1322" s="175" t="n"/>
      <c r="E1322" s="175" t="n"/>
      <c r="F1322" s="175" t="n"/>
      <c r="G1322" s="175" t="n"/>
      <c r="H1322" s="175" t="n"/>
      <c r="I1322" s="175" t="n"/>
      <c r="J1322" s="175" t="n"/>
      <c r="K1322" s="175" t="n"/>
      <c r="L1322" s="175" t="n"/>
      <c r="M1322" s="175" t="n"/>
      <c r="N1322" s="175" t="n"/>
      <c r="O1322" s="175" t="n"/>
      <c r="P1322" s="175" t="n"/>
      <c r="Q1322" s="175" t="n"/>
      <c r="R1322" s="175" t="n"/>
      <c r="S1322" s="257" t="n"/>
      <c r="T1322" s="175">
        <f>VLOOKUP(_xlfn.CONCAT(G1322,H1322),'SHIP-TO'!H:I,2,0)</f>
        <v/>
      </c>
      <c r="U1322" s="296" t="n"/>
      <c r="V1322" s="175" t="n"/>
      <c r="W1322" s="175" t="n"/>
      <c r="X1322" s="175" t="n"/>
      <c r="Y1322" s="175" t="n"/>
      <c r="Z1322" s="175" t="n"/>
      <c r="AA1322" s="175" t="n"/>
      <c r="AB1322" s="175" t="n"/>
      <c r="AC1322" s="175" t="n"/>
      <c r="AD1322" s="175" t="n"/>
      <c r="AE1322" s="175" t="n"/>
      <c r="AF1322" s="175" t="n"/>
      <c r="AG1322" s="175" t="n"/>
      <c r="AH1322" s="175" t="n"/>
      <c r="AI1322" s="175" t="n"/>
      <c r="AJ1322" s="175" t="n"/>
    </row>
    <row r="1323">
      <c r="B1323" s="175" t="n"/>
      <c r="C1323" s="175" t="n"/>
      <c r="D1323" s="175" t="n"/>
      <c r="E1323" s="175" t="n"/>
      <c r="F1323" s="175" t="n"/>
      <c r="G1323" s="175" t="n"/>
      <c r="H1323" s="175" t="n"/>
      <c r="I1323" s="175" t="n"/>
      <c r="J1323" s="175" t="n"/>
      <c r="K1323" s="175" t="n"/>
      <c r="L1323" s="175" t="n"/>
      <c r="M1323" s="175" t="n"/>
      <c r="N1323" s="175" t="n"/>
      <c r="O1323" s="175" t="n"/>
      <c r="P1323" s="175" t="n"/>
      <c r="Q1323" s="175" t="n"/>
      <c r="R1323" s="175" t="n"/>
      <c r="S1323" s="257" t="n"/>
      <c r="T1323" s="175">
        <f>VLOOKUP(_xlfn.CONCAT(G1323,H1323),'SHIP-TO'!H:I,2,0)</f>
        <v/>
      </c>
      <c r="U1323" s="296" t="n"/>
      <c r="V1323" s="175" t="n"/>
      <c r="W1323" s="175" t="n"/>
      <c r="X1323" s="175" t="n"/>
      <c r="Y1323" s="175" t="n"/>
      <c r="Z1323" s="175" t="n"/>
      <c r="AA1323" s="175" t="n"/>
      <c r="AB1323" s="175" t="n"/>
      <c r="AC1323" s="175" t="n"/>
      <c r="AD1323" s="175" t="n"/>
      <c r="AE1323" s="175" t="n"/>
      <c r="AF1323" s="175" t="n"/>
      <c r="AG1323" s="175" t="n"/>
      <c r="AH1323" s="175" t="n"/>
      <c r="AI1323" s="175" t="n"/>
      <c r="AJ1323" s="175" t="n"/>
    </row>
    <row r="1324">
      <c r="B1324" s="175" t="n"/>
      <c r="C1324" s="175" t="n"/>
      <c r="D1324" s="175" t="n"/>
      <c r="E1324" s="175" t="n"/>
      <c r="F1324" s="175" t="n"/>
      <c r="G1324" s="175" t="n"/>
      <c r="H1324" s="175" t="n"/>
      <c r="I1324" s="175" t="n"/>
      <c r="J1324" s="175" t="n"/>
      <c r="K1324" s="175" t="n"/>
      <c r="L1324" s="175" t="n"/>
      <c r="M1324" s="175" t="n"/>
      <c r="N1324" s="175" t="n"/>
      <c r="O1324" s="175" t="n"/>
      <c r="P1324" s="175" t="n"/>
      <c r="Q1324" s="175" t="n"/>
      <c r="R1324" s="175" t="n"/>
      <c r="S1324" s="257" t="n"/>
      <c r="T1324" s="175">
        <f>VLOOKUP(_xlfn.CONCAT(G1324,H1324),'SHIP-TO'!H:I,2,0)</f>
        <v/>
      </c>
      <c r="U1324" s="296" t="n"/>
      <c r="V1324" s="175" t="n"/>
      <c r="W1324" s="175" t="n"/>
      <c r="X1324" s="175" t="n"/>
      <c r="Y1324" s="175" t="n"/>
      <c r="Z1324" s="175" t="n"/>
      <c r="AA1324" s="175" t="n"/>
      <c r="AB1324" s="175" t="n"/>
      <c r="AC1324" s="175" t="n"/>
      <c r="AD1324" s="175" t="n"/>
      <c r="AE1324" s="175" t="n"/>
      <c r="AF1324" s="175" t="n"/>
      <c r="AG1324" s="175" t="n"/>
      <c r="AH1324" s="175" t="n"/>
      <c r="AI1324" s="175" t="n"/>
      <c r="AJ1324" s="175" t="n"/>
    </row>
    <row r="1325">
      <c r="B1325" s="175" t="n"/>
      <c r="C1325" s="175" t="n"/>
      <c r="D1325" s="175" t="n"/>
      <c r="E1325" s="175" t="n"/>
      <c r="F1325" s="175" t="n"/>
      <c r="G1325" s="175" t="n"/>
      <c r="H1325" s="175" t="n"/>
      <c r="I1325" s="175" t="n"/>
      <c r="J1325" s="175" t="n"/>
      <c r="K1325" s="175" t="n"/>
      <c r="L1325" s="175" t="n"/>
      <c r="M1325" s="175" t="n"/>
      <c r="N1325" s="175" t="n"/>
      <c r="O1325" s="175" t="n"/>
      <c r="P1325" s="175" t="n"/>
      <c r="Q1325" s="175" t="n"/>
      <c r="R1325" s="175" t="n"/>
      <c r="S1325" s="257" t="n"/>
      <c r="T1325" s="175">
        <f>VLOOKUP(_xlfn.CONCAT(G1325,H1325),'SHIP-TO'!H:I,2,0)</f>
        <v/>
      </c>
      <c r="U1325" s="296" t="n"/>
      <c r="V1325" s="175" t="n"/>
      <c r="W1325" s="175" t="n"/>
      <c r="X1325" s="175" t="n"/>
      <c r="Y1325" s="175" t="n"/>
      <c r="Z1325" s="175" t="n"/>
      <c r="AA1325" s="175" t="n"/>
      <c r="AB1325" s="175" t="n"/>
      <c r="AC1325" s="175" t="n"/>
      <c r="AD1325" s="175" t="n"/>
      <c r="AE1325" s="175" t="n"/>
      <c r="AF1325" s="175" t="n"/>
      <c r="AG1325" s="175" t="n"/>
      <c r="AH1325" s="175" t="n"/>
      <c r="AI1325" s="175" t="n"/>
      <c r="AJ1325" s="175" t="n"/>
    </row>
    <row r="1326">
      <c r="B1326" s="175" t="n"/>
      <c r="C1326" s="175" t="n"/>
      <c r="D1326" s="175" t="n"/>
      <c r="E1326" s="175" t="n"/>
      <c r="F1326" s="175" t="n"/>
      <c r="G1326" s="175" t="n"/>
      <c r="H1326" s="175" t="n"/>
      <c r="I1326" s="175" t="n"/>
      <c r="J1326" s="175" t="n"/>
      <c r="K1326" s="175" t="n"/>
      <c r="L1326" s="175" t="n"/>
      <c r="M1326" s="175" t="n"/>
      <c r="N1326" s="175" t="n"/>
      <c r="O1326" s="175" t="n"/>
      <c r="P1326" s="175" t="n"/>
      <c r="Q1326" s="175" t="n"/>
      <c r="R1326" s="175" t="n"/>
      <c r="S1326" s="257" t="n"/>
      <c r="T1326" s="175">
        <f>VLOOKUP(_xlfn.CONCAT(G1326,H1326),'SHIP-TO'!H:I,2,0)</f>
        <v/>
      </c>
      <c r="U1326" s="296" t="n"/>
      <c r="V1326" s="175" t="n"/>
      <c r="W1326" s="175" t="n"/>
      <c r="X1326" s="175" t="n"/>
      <c r="Y1326" s="175" t="n"/>
      <c r="Z1326" s="175" t="n"/>
      <c r="AA1326" s="175" t="n"/>
      <c r="AB1326" s="175" t="n"/>
      <c r="AC1326" s="175" t="n"/>
      <c r="AD1326" s="175" t="n"/>
      <c r="AE1326" s="175" t="n"/>
      <c r="AF1326" s="175" t="n"/>
      <c r="AG1326" s="175" t="n"/>
      <c r="AH1326" s="175" t="n"/>
      <c r="AI1326" s="175" t="n"/>
      <c r="AJ1326" s="175" t="n"/>
    </row>
    <row r="1327">
      <c r="B1327" s="175" t="n"/>
      <c r="C1327" s="175" t="n"/>
      <c r="D1327" s="175" t="n"/>
      <c r="E1327" s="175" t="n"/>
      <c r="F1327" s="175" t="n"/>
      <c r="G1327" s="175" t="n"/>
      <c r="H1327" s="175" t="n"/>
      <c r="I1327" s="175" t="n"/>
      <c r="J1327" s="175" t="n"/>
      <c r="K1327" s="175" t="n"/>
      <c r="L1327" s="175" t="n"/>
      <c r="M1327" s="175" t="n"/>
      <c r="N1327" s="175" t="n"/>
      <c r="O1327" s="175" t="n"/>
      <c r="P1327" s="175" t="n"/>
      <c r="Q1327" s="175" t="n"/>
      <c r="R1327" s="175" t="n"/>
      <c r="S1327" s="257" t="n"/>
      <c r="T1327" s="175">
        <f>VLOOKUP(_xlfn.CONCAT(G1327,H1327),'SHIP-TO'!H:I,2,0)</f>
        <v/>
      </c>
      <c r="U1327" s="296" t="n"/>
      <c r="V1327" s="175" t="n"/>
      <c r="W1327" s="175" t="n"/>
      <c r="X1327" s="175" t="n"/>
      <c r="Y1327" s="175" t="n"/>
      <c r="Z1327" s="175" t="n"/>
      <c r="AA1327" s="175" t="n"/>
      <c r="AB1327" s="175" t="n"/>
      <c r="AC1327" s="175" t="n"/>
      <c r="AD1327" s="175" t="n"/>
      <c r="AE1327" s="175" t="n"/>
      <c r="AF1327" s="175" t="n"/>
      <c r="AG1327" s="175" t="n"/>
      <c r="AH1327" s="175" t="n"/>
      <c r="AI1327" s="175" t="n"/>
      <c r="AJ1327" s="175" t="n"/>
    </row>
    <row r="1328">
      <c r="B1328" s="175" t="n"/>
      <c r="C1328" s="175" t="n"/>
      <c r="D1328" s="175" t="n"/>
      <c r="E1328" s="175" t="n"/>
      <c r="F1328" s="175" t="n"/>
      <c r="G1328" s="175" t="n"/>
      <c r="H1328" s="175" t="n"/>
      <c r="I1328" s="175" t="n"/>
      <c r="J1328" s="175" t="n"/>
      <c r="K1328" s="175" t="n"/>
      <c r="L1328" s="175" t="n"/>
      <c r="M1328" s="175" t="n"/>
      <c r="N1328" s="175" t="n"/>
      <c r="O1328" s="175" t="n"/>
      <c r="P1328" s="175" t="n"/>
      <c r="Q1328" s="175" t="n"/>
      <c r="R1328" s="175" t="n"/>
      <c r="S1328" s="257" t="n"/>
      <c r="T1328" s="175">
        <f>VLOOKUP(_xlfn.CONCAT(G1328,H1328),'SHIP-TO'!H:I,2,0)</f>
        <v/>
      </c>
      <c r="U1328" s="296" t="n"/>
      <c r="V1328" s="175" t="n"/>
      <c r="W1328" s="175" t="n"/>
      <c r="X1328" s="175" t="n"/>
      <c r="Y1328" s="175" t="n"/>
      <c r="Z1328" s="175" t="n"/>
      <c r="AA1328" s="175" t="n"/>
      <c r="AB1328" s="175" t="n"/>
      <c r="AC1328" s="175" t="n"/>
      <c r="AD1328" s="175" t="n"/>
      <c r="AE1328" s="175" t="n"/>
      <c r="AF1328" s="175" t="n"/>
      <c r="AG1328" s="175" t="n"/>
      <c r="AH1328" s="175" t="n"/>
      <c r="AI1328" s="175" t="n"/>
      <c r="AJ1328" s="175" t="n"/>
    </row>
    <row r="1329">
      <c r="B1329" s="175" t="n"/>
      <c r="C1329" s="175" t="n"/>
      <c r="D1329" s="175" t="n"/>
      <c r="E1329" s="175" t="n"/>
      <c r="F1329" s="175" t="n"/>
      <c r="G1329" s="175" t="n"/>
      <c r="H1329" s="175" t="n"/>
      <c r="I1329" s="175" t="n"/>
      <c r="J1329" s="175" t="n"/>
      <c r="K1329" s="175" t="n"/>
      <c r="L1329" s="175" t="n"/>
      <c r="M1329" s="175" t="n"/>
      <c r="N1329" s="175" t="n"/>
      <c r="O1329" s="175" t="n"/>
      <c r="P1329" s="175" t="n"/>
      <c r="Q1329" s="175" t="n"/>
      <c r="R1329" s="175" t="n"/>
      <c r="S1329" s="257" t="n"/>
      <c r="T1329" s="175">
        <f>VLOOKUP(_xlfn.CONCAT(G1329,H1329),'SHIP-TO'!H:I,2,0)</f>
        <v/>
      </c>
      <c r="U1329" s="296" t="n"/>
      <c r="V1329" s="175" t="n"/>
      <c r="W1329" s="175" t="n"/>
      <c r="X1329" s="175" t="n"/>
      <c r="Y1329" s="175" t="n"/>
      <c r="Z1329" s="175" t="n"/>
      <c r="AA1329" s="175" t="n"/>
      <c r="AB1329" s="175" t="n"/>
      <c r="AC1329" s="175" t="n"/>
      <c r="AD1329" s="175" t="n"/>
      <c r="AE1329" s="175" t="n"/>
      <c r="AF1329" s="175" t="n"/>
      <c r="AG1329" s="175" t="n"/>
      <c r="AH1329" s="175" t="n"/>
      <c r="AI1329" s="175" t="n"/>
      <c r="AJ1329" s="175" t="n"/>
    </row>
    <row r="1330">
      <c r="B1330" s="175" t="n"/>
      <c r="C1330" s="175" t="n"/>
      <c r="D1330" s="175" t="n"/>
      <c r="E1330" s="175" t="n"/>
      <c r="F1330" s="175" t="n"/>
      <c r="G1330" s="175" t="n"/>
      <c r="H1330" s="175" t="n"/>
      <c r="I1330" s="175" t="n"/>
      <c r="J1330" s="175" t="n"/>
      <c r="K1330" s="175" t="n"/>
      <c r="L1330" s="175" t="n"/>
      <c r="M1330" s="175" t="n"/>
      <c r="N1330" s="175" t="n"/>
      <c r="O1330" s="175" t="n"/>
      <c r="P1330" s="175" t="n"/>
      <c r="Q1330" s="175" t="n"/>
      <c r="R1330" s="175" t="n"/>
      <c r="S1330" s="257" t="n"/>
      <c r="T1330" s="175">
        <f>VLOOKUP(_xlfn.CONCAT(G1330,H1330),'SHIP-TO'!H:I,2,0)</f>
        <v/>
      </c>
      <c r="U1330" s="296" t="n"/>
      <c r="V1330" s="175" t="n"/>
      <c r="W1330" s="175" t="n"/>
      <c r="X1330" s="175" t="n"/>
      <c r="Y1330" s="175" t="n"/>
      <c r="Z1330" s="175" t="n"/>
      <c r="AA1330" s="175" t="n"/>
      <c r="AB1330" s="175" t="n"/>
      <c r="AC1330" s="175" t="n"/>
      <c r="AD1330" s="175" t="n"/>
      <c r="AE1330" s="175" t="n"/>
      <c r="AF1330" s="175" t="n"/>
      <c r="AG1330" s="175" t="n"/>
      <c r="AH1330" s="175" t="n"/>
      <c r="AI1330" s="175" t="n"/>
      <c r="AJ1330" s="175" t="n"/>
    </row>
    <row r="1331">
      <c r="B1331" s="175" t="n"/>
      <c r="C1331" s="175" t="n"/>
      <c r="D1331" s="175" t="n"/>
      <c r="E1331" s="175" t="n"/>
      <c r="F1331" s="175" t="n"/>
      <c r="G1331" s="175" t="n"/>
      <c r="H1331" s="175" t="n"/>
      <c r="I1331" s="175" t="n"/>
      <c r="J1331" s="175" t="n"/>
      <c r="K1331" s="175" t="n"/>
      <c r="L1331" s="175" t="n"/>
      <c r="M1331" s="175" t="n"/>
      <c r="N1331" s="175" t="n"/>
      <c r="O1331" s="175" t="n"/>
      <c r="P1331" s="175" t="n"/>
      <c r="Q1331" s="175" t="n"/>
      <c r="R1331" s="175" t="n"/>
      <c r="S1331" s="257" t="n"/>
      <c r="T1331" s="175">
        <f>VLOOKUP(_xlfn.CONCAT(G1331,H1331),'SHIP-TO'!H:I,2,0)</f>
        <v/>
      </c>
      <c r="U1331" s="296" t="n"/>
      <c r="V1331" s="175" t="n"/>
      <c r="W1331" s="175" t="n"/>
      <c r="X1331" s="175" t="n"/>
      <c r="Y1331" s="175" t="n"/>
      <c r="Z1331" s="175" t="n"/>
      <c r="AA1331" s="175" t="n"/>
      <c r="AB1331" s="175" t="n"/>
      <c r="AC1331" s="175" t="n"/>
      <c r="AD1331" s="175" t="n"/>
      <c r="AE1331" s="175" t="n"/>
      <c r="AF1331" s="175" t="n"/>
      <c r="AG1331" s="175" t="n"/>
      <c r="AH1331" s="175" t="n"/>
      <c r="AI1331" s="175" t="n"/>
      <c r="AJ1331" s="175" t="n"/>
    </row>
    <row r="1332">
      <c r="B1332" s="175" t="n"/>
      <c r="C1332" s="175" t="n"/>
      <c r="D1332" s="175" t="n"/>
      <c r="E1332" s="175" t="n"/>
      <c r="F1332" s="175" t="n"/>
      <c r="G1332" s="175" t="n"/>
      <c r="H1332" s="175" t="n"/>
      <c r="I1332" s="175" t="n"/>
      <c r="J1332" s="175" t="n"/>
      <c r="K1332" s="175" t="n"/>
      <c r="L1332" s="175" t="n"/>
      <c r="M1332" s="175" t="n"/>
      <c r="N1332" s="175" t="n"/>
      <c r="O1332" s="175" t="n"/>
      <c r="P1332" s="175" t="n"/>
      <c r="Q1332" s="175" t="n"/>
      <c r="R1332" s="175" t="n"/>
      <c r="S1332" s="257" t="n"/>
      <c r="T1332" s="175">
        <f>VLOOKUP(_xlfn.CONCAT(G1332,H1332),'SHIP-TO'!H:I,2,0)</f>
        <v/>
      </c>
      <c r="U1332" s="296" t="n"/>
      <c r="V1332" s="175" t="n"/>
      <c r="W1332" s="175" t="n"/>
      <c r="X1332" s="175" t="n"/>
      <c r="Y1332" s="175" t="n"/>
      <c r="Z1332" s="175" t="n"/>
      <c r="AA1332" s="175" t="n"/>
      <c r="AB1332" s="175" t="n"/>
      <c r="AC1332" s="175" t="n"/>
      <c r="AD1332" s="175" t="n"/>
      <c r="AE1332" s="175" t="n"/>
      <c r="AF1332" s="175" t="n"/>
      <c r="AG1332" s="175" t="n"/>
      <c r="AH1332" s="175" t="n"/>
      <c r="AI1332" s="175" t="n"/>
      <c r="AJ1332" s="175" t="n"/>
    </row>
    <row r="1333">
      <c r="B1333" s="175" t="n"/>
      <c r="C1333" s="175" t="n"/>
      <c r="D1333" s="175" t="n"/>
      <c r="E1333" s="175" t="n"/>
      <c r="F1333" s="175" t="n"/>
      <c r="G1333" s="175" t="n"/>
      <c r="H1333" s="175" t="n"/>
      <c r="I1333" s="175" t="n"/>
      <c r="J1333" s="175" t="n"/>
      <c r="K1333" s="175" t="n"/>
      <c r="L1333" s="175" t="n"/>
      <c r="M1333" s="175" t="n"/>
      <c r="N1333" s="175" t="n"/>
      <c r="O1333" s="175" t="n"/>
      <c r="P1333" s="175" t="n"/>
      <c r="Q1333" s="175" t="n"/>
      <c r="R1333" s="175" t="n"/>
      <c r="S1333" s="257" t="n"/>
      <c r="T1333" s="175">
        <f>VLOOKUP(_xlfn.CONCAT(G1333,H1333),'SHIP-TO'!H:I,2,0)</f>
        <v/>
      </c>
      <c r="U1333" s="296" t="n"/>
      <c r="V1333" s="175" t="n"/>
      <c r="W1333" s="175" t="n"/>
      <c r="X1333" s="175" t="n"/>
      <c r="Y1333" s="175" t="n"/>
      <c r="Z1333" s="175" t="n"/>
      <c r="AA1333" s="175" t="n"/>
      <c r="AB1333" s="175" t="n"/>
      <c r="AC1333" s="175" t="n"/>
      <c r="AD1333" s="175" t="n"/>
      <c r="AE1333" s="175" t="n"/>
      <c r="AF1333" s="175" t="n"/>
      <c r="AG1333" s="175" t="n"/>
      <c r="AH1333" s="175" t="n"/>
      <c r="AI1333" s="175" t="n"/>
      <c r="AJ1333" s="175" t="n"/>
    </row>
    <row r="1334">
      <c r="B1334" s="175" t="n"/>
      <c r="C1334" s="175" t="n"/>
      <c r="D1334" s="175" t="n"/>
      <c r="E1334" s="175" t="n"/>
      <c r="F1334" s="175" t="n"/>
      <c r="G1334" s="175" t="n"/>
      <c r="H1334" s="175" t="n"/>
      <c r="I1334" s="175" t="n"/>
      <c r="J1334" s="175" t="n"/>
      <c r="K1334" s="175" t="n"/>
      <c r="L1334" s="175" t="n"/>
      <c r="M1334" s="175" t="n"/>
      <c r="N1334" s="175" t="n"/>
      <c r="O1334" s="175" t="n"/>
      <c r="P1334" s="175" t="n"/>
      <c r="Q1334" s="175" t="n"/>
      <c r="R1334" s="175" t="n"/>
      <c r="S1334" s="257" t="n"/>
      <c r="T1334" s="175">
        <f>VLOOKUP(_xlfn.CONCAT(G1334,H1334),'SHIP-TO'!H:I,2,0)</f>
        <v/>
      </c>
      <c r="U1334" s="296" t="n"/>
      <c r="V1334" s="175" t="n"/>
      <c r="W1334" s="175" t="n"/>
      <c r="X1334" s="175" t="n"/>
      <c r="Y1334" s="175" t="n"/>
      <c r="Z1334" s="175" t="n"/>
      <c r="AA1334" s="175" t="n"/>
      <c r="AB1334" s="175" t="n"/>
      <c r="AC1334" s="175" t="n"/>
      <c r="AD1334" s="175" t="n"/>
      <c r="AE1334" s="175" t="n"/>
      <c r="AF1334" s="175" t="n"/>
      <c r="AG1334" s="175" t="n"/>
      <c r="AH1334" s="175" t="n"/>
      <c r="AI1334" s="175" t="n"/>
      <c r="AJ1334" s="175" t="n"/>
    </row>
    <row r="1335">
      <c r="B1335" s="175" t="n"/>
      <c r="C1335" s="175" t="n"/>
      <c r="D1335" s="175" t="n"/>
      <c r="E1335" s="175" t="n"/>
      <c r="F1335" s="175" t="n"/>
      <c r="G1335" s="175" t="n"/>
      <c r="H1335" s="175" t="n"/>
      <c r="I1335" s="175" t="n"/>
      <c r="J1335" s="175" t="n"/>
      <c r="K1335" s="175" t="n"/>
      <c r="L1335" s="175" t="n"/>
      <c r="M1335" s="175" t="n"/>
      <c r="N1335" s="175" t="n"/>
      <c r="O1335" s="175" t="n"/>
      <c r="P1335" s="175" t="n"/>
      <c r="Q1335" s="175" t="n"/>
      <c r="R1335" s="175" t="n"/>
      <c r="S1335" s="257" t="n"/>
      <c r="T1335" s="175">
        <f>VLOOKUP(_xlfn.CONCAT(G1335,H1335),'SHIP-TO'!H:I,2,0)</f>
        <v/>
      </c>
      <c r="U1335" s="296" t="n"/>
      <c r="V1335" s="175" t="n"/>
      <c r="W1335" s="175" t="n"/>
      <c r="X1335" s="175" t="n"/>
      <c r="Y1335" s="175" t="n"/>
      <c r="Z1335" s="175" t="n"/>
      <c r="AA1335" s="175" t="n"/>
      <c r="AB1335" s="175" t="n"/>
      <c r="AC1335" s="175" t="n"/>
      <c r="AD1335" s="175" t="n"/>
      <c r="AE1335" s="175" t="n"/>
      <c r="AF1335" s="175" t="n"/>
      <c r="AG1335" s="175" t="n"/>
      <c r="AH1335" s="175" t="n"/>
      <c r="AI1335" s="175" t="n"/>
      <c r="AJ1335" s="175" t="n"/>
    </row>
    <row r="1336">
      <c r="B1336" s="175" t="n"/>
      <c r="C1336" s="175" t="n"/>
      <c r="D1336" s="175" t="n"/>
      <c r="E1336" s="175" t="n"/>
      <c r="F1336" s="175" t="n"/>
      <c r="G1336" s="175" t="n"/>
      <c r="H1336" s="175" t="n"/>
      <c r="I1336" s="175" t="n"/>
      <c r="J1336" s="175" t="n"/>
      <c r="K1336" s="175" t="n"/>
      <c r="L1336" s="175" t="n"/>
      <c r="M1336" s="175" t="n"/>
      <c r="N1336" s="175" t="n"/>
      <c r="O1336" s="175" t="n"/>
      <c r="P1336" s="175" t="n"/>
      <c r="Q1336" s="175" t="n"/>
      <c r="R1336" s="175" t="n"/>
      <c r="S1336" s="257" t="n"/>
      <c r="T1336" s="175">
        <f>VLOOKUP(_xlfn.CONCAT(G1336,H1336),'SHIP-TO'!H:I,2,0)</f>
        <v/>
      </c>
      <c r="U1336" s="296" t="n"/>
      <c r="V1336" s="175" t="n"/>
      <c r="W1336" s="175" t="n"/>
      <c r="X1336" s="175" t="n"/>
      <c r="Y1336" s="175" t="n"/>
      <c r="Z1336" s="175" t="n"/>
      <c r="AA1336" s="175" t="n"/>
      <c r="AB1336" s="175" t="n"/>
      <c r="AC1336" s="175" t="n"/>
      <c r="AD1336" s="175" t="n"/>
      <c r="AE1336" s="175" t="n"/>
      <c r="AF1336" s="175" t="n"/>
      <c r="AG1336" s="175" t="n"/>
      <c r="AH1336" s="175" t="n"/>
      <c r="AI1336" s="175" t="n"/>
      <c r="AJ1336" s="175" t="n"/>
    </row>
    <row r="1337">
      <c r="B1337" s="175" t="n"/>
      <c r="C1337" s="175" t="n"/>
      <c r="D1337" s="175" t="n"/>
      <c r="E1337" s="175" t="n"/>
      <c r="F1337" s="175" t="n"/>
      <c r="G1337" s="175" t="n"/>
      <c r="H1337" s="175" t="n"/>
      <c r="I1337" s="175" t="n"/>
      <c r="J1337" s="175" t="n"/>
      <c r="K1337" s="175" t="n"/>
      <c r="L1337" s="175" t="n"/>
      <c r="M1337" s="175" t="n"/>
      <c r="N1337" s="175" t="n"/>
      <c r="O1337" s="175" t="n"/>
      <c r="P1337" s="175" t="n"/>
      <c r="Q1337" s="175" t="n"/>
      <c r="R1337" s="175" t="n"/>
      <c r="S1337" s="257" t="n"/>
      <c r="T1337" s="175">
        <f>VLOOKUP(_xlfn.CONCAT(G1337,H1337),'SHIP-TO'!H:I,2,0)</f>
        <v/>
      </c>
      <c r="U1337" s="296" t="n"/>
      <c r="V1337" s="175" t="n"/>
      <c r="W1337" s="175" t="n"/>
      <c r="X1337" s="175" t="n"/>
      <c r="Y1337" s="175" t="n"/>
      <c r="Z1337" s="175" t="n"/>
      <c r="AA1337" s="175" t="n"/>
      <c r="AB1337" s="175" t="n"/>
      <c r="AC1337" s="175" t="n"/>
      <c r="AD1337" s="175" t="n"/>
      <c r="AE1337" s="175" t="n"/>
      <c r="AF1337" s="175" t="n"/>
      <c r="AG1337" s="175" t="n"/>
      <c r="AH1337" s="175" t="n"/>
      <c r="AI1337" s="175" t="n"/>
      <c r="AJ1337" s="175" t="n"/>
    </row>
    <row r="1338">
      <c r="B1338" s="175" t="n"/>
      <c r="C1338" s="175" t="n"/>
      <c r="D1338" s="175" t="n"/>
      <c r="E1338" s="175" t="n"/>
      <c r="F1338" s="175" t="n"/>
      <c r="G1338" s="175" t="n"/>
      <c r="H1338" s="175" t="n"/>
      <c r="I1338" s="175" t="n"/>
      <c r="J1338" s="175" t="n"/>
      <c r="K1338" s="175" t="n"/>
      <c r="L1338" s="175" t="n"/>
      <c r="M1338" s="175" t="n"/>
      <c r="N1338" s="175" t="n"/>
      <c r="O1338" s="175" t="n"/>
      <c r="P1338" s="175" t="n"/>
      <c r="Q1338" s="175" t="n"/>
      <c r="R1338" s="175" t="n"/>
      <c r="S1338" s="257" t="n"/>
      <c r="T1338" s="175">
        <f>VLOOKUP(_xlfn.CONCAT(G1338,H1338),'SHIP-TO'!H:I,2,0)</f>
        <v/>
      </c>
      <c r="U1338" s="296" t="n"/>
      <c r="V1338" s="175" t="n"/>
      <c r="W1338" s="175" t="n"/>
      <c r="X1338" s="175" t="n"/>
      <c r="Y1338" s="175" t="n"/>
      <c r="Z1338" s="175" t="n"/>
      <c r="AA1338" s="175" t="n"/>
      <c r="AB1338" s="175" t="n"/>
      <c r="AC1338" s="175" t="n"/>
      <c r="AD1338" s="175" t="n"/>
      <c r="AE1338" s="175" t="n"/>
      <c r="AF1338" s="175" t="n"/>
      <c r="AG1338" s="175" t="n"/>
      <c r="AH1338" s="175" t="n"/>
      <c r="AI1338" s="175" t="n"/>
      <c r="AJ1338" s="175" t="n"/>
    </row>
    <row r="1339">
      <c r="B1339" s="175" t="n"/>
      <c r="C1339" s="175" t="n"/>
      <c r="D1339" s="175" t="n"/>
      <c r="E1339" s="175" t="n"/>
      <c r="F1339" s="175" t="n"/>
      <c r="G1339" s="175" t="n"/>
      <c r="H1339" s="175" t="n"/>
      <c r="I1339" s="175" t="n"/>
      <c r="J1339" s="175" t="n"/>
      <c r="K1339" s="175" t="n"/>
      <c r="L1339" s="175" t="n"/>
      <c r="M1339" s="175" t="n"/>
      <c r="N1339" s="175" t="n"/>
      <c r="O1339" s="175" t="n"/>
      <c r="P1339" s="175" t="n"/>
      <c r="Q1339" s="175" t="n"/>
      <c r="R1339" s="175" t="n"/>
      <c r="S1339" s="257" t="n"/>
      <c r="T1339" s="175">
        <f>VLOOKUP(_xlfn.CONCAT(G1339,H1339),'SHIP-TO'!H:I,2,0)</f>
        <v/>
      </c>
      <c r="U1339" s="296" t="n"/>
      <c r="V1339" s="175" t="n"/>
      <c r="W1339" s="175" t="n"/>
      <c r="X1339" s="175" t="n"/>
      <c r="Y1339" s="175" t="n"/>
      <c r="Z1339" s="175" t="n"/>
      <c r="AA1339" s="175" t="n"/>
      <c r="AB1339" s="175" t="n"/>
      <c r="AC1339" s="175" t="n"/>
      <c r="AD1339" s="175" t="n"/>
      <c r="AE1339" s="175" t="n"/>
      <c r="AF1339" s="175" t="n"/>
      <c r="AG1339" s="175" t="n"/>
      <c r="AH1339" s="175" t="n"/>
      <c r="AI1339" s="175" t="n"/>
      <c r="AJ1339" s="175" t="n"/>
    </row>
    <row r="1340">
      <c r="B1340" s="175" t="n"/>
      <c r="C1340" s="175" t="n"/>
      <c r="D1340" s="175" t="n"/>
      <c r="E1340" s="175" t="n"/>
      <c r="F1340" s="175" t="n"/>
      <c r="G1340" s="175" t="n"/>
      <c r="H1340" s="175" t="n"/>
      <c r="I1340" s="175" t="n"/>
      <c r="J1340" s="175" t="n"/>
      <c r="K1340" s="175" t="n"/>
      <c r="L1340" s="175" t="n"/>
      <c r="M1340" s="175" t="n"/>
      <c r="N1340" s="175" t="n"/>
      <c r="O1340" s="175" t="n"/>
      <c r="P1340" s="175" t="n"/>
      <c r="Q1340" s="175" t="n"/>
      <c r="R1340" s="175" t="n"/>
      <c r="S1340" s="257" t="n"/>
      <c r="T1340" s="175">
        <f>VLOOKUP(_xlfn.CONCAT(G1340,H1340),'SHIP-TO'!H:I,2,0)</f>
        <v/>
      </c>
      <c r="U1340" s="296" t="n"/>
      <c r="V1340" s="175" t="n"/>
      <c r="W1340" s="175" t="n"/>
      <c r="X1340" s="175" t="n"/>
      <c r="Y1340" s="175" t="n"/>
      <c r="Z1340" s="175" t="n"/>
      <c r="AA1340" s="175" t="n"/>
      <c r="AB1340" s="175" t="n"/>
      <c r="AC1340" s="175" t="n"/>
      <c r="AD1340" s="175" t="n"/>
      <c r="AE1340" s="175" t="n"/>
      <c r="AF1340" s="175" t="n"/>
      <c r="AG1340" s="175" t="n"/>
      <c r="AH1340" s="175" t="n"/>
      <c r="AI1340" s="175" t="n"/>
      <c r="AJ1340" s="175" t="n"/>
    </row>
    <row r="1341">
      <c r="B1341" s="175" t="n"/>
      <c r="C1341" s="175" t="n"/>
      <c r="D1341" s="175" t="n"/>
      <c r="E1341" s="175" t="n"/>
      <c r="F1341" s="175" t="n"/>
      <c r="G1341" s="175" t="n"/>
      <c r="H1341" s="175" t="n"/>
      <c r="I1341" s="175" t="n"/>
      <c r="J1341" s="175" t="n"/>
      <c r="K1341" s="175" t="n"/>
      <c r="L1341" s="175" t="n"/>
      <c r="M1341" s="175" t="n"/>
      <c r="N1341" s="175" t="n"/>
      <c r="O1341" s="175" t="n"/>
      <c r="P1341" s="175" t="n"/>
      <c r="Q1341" s="175" t="n"/>
      <c r="R1341" s="175" t="n"/>
      <c r="S1341" s="257" t="n"/>
      <c r="T1341" s="175">
        <f>VLOOKUP(_xlfn.CONCAT(G1341,H1341),'SHIP-TO'!H:I,2,0)</f>
        <v/>
      </c>
      <c r="U1341" s="296" t="n"/>
      <c r="V1341" s="175" t="n"/>
      <c r="W1341" s="175" t="n"/>
      <c r="X1341" s="175" t="n"/>
      <c r="Y1341" s="175" t="n"/>
      <c r="Z1341" s="175" t="n"/>
      <c r="AA1341" s="175" t="n"/>
      <c r="AB1341" s="175" t="n"/>
      <c r="AC1341" s="175" t="n"/>
      <c r="AD1341" s="175" t="n"/>
      <c r="AE1341" s="175" t="n"/>
      <c r="AF1341" s="175" t="n"/>
      <c r="AG1341" s="175" t="n"/>
      <c r="AH1341" s="175" t="n"/>
      <c r="AI1341" s="175" t="n"/>
      <c r="AJ1341" s="175" t="n"/>
    </row>
    <row r="1342">
      <c r="B1342" s="175" t="n"/>
      <c r="C1342" s="175" t="n"/>
      <c r="D1342" s="175" t="n"/>
      <c r="E1342" s="175" t="n"/>
      <c r="F1342" s="175" t="n"/>
      <c r="G1342" s="175" t="n"/>
      <c r="H1342" s="175" t="n"/>
      <c r="I1342" s="175" t="n"/>
      <c r="J1342" s="175" t="n"/>
      <c r="K1342" s="175" t="n"/>
      <c r="L1342" s="175" t="n"/>
      <c r="M1342" s="175" t="n"/>
      <c r="N1342" s="175" t="n"/>
      <c r="O1342" s="175" t="n"/>
      <c r="P1342" s="175" t="n"/>
      <c r="Q1342" s="175" t="n"/>
      <c r="R1342" s="175" t="n"/>
      <c r="S1342" s="257" t="n"/>
      <c r="T1342" s="175">
        <f>VLOOKUP(_xlfn.CONCAT(G1342,H1342),'SHIP-TO'!H:I,2,0)</f>
        <v/>
      </c>
      <c r="U1342" s="296" t="n"/>
      <c r="V1342" s="175" t="n"/>
      <c r="W1342" s="175" t="n"/>
      <c r="X1342" s="175" t="n"/>
      <c r="Y1342" s="175" t="n"/>
      <c r="Z1342" s="175" t="n"/>
      <c r="AA1342" s="175" t="n"/>
      <c r="AB1342" s="175" t="n"/>
      <c r="AC1342" s="175" t="n"/>
      <c r="AD1342" s="175" t="n"/>
      <c r="AE1342" s="175" t="n"/>
      <c r="AF1342" s="175" t="n"/>
      <c r="AG1342" s="175" t="n"/>
      <c r="AH1342" s="175" t="n"/>
      <c r="AI1342" s="175" t="n"/>
      <c r="AJ1342" s="175" t="n"/>
    </row>
    <row r="1343">
      <c r="B1343" s="175" t="n"/>
      <c r="C1343" s="175" t="n"/>
      <c r="D1343" s="175" t="n"/>
      <c r="E1343" s="175" t="n"/>
      <c r="F1343" s="175" t="n"/>
      <c r="G1343" s="175" t="n"/>
      <c r="H1343" s="175" t="n"/>
      <c r="I1343" s="175" t="n"/>
      <c r="J1343" s="175" t="n"/>
      <c r="K1343" s="175" t="n"/>
      <c r="L1343" s="175" t="n"/>
      <c r="M1343" s="175" t="n"/>
      <c r="N1343" s="175" t="n"/>
      <c r="O1343" s="175" t="n"/>
      <c r="P1343" s="175" t="n"/>
      <c r="Q1343" s="175" t="n"/>
      <c r="R1343" s="175" t="n"/>
      <c r="S1343" s="257" t="n"/>
      <c r="T1343" s="175">
        <f>VLOOKUP(_xlfn.CONCAT(G1343,H1343),'SHIP-TO'!H:I,2,0)</f>
        <v/>
      </c>
      <c r="U1343" s="296" t="n"/>
      <c r="V1343" s="175" t="n"/>
      <c r="W1343" s="175" t="n"/>
      <c r="X1343" s="175" t="n"/>
      <c r="Y1343" s="175" t="n"/>
      <c r="Z1343" s="175" t="n"/>
      <c r="AA1343" s="175" t="n"/>
      <c r="AB1343" s="175" t="n"/>
      <c r="AC1343" s="175" t="n"/>
      <c r="AD1343" s="175" t="n"/>
      <c r="AE1343" s="175" t="n"/>
      <c r="AF1343" s="175" t="n"/>
      <c r="AG1343" s="175" t="n"/>
      <c r="AH1343" s="175" t="n"/>
      <c r="AI1343" s="175" t="n"/>
      <c r="AJ1343" s="175" t="n"/>
    </row>
    <row r="1344">
      <c r="B1344" s="175" t="n"/>
      <c r="C1344" s="175" t="n"/>
      <c r="D1344" s="175" t="n"/>
      <c r="E1344" s="175" t="n"/>
      <c r="F1344" s="175" t="n"/>
      <c r="G1344" s="175" t="n"/>
      <c r="H1344" s="175" t="n"/>
      <c r="I1344" s="175" t="n"/>
      <c r="J1344" s="175" t="n"/>
      <c r="K1344" s="175" t="n"/>
      <c r="L1344" s="175" t="n"/>
      <c r="M1344" s="175" t="n"/>
      <c r="N1344" s="175" t="n"/>
      <c r="O1344" s="175" t="n"/>
      <c r="P1344" s="175" t="n"/>
      <c r="Q1344" s="175" t="n"/>
      <c r="R1344" s="175" t="n"/>
      <c r="S1344" s="257" t="n"/>
      <c r="T1344" s="175">
        <f>VLOOKUP(_xlfn.CONCAT(G1344,H1344),'SHIP-TO'!H:I,2,0)</f>
        <v/>
      </c>
      <c r="U1344" s="296" t="n"/>
      <c r="V1344" s="175" t="n"/>
      <c r="W1344" s="175" t="n"/>
      <c r="X1344" s="175" t="n"/>
      <c r="Y1344" s="175" t="n"/>
      <c r="Z1344" s="175" t="n"/>
      <c r="AA1344" s="175" t="n"/>
      <c r="AB1344" s="175" t="n"/>
      <c r="AC1344" s="175" t="n"/>
      <c r="AD1344" s="175" t="n"/>
      <c r="AE1344" s="175" t="n"/>
      <c r="AF1344" s="175" t="n"/>
      <c r="AG1344" s="175" t="n"/>
      <c r="AH1344" s="175" t="n"/>
      <c r="AI1344" s="175" t="n"/>
      <c r="AJ1344" s="175" t="n"/>
    </row>
    <row r="1345">
      <c r="B1345" s="175" t="n"/>
      <c r="C1345" s="175" t="n"/>
      <c r="D1345" s="175" t="n"/>
      <c r="E1345" s="175" t="n"/>
      <c r="F1345" s="175" t="n"/>
      <c r="G1345" s="175" t="n"/>
      <c r="H1345" s="175" t="n"/>
      <c r="I1345" s="175" t="n"/>
      <c r="J1345" s="175" t="n"/>
      <c r="K1345" s="175" t="n"/>
      <c r="L1345" s="175" t="n"/>
      <c r="M1345" s="175" t="n"/>
      <c r="N1345" s="175" t="n"/>
      <c r="O1345" s="175" t="n"/>
      <c r="P1345" s="175" t="n"/>
      <c r="Q1345" s="175" t="n"/>
      <c r="R1345" s="175" t="n"/>
      <c r="S1345" s="257" t="n"/>
      <c r="T1345" s="175">
        <f>VLOOKUP(_xlfn.CONCAT(G1345,H1345),'SHIP-TO'!H:I,2,0)</f>
        <v/>
      </c>
      <c r="U1345" s="296" t="n"/>
      <c r="V1345" s="175" t="n"/>
      <c r="W1345" s="175" t="n"/>
      <c r="X1345" s="175" t="n"/>
      <c r="Y1345" s="175" t="n"/>
      <c r="Z1345" s="175" t="n"/>
      <c r="AA1345" s="175" t="n"/>
      <c r="AB1345" s="175" t="n"/>
      <c r="AC1345" s="175" t="n"/>
      <c r="AD1345" s="175" t="n"/>
      <c r="AE1345" s="175" t="n"/>
      <c r="AF1345" s="175" t="n"/>
      <c r="AG1345" s="175" t="n"/>
      <c r="AH1345" s="175" t="n"/>
      <c r="AI1345" s="175" t="n"/>
      <c r="AJ1345" s="175" t="n"/>
    </row>
    <row r="1346">
      <c r="B1346" s="175" t="n"/>
      <c r="C1346" s="175" t="n"/>
      <c r="D1346" s="175" t="n"/>
      <c r="E1346" s="175" t="n"/>
      <c r="F1346" s="175" t="n"/>
      <c r="G1346" s="175" t="n"/>
      <c r="H1346" s="175" t="n"/>
      <c r="I1346" s="175" t="n"/>
      <c r="J1346" s="175" t="n"/>
      <c r="K1346" s="175" t="n"/>
      <c r="L1346" s="175" t="n"/>
      <c r="M1346" s="175" t="n"/>
      <c r="N1346" s="175" t="n"/>
      <c r="O1346" s="175" t="n"/>
      <c r="P1346" s="175" t="n"/>
      <c r="Q1346" s="175" t="n"/>
      <c r="R1346" s="175" t="n"/>
      <c r="S1346" s="257" t="n"/>
      <c r="T1346" s="175">
        <f>VLOOKUP(_xlfn.CONCAT(G1346,H1346),'SHIP-TO'!H:I,2,0)</f>
        <v/>
      </c>
      <c r="U1346" s="296" t="n"/>
      <c r="V1346" s="175" t="n"/>
      <c r="W1346" s="175" t="n"/>
      <c r="X1346" s="175" t="n"/>
      <c r="Y1346" s="175" t="n"/>
      <c r="Z1346" s="175" t="n"/>
      <c r="AA1346" s="175" t="n"/>
      <c r="AB1346" s="175" t="n"/>
      <c r="AC1346" s="175" t="n"/>
      <c r="AD1346" s="175" t="n"/>
      <c r="AE1346" s="175" t="n"/>
      <c r="AF1346" s="175" t="n"/>
      <c r="AG1346" s="175" t="n"/>
      <c r="AH1346" s="175" t="n"/>
      <c r="AI1346" s="175" t="n"/>
      <c r="AJ1346" s="175" t="n"/>
    </row>
    <row r="1347">
      <c r="B1347" s="175" t="n"/>
      <c r="C1347" s="175" t="n"/>
      <c r="D1347" s="175" t="n"/>
      <c r="E1347" s="175" t="n"/>
      <c r="F1347" s="175" t="n"/>
      <c r="G1347" s="175" t="n"/>
      <c r="H1347" s="175" t="n"/>
      <c r="I1347" s="175" t="n"/>
      <c r="J1347" s="175" t="n"/>
      <c r="K1347" s="175" t="n"/>
      <c r="L1347" s="175" t="n"/>
      <c r="M1347" s="175" t="n"/>
      <c r="N1347" s="175" t="n"/>
      <c r="O1347" s="175" t="n"/>
      <c r="P1347" s="175" t="n"/>
      <c r="Q1347" s="175" t="n"/>
      <c r="R1347" s="175" t="n"/>
      <c r="S1347" s="257" t="n"/>
      <c r="T1347" s="175">
        <f>VLOOKUP(_xlfn.CONCAT(G1347,H1347),'SHIP-TO'!H:I,2,0)</f>
        <v/>
      </c>
      <c r="U1347" s="296" t="n"/>
      <c r="V1347" s="175" t="n"/>
      <c r="W1347" s="175" t="n"/>
      <c r="X1347" s="175" t="n"/>
      <c r="Y1347" s="175" t="n"/>
      <c r="Z1347" s="175" t="n"/>
      <c r="AA1347" s="175" t="n"/>
      <c r="AB1347" s="175" t="n"/>
      <c r="AC1347" s="175" t="n"/>
      <c r="AD1347" s="175" t="n"/>
      <c r="AE1347" s="175" t="n"/>
      <c r="AF1347" s="175" t="n"/>
      <c r="AG1347" s="175" t="n"/>
      <c r="AH1347" s="175" t="n"/>
      <c r="AI1347" s="175" t="n"/>
      <c r="AJ1347" s="175" t="n"/>
    </row>
    <row r="1348">
      <c r="B1348" s="175" t="n"/>
      <c r="C1348" s="175" t="n"/>
      <c r="D1348" s="175" t="n"/>
      <c r="E1348" s="175" t="n"/>
      <c r="F1348" s="175" t="n"/>
      <c r="G1348" s="175" t="n"/>
      <c r="H1348" s="175" t="n"/>
      <c r="I1348" s="175" t="n"/>
      <c r="J1348" s="175" t="n"/>
      <c r="K1348" s="175" t="n"/>
      <c r="L1348" s="175" t="n"/>
      <c r="M1348" s="175" t="n"/>
      <c r="N1348" s="175" t="n"/>
      <c r="O1348" s="175" t="n"/>
      <c r="P1348" s="175" t="n"/>
      <c r="Q1348" s="175" t="n"/>
      <c r="R1348" s="175" t="n"/>
      <c r="S1348" s="257" t="n"/>
      <c r="T1348" s="175">
        <f>VLOOKUP(_xlfn.CONCAT(G1348,H1348),'SHIP-TO'!H:I,2,0)</f>
        <v/>
      </c>
      <c r="U1348" s="296" t="n"/>
      <c r="V1348" s="175" t="n"/>
      <c r="W1348" s="175" t="n"/>
      <c r="X1348" s="175" t="n"/>
      <c r="Y1348" s="175" t="n"/>
      <c r="Z1348" s="175" t="n"/>
      <c r="AA1348" s="175" t="n"/>
      <c r="AB1348" s="175" t="n"/>
      <c r="AC1348" s="175" t="n"/>
      <c r="AD1348" s="175" t="n"/>
      <c r="AE1348" s="175" t="n"/>
      <c r="AF1348" s="175" t="n"/>
      <c r="AG1348" s="175" t="n"/>
      <c r="AH1348" s="175" t="n"/>
      <c r="AI1348" s="175" t="n"/>
      <c r="AJ1348" s="175" t="n"/>
    </row>
    <row r="1349">
      <c r="B1349" s="175" t="n"/>
      <c r="C1349" s="175" t="n"/>
      <c r="D1349" s="175" t="n"/>
      <c r="E1349" s="175" t="n"/>
      <c r="F1349" s="175" t="n"/>
      <c r="G1349" s="175" t="n"/>
      <c r="H1349" s="175" t="n"/>
      <c r="I1349" s="175" t="n"/>
      <c r="J1349" s="175" t="n"/>
      <c r="K1349" s="175" t="n"/>
      <c r="L1349" s="175" t="n"/>
      <c r="M1349" s="175" t="n"/>
      <c r="N1349" s="175" t="n"/>
      <c r="O1349" s="175" t="n"/>
      <c r="P1349" s="175" t="n"/>
      <c r="Q1349" s="175" t="n"/>
      <c r="R1349" s="175" t="n"/>
      <c r="S1349" s="257" t="n"/>
      <c r="T1349" s="175">
        <f>VLOOKUP(_xlfn.CONCAT(G1349,H1349),'SHIP-TO'!H:I,2,0)</f>
        <v/>
      </c>
      <c r="U1349" s="296" t="n"/>
      <c r="V1349" s="175" t="n"/>
      <c r="W1349" s="175" t="n"/>
      <c r="X1349" s="175" t="n"/>
      <c r="Y1349" s="175" t="n"/>
      <c r="Z1349" s="175" t="n"/>
      <c r="AA1349" s="175" t="n"/>
      <c r="AB1349" s="175" t="n"/>
      <c r="AC1349" s="175" t="n"/>
      <c r="AD1349" s="175" t="n"/>
      <c r="AE1349" s="175" t="n"/>
      <c r="AF1349" s="175" t="n"/>
      <c r="AG1349" s="175" t="n"/>
      <c r="AH1349" s="175" t="n"/>
      <c r="AI1349" s="175" t="n"/>
      <c r="AJ1349" s="175" t="n"/>
    </row>
    <row r="1350">
      <c r="B1350" s="175" t="n"/>
      <c r="C1350" s="175" t="n"/>
      <c r="D1350" s="175" t="n"/>
      <c r="E1350" s="175" t="n"/>
      <c r="F1350" s="175" t="n"/>
      <c r="G1350" s="175" t="n"/>
      <c r="H1350" s="175" t="n"/>
      <c r="I1350" s="175" t="n"/>
      <c r="J1350" s="175" t="n"/>
      <c r="K1350" s="175" t="n"/>
      <c r="L1350" s="175" t="n"/>
      <c r="M1350" s="175" t="n"/>
      <c r="N1350" s="175" t="n"/>
      <c r="O1350" s="175" t="n"/>
      <c r="P1350" s="175" t="n"/>
      <c r="Q1350" s="175" t="n"/>
      <c r="R1350" s="175" t="n"/>
      <c r="S1350" s="257" t="n"/>
      <c r="T1350" s="175">
        <f>VLOOKUP(_xlfn.CONCAT(G1350,H1350),'SHIP-TO'!H:I,2,0)</f>
        <v/>
      </c>
      <c r="U1350" s="296" t="n"/>
      <c r="V1350" s="175" t="n"/>
      <c r="W1350" s="175" t="n"/>
      <c r="X1350" s="175" t="n"/>
      <c r="Y1350" s="175" t="n"/>
      <c r="Z1350" s="175" t="n"/>
      <c r="AA1350" s="175" t="n"/>
      <c r="AB1350" s="175" t="n"/>
      <c r="AC1350" s="175" t="n"/>
      <c r="AD1350" s="175" t="n"/>
      <c r="AE1350" s="175" t="n"/>
      <c r="AF1350" s="175" t="n"/>
      <c r="AG1350" s="175" t="n"/>
      <c r="AH1350" s="175" t="n"/>
      <c r="AI1350" s="175" t="n"/>
      <c r="AJ1350" s="175" t="n"/>
    </row>
    <row r="1351">
      <c r="B1351" s="175" t="n"/>
      <c r="C1351" s="175" t="n"/>
      <c r="D1351" s="175" t="n"/>
      <c r="E1351" s="175" t="n"/>
      <c r="F1351" s="175" t="n"/>
      <c r="G1351" s="175" t="n"/>
      <c r="H1351" s="175" t="n"/>
      <c r="I1351" s="175" t="n"/>
      <c r="J1351" s="175" t="n"/>
      <c r="K1351" s="175" t="n"/>
      <c r="L1351" s="175" t="n"/>
      <c r="M1351" s="175" t="n"/>
      <c r="N1351" s="175" t="n"/>
      <c r="O1351" s="175" t="n"/>
      <c r="P1351" s="175" t="n"/>
      <c r="Q1351" s="175" t="n"/>
      <c r="R1351" s="175" t="n"/>
      <c r="S1351" s="257" t="n"/>
      <c r="T1351" s="175">
        <f>VLOOKUP(_xlfn.CONCAT(G1351,H1351),'SHIP-TO'!H:I,2,0)</f>
        <v/>
      </c>
      <c r="U1351" s="296" t="n"/>
      <c r="V1351" s="175" t="n"/>
      <c r="W1351" s="175" t="n"/>
      <c r="X1351" s="175" t="n"/>
      <c r="Y1351" s="175" t="n"/>
      <c r="Z1351" s="175" t="n"/>
      <c r="AA1351" s="175" t="n"/>
      <c r="AB1351" s="175" t="n"/>
      <c r="AC1351" s="175" t="n"/>
      <c r="AD1351" s="175" t="n"/>
      <c r="AE1351" s="175" t="n"/>
      <c r="AF1351" s="175" t="n"/>
      <c r="AG1351" s="175" t="n"/>
      <c r="AH1351" s="175" t="n"/>
      <c r="AI1351" s="175" t="n"/>
      <c r="AJ1351" s="175" t="n"/>
    </row>
    <row r="1352">
      <c r="B1352" s="175" t="n"/>
      <c r="C1352" s="175" t="n"/>
      <c r="D1352" s="175" t="n"/>
      <c r="E1352" s="175" t="n"/>
      <c r="F1352" s="175" t="n"/>
      <c r="G1352" s="175" t="n"/>
      <c r="H1352" s="175" t="n"/>
      <c r="I1352" s="175" t="n"/>
      <c r="J1352" s="175" t="n"/>
      <c r="K1352" s="175" t="n"/>
      <c r="L1352" s="175" t="n"/>
      <c r="M1352" s="175" t="n"/>
      <c r="N1352" s="175" t="n"/>
      <c r="O1352" s="175" t="n"/>
      <c r="P1352" s="175" t="n"/>
      <c r="Q1352" s="175" t="n"/>
      <c r="R1352" s="175" t="n"/>
      <c r="S1352" s="257" t="n"/>
      <c r="T1352" s="175">
        <f>VLOOKUP(_xlfn.CONCAT(G1352,H1352),'SHIP-TO'!H:I,2,0)</f>
        <v/>
      </c>
      <c r="U1352" s="296" t="n"/>
      <c r="V1352" s="175" t="n"/>
      <c r="W1352" s="175" t="n"/>
      <c r="X1352" s="175" t="n"/>
      <c r="Y1352" s="175" t="n"/>
      <c r="Z1352" s="175" t="n"/>
      <c r="AA1352" s="175" t="n"/>
      <c r="AB1352" s="175" t="n"/>
      <c r="AC1352" s="175" t="n"/>
      <c r="AD1352" s="175" t="n"/>
      <c r="AE1352" s="175" t="n"/>
      <c r="AF1352" s="175" t="n"/>
      <c r="AG1352" s="175" t="n"/>
      <c r="AH1352" s="175" t="n"/>
      <c r="AI1352" s="175" t="n"/>
      <c r="AJ1352" s="175" t="n"/>
    </row>
    <row r="1353">
      <c r="B1353" s="175" t="n"/>
      <c r="C1353" s="175" t="n"/>
      <c r="D1353" s="175" t="n"/>
      <c r="E1353" s="175" t="n"/>
      <c r="F1353" s="175" t="n"/>
      <c r="G1353" s="175" t="n"/>
      <c r="H1353" s="175" t="n"/>
      <c r="I1353" s="175" t="n"/>
      <c r="J1353" s="175" t="n"/>
      <c r="K1353" s="175" t="n"/>
      <c r="L1353" s="175" t="n"/>
      <c r="M1353" s="175" t="n"/>
      <c r="N1353" s="175" t="n"/>
      <c r="O1353" s="175" t="n"/>
      <c r="P1353" s="175" t="n"/>
      <c r="Q1353" s="175" t="n"/>
      <c r="R1353" s="175" t="n"/>
      <c r="S1353" s="257" t="n"/>
      <c r="T1353" s="175">
        <f>VLOOKUP(_xlfn.CONCAT(G1353,H1353),'SHIP-TO'!H:I,2,0)</f>
        <v/>
      </c>
      <c r="U1353" s="296" t="n"/>
      <c r="V1353" s="175" t="n"/>
      <c r="W1353" s="175" t="n"/>
      <c r="X1353" s="175" t="n"/>
      <c r="Y1353" s="175" t="n"/>
      <c r="Z1353" s="175" t="n"/>
      <c r="AA1353" s="175" t="n"/>
      <c r="AB1353" s="175" t="n"/>
      <c r="AC1353" s="175" t="n"/>
      <c r="AD1353" s="175" t="n"/>
      <c r="AE1353" s="175" t="n"/>
      <c r="AF1353" s="175" t="n"/>
      <c r="AG1353" s="175" t="n"/>
      <c r="AH1353" s="175" t="n"/>
      <c r="AI1353" s="175" t="n"/>
      <c r="AJ1353" s="175" t="n"/>
    </row>
    <row r="1354">
      <c r="B1354" s="175" t="n"/>
      <c r="C1354" s="175" t="n"/>
      <c r="D1354" s="175" t="n"/>
      <c r="E1354" s="175" t="n"/>
      <c r="F1354" s="175" t="n"/>
      <c r="G1354" s="175" t="n"/>
      <c r="H1354" s="175" t="n"/>
      <c r="I1354" s="175" t="n"/>
      <c r="J1354" s="175" t="n"/>
      <c r="K1354" s="175" t="n"/>
      <c r="L1354" s="175" t="n"/>
      <c r="M1354" s="175" t="n"/>
      <c r="N1354" s="175" t="n"/>
      <c r="O1354" s="175" t="n"/>
      <c r="P1354" s="175" t="n"/>
      <c r="Q1354" s="175" t="n"/>
      <c r="R1354" s="175" t="n"/>
      <c r="S1354" s="257" t="n"/>
      <c r="T1354" s="175">
        <f>VLOOKUP(_xlfn.CONCAT(G1354,H1354),'SHIP-TO'!H:I,2,0)</f>
        <v/>
      </c>
      <c r="U1354" s="296" t="n"/>
      <c r="V1354" s="175" t="n"/>
      <c r="W1354" s="175" t="n"/>
      <c r="X1354" s="175" t="n"/>
      <c r="Y1354" s="175" t="n"/>
      <c r="Z1354" s="175" t="n"/>
      <c r="AA1354" s="175" t="n"/>
      <c r="AB1354" s="175" t="n"/>
      <c r="AC1354" s="175" t="n"/>
      <c r="AD1354" s="175" t="n"/>
      <c r="AE1354" s="175" t="n"/>
      <c r="AF1354" s="175" t="n"/>
      <c r="AG1354" s="175" t="n"/>
      <c r="AH1354" s="175" t="n"/>
      <c r="AI1354" s="175" t="n"/>
      <c r="AJ1354" s="175" t="n"/>
    </row>
    <row r="1355">
      <c r="B1355" s="175" t="n"/>
      <c r="C1355" s="175" t="n"/>
      <c r="D1355" s="175" t="n"/>
      <c r="E1355" s="175" t="n"/>
      <c r="F1355" s="175" t="n"/>
      <c r="G1355" s="175" t="n"/>
      <c r="H1355" s="175" t="n"/>
      <c r="I1355" s="175" t="n"/>
      <c r="J1355" s="175" t="n"/>
      <c r="K1355" s="175" t="n"/>
      <c r="L1355" s="175" t="n"/>
      <c r="M1355" s="175" t="n"/>
      <c r="N1355" s="175" t="n"/>
      <c r="O1355" s="175" t="n"/>
      <c r="P1355" s="175" t="n"/>
      <c r="Q1355" s="175" t="n"/>
      <c r="R1355" s="175" t="n"/>
      <c r="S1355" s="257" t="n"/>
      <c r="T1355" s="175">
        <f>VLOOKUP(_xlfn.CONCAT(G1355,H1355),'SHIP-TO'!H:I,2,0)</f>
        <v/>
      </c>
      <c r="U1355" s="296" t="n"/>
      <c r="V1355" s="175" t="n"/>
      <c r="W1355" s="175" t="n"/>
      <c r="X1355" s="175" t="n"/>
      <c r="Y1355" s="175" t="n"/>
      <c r="Z1355" s="175" t="n"/>
      <c r="AA1355" s="175" t="n"/>
      <c r="AB1355" s="175" t="n"/>
      <c r="AC1355" s="175" t="n"/>
      <c r="AD1355" s="175" t="n"/>
      <c r="AE1355" s="175" t="n"/>
      <c r="AF1355" s="175" t="n"/>
      <c r="AG1355" s="175" t="n"/>
      <c r="AH1355" s="175" t="n"/>
      <c r="AI1355" s="175" t="n"/>
      <c r="AJ1355" s="175" t="n"/>
    </row>
    <row r="1356">
      <c r="B1356" s="175" t="n"/>
      <c r="C1356" s="175" t="n"/>
      <c r="D1356" s="175" t="n"/>
      <c r="E1356" s="175" t="n"/>
      <c r="F1356" s="175" t="n"/>
      <c r="G1356" s="175" t="n"/>
      <c r="H1356" s="175" t="n"/>
      <c r="I1356" s="175" t="n"/>
      <c r="J1356" s="175" t="n"/>
      <c r="K1356" s="175" t="n"/>
      <c r="L1356" s="175" t="n"/>
      <c r="M1356" s="175" t="n"/>
      <c r="N1356" s="175" t="n"/>
      <c r="O1356" s="175" t="n"/>
      <c r="P1356" s="175" t="n"/>
      <c r="Q1356" s="175" t="n"/>
      <c r="R1356" s="175" t="n"/>
      <c r="S1356" s="257" t="n"/>
      <c r="T1356" s="175">
        <f>VLOOKUP(_xlfn.CONCAT(G1356,H1356),'SHIP-TO'!H:I,2,0)</f>
        <v/>
      </c>
      <c r="U1356" s="296" t="n"/>
      <c r="V1356" s="175" t="n"/>
      <c r="W1356" s="175" t="n"/>
      <c r="X1356" s="175" t="n"/>
      <c r="Y1356" s="175" t="n"/>
      <c r="Z1356" s="175" t="n"/>
      <c r="AA1356" s="175" t="n"/>
      <c r="AB1356" s="175" t="n"/>
      <c r="AC1356" s="175" t="n"/>
      <c r="AD1356" s="175" t="n"/>
      <c r="AE1356" s="175" t="n"/>
      <c r="AF1356" s="175" t="n"/>
      <c r="AG1356" s="175" t="n"/>
      <c r="AH1356" s="175" t="n"/>
      <c r="AI1356" s="175" t="n"/>
      <c r="AJ1356" s="175" t="n"/>
    </row>
    <row r="1357">
      <c r="B1357" s="175" t="n"/>
      <c r="C1357" s="175" t="n"/>
      <c r="D1357" s="175" t="n"/>
      <c r="E1357" s="175" t="n"/>
      <c r="F1357" s="175" t="n"/>
      <c r="G1357" s="175" t="n"/>
      <c r="H1357" s="175" t="n"/>
      <c r="I1357" s="175" t="n"/>
      <c r="J1357" s="175" t="n"/>
      <c r="K1357" s="175" t="n"/>
      <c r="L1357" s="175" t="n"/>
      <c r="M1357" s="175" t="n"/>
      <c r="N1357" s="175" t="n"/>
      <c r="O1357" s="175" t="n"/>
      <c r="P1357" s="175" t="n"/>
      <c r="Q1357" s="175" t="n"/>
      <c r="R1357" s="175" t="n"/>
      <c r="S1357" s="257" t="n"/>
      <c r="T1357" s="175">
        <f>VLOOKUP(_xlfn.CONCAT(G1357,H1357),'SHIP-TO'!H:I,2,0)</f>
        <v/>
      </c>
      <c r="U1357" s="296" t="n"/>
      <c r="V1357" s="175" t="n"/>
      <c r="W1357" s="175" t="n"/>
      <c r="X1357" s="175" t="n"/>
      <c r="Y1357" s="175" t="n"/>
      <c r="Z1357" s="175" t="n"/>
      <c r="AA1357" s="175" t="n"/>
      <c r="AB1357" s="175" t="n"/>
      <c r="AC1357" s="175" t="n"/>
      <c r="AD1357" s="175" t="n"/>
      <c r="AE1357" s="175" t="n"/>
      <c r="AF1357" s="175" t="n"/>
      <c r="AG1357" s="175" t="n"/>
      <c r="AH1357" s="175" t="n"/>
      <c r="AI1357" s="175" t="n"/>
      <c r="AJ1357" s="175" t="n"/>
    </row>
    <row r="1358">
      <c r="B1358" s="175" t="n"/>
      <c r="C1358" s="175" t="n"/>
      <c r="D1358" s="175" t="n"/>
      <c r="E1358" s="175" t="n"/>
      <c r="F1358" s="175" t="n"/>
      <c r="G1358" s="175" t="n"/>
      <c r="H1358" s="175" t="n"/>
      <c r="I1358" s="175" t="n"/>
      <c r="J1358" s="175" t="n"/>
      <c r="K1358" s="175" t="n"/>
      <c r="L1358" s="175" t="n"/>
      <c r="M1358" s="175" t="n"/>
      <c r="N1358" s="175" t="n"/>
      <c r="O1358" s="175" t="n"/>
      <c r="P1358" s="175" t="n"/>
      <c r="Q1358" s="175" t="n"/>
      <c r="R1358" s="175" t="n"/>
      <c r="S1358" s="257" t="n"/>
      <c r="T1358" s="175">
        <f>VLOOKUP(_xlfn.CONCAT(G1358,H1358),'SHIP-TO'!H:I,2,0)</f>
        <v/>
      </c>
      <c r="U1358" s="296" t="n"/>
      <c r="V1358" s="175" t="n"/>
      <c r="W1358" s="175" t="n"/>
      <c r="X1358" s="175" t="n"/>
      <c r="Y1358" s="175" t="n"/>
      <c r="Z1358" s="175" t="n"/>
      <c r="AA1358" s="175" t="n"/>
      <c r="AB1358" s="175" t="n"/>
      <c r="AC1358" s="175" t="n"/>
      <c r="AD1358" s="175" t="n"/>
      <c r="AE1358" s="175" t="n"/>
      <c r="AF1358" s="175" t="n"/>
      <c r="AG1358" s="175" t="n"/>
      <c r="AH1358" s="175" t="n"/>
      <c r="AI1358" s="175" t="n"/>
      <c r="AJ1358" s="175" t="n"/>
    </row>
    <row r="1359">
      <c r="B1359" s="175" t="n"/>
      <c r="C1359" s="175" t="n"/>
      <c r="D1359" s="175" t="n"/>
      <c r="E1359" s="175" t="n"/>
      <c r="F1359" s="175" t="n"/>
      <c r="G1359" s="175" t="n"/>
      <c r="H1359" s="175" t="n"/>
      <c r="I1359" s="175" t="n"/>
      <c r="J1359" s="175" t="n"/>
      <c r="K1359" s="175" t="n"/>
      <c r="L1359" s="175" t="n"/>
      <c r="M1359" s="175" t="n"/>
      <c r="N1359" s="175" t="n"/>
      <c r="O1359" s="175" t="n"/>
      <c r="P1359" s="175" t="n"/>
      <c r="Q1359" s="175" t="n"/>
      <c r="R1359" s="175" t="n"/>
      <c r="S1359" s="257" t="n"/>
      <c r="T1359" s="175">
        <f>VLOOKUP(_xlfn.CONCAT(G1359,H1359),'SHIP-TO'!H:I,2,0)</f>
        <v/>
      </c>
      <c r="U1359" s="296" t="n"/>
      <c r="V1359" s="175" t="n"/>
      <c r="W1359" s="175" t="n"/>
      <c r="X1359" s="175" t="n"/>
      <c r="Y1359" s="175" t="n"/>
      <c r="Z1359" s="175" t="n"/>
      <c r="AA1359" s="175" t="n"/>
      <c r="AB1359" s="175" t="n"/>
      <c r="AC1359" s="175" t="n"/>
      <c r="AD1359" s="175" t="n"/>
      <c r="AE1359" s="175" t="n"/>
      <c r="AF1359" s="175" t="n"/>
      <c r="AG1359" s="175" t="n"/>
      <c r="AH1359" s="175" t="n"/>
      <c r="AI1359" s="175" t="n"/>
      <c r="AJ1359" s="175" t="n"/>
    </row>
    <row r="1360">
      <c r="B1360" s="175" t="n"/>
      <c r="C1360" s="175" t="n"/>
      <c r="D1360" s="175" t="n"/>
      <c r="E1360" s="175" t="n"/>
      <c r="F1360" s="175" t="n"/>
      <c r="G1360" s="175" t="n"/>
      <c r="H1360" s="175" t="n"/>
      <c r="I1360" s="175" t="n"/>
      <c r="J1360" s="175" t="n"/>
      <c r="K1360" s="175" t="n"/>
      <c r="L1360" s="175" t="n"/>
      <c r="M1360" s="175" t="n"/>
      <c r="N1360" s="175" t="n"/>
      <c r="O1360" s="175" t="n"/>
      <c r="P1360" s="175" t="n"/>
      <c r="Q1360" s="175" t="n"/>
      <c r="R1360" s="175" t="n"/>
      <c r="S1360" s="257" t="n"/>
      <c r="T1360" s="175">
        <f>VLOOKUP(_xlfn.CONCAT(G1360,H1360),'SHIP-TO'!H:I,2,0)</f>
        <v/>
      </c>
      <c r="U1360" s="296" t="n"/>
      <c r="V1360" s="175" t="n"/>
      <c r="W1360" s="175" t="n"/>
      <c r="X1360" s="175" t="n"/>
      <c r="Y1360" s="175" t="n"/>
      <c r="Z1360" s="175" t="n"/>
      <c r="AA1360" s="175" t="n"/>
      <c r="AB1360" s="175" t="n"/>
      <c r="AC1360" s="175" t="n"/>
      <c r="AD1360" s="175" t="n"/>
      <c r="AE1360" s="175" t="n"/>
      <c r="AF1360" s="175" t="n"/>
      <c r="AG1360" s="175" t="n"/>
      <c r="AH1360" s="175" t="n"/>
      <c r="AI1360" s="175" t="n"/>
      <c r="AJ1360" s="175" t="n"/>
    </row>
    <row r="1361">
      <c r="B1361" s="175" t="n"/>
      <c r="C1361" s="175" t="n"/>
      <c r="D1361" s="175" t="n"/>
      <c r="E1361" s="175" t="n"/>
      <c r="F1361" s="175" t="n"/>
      <c r="G1361" s="175" t="n"/>
      <c r="H1361" s="175" t="n"/>
      <c r="I1361" s="175" t="n"/>
      <c r="J1361" s="175" t="n"/>
      <c r="K1361" s="175" t="n"/>
      <c r="L1361" s="175" t="n"/>
      <c r="M1361" s="175" t="n"/>
      <c r="N1361" s="175" t="n"/>
      <c r="O1361" s="175" t="n"/>
      <c r="P1361" s="175" t="n"/>
      <c r="Q1361" s="175" t="n"/>
      <c r="R1361" s="175" t="n"/>
      <c r="S1361" s="257" t="n"/>
      <c r="T1361" s="175">
        <f>VLOOKUP(_xlfn.CONCAT(G1361,H1361),'SHIP-TO'!H:I,2,0)</f>
        <v/>
      </c>
      <c r="U1361" s="296" t="n"/>
      <c r="V1361" s="175" t="n"/>
      <c r="W1361" s="175" t="n"/>
      <c r="X1361" s="175" t="n"/>
      <c r="Y1361" s="175" t="n"/>
      <c r="Z1361" s="175" t="n"/>
      <c r="AA1361" s="175" t="n"/>
      <c r="AB1361" s="175" t="n"/>
      <c r="AC1361" s="175" t="n"/>
      <c r="AD1361" s="175" t="n"/>
      <c r="AE1361" s="175" t="n"/>
      <c r="AF1361" s="175" t="n"/>
      <c r="AG1361" s="175" t="n"/>
      <c r="AH1361" s="175" t="n"/>
      <c r="AI1361" s="175" t="n"/>
      <c r="AJ1361" s="175" t="n"/>
    </row>
    <row r="1362">
      <c r="B1362" s="175" t="n"/>
      <c r="C1362" s="175" t="n"/>
      <c r="D1362" s="175" t="n"/>
      <c r="E1362" s="175" t="n"/>
      <c r="F1362" s="175" t="n"/>
      <c r="G1362" s="175" t="n"/>
      <c r="H1362" s="175" t="n"/>
      <c r="I1362" s="175" t="n"/>
      <c r="J1362" s="175" t="n"/>
      <c r="K1362" s="175" t="n"/>
      <c r="L1362" s="175" t="n"/>
      <c r="M1362" s="175" t="n"/>
      <c r="N1362" s="175" t="n"/>
      <c r="O1362" s="175" t="n"/>
      <c r="P1362" s="175" t="n"/>
      <c r="Q1362" s="175" t="n"/>
      <c r="R1362" s="175" t="n"/>
      <c r="S1362" s="257" t="n"/>
      <c r="T1362" s="175">
        <f>VLOOKUP(_xlfn.CONCAT(G1362,H1362),'SHIP-TO'!H:I,2,0)</f>
        <v/>
      </c>
      <c r="U1362" s="296" t="n"/>
      <c r="V1362" s="175" t="n"/>
      <c r="W1362" s="175" t="n"/>
      <c r="X1362" s="175" t="n"/>
      <c r="Y1362" s="175" t="n"/>
      <c r="Z1362" s="175" t="n"/>
      <c r="AA1362" s="175" t="n"/>
      <c r="AB1362" s="175" t="n"/>
      <c r="AC1362" s="175" t="n"/>
      <c r="AD1362" s="175" t="n"/>
      <c r="AE1362" s="175" t="n"/>
      <c r="AF1362" s="175" t="n"/>
      <c r="AG1362" s="175" t="n"/>
      <c r="AH1362" s="175" t="n"/>
      <c r="AI1362" s="175" t="n"/>
      <c r="AJ1362" s="175" t="n"/>
    </row>
    <row r="1363">
      <c r="B1363" s="175" t="n"/>
      <c r="C1363" s="175" t="n"/>
      <c r="D1363" s="175" t="n"/>
      <c r="E1363" s="175" t="n"/>
      <c r="F1363" s="175" t="n"/>
      <c r="G1363" s="175" t="n"/>
      <c r="H1363" s="175" t="n"/>
      <c r="I1363" s="175" t="n"/>
      <c r="J1363" s="175" t="n"/>
      <c r="K1363" s="175" t="n"/>
      <c r="L1363" s="175" t="n"/>
      <c r="M1363" s="175" t="n"/>
      <c r="N1363" s="175" t="n"/>
      <c r="O1363" s="175" t="n"/>
      <c r="P1363" s="175" t="n"/>
      <c r="Q1363" s="175" t="n"/>
      <c r="R1363" s="175" t="n"/>
      <c r="S1363" s="257" t="n"/>
      <c r="T1363" s="175">
        <f>VLOOKUP(_xlfn.CONCAT(G1363,H1363),'SHIP-TO'!H:I,2,0)</f>
        <v/>
      </c>
      <c r="U1363" s="296" t="n"/>
      <c r="V1363" s="175" t="n"/>
      <c r="W1363" s="175" t="n"/>
      <c r="X1363" s="175" t="n"/>
      <c r="Y1363" s="175" t="n"/>
      <c r="Z1363" s="175" t="n"/>
      <c r="AA1363" s="175" t="n"/>
      <c r="AB1363" s="175" t="n"/>
      <c r="AC1363" s="175" t="n"/>
      <c r="AD1363" s="175" t="n"/>
      <c r="AE1363" s="175" t="n"/>
      <c r="AF1363" s="175" t="n"/>
      <c r="AG1363" s="175" t="n"/>
      <c r="AH1363" s="175" t="n"/>
      <c r="AI1363" s="175" t="n"/>
      <c r="AJ1363" s="175" t="n"/>
    </row>
    <row r="1364">
      <c r="B1364" s="175" t="n"/>
      <c r="C1364" s="175" t="n"/>
      <c r="D1364" s="175" t="n"/>
      <c r="E1364" s="175" t="n"/>
      <c r="F1364" s="175" t="n"/>
      <c r="G1364" s="175" t="n"/>
      <c r="H1364" s="175" t="n"/>
      <c r="I1364" s="175" t="n"/>
      <c r="J1364" s="175" t="n"/>
      <c r="K1364" s="175" t="n"/>
      <c r="L1364" s="175" t="n"/>
      <c r="M1364" s="175" t="n"/>
      <c r="N1364" s="175" t="n"/>
      <c r="O1364" s="175" t="n"/>
      <c r="P1364" s="175" t="n"/>
      <c r="Q1364" s="175" t="n"/>
      <c r="R1364" s="175" t="n"/>
      <c r="S1364" s="257" t="n"/>
      <c r="T1364" s="175">
        <f>VLOOKUP(_xlfn.CONCAT(G1364,H1364),'SHIP-TO'!H:I,2,0)</f>
        <v/>
      </c>
      <c r="U1364" s="296" t="n"/>
      <c r="V1364" s="175" t="n"/>
      <c r="W1364" s="175" t="n"/>
      <c r="X1364" s="175" t="n"/>
      <c r="Y1364" s="175" t="n"/>
      <c r="Z1364" s="175" t="n"/>
      <c r="AA1364" s="175" t="n"/>
      <c r="AB1364" s="175" t="n"/>
      <c r="AC1364" s="175" t="n"/>
      <c r="AD1364" s="175" t="n"/>
      <c r="AE1364" s="175" t="n"/>
      <c r="AF1364" s="175" t="n"/>
      <c r="AG1364" s="175" t="n"/>
      <c r="AH1364" s="175" t="n"/>
      <c r="AI1364" s="175" t="n"/>
      <c r="AJ1364" s="175" t="n"/>
    </row>
    <row r="1365">
      <c r="B1365" s="175" t="n"/>
      <c r="C1365" s="175" t="n"/>
      <c r="D1365" s="175" t="n"/>
      <c r="E1365" s="175" t="n"/>
      <c r="F1365" s="175" t="n"/>
      <c r="G1365" s="175" t="n"/>
      <c r="H1365" s="175" t="n"/>
      <c r="I1365" s="175" t="n"/>
      <c r="J1365" s="175" t="n"/>
      <c r="K1365" s="175" t="n"/>
      <c r="L1365" s="175" t="n"/>
      <c r="M1365" s="175" t="n"/>
      <c r="N1365" s="175" t="n"/>
      <c r="O1365" s="175" t="n"/>
      <c r="P1365" s="175" t="n"/>
      <c r="Q1365" s="175" t="n"/>
      <c r="R1365" s="175" t="n"/>
      <c r="S1365" s="257" t="n"/>
      <c r="T1365" s="175">
        <f>VLOOKUP(_xlfn.CONCAT(G1365,H1365),'SHIP-TO'!H:I,2,0)</f>
        <v/>
      </c>
      <c r="U1365" s="296" t="n"/>
      <c r="V1365" s="175" t="n"/>
      <c r="W1365" s="175" t="n"/>
      <c r="X1365" s="175" t="n"/>
      <c r="Y1365" s="175" t="n"/>
      <c r="Z1365" s="175" t="n"/>
      <c r="AA1365" s="175" t="n"/>
      <c r="AB1365" s="175" t="n"/>
      <c r="AC1365" s="175" t="n"/>
      <c r="AD1365" s="175" t="n"/>
      <c r="AE1365" s="175" t="n"/>
      <c r="AF1365" s="175" t="n"/>
      <c r="AG1365" s="175" t="n"/>
      <c r="AH1365" s="175" t="n"/>
      <c r="AI1365" s="175" t="n"/>
      <c r="AJ1365" s="175" t="n"/>
    </row>
    <row r="1366">
      <c r="B1366" s="175" t="n"/>
      <c r="C1366" s="175" t="n"/>
      <c r="D1366" s="175" t="n"/>
      <c r="E1366" s="175" t="n"/>
      <c r="F1366" s="175" t="n"/>
      <c r="G1366" s="175" t="n"/>
      <c r="H1366" s="175" t="n"/>
      <c r="I1366" s="175" t="n"/>
      <c r="J1366" s="175" t="n"/>
      <c r="K1366" s="175" t="n"/>
      <c r="L1366" s="175" t="n"/>
      <c r="M1366" s="175" t="n"/>
      <c r="N1366" s="175" t="n"/>
      <c r="O1366" s="175" t="n"/>
      <c r="P1366" s="175" t="n"/>
      <c r="Q1366" s="175" t="n"/>
      <c r="R1366" s="175" t="n"/>
      <c r="S1366" s="257" t="n"/>
      <c r="T1366" s="175">
        <f>VLOOKUP(_xlfn.CONCAT(G1366,H1366),'SHIP-TO'!H:I,2,0)</f>
        <v/>
      </c>
      <c r="U1366" s="296" t="n"/>
      <c r="V1366" s="175" t="n"/>
      <c r="W1366" s="175" t="n"/>
      <c r="X1366" s="175" t="n"/>
      <c r="Y1366" s="175" t="n"/>
      <c r="Z1366" s="175" t="n"/>
      <c r="AA1366" s="175" t="n"/>
      <c r="AB1366" s="175" t="n"/>
      <c r="AC1366" s="175" t="n"/>
      <c r="AD1366" s="175" t="n"/>
      <c r="AE1366" s="175" t="n"/>
      <c r="AF1366" s="175" t="n"/>
      <c r="AG1366" s="175" t="n"/>
      <c r="AH1366" s="175" t="n"/>
      <c r="AI1366" s="175" t="n"/>
      <c r="AJ1366" s="175" t="n"/>
    </row>
    <row r="1367">
      <c r="B1367" s="175" t="n"/>
      <c r="C1367" s="175" t="n"/>
      <c r="D1367" s="175" t="n"/>
      <c r="E1367" s="175" t="n"/>
      <c r="F1367" s="175" t="n"/>
      <c r="G1367" s="175" t="n"/>
      <c r="H1367" s="175" t="n"/>
      <c r="I1367" s="175" t="n"/>
      <c r="J1367" s="175" t="n"/>
      <c r="K1367" s="175" t="n"/>
      <c r="L1367" s="175" t="n"/>
      <c r="M1367" s="175" t="n"/>
      <c r="N1367" s="175" t="n"/>
      <c r="O1367" s="175" t="n"/>
      <c r="P1367" s="175" t="n"/>
      <c r="Q1367" s="175" t="n"/>
      <c r="R1367" s="175" t="n"/>
      <c r="S1367" s="257" t="n"/>
      <c r="T1367" s="175">
        <f>VLOOKUP(_xlfn.CONCAT(G1367,H1367),'SHIP-TO'!H:I,2,0)</f>
        <v/>
      </c>
      <c r="U1367" s="296" t="n"/>
      <c r="V1367" s="175" t="n"/>
      <c r="W1367" s="175" t="n"/>
      <c r="X1367" s="175" t="n"/>
      <c r="Y1367" s="175" t="n"/>
      <c r="Z1367" s="175" t="n"/>
      <c r="AA1367" s="175" t="n"/>
      <c r="AB1367" s="175" t="n"/>
      <c r="AC1367" s="175" t="n"/>
      <c r="AD1367" s="175" t="n"/>
      <c r="AE1367" s="175" t="n"/>
      <c r="AF1367" s="175" t="n"/>
      <c r="AG1367" s="175" t="n"/>
      <c r="AH1367" s="175" t="n"/>
      <c r="AI1367" s="175" t="n"/>
      <c r="AJ1367" s="175" t="n"/>
    </row>
    <row r="1368">
      <c r="B1368" s="175" t="n"/>
      <c r="C1368" s="175" t="n"/>
      <c r="D1368" s="175" t="n"/>
      <c r="E1368" s="175" t="n"/>
      <c r="F1368" s="175" t="n"/>
      <c r="G1368" s="175" t="n"/>
      <c r="H1368" s="175" t="n"/>
      <c r="I1368" s="175" t="n"/>
      <c r="J1368" s="175" t="n"/>
      <c r="K1368" s="175" t="n"/>
      <c r="L1368" s="175" t="n"/>
      <c r="M1368" s="175" t="n"/>
      <c r="N1368" s="175" t="n"/>
      <c r="O1368" s="175" t="n"/>
      <c r="P1368" s="175" t="n"/>
      <c r="Q1368" s="175" t="n"/>
      <c r="R1368" s="175" t="n"/>
      <c r="S1368" s="257" t="n"/>
      <c r="T1368" s="175">
        <f>VLOOKUP(_xlfn.CONCAT(G1368,H1368),'SHIP-TO'!H:I,2,0)</f>
        <v/>
      </c>
      <c r="U1368" s="296" t="n"/>
      <c r="V1368" s="175" t="n"/>
      <c r="W1368" s="175" t="n"/>
      <c r="X1368" s="175" t="n"/>
      <c r="Y1368" s="175" t="n"/>
      <c r="Z1368" s="175" t="n"/>
      <c r="AA1368" s="175" t="n"/>
      <c r="AB1368" s="175" t="n"/>
      <c r="AC1368" s="175" t="n"/>
      <c r="AD1368" s="175" t="n"/>
      <c r="AE1368" s="175" t="n"/>
      <c r="AF1368" s="175" t="n"/>
      <c r="AG1368" s="175" t="n"/>
      <c r="AH1368" s="175" t="n"/>
      <c r="AI1368" s="175" t="n"/>
      <c r="AJ1368" s="175" t="n"/>
    </row>
    <row r="1369">
      <c r="B1369" s="175" t="n"/>
      <c r="C1369" s="175" t="n"/>
      <c r="D1369" s="175" t="n"/>
      <c r="E1369" s="175" t="n"/>
      <c r="F1369" s="175" t="n"/>
      <c r="G1369" s="175" t="n"/>
      <c r="H1369" s="175" t="n"/>
      <c r="I1369" s="175" t="n"/>
      <c r="J1369" s="175" t="n"/>
      <c r="K1369" s="175" t="n"/>
      <c r="L1369" s="175" t="n"/>
      <c r="M1369" s="175" t="n"/>
      <c r="N1369" s="175" t="n"/>
      <c r="O1369" s="175" t="n"/>
      <c r="P1369" s="175" t="n"/>
      <c r="Q1369" s="175" t="n"/>
      <c r="R1369" s="175" t="n"/>
      <c r="S1369" s="257" t="n"/>
      <c r="T1369" s="175">
        <f>VLOOKUP(_xlfn.CONCAT(G1369,H1369),'SHIP-TO'!H:I,2,0)</f>
        <v/>
      </c>
      <c r="U1369" s="296" t="n"/>
      <c r="V1369" s="175" t="n"/>
      <c r="W1369" s="175" t="n"/>
      <c r="X1369" s="175" t="n"/>
      <c r="Y1369" s="175" t="n"/>
      <c r="Z1369" s="175" t="n"/>
      <c r="AA1369" s="175" t="n"/>
      <c r="AB1369" s="175" t="n"/>
      <c r="AC1369" s="175" t="n"/>
      <c r="AD1369" s="175" t="n"/>
      <c r="AE1369" s="175" t="n"/>
      <c r="AF1369" s="175" t="n"/>
      <c r="AG1369" s="175" t="n"/>
      <c r="AH1369" s="175" t="n"/>
      <c r="AI1369" s="175" t="n"/>
      <c r="AJ1369" s="175" t="n"/>
    </row>
    <row r="1370">
      <c r="B1370" s="175" t="n"/>
      <c r="C1370" s="175" t="n"/>
      <c r="D1370" s="175" t="n"/>
      <c r="E1370" s="175" t="n"/>
      <c r="F1370" s="175" t="n"/>
      <c r="G1370" s="175" t="n"/>
      <c r="H1370" s="175" t="n"/>
      <c r="I1370" s="175" t="n"/>
      <c r="J1370" s="175" t="n"/>
      <c r="K1370" s="175" t="n"/>
      <c r="L1370" s="175" t="n"/>
      <c r="M1370" s="175" t="n"/>
      <c r="N1370" s="175" t="n"/>
      <c r="O1370" s="175" t="n"/>
      <c r="P1370" s="175" t="n"/>
      <c r="Q1370" s="175" t="n"/>
      <c r="R1370" s="175" t="n"/>
      <c r="S1370" s="257" t="n"/>
      <c r="T1370" s="175">
        <f>VLOOKUP(_xlfn.CONCAT(G1370,H1370),'SHIP-TO'!H:I,2,0)</f>
        <v/>
      </c>
      <c r="U1370" s="296" t="n"/>
      <c r="V1370" s="175" t="n"/>
      <c r="W1370" s="175" t="n"/>
      <c r="X1370" s="175" t="n"/>
      <c r="Y1370" s="175" t="n"/>
      <c r="Z1370" s="175" t="n"/>
      <c r="AA1370" s="175" t="n"/>
      <c r="AB1370" s="175" t="n"/>
      <c r="AC1370" s="175" t="n"/>
      <c r="AD1370" s="175" t="n"/>
      <c r="AE1370" s="175" t="n"/>
      <c r="AF1370" s="175" t="n"/>
      <c r="AG1370" s="175" t="n"/>
      <c r="AH1370" s="175" t="n"/>
      <c r="AI1370" s="175" t="n"/>
      <c r="AJ1370" s="175" t="n"/>
    </row>
    <row r="1371">
      <c r="B1371" s="175" t="n"/>
      <c r="C1371" s="175" t="n"/>
      <c r="D1371" s="175" t="n"/>
      <c r="E1371" s="175" t="n"/>
      <c r="F1371" s="175" t="n"/>
      <c r="G1371" s="175" t="n"/>
      <c r="H1371" s="175" t="n"/>
      <c r="I1371" s="175" t="n"/>
      <c r="J1371" s="175" t="n"/>
      <c r="K1371" s="175" t="n"/>
      <c r="L1371" s="175" t="n"/>
      <c r="M1371" s="175" t="n"/>
      <c r="N1371" s="175" t="n"/>
      <c r="O1371" s="175" t="n"/>
      <c r="P1371" s="175" t="n"/>
      <c r="Q1371" s="175" t="n"/>
      <c r="R1371" s="175" t="n"/>
      <c r="S1371" s="257" t="n"/>
      <c r="T1371" s="175">
        <f>VLOOKUP(_xlfn.CONCAT(G1371,H1371),'SHIP-TO'!H:I,2,0)</f>
        <v/>
      </c>
      <c r="U1371" s="296" t="n"/>
      <c r="V1371" s="175" t="n"/>
      <c r="W1371" s="175" t="n"/>
      <c r="X1371" s="175" t="n"/>
      <c r="Y1371" s="175" t="n"/>
      <c r="Z1371" s="175" t="n"/>
      <c r="AA1371" s="175" t="n"/>
      <c r="AB1371" s="175" t="n"/>
      <c r="AC1371" s="175" t="n"/>
      <c r="AD1371" s="175" t="n"/>
      <c r="AE1371" s="175" t="n"/>
      <c r="AF1371" s="175" t="n"/>
      <c r="AG1371" s="175" t="n"/>
      <c r="AH1371" s="175" t="n"/>
      <c r="AI1371" s="175" t="n"/>
      <c r="AJ1371" s="175" t="n"/>
    </row>
    <row r="1372">
      <c r="B1372" s="175" t="n"/>
      <c r="C1372" s="175" t="n"/>
      <c r="D1372" s="175" t="n"/>
      <c r="E1372" s="175" t="n"/>
      <c r="F1372" s="175" t="n"/>
      <c r="G1372" s="175" t="n"/>
      <c r="H1372" s="175" t="n"/>
      <c r="I1372" s="175" t="n"/>
      <c r="J1372" s="175" t="n"/>
      <c r="K1372" s="175" t="n"/>
      <c r="L1372" s="175" t="n"/>
      <c r="M1372" s="175" t="n"/>
      <c r="N1372" s="175" t="n"/>
      <c r="O1372" s="175" t="n"/>
      <c r="P1372" s="175" t="n"/>
      <c r="Q1372" s="175" t="n"/>
      <c r="R1372" s="175" t="n"/>
      <c r="S1372" s="257" t="n"/>
      <c r="T1372" s="175">
        <f>VLOOKUP(_xlfn.CONCAT(G1372,H1372),'SHIP-TO'!H:I,2,0)</f>
        <v/>
      </c>
      <c r="U1372" s="296" t="n"/>
      <c r="V1372" s="175" t="n"/>
      <c r="W1372" s="175" t="n"/>
      <c r="X1372" s="175" t="n"/>
      <c r="Y1372" s="175" t="n"/>
      <c r="Z1372" s="175" t="n"/>
      <c r="AA1372" s="175" t="n"/>
      <c r="AB1372" s="175" t="n"/>
      <c r="AC1372" s="175" t="n"/>
      <c r="AD1372" s="175" t="n"/>
      <c r="AE1372" s="175" t="n"/>
      <c r="AF1372" s="175" t="n"/>
      <c r="AG1372" s="175" t="n"/>
      <c r="AH1372" s="175" t="n"/>
      <c r="AI1372" s="175" t="n"/>
      <c r="AJ1372" s="175" t="n"/>
    </row>
    <row r="1373">
      <c r="B1373" s="175" t="n"/>
      <c r="C1373" s="175" t="n"/>
      <c r="D1373" s="175" t="n"/>
      <c r="E1373" s="175" t="n"/>
      <c r="F1373" s="175" t="n"/>
      <c r="G1373" s="175" t="n"/>
      <c r="H1373" s="175" t="n"/>
      <c r="I1373" s="175" t="n"/>
      <c r="J1373" s="175" t="n"/>
      <c r="K1373" s="175" t="n"/>
      <c r="L1373" s="175" t="n"/>
      <c r="M1373" s="175" t="n"/>
      <c r="N1373" s="175" t="n"/>
      <c r="O1373" s="175" t="n"/>
      <c r="P1373" s="175" t="n"/>
      <c r="Q1373" s="175" t="n"/>
      <c r="R1373" s="175" t="n"/>
      <c r="S1373" s="257" t="n"/>
      <c r="T1373" s="175">
        <f>VLOOKUP(_xlfn.CONCAT(G1373,H1373),'SHIP-TO'!H:I,2,0)</f>
        <v/>
      </c>
      <c r="U1373" s="296" t="n"/>
      <c r="V1373" s="175" t="n"/>
      <c r="W1373" s="175" t="n"/>
      <c r="X1373" s="175" t="n"/>
      <c r="Y1373" s="175" t="n"/>
      <c r="Z1373" s="175" t="n"/>
      <c r="AA1373" s="175" t="n"/>
      <c r="AB1373" s="175" t="n"/>
      <c r="AC1373" s="175" t="n"/>
      <c r="AD1373" s="175" t="n"/>
      <c r="AE1373" s="175" t="n"/>
      <c r="AF1373" s="175" t="n"/>
      <c r="AG1373" s="175" t="n"/>
      <c r="AH1373" s="175" t="n"/>
      <c r="AI1373" s="175" t="n"/>
      <c r="AJ1373" s="175" t="n"/>
    </row>
    <row r="1374">
      <c r="B1374" s="175" t="n"/>
      <c r="C1374" s="175" t="n"/>
      <c r="D1374" s="175" t="n"/>
      <c r="E1374" s="175" t="n"/>
      <c r="F1374" s="175" t="n"/>
      <c r="G1374" s="175" t="n"/>
      <c r="H1374" s="175" t="n"/>
      <c r="I1374" s="175" t="n"/>
      <c r="J1374" s="175" t="n"/>
      <c r="K1374" s="175" t="n"/>
      <c r="L1374" s="175" t="n"/>
      <c r="M1374" s="175" t="n"/>
      <c r="N1374" s="175" t="n"/>
      <c r="O1374" s="175" t="n"/>
      <c r="P1374" s="175" t="n"/>
      <c r="Q1374" s="175" t="n"/>
      <c r="R1374" s="175" t="n"/>
      <c r="S1374" s="257" t="n"/>
      <c r="T1374" s="175">
        <f>VLOOKUP(_xlfn.CONCAT(G1374,H1374),'SHIP-TO'!H:I,2,0)</f>
        <v/>
      </c>
      <c r="U1374" s="296" t="n"/>
      <c r="V1374" s="175" t="n"/>
      <c r="W1374" s="175" t="n"/>
      <c r="X1374" s="175" t="n"/>
      <c r="Y1374" s="175" t="n"/>
      <c r="Z1374" s="175" t="n"/>
      <c r="AA1374" s="175" t="n"/>
      <c r="AB1374" s="175" t="n"/>
      <c r="AC1374" s="175" t="n"/>
      <c r="AD1374" s="175" t="n"/>
      <c r="AE1374" s="175" t="n"/>
      <c r="AF1374" s="175" t="n"/>
      <c r="AG1374" s="175" t="n"/>
      <c r="AH1374" s="175" t="n"/>
      <c r="AI1374" s="175" t="n"/>
      <c r="AJ1374" s="175" t="n"/>
    </row>
    <row r="1375">
      <c r="B1375" s="175" t="n"/>
      <c r="C1375" s="175" t="n"/>
      <c r="D1375" s="175" t="n"/>
      <c r="E1375" s="175" t="n"/>
      <c r="F1375" s="175" t="n"/>
      <c r="G1375" s="175" t="n"/>
      <c r="H1375" s="175" t="n"/>
      <c r="I1375" s="175" t="n"/>
      <c r="J1375" s="175" t="n"/>
      <c r="K1375" s="175" t="n"/>
      <c r="L1375" s="175" t="n"/>
      <c r="M1375" s="175" t="n"/>
      <c r="N1375" s="175" t="n"/>
      <c r="O1375" s="175" t="n"/>
      <c r="P1375" s="175" t="n"/>
      <c r="Q1375" s="175" t="n"/>
      <c r="R1375" s="175" t="n"/>
      <c r="S1375" s="257" t="n"/>
      <c r="T1375" s="175">
        <f>VLOOKUP(_xlfn.CONCAT(G1375,H1375),'SHIP-TO'!H:I,2,0)</f>
        <v/>
      </c>
      <c r="U1375" s="296" t="n"/>
      <c r="V1375" s="175" t="n"/>
      <c r="W1375" s="175" t="n"/>
      <c r="X1375" s="175" t="n"/>
      <c r="Y1375" s="175" t="n"/>
      <c r="Z1375" s="175" t="n"/>
      <c r="AA1375" s="175" t="n"/>
      <c r="AB1375" s="175" t="n"/>
      <c r="AC1375" s="175" t="n"/>
      <c r="AD1375" s="175" t="n"/>
      <c r="AE1375" s="175" t="n"/>
      <c r="AF1375" s="175" t="n"/>
      <c r="AG1375" s="175" t="n"/>
      <c r="AH1375" s="175" t="n"/>
      <c r="AI1375" s="175" t="n"/>
      <c r="AJ1375" s="175" t="n"/>
    </row>
    <row r="1376">
      <c r="B1376" s="175" t="n"/>
      <c r="C1376" s="175" t="n"/>
      <c r="D1376" s="175" t="n"/>
      <c r="E1376" s="175" t="n"/>
      <c r="F1376" s="175" t="n"/>
      <c r="G1376" s="175" t="n"/>
      <c r="H1376" s="175" t="n"/>
      <c r="I1376" s="175" t="n"/>
      <c r="J1376" s="175" t="n"/>
      <c r="K1376" s="175" t="n"/>
      <c r="L1376" s="175" t="n"/>
      <c r="M1376" s="175" t="n"/>
      <c r="N1376" s="175" t="n"/>
      <c r="O1376" s="175" t="n"/>
      <c r="P1376" s="175" t="n"/>
      <c r="Q1376" s="175" t="n"/>
      <c r="R1376" s="175" t="n"/>
      <c r="S1376" s="257" t="n"/>
      <c r="T1376" s="175">
        <f>VLOOKUP(_xlfn.CONCAT(G1376,H1376),'SHIP-TO'!H:I,2,0)</f>
        <v/>
      </c>
      <c r="U1376" s="296" t="n"/>
      <c r="V1376" s="175" t="n"/>
      <c r="W1376" s="175" t="n"/>
      <c r="X1376" s="175" t="n"/>
      <c r="Y1376" s="175" t="n"/>
      <c r="Z1376" s="175" t="n"/>
      <c r="AA1376" s="175" t="n"/>
      <c r="AB1376" s="175" t="n"/>
      <c r="AC1376" s="175" t="n"/>
      <c r="AD1376" s="175" t="n"/>
      <c r="AE1376" s="175" t="n"/>
      <c r="AF1376" s="175" t="n"/>
      <c r="AG1376" s="175" t="n"/>
      <c r="AH1376" s="175" t="n"/>
      <c r="AI1376" s="175" t="n"/>
      <c r="AJ1376" s="175" t="n"/>
    </row>
    <row r="1377">
      <c r="B1377" s="175" t="n"/>
      <c r="C1377" s="175" t="n"/>
      <c r="D1377" s="175" t="n"/>
      <c r="E1377" s="175" t="n"/>
      <c r="F1377" s="175" t="n"/>
      <c r="G1377" s="175" t="n"/>
      <c r="H1377" s="175" t="n"/>
      <c r="I1377" s="175" t="n"/>
      <c r="J1377" s="175" t="n"/>
      <c r="K1377" s="175" t="n"/>
      <c r="L1377" s="175" t="n"/>
      <c r="M1377" s="175" t="n"/>
      <c r="N1377" s="175" t="n"/>
      <c r="O1377" s="175" t="n"/>
      <c r="P1377" s="175" t="n"/>
      <c r="Q1377" s="175" t="n"/>
      <c r="R1377" s="175" t="n"/>
      <c r="S1377" s="257" t="n"/>
      <c r="T1377" s="175">
        <f>VLOOKUP(_xlfn.CONCAT(G1377,H1377),'SHIP-TO'!H:I,2,0)</f>
        <v/>
      </c>
      <c r="U1377" s="296" t="n"/>
      <c r="V1377" s="175" t="n"/>
      <c r="W1377" s="175" t="n"/>
      <c r="X1377" s="175" t="n"/>
      <c r="Y1377" s="175" t="n"/>
      <c r="Z1377" s="175" t="n"/>
      <c r="AA1377" s="175" t="n"/>
      <c r="AB1377" s="175" t="n"/>
      <c r="AC1377" s="175" t="n"/>
      <c r="AD1377" s="175" t="n"/>
      <c r="AE1377" s="175" t="n"/>
      <c r="AF1377" s="175" t="n"/>
      <c r="AG1377" s="175" t="n"/>
      <c r="AH1377" s="175" t="n"/>
      <c r="AI1377" s="175" t="n"/>
      <c r="AJ1377" s="175" t="n"/>
    </row>
    <row r="1378">
      <c r="B1378" s="175" t="n"/>
      <c r="C1378" s="175" t="n"/>
      <c r="D1378" s="175" t="n"/>
      <c r="E1378" s="175" t="n"/>
      <c r="F1378" s="175" t="n"/>
      <c r="G1378" s="175" t="n"/>
      <c r="H1378" s="175" t="n"/>
      <c r="I1378" s="175" t="n"/>
      <c r="J1378" s="175" t="n"/>
      <c r="K1378" s="175" t="n"/>
      <c r="L1378" s="175" t="n"/>
      <c r="M1378" s="175" t="n"/>
      <c r="N1378" s="175" t="n"/>
      <c r="O1378" s="175" t="n"/>
      <c r="P1378" s="175" t="n"/>
      <c r="Q1378" s="175" t="n"/>
      <c r="R1378" s="175" t="n"/>
      <c r="S1378" s="257" t="n"/>
      <c r="T1378" s="175">
        <f>VLOOKUP(_xlfn.CONCAT(G1378,H1378),'SHIP-TO'!H:I,2,0)</f>
        <v/>
      </c>
      <c r="U1378" s="296" t="n"/>
      <c r="V1378" s="175" t="n"/>
      <c r="W1378" s="175" t="n"/>
      <c r="X1378" s="175" t="n"/>
      <c r="Y1378" s="175" t="n"/>
      <c r="Z1378" s="175" t="n"/>
      <c r="AA1378" s="175" t="n"/>
      <c r="AB1378" s="175" t="n"/>
      <c r="AC1378" s="175" t="n"/>
      <c r="AD1378" s="175" t="n"/>
      <c r="AE1378" s="175" t="n"/>
      <c r="AF1378" s="175" t="n"/>
      <c r="AG1378" s="175" t="n"/>
      <c r="AH1378" s="175" t="n"/>
      <c r="AI1378" s="175" t="n"/>
      <c r="AJ1378" s="175" t="n"/>
    </row>
    <row r="1379">
      <c r="B1379" s="175" t="n"/>
      <c r="C1379" s="175" t="n"/>
      <c r="D1379" s="175" t="n"/>
      <c r="E1379" s="175" t="n"/>
      <c r="F1379" s="175" t="n"/>
      <c r="G1379" s="175" t="n"/>
      <c r="H1379" s="175" t="n"/>
      <c r="I1379" s="175" t="n"/>
      <c r="J1379" s="175" t="n"/>
      <c r="K1379" s="175" t="n"/>
      <c r="L1379" s="175" t="n"/>
      <c r="M1379" s="175" t="n"/>
      <c r="N1379" s="175" t="n"/>
      <c r="O1379" s="175" t="n"/>
      <c r="P1379" s="175" t="n"/>
      <c r="Q1379" s="175" t="n"/>
      <c r="R1379" s="175" t="n"/>
      <c r="S1379" s="257" t="n"/>
      <c r="T1379" s="175">
        <f>VLOOKUP(_xlfn.CONCAT(G1379,H1379),'SHIP-TO'!H:I,2,0)</f>
        <v/>
      </c>
      <c r="U1379" s="296" t="n"/>
      <c r="V1379" s="175" t="n"/>
      <c r="W1379" s="175" t="n"/>
      <c r="X1379" s="175" t="n"/>
      <c r="Y1379" s="175" t="n"/>
      <c r="Z1379" s="175" t="n"/>
      <c r="AA1379" s="175" t="n"/>
      <c r="AB1379" s="175" t="n"/>
      <c r="AC1379" s="175" t="n"/>
      <c r="AD1379" s="175" t="n"/>
      <c r="AE1379" s="175" t="n"/>
      <c r="AF1379" s="175" t="n"/>
      <c r="AG1379" s="175" t="n"/>
      <c r="AH1379" s="175" t="n"/>
      <c r="AI1379" s="175" t="n"/>
      <c r="AJ1379" s="175" t="n"/>
    </row>
    <row r="1380">
      <c r="B1380" s="175" t="n"/>
      <c r="C1380" s="175" t="n"/>
      <c r="D1380" s="175" t="n"/>
      <c r="E1380" s="175" t="n"/>
      <c r="F1380" s="175" t="n"/>
      <c r="G1380" s="175" t="n"/>
      <c r="H1380" s="175" t="n"/>
      <c r="I1380" s="175" t="n"/>
      <c r="J1380" s="175" t="n"/>
      <c r="K1380" s="175" t="n"/>
      <c r="L1380" s="175" t="n"/>
      <c r="M1380" s="175" t="n"/>
      <c r="N1380" s="175" t="n"/>
      <c r="O1380" s="175" t="n"/>
      <c r="P1380" s="175" t="n"/>
      <c r="Q1380" s="175" t="n"/>
      <c r="R1380" s="175" t="n"/>
      <c r="S1380" s="257" t="n"/>
      <c r="T1380" s="175">
        <f>VLOOKUP(_xlfn.CONCAT(G1380,H1380),'SHIP-TO'!H:I,2,0)</f>
        <v/>
      </c>
      <c r="U1380" s="296" t="n"/>
      <c r="V1380" s="175" t="n"/>
      <c r="W1380" s="175" t="n"/>
      <c r="X1380" s="175" t="n"/>
      <c r="Y1380" s="175" t="n"/>
      <c r="Z1380" s="175" t="n"/>
      <c r="AA1380" s="175" t="n"/>
      <c r="AB1380" s="175" t="n"/>
      <c r="AC1380" s="175" t="n"/>
      <c r="AD1380" s="175" t="n"/>
      <c r="AE1380" s="175" t="n"/>
      <c r="AF1380" s="175" t="n"/>
      <c r="AG1380" s="175" t="n"/>
      <c r="AH1380" s="175" t="n"/>
      <c r="AI1380" s="175" t="n"/>
      <c r="AJ1380" s="175" t="n"/>
    </row>
    <row r="1381">
      <c r="B1381" s="175" t="n"/>
      <c r="C1381" s="175" t="n"/>
      <c r="D1381" s="175" t="n"/>
      <c r="E1381" s="175" t="n"/>
      <c r="F1381" s="175" t="n"/>
      <c r="G1381" s="175" t="n"/>
      <c r="H1381" s="175" t="n"/>
      <c r="I1381" s="175" t="n"/>
      <c r="J1381" s="175" t="n"/>
      <c r="K1381" s="175" t="n"/>
      <c r="L1381" s="175" t="n"/>
      <c r="M1381" s="175" t="n"/>
      <c r="N1381" s="175" t="n"/>
      <c r="O1381" s="175" t="n"/>
      <c r="P1381" s="175" t="n"/>
      <c r="Q1381" s="175" t="n"/>
      <c r="R1381" s="175" t="n"/>
      <c r="S1381" s="257" t="n"/>
      <c r="T1381" s="175">
        <f>VLOOKUP(_xlfn.CONCAT(G1381,H1381),'SHIP-TO'!H:I,2,0)</f>
        <v/>
      </c>
      <c r="U1381" s="296" t="n"/>
      <c r="V1381" s="175" t="n"/>
      <c r="W1381" s="175" t="n"/>
      <c r="X1381" s="175" t="n"/>
      <c r="Y1381" s="175" t="n"/>
      <c r="Z1381" s="175" t="n"/>
      <c r="AA1381" s="175" t="n"/>
      <c r="AB1381" s="175" t="n"/>
      <c r="AC1381" s="175" t="n"/>
      <c r="AD1381" s="175" t="n"/>
      <c r="AE1381" s="175" t="n"/>
      <c r="AF1381" s="175" t="n"/>
      <c r="AG1381" s="175" t="n"/>
      <c r="AH1381" s="175" t="n"/>
      <c r="AI1381" s="175" t="n"/>
      <c r="AJ1381" s="175" t="n"/>
    </row>
    <row r="1382">
      <c r="B1382" s="175" t="n"/>
      <c r="C1382" s="175" t="n"/>
      <c r="D1382" s="175" t="n"/>
      <c r="E1382" s="175" t="n"/>
      <c r="F1382" s="175" t="n"/>
      <c r="G1382" s="175" t="n"/>
      <c r="H1382" s="175" t="n"/>
      <c r="I1382" s="175" t="n"/>
      <c r="J1382" s="175" t="n"/>
      <c r="K1382" s="175" t="n"/>
      <c r="L1382" s="175" t="n"/>
      <c r="M1382" s="175" t="n"/>
      <c r="N1382" s="175" t="n"/>
      <c r="O1382" s="175" t="n"/>
      <c r="P1382" s="175" t="n"/>
      <c r="Q1382" s="175" t="n"/>
      <c r="R1382" s="175" t="n"/>
      <c r="S1382" s="257" t="n"/>
      <c r="T1382" s="175">
        <f>VLOOKUP(_xlfn.CONCAT(G1382,H1382),'SHIP-TO'!H:I,2,0)</f>
        <v/>
      </c>
      <c r="U1382" s="296" t="n"/>
      <c r="V1382" s="175" t="n"/>
      <c r="W1382" s="175" t="n"/>
      <c r="X1382" s="175" t="n"/>
      <c r="Y1382" s="175" t="n"/>
      <c r="Z1382" s="175" t="n"/>
      <c r="AA1382" s="175" t="n"/>
      <c r="AB1382" s="175" t="n"/>
      <c r="AC1382" s="175" t="n"/>
      <c r="AD1382" s="175" t="n"/>
      <c r="AE1382" s="175" t="n"/>
      <c r="AF1382" s="175" t="n"/>
      <c r="AG1382" s="175" t="n"/>
      <c r="AH1382" s="175" t="n"/>
      <c r="AI1382" s="175" t="n"/>
      <c r="AJ1382" s="175" t="n"/>
    </row>
    <row r="1383">
      <c r="B1383" s="175" t="n"/>
      <c r="C1383" s="175" t="n"/>
      <c r="D1383" s="175" t="n"/>
      <c r="E1383" s="175" t="n"/>
      <c r="F1383" s="175" t="n"/>
      <c r="G1383" s="175" t="n"/>
      <c r="H1383" s="175" t="n"/>
      <c r="I1383" s="175" t="n"/>
      <c r="J1383" s="175" t="n"/>
      <c r="K1383" s="175" t="n"/>
      <c r="L1383" s="175" t="n"/>
      <c r="M1383" s="175" t="n"/>
      <c r="N1383" s="175" t="n"/>
      <c r="O1383" s="175" t="n"/>
      <c r="P1383" s="175" t="n"/>
      <c r="Q1383" s="175" t="n"/>
      <c r="R1383" s="175" t="n"/>
      <c r="S1383" s="257" t="n"/>
      <c r="T1383" s="175">
        <f>VLOOKUP(_xlfn.CONCAT(G1383,H1383),'SHIP-TO'!H:I,2,0)</f>
        <v/>
      </c>
      <c r="U1383" s="296" t="n"/>
      <c r="V1383" s="175" t="n"/>
      <c r="W1383" s="175" t="n"/>
      <c r="X1383" s="175" t="n"/>
      <c r="Y1383" s="175" t="n"/>
      <c r="Z1383" s="175" t="n"/>
      <c r="AA1383" s="175" t="n"/>
      <c r="AB1383" s="175" t="n"/>
      <c r="AC1383" s="175" t="n"/>
      <c r="AD1383" s="175" t="n"/>
      <c r="AE1383" s="175" t="n"/>
      <c r="AF1383" s="175" t="n"/>
      <c r="AG1383" s="175" t="n"/>
      <c r="AH1383" s="175" t="n"/>
      <c r="AI1383" s="175" t="n"/>
      <c r="AJ1383" s="175" t="n"/>
    </row>
    <row r="1384">
      <c r="B1384" s="175" t="n"/>
      <c r="C1384" s="175" t="n"/>
      <c r="D1384" s="175" t="n"/>
      <c r="E1384" s="175" t="n"/>
      <c r="F1384" s="175" t="n"/>
      <c r="G1384" s="175" t="n"/>
      <c r="H1384" s="175" t="n"/>
      <c r="I1384" s="175" t="n"/>
      <c r="J1384" s="175" t="n"/>
      <c r="K1384" s="175" t="n"/>
      <c r="L1384" s="175" t="n"/>
      <c r="M1384" s="175" t="n"/>
      <c r="N1384" s="175" t="n"/>
      <c r="O1384" s="175" t="n"/>
      <c r="P1384" s="175" t="n"/>
      <c r="Q1384" s="175" t="n"/>
      <c r="R1384" s="175" t="n"/>
      <c r="S1384" s="257" t="n"/>
      <c r="T1384" s="175">
        <f>VLOOKUP(_xlfn.CONCAT(G1384,H1384),'SHIP-TO'!H:I,2,0)</f>
        <v/>
      </c>
      <c r="U1384" s="296" t="n"/>
      <c r="V1384" s="175" t="n"/>
      <c r="W1384" s="175" t="n"/>
      <c r="X1384" s="175" t="n"/>
      <c r="Y1384" s="175" t="n"/>
      <c r="Z1384" s="175" t="n"/>
      <c r="AA1384" s="175" t="n"/>
      <c r="AB1384" s="175" t="n"/>
      <c r="AC1384" s="175" t="n"/>
      <c r="AD1384" s="175" t="n"/>
      <c r="AE1384" s="175" t="n"/>
      <c r="AF1384" s="175" t="n"/>
      <c r="AG1384" s="175" t="n"/>
      <c r="AH1384" s="175" t="n"/>
      <c r="AI1384" s="175" t="n"/>
      <c r="AJ1384" s="175" t="n"/>
    </row>
    <row r="1385">
      <c r="B1385" s="175" t="n"/>
      <c r="C1385" s="175" t="n"/>
      <c r="D1385" s="175" t="n"/>
      <c r="E1385" s="175" t="n"/>
      <c r="F1385" s="175" t="n"/>
      <c r="G1385" s="175" t="n"/>
      <c r="H1385" s="175" t="n"/>
      <c r="I1385" s="175" t="n"/>
      <c r="J1385" s="175" t="n"/>
      <c r="K1385" s="175" t="n"/>
      <c r="L1385" s="175" t="n"/>
      <c r="M1385" s="175" t="n"/>
      <c r="N1385" s="175" t="n"/>
      <c r="O1385" s="175" t="n"/>
      <c r="P1385" s="175" t="n"/>
      <c r="Q1385" s="175" t="n"/>
      <c r="R1385" s="175" t="n"/>
      <c r="S1385" s="257" t="n"/>
      <c r="T1385" s="175">
        <f>VLOOKUP(_xlfn.CONCAT(G1385,H1385),'SHIP-TO'!H:I,2,0)</f>
        <v/>
      </c>
      <c r="U1385" s="296" t="n"/>
      <c r="V1385" s="175" t="n"/>
      <c r="W1385" s="175" t="n"/>
      <c r="X1385" s="175" t="n"/>
      <c r="Y1385" s="175" t="n"/>
      <c r="Z1385" s="175" t="n"/>
      <c r="AA1385" s="175" t="n"/>
      <c r="AB1385" s="175" t="n"/>
      <c r="AC1385" s="175" t="n"/>
      <c r="AD1385" s="175" t="n"/>
      <c r="AE1385" s="175" t="n"/>
      <c r="AF1385" s="175" t="n"/>
      <c r="AG1385" s="175" t="n"/>
      <c r="AH1385" s="175" t="n"/>
      <c r="AI1385" s="175" t="n"/>
      <c r="AJ1385" s="175" t="n"/>
    </row>
    <row r="1386">
      <c r="B1386" s="175" t="n"/>
      <c r="C1386" s="175" t="n"/>
      <c r="D1386" s="175" t="n"/>
      <c r="E1386" s="175" t="n"/>
      <c r="F1386" s="175" t="n"/>
      <c r="G1386" s="175" t="n"/>
      <c r="H1386" s="175" t="n"/>
      <c r="I1386" s="175" t="n"/>
      <c r="J1386" s="175" t="n"/>
      <c r="K1386" s="175" t="n"/>
      <c r="L1386" s="175" t="n"/>
      <c r="M1386" s="175" t="n"/>
      <c r="N1386" s="175" t="n"/>
      <c r="O1386" s="175" t="n"/>
      <c r="P1386" s="175" t="n"/>
      <c r="Q1386" s="175" t="n"/>
      <c r="R1386" s="175" t="n"/>
      <c r="S1386" s="257" t="n"/>
      <c r="T1386" s="175">
        <f>VLOOKUP(_xlfn.CONCAT(G1386,H1386),'SHIP-TO'!H:I,2,0)</f>
        <v/>
      </c>
      <c r="U1386" s="296" t="n"/>
      <c r="V1386" s="175" t="n"/>
      <c r="W1386" s="175" t="n"/>
      <c r="X1386" s="175" t="n"/>
      <c r="Y1386" s="175" t="n"/>
      <c r="Z1386" s="175" t="n"/>
      <c r="AA1386" s="175" t="n"/>
      <c r="AB1386" s="175" t="n"/>
      <c r="AC1386" s="175" t="n"/>
      <c r="AD1386" s="175" t="n"/>
      <c r="AE1386" s="175" t="n"/>
      <c r="AF1386" s="175" t="n"/>
      <c r="AG1386" s="175" t="n"/>
      <c r="AH1386" s="175" t="n"/>
      <c r="AI1386" s="175" t="n"/>
      <c r="AJ1386" s="175" t="n"/>
    </row>
    <row r="1387">
      <c r="B1387" s="175" t="n"/>
      <c r="C1387" s="175" t="n"/>
      <c r="D1387" s="175" t="n"/>
      <c r="E1387" s="175" t="n"/>
      <c r="F1387" s="175" t="n"/>
      <c r="G1387" s="175" t="n"/>
      <c r="H1387" s="175" t="n"/>
      <c r="I1387" s="175" t="n"/>
      <c r="J1387" s="175" t="n"/>
      <c r="K1387" s="175" t="n"/>
      <c r="L1387" s="175" t="n"/>
      <c r="M1387" s="175" t="n"/>
      <c r="N1387" s="175" t="n"/>
      <c r="O1387" s="175" t="n"/>
      <c r="P1387" s="175" t="n"/>
      <c r="Q1387" s="175" t="n"/>
      <c r="R1387" s="175" t="n"/>
      <c r="S1387" s="257" t="n"/>
      <c r="T1387" s="175">
        <f>VLOOKUP(_xlfn.CONCAT(G1387,H1387),'SHIP-TO'!H:I,2,0)</f>
        <v/>
      </c>
      <c r="U1387" s="296" t="n"/>
      <c r="V1387" s="175" t="n"/>
      <c r="W1387" s="175" t="n"/>
      <c r="X1387" s="175" t="n"/>
      <c r="Y1387" s="175" t="n"/>
      <c r="Z1387" s="175" t="n"/>
      <c r="AA1387" s="175" t="n"/>
      <c r="AB1387" s="175" t="n"/>
      <c r="AC1387" s="175" t="n"/>
      <c r="AD1387" s="175" t="n"/>
      <c r="AE1387" s="175" t="n"/>
      <c r="AF1387" s="175" t="n"/>
      <c r="AG1387" s="175" t="n"/>
      <c r="AH1387" s="175" t="n"/>
      <c r="AI1387" s="175" t="n"/>
      <c r="AJ1387" s="175" t="n"/>
    </row>
    <row r="1388">
      <c r="B1388" s="175" t="n"/>
      <c r="C1388" s="175" t="n"/>
      <c r="D1388" s="175" t="n"/>
      <c r="E1388" s="175" t="n"/>
      <c r="F1388" s="175" t="n"/>
      <c r="G1388" s="175" t="n"/>
      <c r="H1388" s="175" t="n"/>
      <c r="I1388" s="175" t="n"/>
      <c r="J1388" s="175" t="n"/>
      <c r="K1388" s="175" t="n"/>
      <c r="L1388" s="175" t="n"/>
      <c r="M1388" s="175" t="n"/>
      <c r="N1388" s="175" t="n"/>
      <c r="O1388" s="175" t="n"/>
      <c r="P1388" s="175" t="n"/>
      <c r="Q1388" s="175" t="n"/>
      <c r="R1388" s="175" t="n"/>
      <c r="S1388" s="257" t="n"/>
      <c r="T1388" s="175">
        <f>VLOOKUP(_xlfn.CONCAT(G1388,H1388),'SHIP-TO'!H:I,2,0)</f>
        <v/>
      </c>
      <c r="U1388" s="296" t="n"/>
      <c r="V1388" s="175" t="n"/>
      <c r="W1388" s="175" t="n"/>
      <c r="X1388" s="175" t="n"/>
      <c r="Y1388" s="175" t="n"/>
      <c r="Z1388" s="175" t="n"/>
      <c r="AA1388" s="175" t="n"/>
      <c r="AB1388" s="175" t="n"/>
      <c r="AC1388" s="175" t="n"/>
      <c r="AD1388" s="175" t="n"/>
      <c r="AE1388" s="175" t="n"/>
      <c r="AF1388" s="175" t="n"/>
      <c r="AG1388" s="175" t="n"/>
      <c r="AH1388" s="175" t="n"/>
      <c r="AI1388" s="175" t="n"/>
      <c r="AJ1388" s="175" t="n"/>
    </row>
    <row r="1389">
      <c r="B1389" s="175" t="n"/>
      <c r="C1389" s="175" t="n"/>
      <c r="D1389" s="175" t="n"/>
      <c r="E1389" s="175" t="n"/>
      <c r="F1389" s="175" t="n"/>
      <c r="G1389" s="175" t="n"/>
      <c r="H1389" s="175" t="n"/>
      <c r="I1389" s="175" t="n"/>
      <c r="J1389" s="175" t="n"/>
      <c r="K1389" s="175" t="n"/>
      <c r="L1389" s="175" t="n"/>
      <c r="M1389" s="175" t="n"/>
      <c r="N1389" s="175" t="n"/>
      <c r="O1389" s="175" t="n"/>
      <c r="P1389" s="175" t="n"/>
      <c r="Q1389" s="175" t="n"/>
      <c r="R1389" s="175" t="n"/>
      <c r="S1389" s="257" t="n"/>
      <c r="T1389" s="175">
        <f>VLOOKUP(_xlfn.CONCAT(G1389,H1389),'SHIP-TO'!H:I,2,0)</f>
        <v/>
      </c>
      <c r="U1389" s="296" t="n"/>
      <c r="V1389" s="175" t="n"/>
      <c r="W1389" s="175" t="n"/>
      <c r="X1389" s="175" t="n"/>
      <c r="Y1389" s="175" t="n"/>
      <c r="Z1389" s="175" t="n"/>
      <c r="AA1389" s="175" t="n"/>
      <c r="AB1389" s="175" t="n"/>
      <c r="AC1389" s="175" t="n"/>
      <c r="AD1389" s="175" t="n"/>
      <c r="AE1389" s="175" t="n"/>
      <c r="AF1389" s="175" t="n"/>
      <c r="AG1389" s="175" t="n"/>
      <c r="AH1389" s="175" t="n"/>
      <c r="AI1389" s="175" t="n"/>
      <c r="AJ1389" s="175" t="n"/>
    </row>
    <row r="1390">
      <c r="B1390" s="175" t="n"/>
      <c r="C1390" s="175" t="n"/>
      <c r="D1390" s="175" t="n"/>
      <c r="E1390" s="175" t="n"/>
      <c r="F1390" s="175" t="n"/>
      <c r="G1390" s="175" t="n"/>
      <c r="H1390" s="175" t="n"/>
      <c r="I1390" s="175" t="n"/>
      <c r="J1390" s="175" t="n"/>
      <c r="K1390" s="175" t="n"/>
      <c r="L1390" s="175" t="n"/>
      <c r="M1390" s="175" t="n"/>
      <c r="N1390" s="175" t="n"/>
      <c r="O1390" s="175" t="n"/>
      <c r="P1390" s="175" t="n"/>
      <c r="Q1390" s="175" t="n"/>
      <c r="R1390" s="175" t="n"/>
      <c r="S1390" s="257" t="n"/>
      <c r="T1390" s="175">
        <f>VLOOKUP(_xlfn.CONCAT(G1390,H1390),'SHIP-TO'!H:I,2,0)</f>
        <v/>
      </c>
      <c r="U1390" s="296" t="n"/>
      <c r="V1390" s="175" t="n"/>
      <c r="W1390" s="175" t="n"/>
      <c r="X1390" s="175" t="n"/>
      <c r="Y1390" s="175" t="n"/>
      <c r="Z1390" s="175" t="n"/>
      <c r="AA1390" s="175" t="n"/>
      <c r="AB1390" s="175" t="n"/>
      <c r="AC1390" s="175" t="n"/>
      <c r="AD1390" s="175" t="n"/>
      <c r="AE1390" s="175" t="n"/>
      <c r="AF1390" s="175" t="n"/>
      <c r="AG1390" s="175" t="n"/>
      <c r="AH1390" s="175" t="n"/>
      <c r="AI1390" s="175" t="n"/>
      <c r="AJ1390" s="175" t="n"/>
    </row>
    <row r="1391">
      <c r="B1391" s="175" t="n"/>
      <c r="C1391" s="175" t="n"/>
      <c r="D1391" s="175" t="n"/>
      <c r="E1391" s="175" t="n"/>
      <c r="F1391" s="175" t="n"/>
      <c r="G1391" s="175" t="n"/>
      <c r="H1391" s="175" t="n"/>
      <c r="I1391" s="175" t="n"/>
      <c r="J1391" s="175" t="n"/>
      <c r="K1391" s="175" t="n"/>
      <c r="L1391" s="175" t="n"/>
      <c r="M1391" s="175" t="n"/>
      <c r="N1391" s="175" t="n"/>
      <c r="O1391" s="175" t="n"/>
      <c r="P1391" s="175" t="n"/>
      <c r="Q1391" s="175" t="n"/>
      <c r="R1391" s="175" t="n"/>
      <c r="S1391" s="257" t="n"/>
      <c r="T1391" s="175">
        <f>VLOOKUP(_xlfn.CONCAT(G1391,H1391),'SHIP-TO'!H:I,2,0)</f>
        <v/>
      </c>
      <c r="U1391" s="296" t="n"/>
      <c r="V1391" s="175" t="n"/>
      <c r="W1391" s="175" t="n"/>
      <c r="X1391" s="175" t="n"/>
      <c r="Y1391" s="175" t="n"/>
      <c r="Z1391" s="175" t="n"/>
      <c r="AA1391" s="175" t="n"/>
      <c r="AB1391" s="175" t="n"/>
      <c r="AC1391" s="175" t="n"/>
      <c r="AD1391" s="175" t="n"/>
      <c r="AE1391" s="175" t="n"/>
      <c r="AF1391" s="175" t="n"/>
      <c r="AG1391" s="175" t="n"/>
      <c r="AH1391" s="175" t="n"/>
      <c r="AI1391" s="175" t="n"/>
      <c r="AJ1391" s="175" t="n"/>
    </row>
    <row r="1392">
      <c r="B1392" s="175" t="n"/>
      <c r="C1392" s="175" t="n"/>
      <c r="D1392" s="175" t="n"/>
      <c r="E1392" s="175" t="n"/>
      <c r="F1392" s="175" t="n"/>
      <c r="G1392" s="175" t="n"/>
      <c r="H1392" s="175" t="n"/>
      <c r="I1392" s="175" t="n"/>
      <c r="J1392" s="175" t="n"/>
      <c r="K1392" s="175" t="n"/>
      <c r="L1392" s="175" t="n"/>
      <c r="M1392" s="175" t="n"/>
      <c r="N1392" s="175" t="n"/>
      <c r="O1392" s="175" t="n"/>
      <c r="P1392" s="175" t="n"/>
      <c r="Q1392" s="175" t="n"/>
      <c r="R1392" s="175" t="n"/>
      <c r="S1392" s="257" t="n"/>
      <c r="T1392" s="175">
        <f>VLOOKUP(_xlfn.CONCAT(G1392,H1392),'SHIP-TO'!H:I,2,0)</f>
        <v/>
      </c>
      <c r="U1392" s="296" t="n"/>
      <c r="V1392" s="175" t="n"/>
      <c r="W1392" s="175" t="n"/>
      <c r="X1392" s="175" t="n"/>
      <c r="Y1392" s="175" t="n"/>
      <c r="Z1392" s="175" t="n"/>
      <c r="AA1392" s="175" t="n"/>
      <c r="AB1392" s="175" t="n"/>
      <c r="AC1392" s="175" t="n"/>
      <c r="AD1392" s="175" t="n"/>
      <c r="AE1392" s="175" t="n"/>
      <c r="AF1392" s="175" t="n"/>
      <c r="AG1392" s="175" t="n"/>
      <c r="AH1392" s="175" t="n"/>
      <c r="AI1392" s="175" t="n"/>
      <c r="AJ1392" s="175" t="n"/>
    </row>
    <row r="1393">
      <c r="B1393" s="175" t="n"/>
      <c r="C1393" s="175" t="n"/>
      <c r="D1393" s="175" t="n"/>
      <c r="E1393" s="175" t="n"/>
      <c r="F1393" s="175" t="n"/>
      <c r="G1393" s="175" t="n"/>
      <c r="H1393" s="175" t="n"/>
      <c r="I1393" s="175" t="n"/>
      <c r="J1393" s="175" t="n"/>
      <c r="K1393" s="175" t="n"/>
      <c r="L1393" s="175" t="n"/>
      <c r="M1393" s="175" t="n"/>
      <c r="N1393" s="175" t="n"/>
      <c r="O1393" s="175" t="n"/>
      <c r="P1393" s="175" t="n"/>
      <c r="Q1393" s="175" t="n"/>
      <c r="R1393" s="175" t="n"/>
      <c r="S1393" s="257" t="n"/>
      <c r="T1393" s="175">
        <f>VLOOKUP(_xlfn.CONCAT(G1393,H1393),'SHIP-TO'!H:I,2,0)</f>
        <v/>
      </c>
      <c r="U1393" s="296" t="n"/>
      <c r="V1393" s="175" t="n"/>
      <c r="W1393" s="175" t="n"/>
      <c r="X1393" s="175" t="n"/>
      <c r="Y1393" s="175" t="n"/>
      <c r="Z1393" s="175" t="n"/>
      <c r="AA1393" s="175" t="n"/>
      <c r="AB1393" s="175" t="n"/>
      <c r="AC1393" s="175" t="n"/>
      <c r="AD1393" s="175" t="n"/>
      <c r="AE1393" s="175" t="n"/>
      <c r="AF1393" s="175" t="n"/>
      <c r="AG1393" s="175" t="n"/>
      <c r="AH1393" s="175" t="n"/>
      <c r="AI1393" s="175" t="n"/>
      <c r="AJ1393" s="175" t="n"/>
    </row>
    <row r="1394">
      <c r="B1394" s="175" t="n"/>
      <c r="C1394" s="175" t="n"/>
      <c r="D1394" s="175" t="n"/>
      <c r="E1394" s="175" t="n"/>
      <c r="F1394" s="175" t="n"/>
      <c r="G1394" s="175" t="n"/>
      <c r="H1394" s="175" t="n"/>
      <c r="I1394" s="175" t="n"/>
      <c r="J1394" s="175" t="n"/>
      <c r="K1394" s="175" t="n"/>
      <c r="L1394" s="175" t="n"/>
      <c r="M1394" s="175" t="n"/>
      <c r="N1394" s="175" t="n"/>
      <c r="O1394" s="175" t="n"/>
      <c r="P1394" s="175" t="n"/>
      <c r="Q1394" s="175" t="n"/>
      <c r="R1394" s="175" t="n"/>
      <c r="S1394" s="257" t="n"/>
      <c r="T1394" s="175">
        <f>VLOOKUP(_xlfn.CONCAT(G1394,H1394),'SHIP-TO'!H:I,2,0)</f>
        <v/>
      </c>
      <c r="U1394" s="296" t="n"/>
      <c r="V1394" s="175" t="n"/>
      <c r="W1394" s="175" t="n"/>
      <c r="X1394" s="175" t="n"/>
      <c r="Y1394" s="175" t="n"/>
      <c r="Z1394" s="175" t="n"/>
      <c r="AA1394" s="175" t="n"/>
      <c r="AB1394" s="175" t="n"/>
      <c r="AC1394" s="175" t="n"/>
      <c r="AD1394" s="175" t="n"/>
      <c r="AE1394" s="175" t="n"/>
      <c r="AF1394" s="175" t="n"/>
      <c r="AG1394" s="175" t="n"/>
      <c r="AH1394" s="175" t="n"/>
      <c r="AI1394" s="175" t="n"/>
      <c r="AJ1394" s="175" t="n"/>
    </row>
    <row r="1395">
      <c r="B1395" s="175" t="n"/>
      <c r="C1395" s="175" t="n"/>
      <c r="D1395" s="175" t="n"/>
      <c r="E1395" s="175" t="n"/>
      <c r="F1395" s="175" t="n"/>
      <c r="G1395" s="175" t="n"/>
      <c r="H1395" s="175" t="n"/>
      <c r="I1395" s="175" t="n"/>
      <c r="J1395" s="175" t="n"/>
      <c r="K1395" s="175" t="n"/>
      <c r="L1395" s="175" t="n"/>
      <c r="M1395" s="175" t="n"/>
      <c r="N1395" s="175" t="n"/>
      <c r="O1395" s="175" t="n"/>
      <c r="P1395" s="175" t="n"/>
      <c r="Q1395" s="175" t="n"/>
      <c r="R1395" s="175" t="n"/>
      <c r="S1395" s="257" t="n"/>
      <c r="T1395" s="175">
        <f>VLOOKUP(_xlfn.CONCAT(G1395,H1395),'SHIP-TO'!H:I,2,0)</f>
        <v/>
      </c>
      <c r="U1395" s="296" t="n"/>
      <c r="V1395" s="175" t="n"/>
      <c r="W1395" s="175" t="n"/>
      <c r="X1395" s="175" t="n"/>
      <c r="Y1395" s="175" t="n"/>
      <c r="Z1395" s="175" t="n"/>
      <c r="AA1395" s="175" t="n"/>
      <c r="AB1395" s="175" t="n"/>
      <c r="AC1395" s="175" t="n"/>
      <c r="AD1395" s="175" t="n"/>
      <c r="AE1395" s="175" t="n"/>
      <c r="AF1395" s="175" t="n"/>
      <c r="AG1395" s="175" t="n"/>
      <c r="AH1395" s="175" t="n"/>
      <c r="AI1395" s="175" t="n"/>
      <c r="AJ1395" s="175" t="n"/>
    </row>
    <row r="1396">
      <c r="B1396" s="175" t="n"/>
      <c r="C1396" s="175" t="n"/>
      <c r="D1396" s="175" t="n"/>
      <c r="E1396" s="175" t="n"/>
      <c r="F1396" s="175" t="n"/>
      <c r="G1396" s="175" t="n"/>
      <c r="H1396" s="175" t="n"/>
      <c r="I1396" s="175" t="n"/>
      <c r="J1396" s="175" t="n"/>
      <c r="K1396" s="175" t="n"/>
      <c r="L1396" s="175" t="n"/>
      <c r="M1396" s="175" t="n"/>
      <c r="N1396" s="175" t="n"/>
      <c r="O1396" s="175" t="n"/>
      <c r="P1396" s="175" t="n"/>
      <c r="Q1396" s="175" t="n"/>
      <c r="R1396" s="175" t="n"/>
      <c r="S1396" s="257" t="n"/>
      <c r="T1396" s="175">
        <f>VLOOKUP(_xlfn.CONCAT(G1396,H1396),'SHIP-TO'!H:I,2,0)</f>
        <v/>
      </c>
      <c r="U1396" s="296" t="n"/>
      <c r="V1396" s="175" t="n"/>
      <c r="W1396" s="175" t="n"/>
      <c r="X1396" s="175" t="n"/>
      <c r="Y1396" s="175" t="n"/>
      <c r="Z1396" s="175" t="n"/>
      <c r="AA1396" s="175" t="n"/>
      <c r="AB1396" s="175" t="n"/>
      <c r="AC1396" s="175" t="n"/>
      <c r="AD1396" s="175" t="n"/>
      <c r="AE1396" s="175" t="n"/>
      <c r="AF1396" s="175" t="n"/>
      <c r="AG1396" s="175" t="n"/>
      <c r="AH1396" s="175" t="n"/>
      <c r="AI1396" s="175" t="n"/>
      <c r="AJ1396" s="175" t="n"/>
    </row>
    <row r="1397">
      <c r="B1397" s="175" t="n"/>
      <c r="C1397" s="175" t="n"/>
      <c r="D1397" s="175" t="n"/>
      <c r="E1397" s="175" t="n"/>
      <c r="F1397" s="175" t="n"/>
      <c r="G1397" s="175" t="n"/>
      <c r="H1397" s="175" t="n"/>
      <c r="I1397" s="175" t="n"/>
      <c r="J1397" s="175" t="n"/>
      <c r="K1397" s="175" t="n"/>
      <c r="L1397" s="175" t="n"/>
      <c r="M1397" s="175" t="n"/>
      <c r="N1397" s="175" t="n"/>
      <c r="O1397" s="175" t="n"/>
      <c r="P1397" s="175" t="n"/>
      <c r="Q1397" s="175" t="n"/>
      <c r="R1397" s="175" t="n"/>
      <c r="S1397" s="257" t="n"/>
      <c r="T1397" s="175">
        <f>VLOOKUP(_xlfn.CONCAT(G1397,H1397),'SHIP-TO'!H:I,2,0)</f>
        <v/>
      </c>
      <c r="U1397" s="296" t="n"/>
      <c r="V1397" s="175" t="n"/>
      <c r="W1397" s="175" t="n"/>
      <c r="X1397" s="175" t="n"/>
      <c r="Y1397" s="175" t="n"/>
      <c r="Z1397" s="175" t="n"/>
      <c r="AA1397" s="175" t="n"/>
      <c r="AB1397" s="175" t="n"/>
      <c r="AC1397" s="175" t="n"/>
      <c r="AD1397" s="175" t="n"/>
      <c r="AE1397" s="175" t="n"/>
      <c r="AF1397" s="175" t="n"/>
      <c r="AG1397" s="175" t="n"/>
      <c r="AH1397" s="175" t="n"/>
      <c r="AI1397" s="175" t="n"/>
      <c r="AJ1397" s="175" t="n"/>
    </row>
    <row r="1398">
      <c r="B1398" s="175" t="n"/>
      <c r="C1398" s="175" t="n"/>
      <c r="D1398" s="175" t="n"/>
      <c r="E1398" s="175" t="n"/>
      <c r="F1398" s="175" t="n"/>
      <c r="G1398" s="175" t="n"/>
      <c r="H1398" s="175" t="n"/>
      <c r="I1398" s="175" t="n"/>
      <c r="J1398" s="175" t="n"/>
      <c r="K1398" s="175" t="n"/>
      <c r="L1398" s="175" t="n"/>
      <c r="M1398" s="175" t="n"/>
      <c r="N1398" s="175" t="n"/>
      <c r="O1398" s="175" t="n"/>
      <c r="P1398" s="175" t="n"/>
      <c r="Q1398" s="175" t="n"/>
      <c r="R1398" s="175" t="n"/>
      <c r="S1398" s="257" t="n"/>
      <c r="T1398" s="175">
        <f>VLOOKUP(_xlfn.CONCAT(G1398,H1398),'SHIP-TO'!H:I,2,0)</f>
        <v/>
      </c>
      <c r="U1398" s="296" t="n"/>
      <c r="V1398" s="175" t="n"/>
      <c r="W1398" s="175" t="n"/>
      <c r="X1398" s="175" t="n"/>
      <c r="Y1398" s="175" t="n"/>
      <c r="Z1398" s="175" t="n"/>
      <c r="AA1398" s="175" t="n"/>
      <c r="AB1398" s="175" t="n"/>
      <c r="AC1398" s="175" t="n"/>
      <c r="AD1398" s="175" t="n"/>
      <c r="AE1398" s="175" t="n"/>
      <c r="AF1398" s="175" t="n"/>
      <c r="AG1398" s="175" t="n"/>
      <c r="AH1398" s="175" t="n"/>
      <c r="AI1398" s="175" t="n"/>
      <c r="AJ1398" s="175" t="n"/>
    </row>
    <row r="1399">
      <c r="B1399" s="175" t="n"/>
      <c r="C1399" s="175" t="n"/>
      <c r="D1399" s="175" t="n"/>
      <c r="E1399" s="175" t="n"/>
      <c r="F1399" s="175" t="n"/>
      <c r="G1399" s="175" t="n"/>
      <c r="H1399" s="175" t="n"/>
      <c r="I1399" s="175" t="n"/>
      <c r="J1399" s="175" t="n"/>
      <c r="K1399" s="175" t="n"/>
      <c r="L1399" s="175" t="n"/>
      <c r="M1399" s="175" t="n"/>
      <c r="N1399" s="175" t="n"/>
      <c r="O1399" s="175" t="n"/>
      <c r="P1399" s="175" t="n"/>
      <c r="Q1399" s="175" t="n"/>
      <c r="R1399" s="175" t="n"/>
      <c r="S1399" s="257" t="n"/>
      <c r="T1399" s="175">
        <f>VLOOKUP(_xlfn.CONCAT(G1399,H1399),'SHIP-TO'!H:I,2,0)</f>
        <v/>
      </c>
      <c r="U1399" s="296" t="n"/>
      <c r="V1399" s="175" t="n"/>
      <c r="W1399" s="175" t="n"/>
      <c r="X1399" s="175" t="n"/>
      <c r="Y1399" s="175" t="n"/>
      <c r="Z1399" s="175" t="n"/>
      <c r="AA1399" s="175" t="n"/>
      <c r="AB1399" s="175" t="n"/>
      <c r="AC1399" s="175" t="n"/>
      <c r="AD1399" s="175" t="n"/>
      <c r="AE1399" s="175" t="n"/>
      <c r="AF1399" s="175" t="n"/>
      <c r="AG1399" s="175" t="n"/>
      <c r="AH1399" s="175" t="n"/>
      <c r="AI1399" s="175" t="n"/>
      <c r="AJ1399" s="175" t="n"/>
    </row>
    <row r="1400">
      <c r="B1400" s="175" t="n"/>
      <c r="C1400" s="175" t="n"/>
      <c r="D1400" s="175" t="n"/>
      <c r="E1400" s="175" t="n"/>
      <c r="F1400" s="175" t="n"/>
      <c r="G1400" s="175" t="n"/>
      <c r="H1400" s="175" t="n"/>
      <c r="I1400" s="175" t="n"/>
      <c r="J1400" s="175" t="n"/>
      <c r="K1400" s="175" t="n"/>
      <c r="L1400" s="175" t="n"/>
      <c r="M1400" s="175" t="n"/>
      <c r="N1400" s="175" t="n"/>
      <c r="O1400" s="175" t="n"/>
      <c r="P1400" s="175" t="n"/>
      <c r="Q1400" s="175" t="n"/>
      <c r="R1400" s="175" t="n"/>
      <c r="S1400" s="257" t="n"/>
      <c r="T1400" s="175">
        <f>VLOOKUP(_xlfn.CONCAT(G1400,H1400),'SHIP-TO'!H:I,2,0)</f>
        <v/>
      </c>
      <c r="U1400" s="296" t="n"/>
      <c r="V1400" s="175" t="n"/>
      <c r="W1400" s="175" t="n"/>
      <c r="X1400" s="175" t="n"/>
      <c r="Y1400" s="175" t="n"/>
      <c r="Z1400" s="175" t="n"/>
      <c r="AA1400" s="175" t="n"/>
      <c r="AB1400" s="175" t="n"/>
      <c r="AC1400" s="175" t="n"/>
      <c r="AD1400" s="175" t="n"/>
      <c r="AE1400" s="175" t="n"/>
      <c r="AF1400" s="175" t="n"/>
      <c r="AG1400" s="175" t="n"/>
      <c r="AH1400" s="175" t="n"/>
      <c r="AI1400" s="175" t="n"/>
      <c r="AJ1400" s="175" t="n"/>
    </row>
    <row r="1401">
      <c r="B1401" s="175" t="n"/>
      <c r="C1401" s="175" t="n"/>
      <c r="D1401" s="175" t="n"/>
      <c r="E1401" s="175" t="n"/>
      <c r="F1401" s="175" t="n"/>
      <c r="G1401" s="175" t="n"/>
      <c r="H1401" s="175" t="n"/>
      <c r="I1401" s="175" t="n"/>
      <c r="J1401" s="175" t="n"/>
      <c r="K1401" s="175" t="n"/>
      <c r="L1401" s="175" t="n"/>
      <c r="M1401" s="175" t="n"/>
      <c r="N1401" s="175" t="n"/>
      <c r="O1401" s="175" t="n"/>
      <c r="P1401" s="175" t="n"/>
      <c r="Q1401" s="175" t="n"/>
      <c r="R1401" s="175" t="n"/>
      <c r="S1401" s="257" t="n"/>
      <c r="T1401" s="175">
        <f>VLOOKUP(_xlfn.CONCAT(G1401,H1401),'SHIP-TO'!H:I,2,0)</f>
        <v/>
      </c>
      <c r="U1401" s="296" t="n"/>
      <c r="V1401" s="175" t="n"/>
      <c r="W1401" s="175" t="n"/>
      <c r="X1401" s="175" t="n"/>
      <c r="Y1401" s="175" t="n"/>
      <c r="Z1401" s="175" t="n"/>
      <c r="AA1401" s="175" t="n"/>
      <c r="AB1401" s="175" t="n"/>
      <c r="AC1401" s="175" t="n"/>
      <c r="AD1401" s="175" t="n"/>
      <c r="AE1401" s="175" t="n"/>
      <c r="AF1401" s="175" t="n"/>
      <c r="AG1401" s="175" t="n"/>
      <c r="AH1401" s="175" t="n"/>
      <c r="AI1401" s="175" t="n"/>
      <c r="AJ1401" s="175" t="n"/>
    </row>
    <row r="1402">
      <c r="B1402" s="175" t="n"/>
      <c r="C1402" s="175" t="n"/>
      <c r="D1402" s="175" t="n"/>
      <c r="E1402" s="175" t="n"/>
      <c r="F1402" s="175" t="n"/>
      <c r="G1402" s="175" t="n"/>
      <c r="H1402" s="175" t="n"/>
      <c r="I1402" s="175" t="n"/>
      <c r="J1402" s="175" t="n"/>
      <c r="K1402" s="175" t="n"/>
      <c r="L1402" s="175" t="n"/>
      <c r="M1402" s="175" t="n"/>
      <c r="N1402" s="175" t="n"/>
      <c r="O1402" s="175" t="n"/>
      <c r="P1402" s="175" t="n"/>
      <c r="Q1402" s="175" t="n"/>
      <c r="R1402" s="175" t="n"/>
      <c r="S1402" s="257" t="n"/>
      <c r="T1402" s="175">
        <f>VLOOKUP(_xlfn.CONCAT(G1402,H1402),'SHIP-TO'!H:I,2,0)</f>
        <v/>
      </c>
      <c r="U1402" s="296" t="n"/>
      <c r="V1402" s="175" t="n"/>
      <c r="W1402" s="175" t="n"/>
      <c r="X1402" s="175" t="n"/>
      <c r="Y1402" s="175" t="n"/>
      <c r="Z1402" s="175" t="n"/>
      <c r="AA1402" s="175" t="n"/>
      <c r="AB1402" s="175" t="n"/>
      <c r="AC1402" s="175" t="n"/>
      <c r="AD1402" s="175" t="n"/>
      <c r="AE1402" s="175" t="n"/>
      <c r="AF1402" s="175" t="n"/>
      <c r="AG1402" s="175" t="n"/>
      <c r="AH1402" s="175" t="n"/>
      <c r="AI1402" s="175" t="n"/>
      <c r="AJ1402" s="175" t="n"/>
    </row>
    <row r="1403">
      <c r="B1403" s="175" t="n"/>
      <c r="C1403" s="175" t="n"/>
      <c r="D1403" s="175" t="n"/>
      <c r="E1403" s="175" t="n"/>
      <c r="F1403" s="175" t="n"/>
      <c r="G1403" s="175" t="n"/>
      <c r="H1403" s="175" t="n"/>
      <c r="I1403" s="175" t="n"/>
      <c r="J1403" s="175" t="n"/>
      <c r="K1403" s="175" t="n"/>
      <c r="L1403" s="175" t="n"/>
      <c r="M1403" s="175" t="n"/>
      <c r="N1403" s="175" t="n"/>
      <c r="O1403" s="175" t="n"/>
      <c r="P1403" s="175" t="n"/>
      <c r="Q1403" s="175" t="n"/>
      <c r="R1403" s="175" t="n"/>
      <c r="S1403" s="257" t="n"/>
      <c r="T1403" s="175">
        <f>VLOOKUP(_xlfn.CONCAT(G1403,H1403),'SHIP-TO'!H:I,2,0)</f>
        <v/>
      </c>
      <c r="U1403" s="296" t="n"/>
      <c r="V1403" s="175" t="n"/>
      <c r="W1403" s="175" t="n"/>
      <c r="X1403" s="175" t="n"/>
      <c r="Y1403" s="175" t="n"/>
      <c r="Z1403" s="175" t="n"/>
      <c r="AA1403" s="175" t="n"/>
      <c r="AB1403" s="175" t="n"/>
      <c r="AC1403" s="175" t="n"/>
      <c r="AD1403" s="175" t="n"/>
      <c r="AE1403" s="175" t="n"/>
      <c r="AF1403" s="175" t="n"/>
      <c r="AG1403" s="175" t="n"/>
      <c r="AH1403" s="175" t="n"/>
      <c r="AI1403" s="175" t="n"/>
      <c r="AJ1403" s="175" t="n"/>
    </row>
    <row r="1404">
      <c r="B1404" s="175" t="n"/>
      <c r="C1404" s="175" t="n"/>
      <c r="D1404" s="175" t="n"/>
      <c r="E1404" s="175" t="n"/>
      <c r="F1404" s="175" t="n"/>
      <c r="G1404" s="175" t="n"/>
      <c r="H1404" s="175" t="n"/>
      <c r="I1404" s="175" t="n"/>
      <c r="J1404" s="175" t="n"/>
      <c r="K1404" s="175" t="n"/>
      <c r="L1404" s="175" t="n"/>
      <c r="M1404" s="175" t="n"/>
      <c r="N1404" s="175" t="n"/>
      <c r="O1404" s="175" t="n"/>
      <c r="P1404" s="175" t="n"/>
      <c r="Q1404" s="175" t="n"/>
      <c r="R1404" s="175" t="n"/>
      <c r="S1404" s="257" t="n"/>
      <c r="T1404" s="175">
        <f>VLOOKUP(_xlfn.CONCAT(G1404,H1404),'SHIP-TO'!H:I,2,0)</f>
        <v/>
      </c>
      <c r="U1404" s="296" t="n"/>
      <c r="V1404" s="175" t="n"/>
      <c r="W1404" s="175" t="n"/>
      <c r="X1404" s="175" t="n"/>
      <c r="Y1404" s="175" t="n"/>
      <c r="Z1404" s="175" t="n"/>
      <c r="AA1404" s="175" t="n"/>
      <c r="AB1404" s="175" t="n"/>
      <c r="AC1404" s="175" t="n"/>
      <c r="AD1404" s="175" t="n"/>
      <c r="AE1404" s="175" t="n"/>
      <c r="AF1404" s="175" t="n"/>
      <c r="AG1404" s="175" t="n"/>
      <c r="AH1404" s="175" t="n"/>
      <c r="AI1404" s="175" t="n"/>
      <c r="AJ1404" s="175" t="n"/>
    </row>
    <row r="1405">
      <c r="B1405" s="175" t="n"/>
      <c r="C1405" s="175" t="n"/>
      <c r="D1405" s="175" t="n"/>
      <c r="E1405" s="175" t="n"/>
      <c r="F1405" s="175" t="n"/>
      <c r="G1405" s="175" t="n"/>
      <c r="H1405" s="175" t="n"/>
      <c r="I1405" s="175" t="n"/>
      <c r="J1405" s="175" t="n"/>
      <c r="K1405" s="175" t="n"/>
      <c r="L1405" s="175" t="n"/>
      <c r="M1405" s="175" t="n"/>
      <c r="N1405" s="175" t="n"/>
      <c r="O1405" s="175" t="n"/>
      <c r="P1405" s="175" t="n"/>
      <c r="Q1405" s="175" t="n"/>
      <c r="R1405" s="175" t="n"/>
      <c r="S1405" s="257" t="n"/>
      <c r="T1405" s="175">
        <f>VLOOKUP(_xlfn.CONCAT(G1405,H1405),'SHIP-TO'!H:I,2,0)</f>
        <v/>
      </c>
      <c r="U1405" s="296" t="n"/>
      <c r="V1405" s="175" t="n"/>
      <c r="W1405" s="175" t="n"/>
      <c r="X1405" s="175" t="n"/>
      <c r="Y1405" s="175" t="n"/>
      <c r="Z1405" s="175" t="n"/>
      <c r="AA1405" s="175" t="n"/>
      <c r="AB1405" s="175" t="n"/>
      <c r="AC1405" s="175" t="n"/>
      <c r="AD1405" s="175" t="n"/>
      <c r="AE1405" s="175" t="n"/>
      <c r="AF1405" s="175" t="n"/>
      <c r="AG1405" s="175" t="n"/>
      <c r="AH1405" s="175" t="n"/>
      <c r="AI1405" s="175" t="n"/>
      <c r="AJ1405" s="175" t="n"/>
    </row>
    <row r="1406">
      <c r="B1406" s="175" t="n"/>
      <c r="C1406" s="175" t="n"/>
      <c r="D1406" s="175" t="n"/>
      <c r="E1406" s="175" t="n"/>
      <c r="F1406" s="175" t="n"/>
      <c r="G1406" s="175" t="n"/>
      <c r="H1406" s="175" t="n"/>
      <c r="I1406" s="175" t="n"/>
      <c r="J1406" s="175" t="n"/>
      <c r="K1406" s="175" t="n"/>
      <c r="L1406" s="175" t="n"/>
      <c r="M1406" s="175" t="n"/>
      <c r="N1406" s="175" t="n"/>
      <c r="O1406" s="175" t="n"/>
      <c r="P1406" s="175" t="n"/>
      <c r="Q1406" s="175" t="n"/>
      <c r="R1406" s="175" t="n"/>
      <c r="S1406" s="257" t="n"/>
      <c r="T1406" s="175">
        <f>VLOOKUP(_xlfn.CONCAT(G1406,H1406),'SHIP-TO'!H:I,2,0)</f>
        <v/>
      </c>
      <c r="U1406" s="296" t="n"/>
      <c r="V1406" s="175" t="n"/>
      <c r="W1406" s="175" t="n"/>
      <c r="X1406" s="175" t="n"/>
      <c r="Y1406" s="175" t="n"/>
      <c r="Z1406" s="175" t="n"/>
      <c r="AA1406" s="175" t="n"/>
      <c r="AB1406" s="175" t="n"/>
      <c r="AC1406" s="175" t="n"/>
      <c r="AD1406" s="175" t="n"/>
      <c r="AE1406" s="175" t="n"/>
      <c r="AF1406" s="175" t="n"/>
      <c r="AG1406" s="175" t="n"/>
      <c r="AH1406" s="175" t="n"/>
      <c r="AI1406" s="175" t="n"/>
      <c r="AJ1406" s="175" t="n"/>
    </row>
    <row r="1407">
      <c r="B1407" s="175" t="n"/>
      <c r="C1407" s="175" t="n"/>
      <c r="D1407" s="175" t="n"/>
      <c r="E1407" s="175" t="n"/>
      <c r="F1407" s="175" t="n"/>
      <c r="G1407" s="175" t="n"/>
      <c r="H1407" s="175" t="n"/>
      <c r="I1407" s="175" t="n"/>
      <c r="J1407" s="175" t="n"/>
      <c r="K1407" s="175" t="n"/>
      <c r="L1407" s="175" t="n"/>
      <c r="M1407" s="175" t="n"/>
      <c r="N1407" s="175" t="n"/>
      <c r="O1407" s="175" t="n"/>
      <c r="P1407" s="175" t="n"/>
      <c r="Q1407" s="175" t="n"/>
      <c r="R1407" s="175" t="n"/>
      <c r="S1407" s="257" t="n"/>
      <c r="T1407" s="175">
        <f>VLOOKUP(_xlfn.CONCAT(G1407,H1407),'SHIP-TO'!H:I,2,0)</f>
        <v/>
      </c>
      <c r="U1407" s="296" t="n"/>
      <c r="V1407" s="175" t="n"/>
      <c r="W1407" s="175" t="n"/>
      <c r="X1407" s="175" t="n"/>
      <c r="Y1407" s="175" t="n"/>
      <c r="Z1407" s="175" t="n"/>
      <c r="AA1407" s="175" t="n"/>
      <c r="AB1407" s="175" t="n"/>
      <c r="AC1407" s="175" t="n"/>
      <c r="AD1407" s="175" t="n"/>
      <c r="AE1407" s="175" t="n"/>
      <c r="AF1407" s="175" t="n"/>
      <c r="AG1407" s="175" t="n"/>
      <c r="AH1407" s="175" t="n"/>
      <c r="AI1407" s="175" t="n"/>
      <c r="AJ1407" s="175" t="n"/>
    </row>
    <row r="1408">
      <c r="B1408" s="175" t="n"/>
      <c r="C1408" s="175" t="n"/>
      <c r="D1408" s="175" t="n"/>
      <c r="E1408" s="175" t="n"/>
      <c r="F1408" s="175" t="n"/>
      <c r="G1408" s="175" t="n"/>
      <c r="H1408" s="175" t="n"/>
      <c r="I1408" s="175" t="n"/>
      <c r="J1408" s="175" t="n"/>
      <c r="K1408" s="175" t="n"/>
      <c r="L1408" s="175" t="n"/>
      <c r="M1408" s="175" t="n"/>
      <c r="N1408" s="175" t="n"/>
      <c r="O1408" s="175" t="n"/>
      <c r="P1408" s="175" t="n"/>
      <c r="Q1408" s="175" t="n"/>
      <c r="R1408" s="175" t="n"/>
      <c r="S1408" s="257" t="n"/>
      <c r="T1408" s="175">
        <f>VLOOKUP(_xlfn.CONCAT(G1408,H1408),'SHIP-TO'!H:I,2,0)</f>
        <v/>
      </c>
      <c r="U1408" s="296" t="n"/>
      <c r="V1408" s="175" t="n"/>
      <c r="W1408" s="175" t="n"/>
      <c r="X1408" s="175" t="n"/>
      <c r="Y1408" s="175" t="n"/>
      <c r="Z1408" s="175" t="n"/>
      <c r="AA1408" s="175" t="n"/>
      <c r="AB1408" s="175" t="n"/>
      <c r="AC1408" s="175" t="n"/>
      <c r="AD1408" s="175" t="n"/>
      <c r="AE1408" s="175" t="n"/>
      <c r="AF1408" s="175" t="n"/>
      <c r="AG1408" s="175" t="n"/>
      <c r="AH1408" s="175" t="n"/>
      <c r="AI1408" s="175" t="n"/>
      <c r="AJ1408" s="175" t="n"/>
    </row>
    <row r="1409">
      <c r="B1409" s="175" t="n"/>
      <c r="C1409" s="175" t="n"/>
      <c r="D1409" s="175" t="n"/>
      <c r="E1409" s="175" t="n"/>
      <c r="F1409" s="175" t="n"/>
      <c r="G1409" s="175" t="n"/>
      <c r="H1409" s="175" t="n"/>
      <c r="I1409" s="175" t="n"/>
      <c r="J1409" s="175" t="n"/>
      <c r="K1409" s="175" t="n"/>
      <c r="L1409" s="175" t="n"/>
      <c r="M1409" s="175" t="n"/>
      <c r="N1409" s="175" t="n"/>
      <c r="O1409" s="175" t="n"/>
      <c r="P1409" s="175" t="n"/>
      <c r="Q1409" s="175" t="n"/>
      <c r="R1409" s="175" t="n"/>
      <c r="S1409" s="257" t="n"/>
      <c r="T1409" s="175">
        <f>VLOOKUP(_xlfn.CONCAT(G1409,H1409),'SHIP-TO'!H:I,2,0)</f>
        <v/>
      </c>
      <c r="U1409" s="296" t="n"/>
      <c r="V1409" s="175" t="n"/>
      <c r="W1409" s="175" t="n"/>
      <c r="X1409" s="175" t="n"/>
      <c r="Y1409" s="175" t="n"/>
      <c r="Z1409" s="175" t="n"/>
      <c r="AA1409" s="175" t="n"/>
      <c r="AB1409" s="175" t="n"/>
      <c r="AC1409" s="175" t="n"/>
      <c r="AD1409" s="175" t="n"/>
      <c r="AE1409" s="175" t="n"/>
      <c r="AF1409" s="175" t="n"/>
      <c r="AG1409" s="175" t="n"/>
      <c r="AH1409" s="175" t="n"/>
      <c r="AI1409" s="175" t="n"/>
      <c r="AJ1409" s="175" t="n"/>
    </row>
    <row r="1410">
      <c r="B1410" s="175" t="n"/>
      <c r="C1410" s="175" t="n"/>
      <c r="D1410" s="175" t="n"/>
      <c r="E1410" s="175" t="n"/>
      <c r="F1410" s="175" t="n"/>
      <c r="G1410" s="175" t="n"/>
      <c r="H1410" s="175" t="n"/>
      <c r="I1410" s="175" t="n"/>
      <c r="J1410" s="175" t="n"/>
      <c r="K1410" s="175" t="n"/>
      <c r="L1410" s="175" t="n"/>
      <c r="M1410" s="175" t="n"/>
      <c r="N1410" s="175" t="n"/>
      <c r="O1410" s="175" t="n"/>
      <c r="P1410" s="175" t="n"/>
      <c r="Q1410" s="175" t="n"/>
      <c r="R1410" s="175" t="n"/>
      <c r="S1410" s="257" t="n"/>
      <c r="T1410" s="175">
        <f>VLOOKUP(_xlfn.CONCAT(G1410,H1410),'SHIP-TO'!H:I,2,0)</f>
        <v/>
      </c>
      <c r="U1410" s="296" t="n"/>
      <c r="V1410" s="175" t="n"/>
      <c r="W1410" s="175" t="n"/>
      <c r="X1410" s="175" t="n"/>
      <c r="Y1410" s="175" t="n"/>
      <c r="Z1410" s="175" t="n"/>
      <c r="AA1410" s="175" t="n"/>
      <c r="AB1410" s="175" t="n"/>
      <c r="AC1410" s="175" t="n"/>
      <c r="AD1410" s="175" t="n"/>
      <c r="AE1410" s="175" t="n"/>
      <c r="AF1410" s="175" t="n"/>
      <c r="AG1410" s="175" t="n"/>
      <c r="AH1410" s="175" t="n"/>
      <c r="AI1410" s="175" t="n"/>
      <c r="AJ1410" s="175" t="n"/>
    </row>
    <row r="1411">
      <c r="B1411" s="175" t="n"/>
      <c r="C1411" s="175" t="n"/>
      <c r="D1411" s="175" t="n"/>
      <c r="E1411" s="175" t="n"/>
      <c r="F1411" s="175" t="n"/>
      <c r="G1411" s="175" t="n"/>
      <c r="H1411" s="175" t="n"/>
      <c r="I1411" s="175" t="n"/>
      <c r="J1411" s="175" t="n"/>
      <c r="K1411" s="175" t="n"/>
      <c r="L1411" s="175" t="n"/>
      <c r="M1411" s="175" t="n"/>
      <c r="N1411" s="175" t="n"/>
      <c r="O1411" s="175" t="n"/>
      <c r="P1411" s="175" t="n"/>
      <c r="Q1411" s="175" t="n"/>
      <c r="R1411" s="175" t="n"/>
      <c r="S1411" s="257" t="n"/>
      <c r="T1411" s="175">
        <f>VLOOKUP(_xlfn.CONCAT(G1411,H1411),'SHIP-TO'!H:I,2,0)</f>
        <v/>
      </c>
      <c r="U1411" s="296" t="n"/>
      <c r="V1411" s="175" t="n"/>
      <c r="W1411" s="175" t="n"/>
      <c r="X1411" s="175" t="n"/>
      <c r="Y1411" s="175" t="n"/>
      <c r="Z1411" s="175" t="n"/>
      <c r="AA1411" s="175" t="n"/>
      <c r="AB1411" s="175" t="n"/>
      <c r="AC1411" s="175" t="n"/>
      <c r="AD1411" s="175" t="n"/>
      <c r="AE1411" s="175" t="n"/>
      <c r="AF1411" s="175" t="n"/>
      <c r="AG1411" s="175" t="n"/>
      <c r="AH1411" s="175" t="n"/>
      <c r="AI1411" s="175" t="n"/>
      <c r="AJ1411" s="175" t="n"/>
    </row>
    <row r="1412">
      <c r="B1412" s="175" t="n"/>
      <c r="C1412" s="175" t="n"/>
      <c r="D1412" s="175" t="n"/>
      <c r="E1412" s="175" t="n"/>
      <c r="F1412" s="175" t="n"/>
      <c r="G1412" s="175" t="n"/>
      <c r="H1412" s="175" t="n"/>
      <c r="I1412" s="175" t="n"/>
      <c r="J1412" s="175" t="n"/>
      <c r="K1412" s="175" t="n"/>
      <c r="L1412" s="175" t="n"/>
      <c r="M1412" s="175" t="n"/>
      <c r="N1412" s="175" t="n"/>
      <c r="O1412" s="175" t="n"/>
      <c r="P1412" s="175" t="n"/>
      <c r="Q1412" s="175" t="n"/>
      <c r="R1412" s="175" t="n"/>
      <c r="S1412" s="257" t="n"/>
      <c r="T1412" s="175">
        <f>VLOOKUP(_xlfn.CONCAT(G1412,H1412),'SHIP-TO'!H:I,2,0)</f>
        <v/>
      </c>
      <c r="U1412" s="296" t="n"/>
      <c r="V1412" s="175" t="n"/>
      <c r="W1412" s="175" t="n"/>
      <c r="X1412" s="175" t="n"/>
      <c r="Y1412" s="175" t="n"/>
      <c r="Z1412" s="175" t="n"/>
      <c r="AA1412" s="175" t="n"/>
      <c r="AB1412" s="175" t="n"/>
      <c r="AC1412" s="175" t="n"/>
      <c r="AD1412" s="175" t="n"/>
      <c r="AE1412" s="175" t="n"/>
      <c r="AF1412" s="175" t="n"/>
      <c r="AG1412" s="175" t="n"/>
      <c r="AH1412" s="175" t="n"/>
      <c r="AI1412" s="175" t="n"/>
      <c r="AJ1412" s="175" t="n"/>
    </row>
    <row r="1413">
      <c r="B1413" s="175" t="n"/>
      <c r="C1413" s="175" t="n"/>
      <c r="D1413" s="175" t="n"/>
      <c r="E1413" s="175" t="n"/>
      <c r="F1413" s="175" t="n"/>
      <c r="G1413" s="175" t="n"/>
      <c r="H1413" s="175" t="n"/>
      <c r="I1413" s="175" t="n"/>
      <c r="J1413" s="175" t="n"/>
      <c r="K1413" s="175" t="n"/>
      <c r="L1413" s="175" t="n"/>
      <c r="M1413" s="175" t="n"/>
      <c r="N1413" s="175" t="n"/>
      <c r="O1413" s="175" t="n"/>
      <c r="P1413" s="175" t="n"/>
      <c r="Q1413" s="175" t="n"/>
      <c r="R1413" s="175" t="n"/>
      <c r="S1413" s="257" t="n"/>
      <c r="T1413" s="175">
        <f>VLOOKUP(_xlfn.CONCAT(G1413,H1413),'SHIP-TO'!H:I,2,0)</f>
        <v/>
      </c>
      <c r="U1413" s="296" t="n"/>
      <c r="V1413" s="175" t="n"/>
      <c r="W1413" s="175" t="n"/>
      <c r="X1413" s="175" t="n"/>
      <c r="Y1413" s="175" t="n"/>
      <c r="Z1413" s="175" t="n"/>
      <c r="AA1413" s="175" t="n"/>
      <c r="AB1413" s="175" t="n"/>
      <c r="AC1413" s="175" t="n"/>
      <c r="AD1413" s="175" t="n"/>
      <c r="AE1413" s="175" t="n"/>
      <c r="AF1413" s="175" t="n"/>
      <c r="AG1413" s="175" t="n"/>
      <c r="AH1413" s="175" t="n"/>
      <c r="AI1413" s="175" t="n"/>
      <c r="AJ1413" s="175" t="n"/>
    </row>
    <row r="1414">
      <c r="B1414" s="175" t="n"/>
      <c r="C1414" s="175" t="n"/>
      <c r="D1414" s="175" t="n"/>
      <c r="E1414" s="175" t="n"/>
      <c r="F1414" s="175" t="n"/>
      <c r="G1414" s="175" t="n"/>
      <c r="H1414" s="175" t="n"/>
      <c r="I1414" s="175" t="n"/>
      <c r="J1414" s="175" t="n"/>
      <c r="K1414" s="175" t="n"/>
      <c r="L1414" s="175" t="n"/>
      <c r="M1414" s="175" t="n"/>
      <c r="N1414" s="175" t="n"/>
      <c r="O1414" s="175" t="n"/>
      <c r="P1414" s="175" t="n"/>
      <c r="Q1414" s="175" t="n"/>
      <c r="R1414" s="175" t="n"/>
      <c r="S1414" s="257" t="n"/>
      <c r="T1414" s="175">
        <f>VLOOKUP(_xlfn.CONCAT(G1414,H1414),'SHIP-TO'!H:I,2,0)</f>
        <v/>
      </c>
      <c r="U1414" s="296" t="n"/>
      <c r="V1414" s="175" t="n"/>
      <c r="W1414" s="175" t="n"/>
      <c r="X1414" s="175" t="n"/>
      <c r="Y1414" s="175" t="n"/>
      <c r="Z1414" s="175" t="n"/>
      <c r="AA1414" s="175" t="n"/>
      <c r="AB1414" s="175" t="n"/>
      <c r="AC1414" s="175" t="n"/>
      <c r="AD1414" s="175" t="n"/>
      <c r="AE1414" s="175" t="n"/>
      <c r="AF1414" s="175" t="n"/>
      <c r="AG1414" s="175" t="n"/>
      <c r="AH1414" s="175" t="n"/>
      <c r="AI1414" s="175" t="n"/>
      <c r="AJ1414" s="175" t="n"/>
    </row>
    <row r="1415">
      <c r="B1415" s="175" t="n"/>
      <c r="C1415" s="175" t="n"/>
      <c r="D1415" s="175" t="n"/>
      <c r="E1415" s="175" t="n"/>
      <c r="F1415" s="175" t="n"/>
      <c r="G1415" s="175" t="n"/>
      <c r="H1415" s="175" t="n"/>
      <c r="I1415" s="175" t="n"/>
      <c r="J1415" s="175" t="n"/>
      <c r="K1415" s="175" t="n"/>
      <c r="L1415" s="175" t="n"/>
      <c r="M1415" s="175" t="n"/>
      <c r="N1415" s="175" t="n"/>
      <c r="O1415" s="175" t="n"/>
      <c r="P1415" s="175" t="n"/>
      <c r="Q1415" s="175" t="n"/>
      <c r="R1415" s="175" t="n"/>
      <c r="S1415" s="257" t="n"/>
      <c r="T1415" s="175">
        <f>VLOOKUP(_xlfn.CONCAT(G1415,H1415),'SHIP-TO'!H:I,2,0)</f>
        <v/>
      </c>
      <c r="U1415" s="296" t="n"/>
      <c r="V1415" s="175" t="n"/>
      <c r="W1415" s="175" t="n"/>
      <c r="X1415" s="175" t="n"/>
      <c r="Y1415" s="175" t="n"/>
      <c r="Z1415" s="175" t="n"/>
      <c r="AA1415" s="175" t="n"/>
      <c r="AB1415" s="175" t="n"/>
      <c r="AC1415" s="175" t="n"/>
      <c r="AD1415" s="175" t="n"/>
      <c r="AE1415" s="175" t="n"/>
      <c r="AF1415" s="175" t="n"/>
      <c r="AG1415" s="175" t="n"/>
      <c r="AH1415" s="175" t="n"/>
      <c r="AI1415" s="175" t="n"/>
      <c r="AJ1415" s="175" t="n"/>
    </row>
    <row r="1416">
      <c r="B1416" s="175" t="n"/>
      <c r="C1416" s="175" t="n"/>
      <c r="D1416" s="175" t="n"/>
      <c r="E1416" s="175" t="n"/>
      <c r="F1416" s="175" t="n"/>
      <c r="G1416" s="175" t="n"/>
      <c r="H1416" s="175" t="n"/>
      <c r="I1416" s="175" t="n"/>
      <c r="J1416" s="175" t="n"/>
      <c r="K1416" s="175" t="n"/>
      <c r="L1416" s="175" t="n"/>
      <c r="M1416" s="175" t="n"/>
      <c r="N1416" s="175" t="n"/>
      <c r="O1416" s="175" t="n"/>
      <c r="P1416" s="175" t="n"/>
      <c r="Q1416" s="175" t="n"/>
      <c r="R1416" s="175" t="n"/>
      <c r="S1416" s="257" t="n"/>
      <c r="T1416" s="175">
        <f>VLOOKUP(_xlfn.CONCAT(G1416,H1416),'SHIP-TO'!H:I,2,0)</f>
        <v/>
      </c>
      <c r="U1416" s="296" t="n"/>
      <c r="V1416" s="175" t="n"/>
      <c r="W1416" s="175" t="n"/>
      <c r="X1416" s="175" t="n"/>
      <c r="Y1416" s="175" t="n"/>
      <c r="Z1416" s="175" t="n"/>
      <c r="AA1416" s="175" t="n"/>
      <c r="AB1416" s="175" t="n"/>
      <c r="AC1416" s="175" t="n"/>
      <c r="AD1416" s="175" t="n"/>
      <c r="AE1416" s="175" t="n"/>
      <c r="AF1416" s="175" t="n"/>
      <c r="AG1416" s="175" t="n"/>
      <c r="AH1416" s="175" t="n"/>
      <c r="AI1416" s="175" t="n"/>
      <c r="AJ1416" s="175" t="n"/>
    </row>
    <row r="1417">
      <c r="B1417" s="175" t="n"/>
      <c r="C1417" s="175" t="n"/>
      <c r="D1417" s="175" t="n"/>
      <c r="E1417" s="175" t="n"/>
      <c r="F1417" s="175" t="n"/>
      <c r="G1417" s="175" t="n"/>
      <c r="H1417" s="175" t="n"/>
      <c r="I1417" s="175" t="n"/>
      <c r="J1417" s="175" t="n"/>
      <c r="K1417" s="175" t="n"/>
      <c r="L1417" s="175" t="n"/>
      <c r="M1417" s="175" t="n"/>
      <c r="N1417" s="175" t="n"/>
      <c r="O1417" s="175" t="n"/>
      <c r="P1417" s="175" t="n"/>
      <c r="Q1417" s="175" t="n"/>
      <c r="R1417" s="175" t="n"/>
      <c r="S1417" s="257" t="n"/>
      <c r="T1417" s="175">
        <f>VLOOKUP(_xlfn.CONCAT(G1417,H1417),'SHIP-TO'!H:I,2,0)</f>
        <v/>
      </c>
      <c r="U1417" s="296" t="n"/>
      <c r="V1417" s="175" t="n"/>
      <c r="W1417" s="175" t="n"/>
      <c r="X1417" s="175" t="n"/>
      <c r="Y1417" s="175" t="n"/>
      <c r="Z1417" s="175" t="n"/>
      <c r="AA1417" s="175" t="n"/>
      <c r="AB1417" s="175" t="n"/>
      <c r="AC1417" s="175" t="n"/>
      <c r="AD1417" s="175" t="n"/>
      <c r="AE1417" s="175" t="n"/>
      <c r="AF1417" s="175" t="n"/>
      <c r="AG1417" s="175" t="n"/>
      <c r="AH1417" s="175" t="n"/>
      <c r="AI1417" s="175" t="n"/>
      <c r="AJ1417" s="175" t="n"/>
    </row>
    <row r="1418">
      <c r="B1418" s="175" t="n"/>
      <c r="C1418" s="175" t="n"/>
      <c r="D1418" s="175" t="n"/>
      <c r="E1418" s="175" t="n"/>
      <c r="F1418" s="175" t="n"/>
      <c r="G1418" s="175" t="n"/>
      <c r="H1418" s="175" t="n"/>
      <c r="I1418" s="175" t="n"/>
      <c r="J1418" s="175" t="n"/>
      <c r="K1418" s="175" t="n"/>
      <c r="L1418" s="175" t="n"/>
      <c r="M1418" s="175" t="n"/>
      <c r="N1418" s="175" t="n"/>
      <c r="O1418" s="175" t="n"/>
      <c r="P1418" s="175" t="n"/>
      <c r="Q1418" s="175" t="n"/>
      <c r="R1418" s="175" t="n"/>
      <c r="S1418" s="257" t="n"/>
      <c r="T1418" s="175">
        <f>VLOOKUP(_xlfn.CONCAT(G1418,H1418),'SHIP-TO'!H:I,2,0)</f>
        <v/>
      </c>
      <c r="U1418" s="296" t="n"/>
      <c r="V1418" s="175" t="n"/>
      <c r="W1418" s="175" t="n"/>
      <c r="X1418" s="175" t="n"/>
      <c r="Y1418" s="175" t="n"/>
      <c r="Z1418" s="175" t="n"/>
      <c r="AA1418" s="175" t="n"/>
      <c r="AB1418" s="175" t="n"/>
      <c r="AC1418" s="175" t="n"/>
      <c r="AD1418" s="175" t="n"/>
      <c r="AE1418" s="175" t="n"/>
      <c r="AF1418" s="175" t="n"/>
      <c r="AG1418" s="175" t="n"/>
      <c r="AH1418" s="175" t="n"/>
      <c r="AI1418" s="175" t="n"/>
      <c r="AJ1418" s="175" t="n"/>
    </row>
    <row r="1419">
      <c r="B1419" s="175" t="n"/>
      <c r="C1419" s="175" t="n"/>
      <c r="D1419" s="175" t="n"/>
      <c r="E1419" s="175" t="n"/>
      <c r="F1419" s="175" t="n"/>
      <c r="G1419" s="175" t="n"/>
      <c r="H1419" s="175" t="n"/>
      <c r="I1419" s="175" t="n"/>
      <c r="J1419" s="175" t="n"/>
      <c r="K1419" s="175" t="n"/>
      <c r="L1419" s="175" t="n"/>
      <c r="M1419" s="175" t="n"/>
      <c r="N1419" s="175" t="n"/>
      <c r="O1419" s="175" t="n"/>
      <c r="P1419" s="175" t="n"/>
      <c r="Q1419" s="175" t="n"/>
      <c r="R1419" s="175" t="n"/>
      <c r="S1419" s="257" t="n"/>
      <c r="T1419" s="175">
        <f>VLOOKUP(_xlfn.CONCAT(G1419,H1419),'SHIP-TO'!H:I,2,0)</f>
        <v/>
      </c>
      <c r="U1419" s="296" t="n"/>
      <c r="V1419" s="175" t="n"/>
      <c r="W1419" s="175" t="n"/>
      <c r="X1419" s="175" t="n"/>
      <c r="Y1419" s="175" t="n"/>
      <c r="Z1419" s="175" t="n"/>
      <c r="AA1419" s="175" t="n"/>
      <c r="AB1419" s="175" t="n"/>
      <c r="AC1419" s="175" t="n"/>
      <c r="AD1419" s="175" t="n"/>
      <c r="AE1419" s="175" t="n"/>
      <c r="AF1419" s="175" t="n"/>
      <c r="AG1419" s="175" t="n"/>
      <c r="AH1419" s="175" t="n"/>
      <c r="AI1419" s="175" t="n"/>
      <c r="AJ1419" s="175" t="n"/>
    </row>
    <row r="1420">
      <c r="B1420" s="175" t="n"/>
      <c r="C1420" s="175" t="n"/>
      <c r="D1420" s="175" t="n"/>
      <c r="E1420" s="175" t="n"/>
      <c r="F1420" s="175" t="n"/>
      <c r="G1420" s="175" t="n"/>
      <c r="H1420" s="175" t="n"/>
      <c r="I1420" s="175" t="n"/>
      <c r="J1420" s="175" t="n"/>
      <c r="K1420" s="175" t="n"/>
      <c r="L1420" s="175" t="n"/>
      <c r="M1420" s="175" t="n"/>
      <c r="N1420" s="175" t="n"/>
      <c r="O1420" s="175" t="n"/>
      <c r="P1420" s="175" t="n"/>
      <c r="Q1420" s="175" t="n"/>
      <c r="R1420" s="175" t="n"/>
      <c r="S1420" s="257" t="n"/>
      <c r="T1420" s="175">
        <f>VLOOKUP(_xlfn.CONCAT(G1420,H1420),'SHIP-TO'!H:I,2,0)</f>
        <v/>
      </c>
      <c r="U1420" s="296" t="n"/>
      <c r="V1420" s="175" t="n"/>
      <c r="W1420" s="175" t="n"/>
      <c r="X1420" s="175" t="n"/>
      <c r="Y1420" s="175" t="n"/>
      <c r="Z1420" s="175" t="n"/>
      <c r="AA1420" s="175" t="n"/>
      <c r="AB1420" s="175" t="n"/>
      <c r="AC1420" s="175" t="n"/>
      <c r="AD1420" s="175" t="n"/>
      <c r="AE1420" s="175" t="n"/>
      <c r="AF1420" s="175" t="n"/>
      <c r="AG1420" s="175" t="n"/>
      <c r="AH1420" s="175" t="n"/>
      <c r="AI1420" s="175" t="n"/>
      <c r="AJ1420" s="175" t="n"/>
    </row>
    <row r="1421">
      <c r="B1421" s="175" t="n"/>
      <c r="C1421" s="175" t="n"/>
      <c r="D1421" s="175" t="n"/>
      <c r="E1421" s="175" t="n"/>
      <c r="F1421" s="175" t="n"/>
      <c r="G1421" s="175" t="n"/>
      <c r="H1421" s="175" t="n"/>
      <c r="I1421" s="175" t="n"/>
      <c r="J1421" s="175" t="n"/>
      <c r="K1421" s="175" t="n"/>
      <c r="L1421" s="175" t="n"/>
      <c r="M1421" s="175" t="n"/>
      <c r="N1421" s="175" t="n"/>
      <c r="O1421" s="175" t="n"/>
      <c r="P1421" s="175" t="n"/>
      <c r="Q1421" s="175" t="n"/>
      <c r="R1421" s="175" t="n"/>
      <c r="S1421" s="257" t="n"/>
      <c r="T1421" s="175">
        <f>VLOOKUP(_xlfn.CONCAT(G1421,H1421),'SHIP-TO'!H:I,2,0)</f>
        <v/>
      </c>
      <c r="U1421" s="296" t="n"/>
      <c r="V1421" s="175" t="n"/>
      <c r="W1421" s="175" t="n"/>
      <c r="X1421" s="175" t="n"/>
      <c r="Y1421" s="175" t="n"/>
      <c r="Z1421" s="175" t="n"/>
      <c r="AA1421" s="175" t="n"/>
      <c r="AB1421" s="175" t="n"/>
      <c r="AC1421" s="175" t="n"/>
      <c r="AD1421" s="175" t="n"/>
      <c r="AE1421" s="175" t="n"/>
      <c r="AF1421" s="175" t="n"/>
      <c r="AG1421" s="175" t="n"/>
      <c r="AH1421" s="175" t="n"/>
      <c r="AI1421" s="175" t="n"/>
      <c r="AJ1421" s="175" t="n"/>
    </row>
    <row r="1422">
      <c r="B1422" s="175" t="n"/>
      <c r="C1422" s="175" t="n"/>
      <c r="D1422" s="175" t="n"/>
      <c r="E1422" s="175" t="n"/>
      <c r="F1422" s="175" t="n"/>
      <c r="G1422" s="175" t="n"/>
      <c r="H1422" s="175" t="n"/>
      <c r="I1422" s="175" t="n"/>
      <c r="J1422" s="175" t="n"/>
      <c r="K1422" s="175" t="n"/>
      <c r="L1422" s="175" t="n"/>
      <c r="M1422" s="175" t="n"/>
      <c r="N1422" s="175" t="n"/>
      <c r="O1422" s="175" t="n"/>
      <c r="P1422" s="175" t="n"/>
      <c r="Q1422" s="175" t="n"/>
      <c r="R1422" s="175" t="n"/>
      <c r="S1422" s="257" t="n"/>
      <c r="T1422" s="175">
        <f>VLOOKUP(_xlfn.CONCAT(G1422,H1422),'SHIP-TO'!H:I,2,0)</f>
        <v/>
      </c>
      <c r="U1422" s="296" t="n"/>
      <c r="V1422" s="175" t="n"/>
      <c r="W1422" s="175" t="n"/>
      <c r="X1422" s="175" t="n"/>
      <c r="Y1422" s="175" t="n"/>
      <c r="Z1422" s="175" t="n"/>
      <c r="AA1422" s="175" t="n"/>
      <c r="AB1422" s="175" t="n"/>
      <c r="AC1422" s="175" t="n"/>
      <c r="AD1422" s="175" t="n"/>
      <c r="AE1422" s="175" t="n"/>
      <c r="AF1422" s="175" t="n"/>
      <c r="AG1422" s="175" t="n"/>
      <c r="AH1422" s="175" t="n"/>
      <c r="AI1422" s="175" t="n"/>
      <c r="AJ1422" s="175" t="n"/>
    </row>
    <row r="1423">
      <c r="B1423" s="175" t="n"/>
      <c r="C1423" s="175" t="n"/>
      <c r="D1423" s="175" t="n"/>
      <c r="E1423" s="175" t="n"/>
      <c r="F1423" s="175" t="n"/>
      <c r="G1423" s="175" t="n"/>
      <c r="H1423" s="175" t="n"/>
      <c r="I1423" s="175" t="n"/>
      <c r="J1423" s="175" t="n"/>
      <c r="K1423" s="175" t="n"/>
      <c r="L1423" s="175" t="n"/>
      <c r="M1423" s="175" t="n"/>
      <c r="N1423" s="175" t="n"/>
      <c r="O1423" s="175" t="n"/>
      <c r="P1423" s="175" t="n"/>
      <c r="Q1423" s="175" t="n"/>
      <c r="R1423" s="175" t="n"/>
      <c r="S1423" s="257" t="n"/>
      <c r="T1423" s="175">
        <f>VLOOKUP(_xlfn.CONCAT(G1423,H1423),'SHIP-TO'!H:I,2,0)</f>
        <v/>
      </c>
      <c r="U1423" s="296" t="n"/>
      <c r="V1423" s="175" t="n"/>
      <c r="W1423" s="175" t="n"/>
      <c r="X1423" s="175" t="n"/>
      <c r="Y1423" s="175" t="n"/>
      <c r="Z1423" s="175" t="n"/>
      <c r="AA1423" s="175" t="n"/>
      <c r="AB1423" s="175" t="n"/>
      <c r="AC1423" s="175" t="n"/>
      <c r="AD1423" s="175" t="n"/>
      <c r="AE1423" s="175" t="n"/>
      <c r="AF1423" s="175" t="n"/>
      <c r="AG1423" s="175" t="n"/>
      <c r="AH1423" s="175" t="n"/>
      <c r="AI1423" s="175" t="n"/>
      <c r="AJ1423" s="175" t="n"/>
    </row>
    <row r="1424">
      <c r="B1424" s="175" t="n"/>
      <c r="C1424" s="175" t="n"/>
      <c r="D1424" s="175" t="n"/>
      <c r="E1424" s="175" t="n"/>
      <c r="F1424" s="175" t="n"/>
      <c r="G1424" s="175" t="n"/>
      <c r="H1424" s="175" t="n"/>
      <c r="I1424" s="175" t="n"/>
      <c r="J1424" s="175" t="n"/>
      <c r="K1424" s="175" t="n"/>
      <c r="L1424" s="175" t="n"/>
      <c r="M1424" s="175" t="n"/>
      <c r="N1424" s="175" t="n"/>
      <c r="O1424" s="175" t="n"/>
      <c r="P1424" s="175" t="n"/>
      <c r="Q1424" s="175" t="n"/>
      <c r="R1424" s="175" t="n"/>
      <c r="S1424" s="257" t="n"/>
      <c r="T1424" s="175">
        <f>VLOOKUP(_xlfn.CONCAT(G1424,H1424),'SHIP-TO'!H:I,2,0)</f>
        <v/>
      </c>
      <c r="U1424" s="296" t="n"/>
      <c r="V1424" s="175" t="n"/>
      <c r="W1424" s="175" t="n"/>
      <c r="X1424" s="175" t="n"/>
      <c r="Y1424" s="175" t="n"/>
      <c r="Z1424" s="175" t="n"/>
      <c r="AA1424" s="175" t="n"/>
      <c r="AB1424" s="175" t="n"/>
      <c r="AC1424" s="175" t="n"/>
      <c r="AD1424" s="175" t="n"/>
      <c r="AE1424" s="175" t="n"/>
      <c r="AF1424" s="175" t="n"/>
      <c r="AG1424" s="175" t="n"/>
      <c r="AH1424" s="175" t="n"/>
      <c r="AI1424" s="175" t="n"/>
      <c r="AJ1424" s="175" t="n"/>
    </row>
    <row r="1425">
      <c r="B1425" s="175" t="n"/>
      <c r="C1425" s="175" t="n"/>
      <c r="D1425" s="175" t="n"/>
      <c r="E1425" s="175" t="n"/>
      <c r="F1425" s="175" t="n"/>
      <c r="G1425" s="175" t="n"/>
      <c r="H1425" s="175" t="n"/>
      <c r="I1425" s="175" t="n"/>
      <c r="J1425" s="175" t="n"/>
      <c r="K1425" s="175" t="n"/>
      <c r="L1425" s="175" t="n"/>
      <c r="M1425" s="175" t="n"/>
      <c r="N1425" s="175" t="n"/>
      <c r="O1425" s="175" t="n"/>
      <c r="P1425" s="175" t="n"/>
      <c r="Q1425" s="175" t="n"/>
      <c r="R1425" s="175" t="n"/>
      <c r="S1425" s="257" t="n"/>
      <c r="T1425" s="175">
        <f>VLOOKUP(_xlfn.CONCAT(G1425,H1425),'SHIP-TO'!H:I,2,0)</f>
        <v/>
      </c>
      <c r="U1425" s="296" t="n"/>
      <c r="V1425" s="175" t="n"/>
      <c r="W1425" s="175" t="n"/>
      <c r="X1425" s="175" t="n"/>
      <c r="Y1425" s="175" t="n"/>
      <c r="Z1425" s="175" t="n"/>
      <c r="AA1425" s="175" t="n"/>
      <c r="AB1425" s="175" t="n"/>
      <c r="AC1425" s="175" t="n"/>
      <c r="AD1425" s="175" t="n"/>
      <c r="AE1425" s="175" t="n"/>
      <c r="AF1425" s="175" t="n"/>
      <c r="AG1425" s="175" t="n"/>
      <c r="AH1425" s="175" t="n"/>
      <c r="AI1425" s="175" t="n"/>
      <c r="AJ1425" s="175" t="n"/>
    </row>
    <row r="1426">
      <c r="B1426" s="175" t="n"/>
      <c r="C1426" s="175" t="n"/>
      <c r="D1426" s="175" t="n"/>
      <c r="E1426" s="175" t="n"/>
      <c r="F1426" s="175" t="n"/>
      <c r="G1426" s="175" t="n"/>
      <c r="H1426" s="175" t="n"/>
      <c r="I1426" s="175" t="n"/>
      <c r="J1426" s="175" t="n"/>
      <c r="K1426" s="175" t="n"/>
      <c r="L1426" s="175" t="n"/>
      <c r="M1426" s="175" t="n"/>
      <c r="N1426" s="175" t="n"/>
      <c r="O1426" s="175" t="n"/>
      <c r="P1426" s="175" t="n"/>
      <c r="Q1426" s="175" t="n"/>
      <c r="R1426" s="175" t="n"/>
      <c r="S1426" s="257" t="n"/>
      <c r="T1426" s="175">
        <f>VLOOKUP(_xlfn.CONCAT(G1426,H1426),'SHIP-TO'!H:I,2,0)</f>
        <v/>
      </c>
      <c r="U1426" s="296" t="n"/>
      <c r="V1426" s="175" t="n"/>
      <c r="W1426" s="175" t="n"/>
      <c r="X1426" s="175" t="n"/>
      <c r="Y1426" s="175" t="n"/>
      <c r="Z1426" s="175" t="n"/>
      <c r="AA1426" s="175" t="n"/>
      <c r="AB1426" s="175" t="n"/>
      <c r="AC1426" s="175" t="n"/>
      <c r="AD1426" s="175" t="n"/>
      <c r="AE1426" s="175" t="n"/>
      <c r="AF1426" s="175" t="n"/>
      <c r="AG1426" s="175" t="n"/>
      <c r="AH1426" s="175" t="n"/>
      <c r="AI1426" s="175" t="n"/>
      <c r="AJ1426" s="175" t="n"/>
    </row>
    <row r="1427">
      <c r="B1427" s="175" t="n"/>
      <c r="C1427" s="175" t="n"/>
      <c r="D1427" s="175" t="n"/>
      <c r="E1427" s="175" t="n"/>
      <c r="F1427" s="175" t="n"/>
      <c r="G1427" s="175" t="n"/>
      <c r="H1427" s="175" t="n"/>
      <c r="I1427" s="175" t="n"/>
      <c r="J1427" s="175" t="n"/>
      <c r="K1427" s="175" t="n"/>
      <c r="L1427" s="175" t="n"/>
      <c r="M1427" s="175" t="n"/>
      <c r="N1427" s="175" t="n"/>
      <c r="O1427" s="175" t="n"/>
      <c r="P1427" s="175" t="n"/>
      <c r="Q1427" s="175" t="n"/>
      <c r="R1427" s="175" t="n"/>
      <c r="S1427" s="257" t="n"/>
      <c r="T1427" s="175">
        <f>VLOOKUP(_xlfn.CONCAT(G1427,H1427),'SHIP-TO'!H:I,2,0)</f>
        <v/>
      </c>
      <c r="U1427" s="296" t="n"/>
      <c r="V1427" s="175" t="n"/>
      <c r="W1427" s="175" t="n"/>
      <c r="X1427" s="175" t="n"/>
      <c r="Y1427" s="175" t="n"/>
      <c r="Z1427" s="175" t="n"/>
      <c r="AA1427" s="175" t="n"/>
      <c r="AB1427" s="175" t="n"/>
      <c r="AC1427" s="175" t="n"/>
      <c r="AD1427" s="175" t="n"/>
      <c r="AE1427" s="175" t="n"/>
      <c r="AF1427" s="175" t="n"/>
      <c r="AG1427" s="175" t="n"/>
      <c r="AH1427" s="175" t="n"/>
      <c r="AI1427" s="175" t="n"/>
      <c r="AJ1427" s="175" t="n"/>
    </row>
    <row r="1428">
      <c r="B1428" s="175" t="n"/>
      <c r="C1428" s="175" t="n"/>
      <c r="D1428" s="175" t="n"/>
      <c r="E1428" s="175" t="n"/>
      <c r="F1428" s="175" t="n"/>
      <c r="G1428" s="175" t="n"/>
      <c r="H1428" s="175" t="n"/>
      <c r="I1428" s="175" t="n"/>
      <c r="J1428" s="175" t="n"/>
      <c r="K1428" s="175" t="n"/>
      <c r="L1428" s="175" t="n"/>
      <c r="M1428" s="175" t="n"/>
      <c r="N1428" s="175" t="n"/>
      <c r="O1428" s="175" t="n"/>
      <c r="P1428" s="175" t="n"/>
      <c r="Q1428" s="175" t="n"/>
      <c r="R1428" s="175" t="n"/>
      <c r="S1428" s="257" t="n"/>
      <c r="T1428" s="175">
        <f>VLOOKUP(_xlfn.CONCAT(G1428,H1428),'SHIP-TO'!H:I,2,0)</f>
        <v/>
      </c>
      <c r="U1428" s="296" t="n"/>
      <c r="V1428" s="175" t="n"/>
      <c r="W1428" s="175" t="n"/>
      <c r="X1428" s="175" t="n"/>
      <c r="Y1428" s="175" t="n"/>
      <c r="Z1428" s="175" t="n"/>
      <c r="AA1428" s="175" t="n"/>
      <c r="AB1428" s="175" t="n"/>
      <c r="AC1428" s="175" t="n"/>
      <c r="AD1428" s="175" t="n"/>
      <c r="AE1428" s="175" t="n"/>
      <c r="AF1428" s="175" t="n"/>
      <c r="AG1428" s="175" t="n"/>
      <c r="AH1428" s="175" t="n"/>
      <c r="AI1428" s="175" t="n"/>
      <c r="AJ1428" s="175" t="n"/>
    </row>
    <row r="1429">
      <c r="B1429" s="175" t="n"/>
      <c r="C1429" s="175" t="n"/>
      <c r="D1429" s="175" t="n"/>
      <c r="E1429" s="175" t="n"/>
      <c r="F1429" s="175" t="n"/>
      <c r="G1429" s="175" t="n"/>
      <c r="H1429" s="175" t="n"/>
      <c r="I1429" s="175" t="n"/>
      <c r="J1429" s="175" t="n"/>
      <c r="K1429" s="175" t="n"/>
      <c r="L1429" s="175" t="n"/>
      <c r="M1429" s="175" t="n"/>
      <c r="N1429" s="175" t="n"/>
      <c r="O1429" s="175" t="n"/>
      <c r="P1429" s="175" t="n"/>
      <c r="Q1429" s="175" t="n"/>
      <c r="R1429" s="175" t="n"/>
      <c r="S1429" s="257" t="n"/>
      <c r="T1429" s="175">
        <f>VLOOKUP(_xlfn.CONCAT(G1429,H1429),'SHIP-TO'!H:I,2,0)</f>
        <v/>
      </c>
      <c r="U1429" s="296" t="n"/>
      <c r="V1429" s="175" t="n"/>
      <c r="W1429" s="175" t="n"/>
      <c r="X1429" s="175" t="n"/>
      <c r="Y1429" s="175" t="n"/>
      <c r="Z1429" s="175" t="n"/>
      <c r="AA1429" s="175" t="n"/>
      <c r="AB1429" s="175" t="n"/>
      <c r="AC1429" s="175" t="n"/>
      <c r="AD1429" s="175" t="n"/>
      <c r="AE1429" s="175" t="n"/>
      <c r="AF1429" s="175" t="n"/>
      <c r="AG1429" s="175" t="n"/>
      <c r="AH1429" s="175" t="n"/>
      <c r="AI1429" s="175" t="n"/>
      <c r="AJ1429" s="175" t="n"/>
    </row>
    <row r="1430">
      <c r="B1430" s="175" t="n"/>
      <c r="C1430" s="175" t="n"/>
      <c r="D1430" s="175" t="n"/>
      <c r="E1430" s="175" t="n"/>
      <c r="F1430" s="175" t="n"/>
      <c r="G1430" s="175" t="n"/>
      <c r="H1430" s="175" t="n"/>
      <c r="I1430" s="175" t="n"/>
      <c r="J1430" s="175" t="n"/>
      <c r="K1430" s="175" t="n"/>
      <c r="L1430" s="175" t="n"/>
      <c r="M1430" s="175" t="n"/>
      <c r="N1430" s="175" t="n"/>
      <c r="O1430" s="175" t="n"/>
      <c r="P1430" s="175" t="n"/>
      <c r="Q1430" s="175" t="n"/>
      <c r="R1430" s="175" t="n"/>
      <c r="S1430" s="257" t="n"/>
      <c r="T1430" s="175">
        <f>VLOOKUP(_xlfn.CONCAT(G1430,H1430),'SHIP-TO'!H:I,2,0)</f>
        <v/>
      </c>
      <c r="U1430" s="296" t="n"/>
      <c r="V1430" s="175" t="n"/>
      <c r="W1430" s="175" t="n"/>
      <c r="X1430" s="175" t="n"/>
      <c r="Y1430" s="175" t="n"/>
      <c r="Z1430" s="175" t="n"/>
      <c r="AA1430" s="175" t="n"/>
      <c r="AB1430" s="175" t="n"/>
      <c r="AC1430" s="175" t="n"/>
      <c r="AD1430" s="175" t="n"/>
      <c r="AE1430" s="175" t="n"/>
      <c r="AF1430" s="175" t="n"/>
      <c r="AG1430" s="175" t="n"/>
      <c r="AH1430" s="175" t="n"/>
      <c r="AI1430" s="175" t="n"/>
      <c r="AJ1430" s="175" t="n"/>
    </row>
    <row r="1431">
      <c r="B1431" s="175" t="n"/>
      <c r="C1431" s="175" t="n"/>
      <c r="D1431" s="175" t="n"/>
      <c r="E1431" s="175" t="n"/>
      <c r="F1431" s="175" t="n"/>
      <c r="G1431" s="175" t="n"/>
      <c r="H1431" s="175" t="n"/>
      <c r="I1431" s="175" t="n"/>
      <c r="J1431" s="175" t="n"/>
      <c r="K1431" s="175" t="n"/>
      <c r="L1431" s="175" t="n"/>
      <c r="M1431" s="175" t="n"/>
      <c r="N1431" s="175" t="n"/>
      <c r="O1431" s="175" t="n"/>
      <c r="P1431" s="175" t="n"/>
      <c r="Q1431" s="175" t="n"/>
      <c r="R1431" s="175" t="n"/>
      <c r="S1431" s="257" t="n"/>
      <c r="T1431" s="175">
        <f>VLOOKUP(_xlfn.CONCAT(G1431,H1431),'SHIP-TO'!H:I,2,0)</f>
        <v/>
      </c>
      <c r="U1431" s="296" t="n"/>
      <c r="V1431" s="175" t="n"/>
      <c r="W1431" s="175" t="n"/>
      <c r="X1431" s="175" t="n"/>
      <c r="Y1431" s="175" t="n"/>
      <c r="Z1431" s="175" t="n"/>
      <c r="AA1431" s="175" t="n"/>
      <c r="AB1431" s="175" t="n"/>
      <c r="AC1431" s="175" t="n"/>
      <c r="AD1431" s="175" t="n"/>
      <c r="AE1431" s="175" t="n"/>
      <c r="AF1431" s="175" t="n"/>
      <c r="AG1431" s="175" t="n"/>
      <c r="AH1431" s="175" t="n"/>
      <c r="AI1431" s="175" t="n"/>
      <c r="AJ1431" s="175" t="n"/>
    </row>
    <row r="1432">
      <c r="B1432" s="175" t="n"/>
      <c r="C1432" s="175" t="n"/>
      <c r="D1432" s="175" t="n"/>
      <c r="E1432" s="175" t="n"/>
      <c r="F1432" s="175" t="n"/>
      <c r="G1432" s="175" t="n"/>
      <c r="H1432" s="175" t="n"/>
      <c r="I1432" s="175" t="n"/>
      <c r="J1432" s="175" t="n"/>
      <c r="K1432" s="175" t="n"/>
      <c r="L1432" s="175" t="n"/>
      <c r="M1432" s="175" t="n"/>
      <c r="N1432" s="175" t="n"/>
      <c r="O1432" s="175" t="n"/>
      <c r="P1432" s="175" t="n"/>
      <c r="Q1432" s="175" t="n"/>
      <c r="R1432" s="175" t="n"/>
      <c r="S1432" s="257" t="n"/>
      <c r="T1432" s="175">
        <f>VLOOKUP(_xlfn.CONCAT(G1432,H1432),'SHIP-TO'!H:I,2,0)</f>
        <v/>
      </c>
      <c r="U1432" s="296" t="n"/>
      <c r="V1432" s="175" t="n"/>
      <c r="W1432" s="175" t="n"/>
      <c r="X1432" s="175" t="n"/>
      <c r="Y1432" s="175" t="n"/>
      <c r="Z1432" s="175" t="n"/>
      <c r="AA1432" s="175" t="n"/>
      <c r="AB1432" s="175" t="n"/>
      <c r="AC1432" s="175" t="n"/>
      <c r="AD1432" s="175" t="n"/>
      <c r="AE1432" s="175" t="n"/>
      <c r="AF1432" s="175" t="n"/>
      <c r="AG1432" s="175" t="n"/>
      <c r="AH1432" s="175" t="n"/>
      <c r="AI1432" s="175" t="n"/>
      <c r="AJ1432" s="175" t="n"/>
    </row>
    <row r="1433">
      <c r="B1433" s="175" t="n"/>
      <c r="C1433" s="175" t="n"/>
      <c r="D1433" s="175" t="n"/>
      <c r="E1433" s="175" t="n"/>
      <c r="F1433" s="175" t="n"/>
      <c r="G1433" s="175" t="n"/>
      <c r="H1433" s="175" t="n"/>
      <c r="I1433" s="175" t="n"/>
      <c r="J1433" s="175" t="n"/>
      <c r="K1433" s="175" t="n"/>
      <c r="L1433" s="175" t="n"/>
      <c r="M1433" s="175" t="n"/>
      <c r="N1433" s="175" t="n"/>
      <c r="O1433" s="175" t="n"/>
      <c r="P1433" s="175" t="n"/>
      <c r="Q1433" s="175" t="n"/>
      <c r="R1433" s="175" t="n"/>
      <c r="S1433" s="257" t="n"/>
      <c r="T1433" s="175">
        <f>VLOOKUP(_xlfn.CONCAT(G1433,H1433),'SHIP-TO'!H:I,2,0)</f>
        <v/>
      </c>
      <c r="U1433" s="296" t="n"/>
      <c r="V1433" s="175" t="n"/>
      <c r="W1433" s="175" t="n"/>
      <c r="X1433" s="175" t="n"/>
      <c r="Y1433" s="175" t="n"/>
      <c r="Z1433" s="175" t="n"/>
      <c r="AA1433" s="175" t="n"/>
      <c r="AB1433" s="175" t="n"/>
      <c r="AC1433" s="175" t="n"/>
      <c r="AD1433" s="175" t="n"/>
      <c r="AE1433" s="175" t="n"/>
      <c r="AF1433" s="175" t="n"/>
      <c r="AG1433" s="175" t="n"/>
      <c r="AH1433" s="175" t="n"/>
      <c r="AI1433" s="175" t="n"/>
      <c r="AJ1433" s="175" t="n"/>
    </row>
    <row r="1434">
      <c r="B1434" s="175" t="n"/>
      <c r="C1434" s="175" t="n"/>
      <c r="D1434" s="175" t="n"/>
      <c r="E1434" s="175" t="n"/>
      <c r="F1434" s="175" t="n"/>
      <c r="G1434" s="175" t="n"/>
      <c r="H1434" s="175" t="n"/>
      <c r="I1434" s="175" t="n"/>
      <c r="J1434" s="175" t="n"/>
      <c r="K1434" s="175" t="n"/>
      <c r="L1434" s="175" t="n"/>
      <c r="M1434" s="175" t="n"/>
      <c r="N1434" s="175" t="n"/>
      <c r="O1434" s="175" t="n"/>
      <c r="P1434" s="175" t="n"/>
      <c r="Q1434" s="175" t="n"/>
      <c r="R1434" s="175" t="n"/>
      <c r="S1434" s="257" t="n"/>
      <c r="T1434" s="175">
        <f>VLOOKUP(_xlfn.CONCAT(G1434,H1434),'SHIP-TO'!H:I,2,0)</f>
        <v/>
      </c>
      <c r="U1434" s="296" t="n"/>
      <c r="V1434" s="175" t="n"/>
      <c r="W1434" s="175" t="n"/>
      <c r="X1434" s="175" t="n"/>
      <c r="Y1434" s="175" t="n"/>
      <c r="Z1434" s="175" t="n"/>
      <c r="AA1434" s="175" t="n"/>
      <c r="AB1434" s="175" t="n"/>
      <c r="AC1434" s="175" t="n"/>
      <c r="AD1434" s="175" t="n"/>
      <c r="AE1434" s="175" t="n"/>
      <c r="AF1434" s="175" t="n"/>
      <c r="AG1434" s="175" t="n"/>
      <c r="AH1434" s="175" t="n"/>
      <c r="AI1434" s="175" t="n"/>
      <c r="AJ1434" s="175" t="n"/>
    </row>
    <row r="1435">
      <c r="B1435" s="175" t="n"/>
      <c r="C1435" s="175" t="n"/>
      <c r="D1435" s="175" t="n"/>
      <c r="E1435" s="175" t="n"/>
      <c r="F1435" s="175" t="n"/>
      <c r="G1435" s="175" t="n"/>
      <c r="H1435" s="175" t="n"/>
      <c r="I1435" s="175" t="n"/>
      <c r="J1435" s="175" t="n"/>
      <c r="K1435" s="175" t="n"/>
      <c r="L1435" s="175" t="n"/>
      <c r="M1435" s="175" t="n"/>
      <c r="N1435" s="175" t="n"/>
      <c r="O1435" s="175" t="n"/>
      <c r="P1435" s="175" t="n"/>
      <c r="Q1435" s="175" t="n"/>
      <c r="R1435" s="175" t="n"/>
      <c r="S1435" s="257" t="n"/>
      <c r="T1435" s="175">
        <f>VLOOKUP(_xlfn.CONCAT(G1435,H1435),'SHIP-TO'!H:I,2,0)</f>
        <v/>
      </c>
      <c r="U1435" s="296" t="n"/>
      <c r="V1435" s="175" t="n"/>
      <c r="W1435" s="175" t="n"/>
      <c r="X1435" s="175" t="n"/>
      <c r="Y1435" s="175" t="n"/>
      <c r="Z1435" s="175" t="n"/>
      <c r="AA1435" s="175" t="n"/>
      <c r="AB1435" s="175" t="n"/>
      <c r="AC1435" s="175" t="n"/>
      <c r="AD1435" s="175" t="n"/>
      <c r="AE1435" s="175" t="n"/>
      <c r="AF1435" s="175" t="n"/>
      <c r="AG1435" s="175" t="n"/>
      <c r="AH1435" s="175" t="n"/>
      <c r="AI1435" s="175" t="n"/>
      <c r="AJ1435" s="175" t="n"/>
    </row>
    <row r="1436">
      <c r="B1436" s="175" t="n"/>
      <c r="C1436" s="175" t="n"/>
      <c r="D1436" s="175" t="n"/>
      <c r="E1436" s="175" t="n"/>
      <c r="F1436" s="175" t="n"/>
      <c r="G1436" s="175" t="n"/>
      <c r="H1436" s="175" t="n"/>
      <c r="I1436" s="175" t="n"/>
      <c r="J1436" s="175" t="n"/>
      <c r="K1436" s="175" t="n"/>
      <c r="L1436" s="175" t="n"/>
      <c r="M1436" s="175" t="n"/>
      <c r="N1436" s="175" t="n"/>
      <c r="O1436" s="175" t="n"/>
      <c r="P1436" s="175" t="n"/>
      <c r="Q1436" s="175" t="n"/>
      <c r="R1436" s="175" t="n"/>
      <c r="S1436" s="257" t="n"/>
      <c r="T1436" s="175">
        <f>VLOOKUP(_xlfn.CONCAT(G1436,H1436),'SHIP-TO'!H:I,2,0)</f>
        <v/>
      </c>
      <c r="U1436" s="296" t="n"/>
      <c r="V1436" s="175" t="n"/>
      <c r="W1436" s="175" t="n"/>
      <c r="X1436" s="175" t="n"/>
      <c r="Y1436" s="175" t="n"/>
      <c r="Z1436" s="175" t="n"/>
      <c r="AA1436" s="175" t="n"/>
      <c r="AB1436" s="175" t="n"/>
      <c r="AC1436" s="175" t="n"/>
      <c r="AD1436" s="175" t="n"/>
      <c r="AE1436" s="175" t="n"/>
      <c r="AF1436" s="175" t="n"/>
      <c r="AG1436" s="175" t="n"/>
      <c r="AH1436" s="175" t="n"/>
      <c r="AI1436" s="175" t="n"/>
      <c r="AJ1436" s="175" t="n"/>
    </row>
    <row r="1437">
      <c r="B1437" s="175" t="n"/>
      <c r="C1437" s="175" t="n"/>
      <c r="D1437" s="175" t="n"/>
      <c r="E1437" s="175" t="n"/>
      <c r="F1437" s="175" t="n"/>
      <c r="G1437" s="175" t="n"/>
      <c r="H1437" s="175" t="n"/>
      <c r="I1437" s="175" t="n"/>
      <c r="J1437" s="175" t="n"/>
      <c r="K1437" s="175" t="n"/>
      <c r="L1437" s="175" t="n"/>
      <c r="M1437" s="175" t="n"/>
      <c r="N1437" s="175" t="n"/>
      <c r="O1437" s="175" t="n"/>
      <c r="P1437" s="175" t="n"/>
      <c r="Q1437" s="175" t="n"/>
      <c r="R1437" s="175" t="n"/>
      <c r="S1437" s="257" t="n"/>
      <c r="T1437" s="175">
        <f>VLOOKUP(_xlfn.CONCAT(G1437,H1437),'SHIP-TO'!H:I,2,0)</f>
        <v/>
      </c>
      <c r="U1437" s="296" t="n"/>
      <c r="V1437" s="175" t="n"/>
      <c r="W1437" s="175" t="n"/>
      <c r="X1437" s="175" t="n"/>
      <c r="Y1437" s="175" t="n"/>
      <c r="Z1437" s="175" t="n"/>
      <c r="AA1437" s="175" t="n"/>
      <c r="AB1437" s="175" t="n"/>
      <c r="AC1437" s="175" t="n"/>
      <c r="AD1437" s="175" t="n"/>
      <c r="AE1437" s="175" t="n"/>
      <c r="AF1437" s="175" t="n"/>
      <c r="AG1437" s="175" t="n"/>
      <c r="AH1437" s="175" t="n"/>
      <c r="AI1437" s="175" t="n"/>
      <c r="AJ1437" s="175" t="n"/>
    </row>
    <row r="1438">
      <c r="B1438" s="175" t="n"/>
      <c r="C1438" s="175" t="n"/>
      <c r="D1438" s="175" t="n"/>
      <c r="E1438" s="175" t="n"/>
      <c r="F1438" s="175" t="n"/>
      <c r="G1438" s="175" t="n"/>
      <c r="H1438" s="175" t="n"/>
      <c r="I1438" s="175" t="n"/>
      <c r="J1438" s="175" t="n"/>
      <c r="K1438" s="175" t="n"/>
      <c r="L1438" s="175" t="n"/>
      <c r="M1438" s="175" t="n"/>
      <c r="N1438" s="175" t="n"/>
      <c r="O1438" s="175" t="n"/>
      <c r="P1438" s="175" t="n"/>
      <c r="Q1438" s="175" t="n"/>
      <c r="R1438" s="175" t="n"/>
      <c r="S1438" s="257" t="n"/>
      <c r="T1438" s="175">
        <f>VLOOKUP(_xlfn.CONCAT(G1438,H1438),'SHIP-TO'!H:I,2,0)</f>
        <v/>
      </c>
      <c r="U1438" s="296" t="n"/>
      <c r="V1438" s="175" t="n"/>
      <c r="W1438" s="175" t="n"/>
      <c r="X1438" s="175" t="n"/>
      <c r="Y1438" s="175" t="n"/>
      <c r="Z1438" s="175" t="n"/>
      <c r="AA1438" s="175" t="n"/>
      <c r="AB1438" s="175" t="n"/>
      <c r="AC1438" s="175" t="n"/>
      <c r="AD1438" s="175" t="n"/>
      <c r="AE1438" s="175" t="n"/>
      <c r="AF1438" s="175" t="n"/>
      <c r="AG1438" s="175" t="n"/>
      <c r="AH1438" s="175" t="n"/>
      <c r="AI1438" s="175" t="n"/>
      <c r="AJ1438" s="175" t="n"/>
    </row>
    <row r="1439">
      <c r="B1439" s="175" t="n"/>
      <c r="C1439" s="175" t="n"/>
      <c r="D1439" s="175" t="n"/>
      <c r="E1439" s="175" t="n"/>
      <c r="F1439" s="175" t="n"/>
      <c r="G1439" s="175" t="n"/>
      <c r="H1439" s="175" t="n"/>
      <c r="I1439" s="175" t="n"/>
      <c r="J1439" s="175" t="n"/>
      <c r="K1439" s="175" t="n"/>
      <c r="L1439" s="175" t="n"/>
      <c r="M1439" s="175" t="n"/>
      <c r="N1439" s="175" t="n"/>
      <c r="O1439" s="175" t="n"/>
      <c r="P1439" s="175" t="n"/>
      <c r="Q1439" s="175" t="n"/>
      <c r="R1439" s="175" t="n"/>
      <c r="S1439" s="257" t="n"/>
      <c r="T1439" s="175">
        <f>VLOOKUP(_xlfn.CONCAT(G1439,H1439),'SHIP-TO'!H:I,2,0)</f>
        <v/>
      </c>
      <c r="U1439" s="296" t="n"/>
      <c r="V1439" s="175" t="n"/>
      <c r="W1439" s="175" t="n"/>
      <c r="X1439" s="175" t="n"/>
      <c r="Y1439" s="175" t="n"/>
      <c r="Z1439" s="175" t="n"/>
      <c r="AA1439" s="175" t="n"/>
      <c r="AB1439" s="175" t="n"/>
      <c r="AC1439" s="175" t="n"/>
      <c r="AD1439" s="175" t="n"/>
      <c r="AE1439" s="175" t="n"/>
      <c r="AF1439" s="175" t="n"/>
      <c r="AG1439" s="175" t="n"/>
      <c r="AH1439" s="175" t="n"/>
      <c r="AI1439" s="175" t="n"/>
      <c r="AJ1439" s="175" t="n"/>
    </row>
    <row r="1440" customFormat="1" s="172">
      <c r="A1440" s="169" t="n"/>
      <c r="B1440" s="185" t="n"/>
      <c r="C1440" s="185" t="n"/>
      <c r="D1440" s="185" t="n"/>
      <c r="E1440" s="186" t="n"/>
      <c r="F1440" s="186" t="n"/>
      <c r="G1440" s="185" t="n"/>
      <c r="H1440" s="216" t="n"/>
      <c r="I1440" s="185" t="n"/>
      <c r="J1440" s="185" t="n"/>
      <c r="K1440" s="185" t="n"/>
      <c r="L1440" s="185" t="n"/>
      <c r="M1440" s="185" t="n"/>
      <c r="N1440" s="185" t="n"/>
      <c r="O1440" s="185" t="n"/>
      <c r="P1440" s="185" t="n"/>
      <c r="Q1440" s="185" t="n"/>
      <c r="R1440" s="185" t="n"/>
      <c r="S1440" s="258" t="n"/>
      <c r="T1440" s="185" t="n"/>
      <c r="U1440" s="282" t="n"/>
      <c r="V1440" s="185" t="n"/>
      <c r="W1440" s="185" t="n"/>
      <c r="X1440" s="185" t="n"/>
      <c r="Y1440" s="185" t="n"/>
      <c r="Z1440" s="185" t="n"/>
      <c r="AA1440" s="185" t="n"/>
      <c r="AB1440" s="185" t="n"/>
      <c r="AC1440" s="185" t="n"/>
      <c r="AD1440" s="185" t="n"/>
      <c r="AE1440" s="185" t="n"/>
      <c r="AF1440" s="185" t="n"/>
      <c r="AG1440" s="185" t="n"/>
      <c r="AH1440" s="185" t="n"/>
      <c r="AI1440" s="185" t="n"/>
      <c r="AJ1440" s="185" t="n"/>
    </row>
    <row r="1441" customFormat="1" s="172">
      <c r="A1441" s="169" t="n"/>
      <c r="B1441" s="185" t="n"/>
      <c r="C1441" s="185" t="n"/>
      <c r="D1441" s="185" t="n"/>
      <c r="E1441" s="186" t="n"/>
      <c r="F1441" s="186" t="n"/>
      <c r="G1441" s="185" t="n"/>
      <c r="H1441" s="216" t="n"/>
      <c r="I1441" s="185" t="n"/>
      <c r="J1441" s="185" t="n"/>
      <c r="K1441" s="185" t="n"/>
      <c r="L1441" s="185" t="n"/>
      <c r="M1441" s="185" t="n"/>
      <c r="N1441" s="185" t="n"/>
      <c r="O1441" s="185" t="n"/>
      <c r="P1441" s="185" t="n"/>
      <c r="Q1441" s="185" t="n"/>
      <c r="R1441" s="185" t="n"/>
      <c r="S1441" s="258" t="n"/>
      <c r="T1441" s="185" t="n"/>
      <c r="U1441" s="282" t="n"/>
      <c r="V1441" s="185" t="n"/>
      <c r="W1441" s="185" t="n"/>
      <c r="X1441" s="185" t="n"/>
      <c r="Y1441" s="185" t="n"/>
      <c r="Z1441" s="185" t="n"/>
      <c r="AA1441" s="185" t="n"/>
      <c r="AB1441" s="185" t="n"/>
      <c r="AC1441" s="185" t="n"/>
      <c r="AD1441" s="185" t="n"/>
      <c r="AE1441" s="185" t="n"/>
      <c r="AF1441" s="185" t="n"/>
      <c r="AG1441" s="185" t="n"/>
      <c r="AH1441" s="185" t="n"/>
      <c r="AI1441" s="185" t="n"/>
      <c r="AJ1441" s="185" t="n"/>
    </row>
    <row r="1442">
      <c r="B1442" s="175" t="n"/>
      <c r="C1442" s="175" t="n"/>
      <c r="D1442" s="175" t="n"/>
      <c r="E1442" s="175" t="n"/>
      <c r="F1442" s="175" t="n"/>
      <c r="G1442" s="175" t="n"/>
      <c r="H1442" s="175" t="n"/>
      <c r="I1442" s="175" t="n"/>
      <c r="J1442" s="175" t="n"/>
      <c r="K1442" s="175" t="n"/>
      <c r="L1442" s="175" t="n"/>
      <c r="M1442" s="175" t="n"/>
      <c r="N1442" s="175" t="n"/>
      <c r="O1442" s="175" t="n"/>
      <c r="P1442" s="175" t="n"/>
      <c r="Q1442" s="175" t="n"/>
      <c r="R1442" s="175" t="n"/>
      <c r="S1442" s="257" t="n"/>
      <c r="U1442" s="296" t="n"/>
      <c r="V1442" s="175" t="n"/>
      <c r="W1442" s="175" t="n"/>
      <c r="X1442" s="175" t="n"/>
      <c r="Y1442" s="175" t="n"/>
      <c r="Z1442" s="175" t="n"/>
      <c r="AA1442" s="175" t="n"/>
      <c r="AB1442" s="175" t="n"/>
      <c r="AC1442" s="175" t="n"/>
      <c r="AD1442" s="175" t="n"/>
      <c r="AE1442" s="175" t="n"/>
      <c r="AF1442" s="175" t="n"/>
      <c r="AG1442" s="175" t="n"/>
      <c r="AH1442" s="175" t="n"/>
      <c r="AI1442" s="175" t="n"/>
      <c r="AJ1442" s="175" t="n"/>
    </row>
    <row r="1443">
      <c r="B1443" s="175" t="n"/>
      <c r="C1443" s="175" t="n"/>
      <c r="D1443" s="175" t="n"/>
      <c r="E1443" s="175" t="n"/>
      <c r="F1443" s="175" t="n"/>
      <c r="G1443" s="175" t="n"/>
      <c r="H1443" s="175" t="n"/>
      <c r="I1443" s="175" t="n"/>
      <c r="J1443" s="175" t="n"/>
      <c r="K1443" s="175" t="n"/>
      <c r="L1443" s="175" t="n"/>
      <c r="M1443" s="175" t="n"/>
      <c r="N1443" s="175" t="n"/>
      <c r="O1443" s="175" t="n"/>
      <c r="P1443" s="175" t="n"/>
      <c r="Q1443" s="175" t="n"/>
      <c r="R1443" s="175" t="n"/>
      <c r="S1443" s="257" t="n"/>
      <c r="U1443" s="296" t="n"/>
      <c r="V1443" s="175" t="n"/>
      <c r="W1443" s="175" t="n"/>
      <c r="X1443" s="175" t="n"/>
      <c r="Y1443" s="175" t="n"/>
      <c r="Z1443" s="175" t="n"/>
      <c r="AA1443" s="175" t="n"/>
      <c r="AB1443" s="175" t="n"/>
      <c r="AC1443" s="175" t="n"/>
      <c r="AD1443" s="175" t="n"/>
      <c r="AE1443" s="175" t="n"/>
      <c r="AF1443" s="175" t="n"/>
      <c r="AG1443" s="175" t="n"/>
      <c r="AH1443" s="175" t="n"/>
      <c r="AI1443" s="175" t="n"/>
      <c r="AJ1443" s="175" t="n"/>
    </row>
    <row r="1444">
      <c r="B1444" s="175" t="n"/>
      <c r="C1444" s="175" t="n"/>
      <c r="D1444" s="175" t="n"/>
      <c r="E1444" s="175" t="n"/>
      <c r="F1444" s="175" t="n"/>
      <c r="G1444" s="175" t="n"/>
      <c r="H1444" s="175" t="n"/>
      <c r="I1444" s="175" t="n"/>
      <c r="J1444" s="175" t="n"/>
      <c r="K1444" s="175" t="n"/>
      <c r="L1444" s="175" t="n"/>
      <c r="M1444" s="175" t="n"/>
      <c r="N1444" s="175" t="n"/>
      <c r="O1444" s="175" t="n"/>
      <c r="P1444" s="175" t="n"/>
      <c r="Q1444" s="175" t="n"/>
      <c r="R1444" s="175" t="n"/>
      <c r="S1444" s="257" t="n"/>
      <c r="U1444" s="296" t="n"/>
      <c r="V1444" s="175" t="n"/>
      <c r="W1444" s="175" t="n"/>
      <c r="X1444" s="175" t="n"/>
      <c r="Y1444" s="175" t="n"/>
      <c r="Z1444" s="175" t="n"/>
      <c r="AA1444" s="175" t="n"/>
      <c r="AB1444" s="175" t="n"/>
      <c r="AC1444" s="175" t="n"/>
      <c r="AD1444" s="175" t="n"/>
      <c r="AE1444" s="175" t="n"/>
      <c r="AF1444" s="175" t="n"/>
      <c r="AG1444" s="175" t="n"/>
      <c r="AH1444" s="175" t="n"/>
      <c r="AI1444" s="175" t="n"/>
      <c r="AJ1444" s="175" t="n"/>
    </row>
    <row r="1445">
      <c r="B1445" s="175" t="n"/>
      <c r="C1445" s="175" t="n"/>
      <c r="D1445" s="175" t="n"/>
      <c r="E1445" s="175" t="n"/>
      <c r="F1445" s="175" t="n"/>
      <c r="G1445" s="175" t="n"/>
      <c r="H1445" s="175" t="n"/>
      <c r="I1445" s="175" t="n"/>
      <c r="J1445" s="175" t="n"/>
      <c r="K1445" s="175" t="n"/>
      <c r="L1445" s="175" t="n"/>
      <c r="M1445" s="175" t="n"/>
      <c r="N1445" s="175" t="n"/>
      <c r="O1445" s="175" t="n"/>
      <c r="P1445" s="175" t="n"/>
      <c r="Q1445" s="175" t="n"/>
      <c r="R1445" s="175" t="n"/>
      <c r="S1445" s="257" t="n"/>
      <c r="U1445" s="296" t="n"/>
      <c r="V1445" s="175" t="n"/>
      <c r="W1445" s="175" t="n"/>
      <c r="X1445" s="175" t="n"/>
      <c r="Y1445" s="175" t="n"/>
      <c r="Z1445" s="175" t="n"/>
      <c r="AA1445" s="175" t="n"/>
      <c r="AB1445" s="175" t="n"/>
      <c r="AC1445" s="175" t="n"/>
      <c r="AD1445" s="175" t="n"/>
      <c r="AE1445" s="175" t="n"/>
      <c r="AF1445" s="175" t="n"/>
      <c r="AG1445" s="175" t="n"/>
      <c r="AH1445" s="175" t="n"/>
      <c r="AI1445" s="175" t="n"/>
      <c r="AJ1445" s="175" t="n"/>
    </row>
    <row r="1446">
      <c r="B1446" s="175" t="n"/>
      <c r="C1446" s="175" t="n"/>
      <c r="D1446" s="175" t="n"/>
      <c r="E1446" s="175" t="n"/>
      <c r="F1446" s="175" t="n"/>
      <c r="G1446" s="175" t="n"/>
      <c r="H1446" s="175" t="n"/>
      <c r="I1446" s="175" t="n"/>
      <c r="J1446" s="175" t="n"/>
      <c r="K1446" s="175" t="n"/>
      <c r="L1446" s="175" t="n"/>
      <c r="M1446" s="175" t="n"/>
      <c r="N1446" s="175" t="n"/>
      <c r="O1446" s="175" t="n"/>
      <c r="P1446" s="175" t="n"/>
      <c r="Q1446" s="175" t="n"/>
      <c r="R1446" s="175" t="n"/>
      <c r="S1446" s="257" t="n"/>
      <c r="U1446" s="296" t="n"/>
      <c r="V1446" s="175" t="n"/>
      <c r="W1446" s="175" t="n"/>
      <c r="X1446" s="175" t="n"/>
      <c r="Y1446" s="175" t="n"/>
      <c r="Z1446" s="175" t="n"/>
      <c r="AA1446" s="175" t="n"/>
      <c r="AB1446" s="175" t="n"/>
      <c r="AC1446" s="175" t="n"/>
      <c r="AD1446" s="175" t="n"/>
      <c r="AE1446" s="175" t="n"/>
      <c r="AF1446" s="175" t="n"/>
      <c r="AG1446" s="175" t="n"/>
      <c r="AH1446" s="175" t="n"/>
      <c r="AI1446" s="175" t="n"/>
      <c r="AJ1446" s="175" t="n"/>
    </row>
    <row r="1447">
      <c r="B1447" s="175" t="n"/>
      <c r="C1447" s="175" t="n"/>
      <c r="D1447" s="175" t="n"/>
      <c r="E1447" s="175" t="n"/>
      <c r="F1447" s="175" t="n"/>
      <c r="G1447" s="175" t="n"/>
      <c r="H1447" s="175" t="n"/>
      <c r="I1447" s="175" t="n"/>
      <c r="J1447" s="175" t="n"/>
      <c r="K1447" s="175" t="n"/>
      <c r="L1447" s="175" t="n"/>
      <c r="M1447" s="175" t="n"/>
      <c r="N1447" s="175" t="n"/>
      <c r="O1447" s="175" t="n"/>
      <c r="P1447" s="175" t="n"/>
      <c r="Q1447" s="175" t="n"/>
      <c r="R1447" s="175" t="n"/>
      <c r="S1447" s="257" t="n"/>
      <c r="U1447" s="296" t="n"/>
      <c r="V1447" s="175" t="n"/>
      <c r="W1447" s="175" t="n"/>
      <c r="X1447" s="175" t="n"/>
      <c r="Y1447" s="175" t="n"/>
      <c r="Z1447" s="175" t="n"/>
      <c r="AA1447" s="175" t="n"/>
      <c r="AB1447" s="175" t="n"/>
      <c r="AC1447" s="175" t="n"/>
      <c r="AD1447" s="175" t="n"/>
      <c r="AE1447" s="175" t="n"/>
      <c r="AF1447" s="175" t="n"/>
      <c r="AG1447" s="175" t="n"/>
      <c r="AH1447" s="175" t="n"/>
      <c r="AI1447" s="175" t="n"/>
      <c r="AJ1447" s="175" t="n"/>
    </row>
    <row r="1448">
      <c r="B1448" s="175" t="n"/>
      <c r="C1448" s="175" t="n"/>
      <c r="D1448" s="175" t="n"/>
      <c r="E1448" s="175" t="n"/>
      <c r="F1448" s="175" t="n"/>
      <c r="G1448" s="175" t="n"/>
      <c r="H1448" s="175" t="n"/>
      <c r="I1448" s="175" t="n"/>
      <c r="J1448" s="175" t="n"/>
      <c r="K1448" s="175" t="n"/>
      <c r="L1448" s="175" t="n"/>
      <c r="M1448" s="175" t="n"/>
      <c r="N1448" s="175" t="n"/>
      <c r="O1448" s="175" t="n"/>
      <c r="P1448" s="175" t="n"/>
      <c r="Q1448" s="175" t="n"/>
      <c r="R1448" s="175" t="n"/>
      <c r="S1448" s="257" t="n"/>
      <c r="U1448" s="296" t="n"/>
      <c r="V1448" s="175" t="n"/>
      <c r="W1448" s="175" t="n"/>
      <c r="X1448" s="175" t="n"/>
      <c r="Y1448" s="175" t="n"/>
      <c r="Z1448" s="175" t="n"/>
      <c r="AA1448" s="175" t="n"/>
      <c r="AB1448" s="175" t="n"/>
      <c r="AC1448" s="175" t="n"/>
      <c r="AD1448" s="175" t="n"/>
      <c r="AE1448" s="175" t="n"/>
      <c r="AF1448" s="175" t="n"/>
      <c r="AG1448" s="175" t="n"/>
      <c r="AH1448" s="175" t="n"/>
      <c r="AI1448" s="175" t="n"/>
      <c r="AJ1448" s="175" t="n"/>
    </row>
    <row r="1449">
      <c r="B1449" s="175" t="n"/>
      <c r="C1449" s="175" t="n"/>
      <c r="D1449" s="175" t="n"/>
      <c r="E1449" s="175" t="n"/>
      <c r="F1449" s="175" t="n"/>
      <c r="G1449" s="175" t="n"/>
      <c r="H1449" s="175" t="n"/>
      <c r="I1449" s="175" t="n"/>
      <c r="J1449" s="175" t="n"/>
      <c r="K1449" s="175" t="n"/>
      <c r="L1449" s="175" t="n"/>
      <c r="M1449" s="175" t="n"/>
      <c r="N1449" s="175" t="n"/>
      <c r="O1449" s="175" t="n"/>
      <c r="P1449" s="175" t="n"/>
      <c r="Q1449" s="175" t="n"/>
      <c r="R1449" s="175" t="n"/>
      <c r="S1449" s="257" t="n"/>
      <c r="U1449" s="296" t="n"/>
      <c r="V1449" s="175" t="n"/>
      <c r="W1449" s="175" t="n"/>
      <c r="X1449" s="175" t="n"/>
      <c r="Y1449" s="175" t="n"/>
      <c r="Z1449" s="175" t="n"/>
      <c r="AA1449" s="175" t="n"/>
      <c r="AB1449" s="175" t="n"/>
      <c r="AC1449" s="175" t="n"/>
      <c r="AD1449" s="175" t="n"/>
      <c r="AE1449" s="175" t="n"/>
      <c r="AF1449" s="175" t="n"/>
      <c r="AG1449" s="175" t="n"/>
      <c r="AH1449" s="175" t="n"/>
      <c r="AI1449" s="175" t="n"/>
      <c r="AJ1449" s="175" t="n"/>
    </row>
    <row r="1450">
      <c r="B1450" s="175" t="n"/>
      <c r="C1450" s="175" t="n"/>
      <c r="D1450" s="175" t="n"/>
      <c r="E1450" s="175" t="n"/>
      <c r="F1450" s="175" t="n"/>
      <c r="G1450" s="175" t="n"/>
      <c r="H1450" s="175" t="n"/>
      <c r="I1450" s="175" t="n"/>
      <c r="J1450" s="175" t="n"/>
      <c r="K1450" s="175" t="n"/>
      <c r="L1450" s="175" t="n"/>
      <c r="M1450" s="175" t="n"/>
      <c r="N1450" s="175" t="n"/>
      <c r="O1450" s="175" t="n"/>
      <c r="P1450" s="175" t="n"/>
      <c r="Q1450" s="175" t="n"/>
      <c r="R1450" s="175" t="n"/>
      <c r="S1450" s="257" t="n"/>
      <c r="U1450" s="296" t="n"/>
      <c r="V1450" s="175" t="n"/>
      <c r="W1450" s="175" t="n"/>
      <c r="X1450" s="175" t="n"/>
      <c r="Y1450" s="175" t="n"/>
      <c r="Z1450" s="175" t="n"/>
      <c r="AA1450" s="175" t="n"/>
      <c r="AB1450" s="175" t="n"/>
      <c r="AC1450" s="175" t="n"/>
      <c r="AD1450" s="175" t="n"/>
      <c r="AE1450" s="175" t="n"/>
      <c r="AF1450" s="175" t="n"/>
      <c r="AG1450" s="175" t="n"/>
      <c r="AH1450" s="175" t="n"/>
      <c r="AI1450" s="175" t="n"/>
      <c r="AJ1450" s="175" t="n"/>
    </row>
    <row r="1451">
      <c r="B1451" s="175" t="n"/>
      <c r="C1451" s="175" t="n"/>
      <c r="D1451" s="175" t="n"/>
      <c r="E1451" s="175" t="n"/>
      <c r="F1451" s="175" t="n"/>
      <c r="G1451" s="175" t="n"/>
      <c r="H1451" s="175" t="n"/>
      <c r="I1451" s="175" t="n"/>
      <c r="J1451" s="175" t="n"/>
      <c r="K1451" s="175" t="n"/>
      <c r="L1451" s="175" t="n"/>
      <c r="M1451" s="175" t="n"/>
      <c r="N1451" s="175" t="n"/>
      <c r="O1451" s="175" t="n"/>
      <c r="P1451" s="175" t="n"/>
      <c r="Q1451" s="175" t="n"/>
      <c r="R1451" s="175" t="n"/>
      <c r="S1451" s="257" t="n"/>
      <c r="U1451" s="296" t="n"/>
      <c r="V1451" s="175" t="n"/>
      <c r="W1451" s="175" t="n"/>
      <c r="X1451" s="175" t="n"/>
      <c r="Y1451" s="175" t="n"/>
      <c r="Z1451" s="175" t="n"/>
      <c r="AA1451" s="175" t="n"/>
      <c r="AB1451" s="175" t="n"/>
      <c r="AC1451" s="175" t="n"/>
      <c r="AD1451" s="175" t="n"/>
      <c r="AE1451" s="175" t="n"/>
      <c r="AF1451" s="175" t="n"/>
      <c r="AG1451" s="175" t="n"/>
      <c r="AH1451" s="175" t="n"/>
      <c r="AI1451" s="175" t="n"/>
      <c r="AJ1451" s="175" t="n"/>
    </row>
    <row r="1452">
      <c r="B1452" s="175" t="n"/>
      <c r="C1452" s="175" t="n"/>
      <c r="D1452" s="175" t="n"/>
      <c r="E1452" s="175" t="n"/>
      <c r="F1452" s="175" t="n"/>
      <c r="G1452" s="175" t="n"/>
      <c r="H1452" s="175" t="n"/>
      <c r="I1452" s="175" t="n"/>
      <c r="J1452" s="175" t="n"/>
      <c r="K1452" s="175" t="n"/>
      <c r="L1452" s="175" t="n"/>
      <c r="M1452" s="175" t="n"/>
      <c r="N1452" s="175" t="n"/>
      <c r="O1452" s="175" t="n"/>
      <c r="P1452" s="175" t="n"/>
      <c r="Q1452" s="175" t="n"/>
      <c r="R1452" s="175" t="n"/>
      <c r="S1452" s="257" t="n"/>
      <c r="U1452" s="296" t="n"/>
      <c r="V1452" s="175" t="n"/>
      <c r="W1452" s="175" t="n"/>
      <c r="X1452" s="175" t="n"/>
      <c r="Y1452" s="175" t="n"/>
      <c r="Z1452" s="175" t="n"/>
      <c r="AA1452" s="175" t="n"/>
      <c r="AB1452" s="175" t="n"/>
      <c r="AC1452" s="175" t="n"/>
      <c r="AD1452" s="175" t="n"/>
      <c r="AE1452" s="175" t="n"/>
      <c r="AF1452" s="175" t="n"/>
      <c r="AG1452" s="175" t="n"/>
      <c r="AH1452" s="175" t="n"/>
      <c r="AI1452" s="175" t="n"/>
      <c r="AJ1452" s="175" t="n"/>
    </row>
    <row r="1453">
      <c r="B1453" s="175" t="n"/>
      <c r="C1453" s="175" t="n"/>
      <c r="D1453" s="175" t="n"/>
      <c r="E1453" s="175" t="n"/>
      <c r="F1453" s="175" t="n"/>
      <c r="G1453" s="175" t="n"/>
      <c r="H1453" s="175" t="n"/>
      <c r="I1453" s="175" t="n"/>
      <c r="J1453" s="175" t="n"/>
      <c r="K1453" s="175" t="n"/>
      <c r="L1453" s="175" t="n"/>
      <c r="M1453" s="175" t="n"/>
      <c r="N1453" s="175" t="n"/>
      <c r="O1453" s="175" t="n"/>
      <c r="P1453" s="175" t="n"/>
      <c r="Q1453" s="175" t="n"/>
      <c r="R1453" s="175" t="n"/>
      <c r="S1453" s="257" t="n"/>
      <c r="U1453" s="296" t="n"/>
      <c r="V1453" s="175" t="n"/>
      <c r="W1453" s="175" t="n"/>
      <c r="X1453" s="175" t="n"/>
      <c r="Y1453" s="175" t="n"/>
      <c r="Z1453" s="175" t="n"/>
      <c r="AA1453" s="175" t="n"/>
      <c r="AB1453" s="175" t="n"/>
      <c r="AC1453" s="175" t="n"/>
      <c r="AD1453" s="175" t="n"/>
      <c r="AE1453" s="175" t="n"/>
      <c r="AF1453" s="175" t="n"/>
      <c r="AG1453" s="175" t="n"/>
      <c r="AH1453" s="175" t="n"/>
      <c r="AI1453" s="175" t="n"/>
      <c r="AJ1453" s="175" t="n"/>
    </row>
    <row r="1454">
      <c r="B1454" s="175" t="n"/>
      <c r="C1454" s="175" t="n"/>
      <c r="D1454" s="175" t="n"/>
      <c r="E1454" s="175" t="n"/>
      <c r="F1454" s="175" t="n"/>
      <c r="G1454" s="175" t="n"/>
      <c r="H1454" s="175" t="n"/>
      <c r="I1454" s="175" t="n"/>
      <c r="J1454" s="175" t="n"/>
      <c r="K1454" s="175" t="n"/>
      <c r="L1454" s="175" t="n"/>
      <c r="M1454" s="175" t="n"/>
      <c r="N1454" s="175" t="n"/>
      <c r="O1454" s="175" t="n"/>
      <c r="P1454" s="175" t="n"/>
      <c r="Q1454" s="175" t="n"/>
      <c r="R1454" s="175" t="n"/>
      <c r="S1454" s="257" t="n"/>
      <c r="U1454" s="296" t="n"/>
      <c r="V1454" s="175" t="n"/>
      <c r="W1454" s="175" t="n"/>
      <c r="X1454" s="175" t="n"/>
      <c r="Y1454" s="175" t="n"/>
      <c r="Z1454" s="175" t="n"/>
      <c r="AA1454" s="175" t="n"/>
      <c r="AB1454" s="175" t="n"/>
      <c r="AC1454" s="175" t="n"/>
      <c r="AD1454" s="175" t="n"/>
      <c r="AE1454" s="175" t="n"/>
      <c r="AF1454" s="175" t="n"/>
      <c r="AG1454" s="175" t="n"/>
      <c r="AH1454" s="175" t="n"/>
      <c r="AI1454" s="175" t="n"/>
      <c r="AJ1454" s="175" t="n"/>
    </row>
    <row r="1455">
      <c r="B1455" s="175" t="n"/>
      <c r="C1455" s="175" t="n"/>
      <c r="D1455" s="175" t="n"/>
      <c r="E1455" s="175" t="n"/>
      <c r="F1455" s="175" t="n"/>
      <c r="G1455" s="175" t="n"/>
      <c r="H1455" s="175" t="n"/>
      <c r="I1455" s="175" t="n"/>
      <c r="J1455" s="175" t="n"/>
      <c r="K1455" s="175" t="n"/>
      <c r="L1455" s="175" t="n"/>
      <c r="M1455" s="175" t="n"/>
      <c r="N1455" s="175" t="n"/>
      <c r="O1455" s="175" t="n"/>
      <c r="P1455" s="175" t="n"/>
      <c r="Q1455" s="175" t="n"/>
      <c r="R1455" s="175" t="n"/>
      <c r="S1455" s="257" t="n"/>
      <c r="U1455" s="296" t="n"/>
      <c r="V1455" s="175" t="n"/>
      <c r="W1455" s="175" t="n"/>
      <c r="X1455" s="175" t="n"/>
      <c r="Y1455" s="175" t="n"/>
      <c r="Z1455" s="175" t="n"/>
      <c r="AA1455" s="175" t="n"/>
      <c r="AB1455" s="175" t="n"/>
      <c r="AC1455" s="175" t="n"/>
      <c r="AD1455" s="175" t="n"/>
      <c r="AE1455" s="175" t="n"/>
      <c r="AF1455" s="175" t="n"/>
      <c r="AG1455" s="175" t="n"/>
      <c r="AH1455" s="175" t="n"/>
      <c r="AI1455" s="175" t="n"/>
      <c r="AJ1455" s="175" t="n"/>
    </row>
    <row r="1456">
      <c r="B1456" s="175" t="n"/>
      <c r="C1456" s="175" t="n"/>
      <c r="D1456" s="175" t="n"/>
      <c r="E1456" s="175" t="n"/>
      <c r="F1456" s="175" t="n"/>
      <c r="G1456" s="175" t="n"/>
      <c r="H1456" s="175" t="n"/>
      <c r="I1456" s="175" t="n"/>
      <c r="J1456" s="175" t="n"/>
      <c r="K1456" s="175" t="n"/>
      <c r="L1456" s="175" t="n"/>
      <c r="M1456" s="175" t="n"/>
      <c r="N1456" s="175" t="n"/>
      <c r="O1456" s="175" t="n"/>
      <c r="P1456" s="175" t="n"/>
      <c r="Q1456" s="175" t="n"/>
      <c r="R1456" s="175" t="n"/>
      <c r="S1456" s="257" t="n"/>
      <c r="U1456" s="296" t="n"/>
      <c r="V1456" s="175" t="n"/>
      <c r="W1456" s="175" t="n"/>
      <c r="X1456" s="175" t="n"/>
      <c r="Y1456" s="175" t="n"/>
      <c r="Z1456" s="175" t="n"/>
      <c r="AA1456" s="175" t="n"/>
      <c r="AB1456" s="175" t="n"/>
      <c r="AC1456" s="175" t="n"/>
      <c r="AD1456" s="175" t="n"/>
      <c r="AE1456" s="175" t="n"/>
      <c r="AF1456" s="175" t="n"/>
      <c r="AG1456" s="175" t="n"/>
      <c r="AH1456" s="175" t="n"/>
      <c r="AI1456" s="175" t="n"/>
      <c r="AJ1456" s="175" t="n"/>
    </row>
    <row r="1457">
      <c r="B1457" s="175" t="n"/>
      <c r="C1457" s="175" t="n"/>
      <c r="D1457" s="175" t="n"/>
      <c r="E1457" s="175" t="n"/>
      <c r="F1457" s="175" t="n"/>
      <c r="G1457" s="175" t="n"/>
      <c r="H1457" s="175" t="n"/>
      <c r="I1457" s="175" t="n"/>
      <c r="J1457" s="175" t="n"/>
      <c r="K1457" s="175" t="n"/>
      <c r="L1457" s="175" t="n"/>
      <c r="M1457" s="175" t="n"/>
      <c r="N1457" s="175" t="n"/>
      <c r="O1457" s="175" t="n"/>
      <c r="P1457" s="175" t="n"/>
      <c r="Q1457" s="175" t="n"/>
      <c r="R1457" s="175" t="n"/>
      <c r="S1457" s="257" t="n"/>
      <c r="U1457" s="296" t="n"/>
      <c r="V1457" s="175" t="n"/>
      <c r="W1457" s="175" t="n"/>
      <c r="X1457" s="175" t="n"/>
      <c r="Y1457" s="175" t="n"/>
      <c r="Z1457" s="175" t="n"/>
      <c r="AA1457" s="175" t="n"/>
      <c r="AB1457" s="175" t="n"/>
      <c r="AC1457" s="175" t="n"/>
      <c r="AD1457" s="175" t="n"/>
      <c r="AE1457" s="175" t="n"/>
      <c r="AF1457" s="175" t="n"/>
      <c r="AG1457" s="175" t="n"/>
      <c r="AH1457" s="175" t="n"/>
      <c r="AI1457" s="175" t="n"/>
      <c r="AJ1457" s="175" t="n"/>
    </row>
    <row r="1458">
      <c r="B1458" s="175" t="n"/>
      <c r="C1458" s="175" t="n"/>
      <c r="D1458" s="175" t="n"/>
      <c r="E1458" s="175" t="n"/>
      <c r="F1458" s="175" t="n"/>
      <c r="G1458" s="175" t="n"/>
      <c r="H1458" s="175" t="n"/>
      <c r="I1458" s="175" t="n"/>
      <c r="J1458" s="175" t="n"/>
      <c r="K1458" s="175" t="n"/>
      <c r="L1458" s="175" t="n"/>
      <c r="M1458" s="175" t="n"/>
      <c r="N1458" s="175" t="n"/>
      <c r="O1458" s="175" t="n"/>
      <c r="P1458" s="175" t="n"/>
      <c r="Q1458" s="175" t="n"/>
      <c r="R1458" s="175" t="n"/>
      <c r="S1458" s="257" t="n"/>
      <c r="U1458" s="296" t="n"/>
      <c r="V1458" s="175" t="n"/>
      <c r="W1458" s="175" t="n"/>
      <c r="X1458" s="175" t="n"/>
      <c r="Y1458" s="175" t="n"/>
      <c r="Z1458" s="175" t="n"/>
      <c r="AA1458" s="175" t="n"/>
      <c r="AB1458" s="175" t="n"/>
      <c r="AC1458" s="175" t="n"/>
      <c r="AD1458" s="175" t="n"/>
      <c r="AE1458" s="175" t="n"/>
      <c r="AF1458" s="175" t="n"/>
      <c r="AG1458" s="175" t="n"/>
      <c r="AH1458" s="175" t="n"/>
      <c r="AI1458" s="175" t="n"/>
      <c r="AJ1458" s="175" t="n"/>
    </row>
    <row r="1459">
      <c r="B1459" s="175" t="n"/>
      <c r="C1459" s="175" t="n"/>
      <c r="D1459" s="175" t="n"/>
      <c r="E1459" s="175" t="n"/>
      <c r="F1459" s="175" t="n"/>
      <c r="G1459" s="175" t="n"/>
      <c r="H1459" s="175" t="n"/>
      <c r="I1459" s="175" t="n"/>
      <c r="J1459" s="175" t="n"/>
      <c r="K1459" s="175" t="n"/>
      <c r="L1459" s="175" t="n"/>
      <c r="M1459" s="175" t="n"/>
      <c r="N1459" s="175" t="n"/>
      <c r="O1459" s="175" t="n"/>
      <c r="P1459" s="175" t="n"/>
      <c r="Q1459" s="175" t="n"/>
      <c r="R1459" s="175" t="n"/>
      <c r="S1459" s="257" t="n"/>
      <c r="U1459" s="296" t="n"/>
      <c r="V1459" s="175" t="n"/>
      <c r="W1459" s="175" t="n"/>
      <c r="X1459" s="175" t="n"/>
      <c r="Y1459" s="175" t="n"/>
      <c r="Z1459" s="175" t="n"/>
      <c r="AA1459" s="175" t="n"/>
      <c r="AB1459" s="175" t="n"/>
      <c r="AC1459" s="175" t="n"/>
      <c r="AD1459" s="175" t="n"/>
      <c r="AE1459" s="175" t="n"/>
      <c r="AF1459" s="175" t="n"/>
      <c r="AG1459" s="175" t="n"/>
      <c r="AH1459" s="175" t="n"/>
      <c r="AI1459" s="175" t="n"/>
      <c r="AJ1459" s="175" t="n"/>
    </row>
    <row r="1460">
      <c r="B1460" s="175" t="n"/>
      <c r="C1460" s="175" t="n"/>
      <c r="D1460" s="175" t="n"/>
      <c r="E1460" s="175" t="n"/>
      <c r="F1460" s="175" t="n"/>
      <c r="G1460" s="175" t="n"/>
      <c r="H1460" s="175" t="n"/>
      <c r="I1460" s="175" t="n"/>
      <c r="J1460" s="175" t="n"/>
      <c r="K1460" s="175" t="n"/>
      <c r="L1460" s="175" t="n"/>
      <c r="M1460" s="175" t="n"/>
      <c r="N1460" s="175" t="n"/>
      <c r="O1460" s="175" t="n"/>
      <c r="P1460" s="175" t="n"/>
      <c r="Q1460" s="175" t="n"/>
      <c r="R1460" s="175" t="n"/>
      <c r="S1460" s="257" t="n"/>
      <c r="U1460" s="296" t="n"/>
      <c r="V1460" s="175" t="n"/>
      <c r="W1460" s="175" t="n"/>
      <c r="X1460" s="175" t="n"/>
      <c r="Y1460" s="175" t="n"/>
      <c r="Z1460" s="175" t="n"/>
      <c r="AA1460" s="175" t="n"/>
      <c r="AB1460" s="175" t="n"/>
      <c r="AC1460" s="175" t="n"/>
      <c r="AD1460" s="175" t="n"/>
      <c r="AE1460" s="175" t="n"/>
      <c r="AF1460" s="175" t="n"/>
      <c r="AG1460" s="175" t="n"/>
      <c r="AH1460" s="175" t="n"/>
      <c r="AI1460" s="175" t="n"/>
      <c r="AJ1460" s="175" t="n"/>
    </row>
    <row r="1461">
      <c r="B1461" s="175" t="n"/>
      <c r="C1461" s="175" t="n"/>
      <c r="D1461" s="175" t="n"/>
      <c r="E1461" s="175" t="n"/>
      <c r="F1461" s="175" t="n"/>
      <c r="G1461" s="175" t="n"/>
      <c r="H1461" s="175" t="n"/>
      <c r="I1461" s="175" t="n"/>
      <c r="J1461" s="175" t="n"/>
      <c r="K1461" s="175" t="n"/>
      <c r="L1461" s="175" t="n"/>
      <c r="M1461" s="175" t="n"/>
      <c r="N1461" s="175" t="n"/>
      <c r="O1461" s="175" t="n"/>
      <c r="P1461" s="175" t="n"/>
      <c r="Q1461" s="175" t="n"/>
      <c r="R1461" s="175" t="n"/>
      <c r="S1461" s="257" t="n"/>
      <c r="U1461" s="296" t="n"/>
      <c r="V1461" s="175" t="n"/>
      <c r="W1461" s="175" t="n"/>
      <c r="X1461" s="175" t="n"/>
      <c r="Y1461" s="175" t="n"/>
      <c r="Z1461" s="175" t="n"/>
      <c r="AA1461" s="175" t="n"/>
      <c r="AB1461" s="175" t="n"/>
      <c r="AC1461" s="175" t="n"/>
      <c r="AD1461" s="175" t="n"/>
      <c r="AE1461" s="175" t="n"/>
      <c r="AF1461" s="175" t="n"/>
      <c r="AG1461" s="175" t="n"/>
      <c r="AH1461" s="175" t="n"/>
      <c r="AI1461" s="175" t="n"/>
      <c r="AJ1461" s="175" t="n"/>
    </row>
    <row r="1462">
      <c r="B1462" s="175" t="n"/>
      <c r="C1462" s="175" t="n"/>
      <c r="D1462" s="175" t="n"/>
      <c r="E1462" s="175" t="n"/>
      <c r="F1462" s="175" t="n"/>
      <c r="G1462" s="175" t="n"/>
      <c r="H1462" s="175" t="n"/>
      <c r="I1462" s="175" t="n"/>
      <c r="J1462" s="175" t="n"/>
      <c r="K1462" s="175" t="n"/>
      <c r="L1462" s="175" t="n"/>
      <c r="M1462" s="175" t="n"/>
      <c r="N1462" s="175" t="n"/>
      <c r="O1462" s="175" t="n"/>
      <c r="P1462" s="175" t="n"/>
      <c r="Q1462" s="175" t="n"/>
      <c r="R1462" s="175" t="n"/>
      <c r="S1462" s="257" t="n"/>
      <c r="U1462" s="296" t="n"/>
      <c r="V1462" s="175" t="n"/>
      <c r="W1462" s="175" t="n"/>
      <c r="X1462" s="175" t="n"/>
      <c r="Y1462" s="175" t="n"/>
      <c r="Z1462" s="175" t="n"/>
      <c r="AA1462" s="175" t="n"/>
      <c r="AB1462" s="175" t="n"/>
      <c r="AC1462" s="175" t="n"/>
      <c r="AD1462" s="175" t="n"/>
      <c r="AE1462" s="175" t="n"/>
      <c r="AF1462" s="175" t="n"/>
      <c r="AG1462" s="175" t="n"/>
      <c r="AH1462" s="175" t="n"/>
      <c r="AI1462" s="175" t="n"/>
      <c r="AJ1462" s="175" t="n"/>
    </row>
    <row r="1463">
      <c r="B1463" s="175" t="n"/>
      <c r="C1463" s="175" t="n"/>
      <c r="D1463" s="175" t="n"/>
      <c r="E1463" s="175" t="n"/>
      <c r="F1463" s="175" t="n"/>
      <c r="G1463" s="175" t="n"/>
      <c r="H1463" s="175" t="n"/>
      <c r="I1463" s="175" t="n"/>
      <c r="J1463" s="175" t="n"/>
      <c r="K1463" s="175" t="n"/>
      <c r="L1463" s="175" t="n"/>
      <c r="M1463" s="175" t="n"/>
      <c r="N1463" s="175" t="n"/>
      <c r="O1463" s="175" t="n"/>
      <c r="P1463" s="175" t="n"/>
      <c r="Q1463" s="175" t="n"/>
      <c r="R1463" s="175" t="n"/>
      <c r="S1463" s="257" t="n"/>
      <c r="U1463" s="296" t="n"/>
      <c r="V1463" s="175" t="n"/>
      <c r="W1463" s="175" t="n"/>
      <c r="X1463" s="175" t="n"/>
      <c r="Y1463" s="175" t="n"/>
      <c r="Z1463" s="175" t="n"/>
      <c r="AA1463" s="175" t="n"/>
      <c r="AB1463" s="175" t="n"/>
      <c r="AC1463" s="175" t="n"/>
      <c r="AD1463" s="175" t="n"/>
      <c r="AE1463" s="175" t="n"/>
      <c r="AF1463" s="175" t="n"/>
      <c r="AG1463" s="175" t="n"/>
      <c r="AH1463" s="175" t="n"/>
      <c r="AI1463" s="175" t="n"/>
      <c r="AJ1463" s="175" t="n"/>
    </row>
    <row r="1464">
      <c r="B1464" s="175" t="n"/>
      <c r="C1464" s="175" t="n"/>
      <c r="D1464" s="175" t="n"/>
      <c r="E1464" s="175" t="n"/>
      <c r="F1464" s="175" t="n"/>
      <c r="G1464" s="175" t="n"/>
      <c r="H1464" s="175" t="n"/>
      <c r="I1464" s="175" t="n"/>
      <c r="J1464" s="175" t="n"/>
      <c r="K1464" s="175" t="n"/>
      <c r="L1464" s="175" t="n"/>
      <c r="M1464" s="175" t="n"/>
      <c r="N1464" s="175" t="n"/>
      <c r="O1464" s="175" t="n"/>
      <c r="P1464" s="175" t="n"/>
      <c r="Q1464" s="175" t="n"/>
      <c r="R1464" s="175" t="n"/>
      <c r="S1464" s="257" t="n"/>
      <c r="U1464" s="296" t="n"/>
      <c r="V1464" s="175" t="n"/>
      <c r="W1464" s="175" t="n"/>
      <c r="X1464" s="175" t="n"/>
      <c r="Y1464" s="175" t="n"/>
      <c r="Z1464" s="175" t="n"/>
      <c r="AA1464" s="175" t="n"/>
      <c r="AB1464" s="175" t="n"/>
      <c r="AC1464" s="175" t="n"/>
      <c r="AD1464" s="175" t="n"/>
      <c r="AE1464" s="175" t="n"/>
      <c r="AF1464" s="175" t="n"/>
      <c r="AG1464" s="175" t="n"/>
      <c r="AH1464" s="175" t="n"/>
      <c r="AI1464" s="175" t="n"/>
      <c r="AJ1464" s="175" t="n"/>
    </row>
    <row r="1465">
      <c r="B1465" s="175" t="n"/>
      <c r="C1465" s="175" t="n"/>
      <c r="D1465" s="175" t="n"/>
      <c r="E1465" s="175" t="n"/>
      <c r="F1465" s="175" t="n"/>
      <c r="G1465" s="175" t="n"/>
      <c r="H1465" s="175" t="n"/>
      <c r="I1465" s="175" t="n"/>
      <c r="J1465" s="175" t="n"/>
      <c r="K1465" s="175" t="n"/>
      <c r="L1465" s="175" t="n"/>
      <c r="M1465" s="175" t="n"/>
      <c r="N1465" s="175" t="n"/>
      <c r="O1465" s="175" t="n"/>
      <c r="P1465" s="175" t="n"/>
      <c r="Q1465" s="175" t="n"/>
      <c r="R1465" s="175" t="n"/>
      <c r="S1465" s="257" t="n"/>
      <c r="U1465" s="296" t="n"/>
      <c r="V1465" s="175" t="n"/>
      <c r="W1465" s="175" t="n"/>
      <c r="X1465" s="175" t="n"/>
      <c r="Y1465" s="175" t="n"/>
      <c r="Z1465" s="175" t="n"/>
      <c r="AA1465" s="175" t="n"/>
      <c r="AB1465" s="175" t="n"/>
      <c r="AC1465" s="175" t="n"/>
      <c r="AD1465" s="175" t="n"/>
      <c r="AE1465" s="175" t="n"/>
      <c r="AF1465" s="175" t="n"/>
      <c r="AG1465" s="175" t="n"/>
      <c r="AH1465" s="175" t="n"/>
      <c r="AI1465" s="175" t="n"/>
      <c r="AJ1465" s="175" t="n"/>
    </row>
    <row r="1466">
      <c r="B1466" s="175" t="n"/>
      <c r="C1466" s="175" t="n"/>
      <c r="D1466" s="175" t="n"/>
      <c r="E1466" s="175" t="n"/>
      <c r="F1466" s="175" t="n"/>
      <c r="G1466" s="175" t="n"/>
      <c r="H1466" s="175" t="n"/>
      <c r="I1466" s="175" t="n"/>
      <c r="J1466" s="175" t="n"/>
      <c r="K1466" s="175" t="n"/>
      <c r="L1466" s="175" t="n"/>
      <c r="M1466" s="175" t="n"/>
      <c r="N1466" s="175" t="n"/>
      <c r="O1466" s="175" t="n"/>
      <c r="P1466" s="175" t="n"/>
      <c r="Q1466" s="175" t="n"/>
      <c r="R1466" s="175" t="n"/>
      <c r="S1466" s="257" t="n"/>
      <c r="U1466" s="296" t="n"/>
      <c r="V1466" s="175" t="n"/>
      <c r="W1466" s="175" t="n"/>
      <c r="X1466" s="175" t="n"/>
      <c r="Y1466" s="175" t="n"/>
      <c r="Z1466" s="175" t="n"/>
      <c r="AA1466" s="175" t="n"/>
      <c r="AB1466" s="175" t="n"/>
      <c r="AC1466" s="175" t="n"/>
      <c r="AD1466" s="175" t="n"/>
      <c r="AE1466" s="175" t="n"/>
      <c r="AF1466" s="175" t="n"/>
      <c r="AG1466" s="175" t="n"/>
      <c r="AH1466" s="175" t="n"/>
      <c r="AI1466" s="175" t="n"/>
      <c r="AJ1466" s="175" t="n"/>
    </row>
    <row r="1467">
      <c r="B1467" s="175" t="n"/>
      <c r="C1467" s="175" t="n"/>
      <c r="D1467" s="175" t="n"/>
      <c r="E1467" s="175" t="n"/>
      <c r="F1467" s="175" t="n"/>
      <c r="G1467" s="175" t="n"/>
      <c r="H1467" s="175" t="n"/>
      <c r="I1467" s="175" t="n"/>
      <c r="J1467" s="175" t="n"/>
      <c r="K1467" s="175" t="n"/>
      <c r="L1467" s="175" t="n"/>
      <c r="M1467" s="175" t="n"/>
      <c r="N1467" s="175" t="n"/>
      <c r="O1467" s="175" t="n"/>
      <c r="P1467" s="175" t="n"/>
      <c r="Q1467" s="175" t="n"/>
      <c r="R1467" s="175" t="n"/>
      <c r="S1467" s="257" t="n"/>
      <c r="U1467" s="296" t="n"/>
      <c r="V1467" s="175" t="n"/>
      <c r="W1467" s="175" t="n"/>
      <c r="X1467" s="175" t="n"/>
      <c r="Y1467" s="175" t="n"/>
      <c r="Z1467" s="175" t="n"/>
      <c r="AA1467" s="175" t="n"/>
      <c r="AB1467" s="175" t="n"/>
      <c r="AC1467" s="175" t="n"/>
      <c r="AD1467" s="175" t="n"/>
      <c r="AE1467" s="175" t="n"/>
      <c r="AF1467" s="175" t="n"/>
      <c r="AG1467" s="175" t="n"/>
      <c r="AH1467" s="175" t="n"/>
      <c r="AI1467" s="175" t="n"/>
      <c r="AJ1467" s="175" t="n"/>
    </row>
    <row r="1468">
      <c r="B1468" s="175" t="n"/>
      <c r="C1468" s="175" t="n"/>
      <c r="D1468" s="175" t="n"/>
      <c r="E1468" s="175" t="n"/>
      <c r="F1468" s="175" t="n"/>
      <c r="G1468" s="175" t="n"/>
      <c r="H1468" s="175" t="n"/>
      <c r="I1468" s="175" t="n"/>
      <c r="J1468" s="175" t="n"/>
      <c r="K1468" s="175" t="n"/>
      <c r="L1468" s="175" t="n"/>
      <c r="M1468" s="175" t="n"/>
      <c r="N1468" s="175" t="n"/>
      <c r="O1468" s="175" t="n"/>
      <c r="P1468" s="175" t="n"/>
      <c r="Q1468" s="175" t="n"/>
      <c r="R1468" s="175" t="n"/>
      <c r="S1468" s="257" t="n"/>
      <c r="U1468" s="296" t="n"/>
      <c r="V1468" s="175" t="n"/>
      <c r="W1468" s="175" t="n"/>
      <c r="X1468" s="175" t="n"/>
      <c r="Y1468" s="175" t="n"/>
      <c r="Z1468" s="175" t="n"/>
      <c r="AA1468" s="175" t="n"/>
      <c r="AB1468" s="175" t="n"/>
      <c r="AC1468" s="175" t="n"/>
      <c r="AD1468" s="175" t="n"/>
      <c r="AE1468" s="175" t="n"/>
      <c r="AF1468" s="175" t="n"/>
      <c r="AG1468" s="175" t="n"/>
      <c r="AH1468" s="175" t="n"/>
      <c r="AI1468" s="175" t="n"/>
      <c r="AJ1468" s="175" t="n"/>
    </row>
    <row r="1469">
      <c r="B1469" s="175" t="n"/>
      <c r="C1469" s="175" t="n"/>
      <c r="D1469" s="175" t="n"/>
      <c r="E1469" s="175" t="n"/>
      <c r="F1469" s="175" t="n"/>
      <c r="G1469" s="175" t="n"/>
      <c r="H1469" s="175" t="n"/>
      <c r="I1469" s="175" t="n"/>
      <c r="J1469" s="175" t="n"/>
      <c r="K1469" s="175" t="n"/>
      <c r="L1469" s="175" t="n"/>
      <c r="M1469" s="175" t="n"/>
      <c r="N1469" s="175" t="n"/>
      <c r="O1469" s="175" t="n"/>
      <c r="P1469" s="175" t="n"/>
      <c r="Q1469" s="175" t="n"/>
      <c r="R1469" s="175" t="n"/>
      <c r="S1469" s="257" t="n"/>
      <c r="U1469" s="296" t="n"/>
      <c r="V1469" s="175" t="n"/>
      <c r="W1469" s="175" t="n"/>
      <c r="X1469" s="175" t="n"/>
      <c r="Y1469" s="175" t="n"/>
      <c r="Z1469" s="175" t="n"/>
      <c r="AA1469" s="175" t="n"/>
      <c r="AB1469" s="175" t="n"/>
      <c r="AC1469" s="175" t="n"/>
      <c r="AD1469" s="175" t="n"/>
      <c r="AE1469" s="175" t="n"/>
      <c r="AF1469" s="175" t="n"/>
      <c r="AG1469" s="175" t="n"/>
      <c r="AH1469" s="175" t="n"/>
      <c r="AI1469" s="175" t="n"/>
      <c r="AJ1469" s="175" t="n"/>
    </row>
    <row r="1470">
      <c r="B1470" s="175" t="n"/>
      <c r="C1470" s="175" t="n"/>
      <c r="D1470" s="175" t="n"/>
      <c r="E1470" s="175" t="n"/>
      <c r="F1470" s="175" t="n"/>
      <c r="G1470" s="175" t="n"/>
      <c r="H1470" s="175" t="n"/>
      <c r="I1470" s="175" t="n"/>
      <c r="J1470" s="175" t="n"/>
      <c r="K1470" s="175" t="n"/>
      <c r="L1470" s="175" t="n"/>
      <c r="M1470" s="175" t="n"/>
      <c r="N1470" s="175" t="n"/>
      <c r="O1470" s="175" t="n"/>
      <c r="P1470" s="175" t="n"/>
      <c r="Q1470" s="175" t="n"/>
      <c r="R1470" s="175" t="n"/>
      <c r="S1470" s="257" t="n"/>
      <c r="U1470" s="296" t="n"/>
      <c r="V1470" s="175" t="n"/>
      <c r="W1470" s="175" t="n"/>
      <c r="X1470" s="175" t="n"/>
      <c r="Y1470" s="175" t="n"/>
      <c r="Z1470" s="175" t="n"/>
      <c r="AA1470" s="175" t="n"/>
      <c r="AB1470" s="175" t="n"/>
      <c r="AC1470" s="175" t="n"/>
      <c r="AD1470" s="175" t="n"/>
      <c r="AE1470" s="175" t="n"/>
      <c r="AF1470" s="175" t="n"/>
      <c r="AG1470" s="175" t="n"/>
      <c r="AH1470" s="175" t="n"/>
      <c r="AI1470" s="175" t="n"/>
      <c r="AJ1470" s="175" t="n"/>
    </row>
    <row r="1471">
      <c r="B1471" s="175" t="n"/>
      <c r="C1471" s="175" t="n"/>
      <c r="D1471" s="175" t="n"/>
      <c r="E1471" s="175" t="n"/>
      <c r="F1471" s="175" t="n"/>
      <c r="G1471" s="175" t="n"/>
      <c r="H1471" s="175" t="n"/>
      <c r="I1471" s="175" t="n"/>
      <c r="J1471" s="175" t="n"/>
      <c r="K1471" s="175" t="n"/>
      <c r="L1471" s="175" t="n"/>
      <c r="M1471" s="175" t="n"/>
      <c r="N1471" s="175" t="n"/>
      <c r="O1471" s="175" t="n"/>
      <c r="P1471" s="175" t="n"/>
      <c r="Q1471" s="175" t="n"/>
      <c r="R1471" s="175" t="n"/>
      <c r="S1471" s="257" t="n"/>
      <c r="U1471" s="296" t="n"/>
      <c r="V1471" s="175" t="n"/>
      <c r="W1471" s="175" t="n"/>
      <c r="X1471" s="175" t="n"/>
      <c r="Y1471" s="175" t="n"/>
      <c r="Z1471" s="175" t="n"/>
      <c r="AA1471" s="175" t="n"/>
      <c r="AB1471" s="175" t="n"/>
      <c r="AC1471" s="175" t="n"/>
      <c r="AD1471" s="175" t="n"/>
      <c r="AE1471" s="175" t="n"/>
      <c r="AF1471" s="175" t="n"/>
      <c r="AG1471" s="175" t="n"/>
      <c r="AH1471" s="175" t="n"/>
      <c r="AI1471" s="175" t="n"/>
      <c r="AJ1471" s="175" t="n"/>
    </row>
    <row r="1472">
      <c r="B1472" s="175" t="n"/>
      <c r="C1472" s="175" t="n"/>
      <c r="D1472" s="175" t="n"/>
      <c r="E1472" s="175" t="n"/>
      <c r="F1472" s="175" t="n"/>
      <c r="G1472" s="175" t="n"/>
      <c r="H1472" s="175" t="n"/>
      <c r="I1472" s="175" t="n"/>
      <c r="J1472" s="175" t="n"/>
      <c r="K1472" s="175" t="n"/>
      <c r="L1472" s="175" t="n"/>
      <c r="M1472" s="175" t="n"/>
      <c r="N1472" s="175" t="n"/>
      <c r="O1472" s="175" t="n"/>
      <c r="P1472" s="175" t="n"/>
      <c r="Q1472" s="175" t="n"/>
      <c r="R1472" s="175" t="n"/>
      <c r="S1472" s="257" t="n"/>
      <c r="U1472" s="296" t="n"/>
      <c r="V1472" s="175" t="n"/>
      <c r="W1472" s="175" t="n"/>
      <c r="X1472" s="175" t="n"/>
      <c r="Y1472" s="175" t="n"/>
      <c r="Z1472" s="175" t="n"/>
      <c r="AA1472" s="175" t="n"/>
      <c r="AB1472" s="175" t="n"/>
      <c r="AC1472" s="175" t="n"/>
      <c r="AD1472" s="175" t="n"/>
      <c r="AE1472" s="175" t="n"/>
      <c r="AF1472" s="175" t="n"/>
      <c r="AG1472" s="175" t="n"/>
      <c r="AH1472" s="175" t="n"/>
      <c r="AI1472" s="175" t="n"/>
      <c r="AJ1472" s="175" t="n"/>
    </row>
    <row r="1473">
      <c r="B1473" s="175" t="n"/>
      <c r="C1473" s="175" t="n"/>
      <c r="D1473" s="175" t="n"/>
      <c r="E1473" s="175" t="n"/>
      <c r="F1473" s="175" t="n"/>
      <c r="G1473" s="175" t="n"/>
      <c r="H1473" s="175" t="n"/>
      <c r="I1473" s="175" t="n"/>
      <c r="J1473" s="175" t="n"/>
      <c r="K1473" s="175" t="n"/>
      <c r="L1473" s="175" t="n"/>
      <c r="M1473" s="175" t="n"/>
      <c r="N1473" s="175" t="n"/>
      <c r="O1473" s="175" t="n"/>
      <c r="P1473" s="175" t="n"/>
      <c r="Q1473" s="175" t="n"/>
      <c r="R1473" s="175" t="n"/>
      <c r="S1473" s="257" t="n"/>
      <c r="U1473" s="296" t="n"/>
      <c r="V1473" s="175" t="n"/>
      <c r="W1473" s="175" t="n"/>
      <c r="X1473" s="175" t="n"/>
      <c r="Y1473" s="175" t="n"/>
      <c r="Z1473" s="175" t="n"/>
      <c r="AA1473" s="175" t="n"/>
      <c r="AB1473" s="175" t="n"/>
      <c r="AC1473" s="175" t="n"/>
      <c r="AD1473" s="175" t="n"/>
      <c r="AE1473" s="175" t="n"/>
      <c r="AF1473" s="175" t="n"/>
      <c r="AG1473" s="175" t="n"/>
      <c r="AH1473" s="175" t="n"/>
      <c r="AI1473" s="175" t="n"/>
      <c r="AJ1473" s="175" t="n"/>
    </row>
    <row r="1474">
      <c r="B1474" s="175" t="n"/>
      <c r="C1474" s="175" t="n"/>
      <c r="D1474" s="175" t="n"/>
      <c r="E1474" s="175" t="n"/>
      <c r="F1474" s="175" t="n"/>
      <c r="G1474" s="175" t="n"/>
      <c r="H1474" s="175" t="n"/>
      <c r="I1474" s="175" t="n"/>
      <c r="J1474" s="175" t="n"/>
      <c r="K1474" s="175" t="n"/>
      <c r="L1474" s="175" t="n"/>
      <c r="M1474" s="175" t="n"/>
      <c r="N1474" s="175" t="n"/>
      <c r="O1474" s="175" t="n"/>
      <c r="P1474" s="175" t="n"/>
      <c r="Q1474" s="175" t="n"/>
      <c r="R1474" s="175" t="n"/>
      <c r="S1474" s="257" t="n"/>
      <c r="U1474" s="296" t="n"/>
      <c r="V1474" s="175" t="n"/>
      <c r="W1474" s="175" t="n"/>
      <c r="X1474" s="175" t="n"/>
      <c r="Y1474" s="175" t="n"/>
      <c r="Z1474" s="175" t="n"/>
      <c r="AA1474" s="175" t="n"/>
      <c r="AB1474" s="175" t="n"/>
      <c r="AC1474" s="175" t="n"/>
      <c r="AD1474" s="175" t="n"/>
      <c r="AE1474" s="175" t="n"/>
      <c r="AF1474" s="175" t="n"/>
      <c r="AG1474" s="175" t="n"/>
      <c r="AH1474" s="175" t="n"/>
      <c r="AI1474" s="175" t="n"/>
      <c r="AJ1474" s="175" t="n"/>
    </row>
    <row r="1475">
      <c r="B1475" s="175" t="n"/>
      <c r="C1475" s="175" t="n"/>
      <c r="D1475" s="175" t="n"/>
      <c r="E1475" s="175" t="n"/>
      <c r="F1475" s="175" t="n"/>
      <c r="G1475" s="175" t="n"/>
      <c r="H1475" s="175" t="n"/>
      <c r="I1475" s="175" t="n"/>
      <c r="J1475" s="175" t="n"/>
      <c r="K1475" s="175" t="n"/>
      <c r="L1475" s="175" t="n"/>
      <c r="M1475" s="175" t="n"/>
      <c r="N1475" s="175" t="n"/>
      <c r="O1475" s="175" t="n"/>
      <c r="P1475" s="175" t="n"/>
      <c r="Q1475" s="175" t="n"/>
      <c r="R1475" s="175" t="n"/>
      <c r="S1475" s="257" t="n"/>
      <c r="U1475" s="296" t="n"/>
      <c r="V1475" s="175" t="n"/>
      <c r="W1475" s="175" t="n"/>
      <c r="X1475" s="175" t="n"/>
      <c r="Y1475" s="175" t="n"/>
      <c r="Z1475" s="175" t="n"/>
      <c r="AA1475" s="175" t="n"/>
      <c r="AB1475" s="175" t="n"/>
      <c r="AC1475" s="175" t="n"/>
      <c r="AD1475" s="175" t="n"/>
      <c r="AE1475" s="175" t="n"/>
      <c r="AF1475" s="175" t="n"/>
      <c r="AG1475" s="175" t="n"/>
      <c r="AH1475" s="175" t="n"/>
      <c r="AI1475" s="175" t="n"/>
      <c r="AJ1475" s="175" t="n"/>
    </row>
    <row r="1476">
      <c r="B1476" s="175" t="n"/>
      <c r="C1476" s="175" t="n"/>
      <c r="D1476" s="175" t="n"/>
      <c r="E1476" s="175" t="n"/>
      <c r="F1476" s="175" t="n"/>
      <c r="G1476" s="175" t="n"/>
      <c r="H1476" s="175" t="n"/>
      <c r="I1476" s="175" t="n"/>
      <c r="J1476" s="175" t="n"/>
      <c r="K1476" s="175" t="n"/>
      <c r="L1476" s="175" t="n"/>
      <c r="M1476" s="175" t="n"/>
      <c r="N1476" s="175" t="n"/>
      <c r="O1476" s="175" t="n"/>
      <c r="P1476" s="175" t="n"/>
      <c r="Q1476" s="175" t="n"/>
      <c r="R1476" s="175" t="n"/>
      <c r="S1476" s="257" t="n"/>
      <c r="U1476" s="296" t="n"/>
      <c r="V1476" s="175" t="n"/>
      <c r="W1476" s="175" t="n"/>
      <c r="X1476" s="175" t="n"/>
      <c r="Y1476" s="175" t="n"/>
      <c r="Z1476" s="175" t="n"/>
      <c r="AA1476" s="175" t="n"/>
      <c r="AB1476" s="175" t="n"/>
      <c r="AC1476" s="175" t="n"/>
      <c r="AD1476" s="175" t="n"/>
      <c r="AE1476" s="175" t="n"/>
      <c r="AF1476" s="175" t="n"/>
      <c r="AG1476" s="175" t="n"/>
      <c r="AH1476" s="175" t="n"/>
      <c r="AI1476" s="175" t="n"/>
      <c r="AJ1476" s="175" t="n"/>
    </row>
    <row r="1477">
      <c r="B1477" s="175" t="n"/>
      <c r="C1477" s="175" t="n"/>
      <c r="D1477" s="175" t="n"/>
      <c r="E1477" s="175" t="n"/>
      <c r="F1477" s="175" t="n"/>
      <c r="G1477" s="175" t="n"/>
      <c r="H1477" s="175" t="n"/>
      <c r="I1477" s="175" t="n"/>
      <c r="J1477" s="175" t="n"/>
      <c r="K1477" s="175" t="n"/>
      <c r="L1477" s="175" t="n"/>
      <c r="M1477" s="175" t="n"/>
      <c r="N1477" s="175" t="n"/>
      <c r="O1477" s="175" t="n"/>
      <c r="P1477" s="175" t="n"/>
      <c r="Q1477" s="175" t="n"/>
      <c r="R1477" s="175" t="n"/>
      <c r="S1477" s="257" t="n"/>
      <c r="U1477" s="296" t="n"/>
      <c r="V1477" s="175" t="n"/>
      <c r="W1477" s="175" t="n"/>
      <c r="X1477" s="175" t="n"/>
      <c r="Y1477" s="175" t="n"/>
      <c r="Z1477" s="175" t="n"/>
      <c r="AA1477" s="175" t="n"/>
      <c r="AB1477" s="175" t="n"/>
      <c r="AC1477" s="175" t="n"/>
      <c r="AD1477" s="175" t="n"/>
      <c r="AE1477" s="175" t="n"/>
      <c r="AF1477" s="175" t="n"/>
      <c r="AG1477" s="175" t="n"/>
      <c r="AH1477" s="175" t="n"/>
      <c r="AI1477" s="175" t="n"/>
      <c r="AJ1477" s="175" t="n"/>
    </row>
    <row r="1478">
      <c r="B1478" s="175" t="n"/>
      <c r="C1478" s="175" t="n"/>
      <c r="D1478" s="175" t="n"/>
      <c r="E1478" s="175" t="n"/>
      <c r="F1478" s="175" t="n"/>
      <c r="G1478" s="175" t="n"/>
      <c r="H1478" s="175" t="n"/>
      <c r="I1478" s="175" t="n"/>
      <c r="J1478" s="175" t="n"/>
      <c r="K1478" s="175" t="n"/>
      <c r="L1478" s="175" t="n"/>
      <c r="M1478" s="175" t="n"/>
      <c r="N1478" s="175" t="n"/>
      <c r="O1478" s="175" t="n"/>
      <c r="P1478" s="175" t="n"/>
      <c r="Q1478" s="175" t="n"/>
      <c r="R1478" s="175" t="n"/>
      <c r="S1478" s="257" t="n"/>
      <c r="U1478" s="296" t="n"/>
      <c r="V1478" s="175" t="n"/>
      <c r="W1478" s="175" t="n"/>
      <c r="X1478" s="175" t="n"/>
      <c r="Y1478" s="175" t="n"/>
      <c r="Z1478" s="175" t="n"/>
      <c r="AA1478" s="175" t="n"/>
      <c r="AB1478" s="175" t="n"/>
      <c r="AC1478" s="175" t="n"/>
      <c r="AD1478" s="175" t="n"/>
      <c r="AE1478" s="175" t="n"/>
      <c r="AF1478" s="175" t="n"/>
      <c r="AG1478" s="175" t="n"/>
      <c r="AH1478" s="175" t="n"/>
      <c r="AI1478" s="175" t="n"/>
      <c r="AJ1478" s="175" t="n"/>
    </row>
    <row r="1479">
      <c r="B1479" s="175" t="n"/>
      <c r="C1479" s="175" t="n"/>
      <c r="D1479" s="175" t="n"/>
      <c r="E1479" s="175" t="n"/>
      <c r="F1479" s="175" t="n"/>
      <c r="G1479" s="175" t="n"/>
      <c r="H1479" s="175" t="n"/>
      <c r="I1479" s="175" t="n"/>
      <c r="J1479" s="175" t="n"/>
      <c r="K1479" s="175" t="n"/>
      <c r="L1479" s="175" t="n"/>
      <c r="M1479" s="175" t="n"/>
      <c r="N1479" s="175" t="n"/>
      <c r="O1479" s="175" t="n"/>
      <c r="P1479" s="175" t="n"/>
      <c r="Q1479" s="175" t="n"/>
      <c r="R1479" s="175" t="n"/>
      <c r="S1479" s="257" t="n"/>
      <c r="U1479" s="296" t="n"/>
      <c r="V1479" s="175" t="n"/>
      <c r="W1479" s="175" t="n"/>
      <c r="X1479" s="175" t="n"/>
      <c r="Y1479" s="175" t="n"/>
      <c r="Z1479" s="175" t="n"/>
      <c r="AA1479" s="175" t="n"/>
      <c r="AB1479" s="175" t="n"/>
      <c r="AC1479" s="175" t="n"/>
      <c r="AD1479" s="175" t="n"/>
      <c r="AE1479" s="175" t="n"/>
      <c r="AF1479" s="175" t="n"/>
      <c r="AG1479" s="175" t="n"/>
      <c r="AH1479" s="175" t="n"/>
      <c r="AI1479" s="175" t="n"/>
      <c r="AJ1479" s="175" t="n"/>
    </row>
    <row r="1480">
      <c r="B1480" s="175" t="n"/>
      <c r="C1480" s="175" t="n"/>
      <c r="D1480" s="175" t="n"/>
      <c r="E1480" s="175" t="n"/>
      <c r="F1480" s="175" t="n"/>
      <c r="G1480" s="175" t="n"/>
      <c r="H1480" s="175" t="n"/>
      <c r="I1480" s="175" t="n"/>
      <c r="J1480" s="175" t="n"/>
      <c r="K1480" s="175" t="n"/>
      <c r="L1480" s="175" t="n"/>
      <c r="M1480" s="175" t="n"/>
      <c r="N1480" s="175" t="n"/>
      <c r="O1480" s="175" t="n"/>
      <c r="P1480" s="175" t="n"/>
      <c r="Q1480" s="175" t="n"/>
      <c r="R1480" s="175" t="n"/>
      <c r="S1480" s="257" t="n"/>
      <c r="U1480" s="296" t="n"/>
      <c r="V1480" s="175" t="n"/>
      <c r="W1480" s="175" t="n"/>
      <c r="X1480" s="175" t="n"/>
      <c r="Y1480" s="175" t="n"/>
      <c r="Z1480" s="175" t="n"/>
      <c r="AA1480" s="175" t="n"/>
      <c r="AB1480" s="175" t="n"/>
      <c r="AC1480" s="175" t="n"/>
      <c r="AD1480" s="175" t="n"/>
      <c r="AE1480" s="175" t="n"/>
      <c r="AF1480" s="175" t="n"/>
      <c r="AG1480" s="175" t="n"/>
      <c r="AH1480" s="175" t="n"/>
      <c r="AI1480" s="175" t="n"/>
      <c r="AJ1480" s="175" t="n"/>
    </row>
    <row r="1481">
      <c r="B1481" s="175" t="n"/>
      <c r="C1481" s="175" t="n"/>
      <c r="D1481" s="175" t="n"/>
      <c r="E1481" s="175" t="n"/>
      <c r="F1481" s="175" t="n"/>
      <c r="G1481" s="175" t="n"/>
      <c r="H1481" s="175" t="n"/>
      <c r="I1481" s="175" t="n"/>
      <c r="J1481" s="175" t="n"/>
      <c r="K1481" s="175" t="n"/>
      <c r="L1481" s="175" t="n"/>
      <c r="M1481" s="175" t="n"/>
      <c r="N1481" s="175" t="n"/>
      <c r="O1481" s="175" t="n"/>
      <c r="P1481" s="175" t="n"/>
      <c r="Q1481" s="175" t="n"/>
      <c r="R1481" s="175" t="n"/>
      <c r="S1481" s="257" t="n"/>
      <c r="U1481" s="296" t="n"/>
      <c r="V1481" s="175" t="n"/>
      <c r="W1481" s="175" t="n"/>
      <c r="X1481" s="175" t="n"/>
      <c r="Y1481" s="175" t="n"/>
      <c r="Z1481" s="175" t="n"/>
      <c r="AA1481" s="175" t="n"/>
      <c r="AB1481" s="175" t="n"/>
      <c r="AC1481" s="175" t="n"/>
      <c r="AD1481" s="175" t="n"/>
      <c r="AE1481" s="175" t="n"/>
      <c r="AF1481" s="175" t="n"/>
      <c r="AG1481" s="175" t="n"/>
      <c r="AH1481" s="175" t="n"/>
      <c r="AI1481" s="175" t="n"/>
      <c r="AJ1481" s="175" t="n"/>
    </row>
    <row r="1482">
      <c r="B1482" s="175" t="n"/>
      <c r="C1482" s="175" t="n"/>
      <c r="D1482" s="175" t="n"/>
      <c r="E1482" s="175" t="n"/>
      <c r="F1482" s="175" t="n"/>
      <c r="G1482" s="175" t="n"/>
      <c r="H1482" s="175" t="n"/>
      <c r="I1482" s="175" t="n"/>
      <c r="J1482" s="175" t="n"/>
      <c r="K1482" s="175" t="n"/>
      <c r="L1482" s="175" t="n"/>
      <c r="M1482" s="175" t="n"/>
      <c r="N1482" s="175" t="n"/>
      <c r="O1482" s="175" t="n"/>
      <c r="P1482" s="175" t="n"/>
      <c r="Q1482" s="175" t="n"/>
      <c r="R1482" s="175" t="n"/>
      <c r="S1482" s="257" t="n"/>
      <c r="U1482" s="296" t="n"/>
      <c r="V1482" s="175" t="n"/>
      <c r="W1482" s="175" t="n"/>
      <c r="X1482" s="175" t="n"/>
      <c r="Y1482" s="175" t="n"/>
      <c r="Z1482" s="175" t="n"/>
      <c r="AA1482" s="175" t="n"/>
      <c r="AB1482" s="175" t="n"/>
      <c r="AC1482" s="175" t="n"/>
      <c r="AD1482" s="175" t="n"/>
      <c r="AE1482" s="175" t="n"/>
      <c r="AF1482" s="175" t="n"/>
      <c r="AG1482" s="175" t="n"/>
      <c r="AH1482" s="175" t="n"/>
      <c r="AI1482" s="175" t="n"/>
      <c r="AJ1482" s="175" t="n"/>
    </row>
    <row r="1483">
      <c r="B1483" s="175" t="n"/>
      <c r="C1483" s="175" t="n"/>
      <c r="D1483" s="175" t="n"/>
      <c r="E1483" s="175" t="n"/>
      <c r="F1483" s="175" t="n"/>
      <c r="G1483" s="175" t="n"/>
      <c r="H1483" s="175" t="n"/>
      <c r="I1483" s="175" t="n"/>
      <c r="J1483" s="175" t="n"/>
      <c r="K1483" s="175" t="n"/>
      <c r="L1483" s="175" t="n"/>
      <c r="M1483" s="175" t="n"/>
      <c r="N1483" s="175" t="n"/>
      <c r="O1483" s="175" t="n"/>
      <c r="P1483" s="175" t="n"/>
      <c r="Q1483" s="175" t="n"/>
      <c r="R1483" s="175" t="n"/>
      <c r="S1483" s="257" t="n"/>
      <c r="U1483" s="296" t="n"/>
      <c r="V1483" s="175" t="n"/>
      <c r="W1483" s="175" t="n"/>
      <c r="X1483" s="175" t="n"/>
      <c r="Y1483" s="175" t="n"/>
      <c r="Z1483" s="175" t="n"/>
      <c r="AA1483" s="175" t="n"/>
      <c r="AB1483" s="175" t="n"/>
      <c r="AC1483" s="175" t="n"/>
      <c r="AD1483" s="175" t="n"/>
      <c r="AE1483" s="175" t="n"/>
      <c r="AF1483" s="175" t="n"/>
      <c r="AG1483" s="175" t="n"/>
      <c r="AH1483" s="175" t="n"/>
      <c r="AI1483" s="175" t="n"/>
      <c r="AJ1483" s="175" t="n"/>
    </row>
    <row r="1484">
      <c r="B1484" s="175" t="n"/>
      <c r="C1484" s="175" t="n"/>
      <c r="D1484" s="175" t="n"/>
      <c r="E1484" s="175" t="n"/>
      <c r="F1484" s="175" t="n"/>
      <c r="G1484" s="175" t="n"/>
      <c r="H1484" s="175" t="n"/>
      <c r="I1484" s="175" t="n"/>
      <c r="J1484" s="175" t="n"/>
      <c r="K1484" s="175" t="n"/>
      <c r="L1484" s="175" t="n"/>
      <c r="M1484" s="175" t="n"/>
      <c r="N1484" s="175" t="n"/>
      <c r="O1484" s="175" t="n"/>
      <c r="P1484" s="175" t="n"/>
      <c r="Q1484" s="175" t="n"/>
      <c r="R1484" s="175" t="n"/>
      <c r="S1484" s="257" t="n"/>
      <c r="U1484" s="296" t="n"/>
      <c r="V1484" s="175" t="n"/>
      <c r="W1484" s="175" t="n"/>
      <c r="X1484" s="175" t="n"/>
      <c r="Y1484" s="175" t="n"/>
      <c r="Z1484" s="175" t="n"/>
      <c r="AA1484" s="175" t="n"/>
      <c r="AB1484" s="175" t="n"/>
      <c r="AC1484" s="175" t="n"/>
      <c r="AD1484" s="175" t="n"/>
      <c r="AE1484" s="175" t="n"/>
      <c r="AF1484" s="175" t="n"/>
      <c r="AG1484" s="175" t="n"/>
      <c r="AH1484" s="175" t="n"/>
      <c r="AI1484" s="175" t="n"/>
      <c r="AJ1484" s="175" t="n"/>
    </row>
    <row r="1485">
      <c r="B1485" s="175" t="n"/>
      <c r="C1485" s="175" t="n"/>
      <c r="D1485" s="175" t="n"/>
      <c r="E1485" s="175" t="n"/>
      <c r="F1485" s="175" t="n"/>
      <c r="G1485" s="175" t="n"/>
      <c r="H1485" s="175" t="n"/>
      <c r="I1485" s="175" t="n"/>
      <c r="J1485" s="175" t="n"/>
      <c r="K1485" s="175" t="n"/>
      <c r="L1485" s="175" t="n"/>
      <c r="M1485" s="175" t="n"/>
      <c r="N1485" s="175" t="n"/>
      <c r="O1485" s="175" t="n"/>
      <c r="P1485" s="175" t="n"/>
      <c r="Q1485" s="175" t="n"/>
      <c r="R1485" s="175" t="n"/>
      <c r="S1485" s="257" t="n"/>
      <c r="U1485" s="296" t="n"/>
      <c r="V1485" s="175" t="n"/>
      <c r="W1485" s="175" t="n"/>
      <c r="X1485" s="175" t="n"/>
      <c r="Y1485" s="175" t="n"/>
      <c r="Z1485" s="175" t="n"/>
      <c r="AA1485" s="175" t="n"/>
      <c r="AB1485" s="175" t="n"/>
      <c r="AC1485" s="175" t="n"/>
      <c r="AD1485" s="175" t="n"/>
      <c r="AE1485" s="175" t="n"/>
      <c r="AF1485" s="175" t="n"/>
      <c r="AG1485" s="175" t="n"/>
      <c r="AH1485" s="175" t="n"/>
      <c r="AI1485" s="175" t="n"/>
      <c r="AJ1485" s="175" t="n"/>
    </row>
    <row r="1486">
      <c r="B1486" s="175" t="n"/>
      <c r="C1486" s="175" t="n"/>
      <c r="D1486" s="175" t="n"/>
      <c r="E1486" s="175" t="n"/>
      <c r="F1486" s="175" t="n"/>
      <c r="G1486" s="175" t="n"/>
      <c r="H1486" s="175" t="n"/>
      <c r="I1486" s="175" t="n"/>
      <c r="J1486" s="175" t="n"/>
      <c r="K1486" s="175" t="n"/>
      <c r="L1486" s="175" t="n"/>
      <c r="M1486" s="175" t="n"/>
      <c r="N1486" s="175" t="n"/>
      <c r="O1486" s="175" t="n"/>
      <c r="P1486" s="175" t="n"/>
      <c r="Q1486" s="175" t="n"/>
      <c r="R1486" s="175" t="n"/>
      <c r="S1486" s="257" t="n"/>
      <c r="U1486" s="296" t="n"/>
      <c r="V1486" s="175" t="n"/>
      <c r="W1486" s="175" t="n"/>
      <c r="X1486" s="175" t="n"/>
      <c r="Y1486" s="175" t="n"/>
      <c r="Z1486" s="175" t="n"/>
      <c r="AA1486" s="175" t="n"/>
      <c r="AB1486" s="175" t="n"/>
      <c r="AC1486" s="175" t="n"/>
      <c r="AD1486" s="175" t="n"/>
      <c r="AE1486" s="175" t="n"/>
      <c r="AF1486" s="175" t="n"/>
      <c r="AG1486" s="175" t="n"/>
      <c r="AH1486" s="175" t="n"/>
      <c r="AI1486" s="175" t="n"/>
      <c r="AJ1486" s="175" t="n"/>
    </row>
    <row r="1487">
      <c r="B1487" s="175" t="n"/>
      <c r="C1487" s="175" t="n"/>
      <c r="D1487" s="175" t="n"/>
      <c r="E1487" s="175" t="n"/>
      <c r="F1487" s="175" t="n"/>
      <c r="G1487" s="175" t="n"/>
      <c r="H1487" s="175" t="n"/>
      <c r="I1487" s="175" t="n"/>
      <c r="J1487" s="175" t="n"/>
      <c r="K1487" s="175" t="n"/>
      <c r="L1487" s="175" t="n"/>
      <c r="M1487" s="175" t="n"/>
      <c r="N1487" s="175" t="n"/>
      <c r="O1487" s="175" t="n"/>
      <c r="P1487" s="175" t="n"/>
      <c r="Q1487" s="175" t="n"/>
      <c r="R1487" s="175" t="n"/>
      <c r="S1487" s="257" t="n"/>
      <c r="U1487" s="296" t="n"/>
      <c r="V1487" s="175" t="n"/>
      <c r="W1487" s="175" t="n"/>
      <c r="X1487" s="175" t="n"/>
      <c r="Y1487" s="175" t="n"/>
      <c r="Z1487" s="175" t="n"/>
      <c r="AA1487" s="175" t="n"/>
      <c r="AB1487" s="175" t="n"/>
      <c r="AC1487" s="175" t="n"/>
      <c r="AD1487" s="175" t="n"/>
      <c r="AE1487" s="175" t="n"/>
      <c r="AF1487" s="175" t="n"/>
      <c r="AG1487" s="175" t="n"/>
      <c r="AH1487" s="175" t="n"/>
      <c r="AI1487" s="175" t="n"/>
      <c r="AJ1487" s="175" t="n"/>
    </row>
    <row r="1488">
      <c r="B1488" s="175" t="n"/>
      <c r="C1488" s="175" t="n"/>
      <c r="D1488" s="175" t="n"/>
      <c r="E1488" s="175" t="n"/>
      <c r="F1488" s="175" t="n"/>
      <c r="G1488" s="175" t="n"/>
      <c r="H1488" s="175" t="n"/>
      <c r="I1488" s="175" t="n"/>
      <c r="J1488" s="175" t="n"/>
      <c r="K1488" s="175" t="n"/>
      <c r="L1488" s="175" t="n"/>
      <c r="M1488" s="175" t="n"/>
      <c r="N1488" s="175" t="n"/>
      <c r="O1488" s="175" t="n"/>
      <c r="P1488" s="175" t="n"/>
      <c r="Q1488" s="175" t="n"/>
      <c r="R1488" s="175" t="n"/>
      <c r="S1488" s="257" t="n"/>
      <c r="U1488" s="296" t="n"/>
      <c r="V1488" s="175" t="n"/>
      <c r="W1488" s="175" t="n"/>
      <c r="X1488" s="175" t="n"/>
      <c r="Y1488" s="175" t="n"/>
      <c r="Z1488" s="175" t="n"/>
      <c r="AA1488" s="175" t="n"/>
      <c r="AB1488" s="175" t="n"/>
      <c r="AC1488" s="175" t="n"/>
      <c r="AD1488" s="175" t="n"/>
      <c r="AE1488" s="175" t="n"/>
      <c r="AF1488" s="175" t="n"/>
      <c r="AG1488" s="175" t="n"/>
      <c r="AH1488" s="175" t="n"/>
      <c r="AI1488" s="175" t="n"/>
      <c r="AJ1488" s="175" t="n"/>
    </row>
    <row r="1489">
      <c r="B1489" s="175" t="n"/>
      <c r="C1489" s="175" t="n"/>
      <c r="D1489" s="175" t="n"/>
      <c r="E1489" s="175" t="n"/>
      <c r="F1489" s="175" t="n"/>
      <c r="G1489" s="175" t="n"/>
      <c r="H1489" s="175" t="n"/>
      <c r="I1489" s="175" t="n"/>
      <c r="J1489" s="175" t="n"/>
      <c r="K1489" s="175" t="n"/>
      <c r="L1489" s="175" t="n"/>
      <c r="M1489" s="175" t="n"/>
      <c r="N1489" s="175" t="n"/>
      <c r="O1489" s="175" t="n"/>
      <c r="P1489" s="175" t="n"/>
      <c r="Q1489" s="175" t="n"/>
      <c r="R1489" s="175" t="n"/>
      <c r="S1489" s="257" t="n"/>
      <c r="U1489" s="296" t="n"/>
      <c r="V1489" s="175" t="n"/>
      <c r="W1489" s="175" t="n"/>
      <c r="X1489" s="175" t="n"/>
      <c r="Y1489" s="175" t="n"/>
      <c r="Z1489" s="175" t="n"/>
      <c r="AA1489" s="175" t="n"/>
      <c r="AB1489" s="175" t="n"/>
      <c r="AC1489" s="175" t="n"/>
      <c r="AD1489" s="175" t="n"/>
      <c r="AE1489" s="175" t="n"/>
      <c r="AF1489" s="175" t="n"/>
      <c r="AG1489" s="175" t="n"/>
      <c r="AH1489" s="175" t="n"/>
      <c r="AI1489" s="175" t="n"/>
      <c r="AJ1489" s="175" t="n"/>
    </row>
    <row r="1490">
      <c r="B1490" s="175" t="n"/>
      <c r="C1490" s="175" t="n"/>
      <c r="D1490" s="175" t="n"/>
      <c r="E1490" s="175" t="n"/>
      <c r="F1490" s="175" t="n"/>
      <c r="G1490" s="175" t="n"/>
      <c r="H1490" s="175" t="n"/>
      <c r="I1490" s="175" t="n"/>
      <c r="J1490" s="175" t="n"/>
      <c r="K1490" s="175" t="n"/>
      <c r="L1490" s="175" t="n"/>
      <c r="M1490" s="175" t="n"/>
      <c r="N1490" s="175" t="n"/>
      <c r="O1490" s="175" t="n"/>
      <c r="P1490" s="175" t="n"/>
      <c r="Q1490" s="175" t="n"/>
      <c r="R1490" s="175" t="n"/>
      <c r="S1490" s="257" t="n"/>
      <c r="U1490" s="296" t="n"/>
      <c r="V1490" s="175" t="n"/>
      <c r="W1490" s="175" t="n"/>
      <c r="X1490" s="175" t="n"/>
      <c r="Y1490" s="175" t="n"/>
      <c r="Z1490" s="175" t="n"/>
      <c r="AA1490" s="175" t="n"/>
      <c r="AB1490" s="175" t="n"/>
      <c r="AC1490" s="175" t="n"/>
      <c r="AD1490" s="175" t="n"/>
      <c r="AE1490" s="175" t="n"/>
      <c r="AF1490" s="175" t="n"/>
      <c r="AG1490" s="175" t="n"/>
      <c r="AH1490" s="175" t="n"/>
      <c r="AI1490" s="175" t="n"/>
      <c r="AJ1490" s="175" t="n"/>
    </row>
    <row r="1491">
      <c r="B1491" s="175" t="n"/>
      <c r="C1491" s="175" t="n"/>
      <c r="D1491" s="175" t="n"/>
      <c r="E1491" s="175" t="n"/>
      <c r="F1491" s="175" t="n"/>
      <c r="G1491" s="175" t="n"/>
      <c r="H1491" s="175" t="n"/>
      <c r="I1491" s="175" t="n"/>
      <c r="J1491" s="175" t="n"/>
      <c r="K1491" s="175" t="n"/>
      <c r="L1491" s="175" t="n"/>
      <c r="M1491" s="175" t="n"/>
      <c r="N1491" s="175" t="n"/>
      <c r="O1491" s="175" t="n"/>
      <c r="P1491" s="175" t="n"/>
      <c r="Q1491" s="175" t="n"/>
      <c r="R1491" s="175" t="n"/>
      <c r="S1491" s="257" t="n"/>
      <c r="U1491" s="296" t="n"/>
      <c r="V1491" s="175" t="n"/>
      <c r="W1491" s="175" t="n"/>
      <c r="X1491" s="175" t="n"/>
      <c r="Y1491" s="175" t="n"/>
      <c r="Z1491" s="175" t="n"/>
      <c r="AA1491" s="175" t="n"/>
      <c r="AB1491" s="175" t="n"/>
      <c r="AC1491" s="175" t="n"/>
      <c r="AD1491" s="175" t="n"/>
      <c r="AE1491" s="175" t="n"/>
      <c r="AF1491" s="175" t="n"/>
      <c r="AG1491" s="175" t="n"/>
      <c r="AH1491" s="175" t="n"/>
      <c r="AI1491" s="175" t="n"/>
      <c r="AJ1491" s="175" t="n"/>
    </row>
    <row r="1492">
      <c r="B1492" s="175" t="n"/>
      <c r="C1492" s="175" t="n"/>
      <c r="D1492" s="175" t="n"/>
      <c r="E1492" s="175" t="n"/>
      <c r="F1492" s="175" t="n"/>
      <c r="G1492" s="175" t="n"/>
      <c r="H1492" s="175" t="n"/>
      <c r="I1492" s="175" t="n"/>
      <c r="J1492" s="175" t="n"/>
      <c r="K1492" s="175" t="n"/>
      <c r="L1492" s="175" t="n"/>
      <c r="M1492" s="175" t="n"/>
      <c r="N1492" s="175" t="n"/>
      <c r="O1492" s="175" t="n"/>
      <c r="P1492" s="175" t="n"/>
      <c r="Q1492" s="175" t="n"/>
      <c r="R1492" s="175" t="n"/>
      <c r="S1492" s="257" t="n"/>
      <c r="U1492" s="296" t="n"/>
      <c r="V1492" s="175" t="n"/>
      <c r="W1492" s="175" t="n"/>
      <c r="X1492" s="175" t="n"/>
      <c r="Y1492" s="175" t="n"/>
      <c r="Z1492" s="175" t="n"/>
      <c r="AA1492" s="175" t="n"/>
      <c r="AB1492" s="175" t="n"/>
      <c r="AC1492" s="175" t="n"/>
      <c r="AD1492" s="175" t="n"/>
      <c r="AE1492" s="175" t="n"/>
      <c r="AF1492" s="175" t="n"/>
      <c r="AG1492" s="175" t="n"/>
      <c r="AH1492" s="175" t="n"/>
      <c r="AI1492" s="175" t="n"/>
      <c r="AJ1492" s="175" t="n"/>
    </row>
    <row r="1493">
      <c r="B1493" s="175" t="n"/>
      <c r="C1493" s="175" t="n"/>
      <c r="D1493" s="175" t="n"/>
      <c r="E1493" s="175" t="n"/>
      <c r="F1493" s="175" t="n"/>
      <c r="G1493" s="175" t="n"/>
      <c r="H1493" s="175" t="n"/>
      <c r="I1493" s="175" t="n"/>
      <c r="J1493" s="175" t="n"/>
      <c r="K1493" s="175" t="n"/>
      <c r="L1493" s="175" t="n"/>
      <c r="M1493" s="175" t="n"/>
      <c r="N1493" s="175" t="n"/>
      <c r="O1493" s="175" t="n"/>
      <c r="P1493" s="175" t="n"/>
      <c r="Q1493" s="175" t="n"/>
      <c r="R1493" s="175" t="n"/>
      <c r="S1493" s="257" t="n"/>
      <c r="U1493" s="296" t="n"/>
      <c r="V1493" s="175" t="n"/>
      <c r="W1493" s="175" t="n"/>
      <c r="X1493" s="175" t="n"/>
      <c r="Y1493" s="175" t="n"/>
      <c r="Z1493" s="175" t="n"/>
      <c r="AA1493" s="175" t="n"/>
      <c r="AB1493" s="175" t="n"/>
      <c r="AC1493" s="175" t="n"/>
      <c r="AD1493" s="175" t="n"/>
      <c r="AE1493" s="175" t="n"/>
      <c r="AF1493" s="175" t="n"/>
      <c r="AG1493" s="175" t="n"/>
      <c r="AH1493" s="175" t="n"/>
      <c r="AI1493" s="175" t="n"/>
      <c r="AJ1493" s="175" t="n"/>
    </row>
    <row r="1494">
      <c r="B1494" s="175" t="n"/>
      <c r="C1494" s="175" t="n"/>
      <c r="D1494" s="175" t="n"/>
      <c r="E1494" s="175" t="n"/>
      <c r="F1494" s="175" t="n"/>
      <c r="G1494" s="175" t="n"/>
      <c r="H1494" s="175" t="n"/>
      <c r="I1494" s="175" t="n"/>
      <c r="J1494" s="175" t="n"/>
      <c r="K1494" s="175" t="n"/>
      <c r="L1494" s="175" t="n"/>
      <c r="M1494" s="175" t="n"/>
      <c r="N1494" s="175" t="n"/>
      <c r="O1494" s="175" t="n"/>
      <c r="P1494" s="175" t="n"/>
      <c r="Q1494" s="175" t="n"/>
      <c r="R1494" s="175" t="n"/>
      <c r="S1494" s="257" t="n"/>
      <c r="U1494" s="296" t="n"/>
      <c r="V1494" s="175" t="n"/>
      <c r="W1494" s="175" t="n"/>
      <c r="X1494" s="175" t="n"/>
      <c r="Y1494" s="175" t="n"/>
      <c r="Z1494" s="175" t="n"/>
      <c r="AA1494" s="175" t="n"/>
      <c r="AB1494" s="175" t="n"/>
      <c r="AC1494" s="175" t="n"/>
      <c r="AD1494" s="175" t="n"/>
      <c r="AE1494" s="175" t="n"/>
      <c r="AF1494" s="175" t="n"/>
      <c r="AG1494" s="175" t="n"/>
      <c r="AH1494" s="175" t="n"/>
      <c r="AI1494" s="175" t="n"/>
      <c r="AJ1494" s="175" t="n"/>
    </row>
    <row r="1495">
      <c r="B1495" s="175" t="n"/>
      <c r="C1495" s="175" t="n"/>
      <c r="D1495" s="175" t="n"/>
      <c r="E1495" s="175" t="n"/>
      <c r="F1495" s="175" t="n"/>
      <c r="G1495" s="175" t="n"/>
      <c r="H1495" s="175" t="n"/>
      <c r="I1495" s="175" t="n"/>
      <c r="J1495" s="175" t="n"/>
      <c r="K1495" s="175" t="n"/>
      <c r="L1495" s="175" t="n"/>
      <c r="M1495" s="175" t="n"/>
      <c r="N1495" s="175" t="n"/>
      <c r="O1495" s="175" t="n"/>
      <c r="P1495" s="175" t="n"/>
      <c r="Q1495" s="175" t="n"/>
      <c r="R1495" s="175" t="n"/>
      <c r="S1495" s="257" t="n"/>
      <c r="U1495" s="296" t="n"/>
      <c r="V1495" s="175" t="n"/>
      <c r="W1495" s="175" t="n"/>
      <c r="X1495" s="175" t="n"/>
      <c r="Y1495" s="175" t="n"/>
      <c r="Z1495" s="175" t="n"/>
      <c r="AA1495" s="175" t="n"/>
      <c r="AB1495" s="175" t="n"/>
      <c r="AC1495" s="175" t="n"/>
      <c r="AD1495" s="175" t="n"/>
      <c r="AE1495" s="175" t="n"/>
      <c r="AF1495" s="175" t="n"/>
      <c r="AG1495" s="175" t="n"/>
      <c r="AH1495" s="175" t="n"/>
      <c r="AI1495" s="175" t="n"/>
      <c r="AJ1495" s="175" t="n"/>
    </row>
    <row r="1496">
      <c r="B1496" s="175" t="n"/>
      <c r="C1496" s="175" t="n"/>
      <c r="D1496" s="175" t="n"/>
      <c r="E1496" s="175" t="n"/>
      <c r="F1496" s="175" t="n"/>
      <c r="G1496" s="175" t="n"/>
      <c r="H1496" s="175" t="n"/>
      <c r="I1496" s="175" t="n"/>
      <c r="J1496" s="175" t="n"/>
      <c r="K1496" s="175" t="n"/>
      <c r="L1496" s="175" t="n"/>
      <c r="M1496" s="175" t="n"/>
      <c r="N1496" s="175" t="n"/>
      <c r="O1496" s="175" t="n"/>
      <c r="P1496" s="175" t="n"/>
      <c r="Q1496" s="175" t="n"/>
      <c r="R1496" s="175" t="n"/>
      <c r="S1496" s="257" t="n"/>
      <c r="U1496" s="296" t="n"/>
      <c r="V1496" s="175" t="n"/>
      <c r="W1496" s="175" t="n"/>
      <c r="X1496" s="175" t="n"/>
      <c r="Y1496" s="175" t="n"/>
      <c r="Z1496" s="175" t="n"/>
      <c r="AA1496" s="175" t="n"/>
      <c r="AB1496" s="175" t="n"/>
      <c r="AC1496" s="175" t="n"/>
      <c r="AD1496" s="175" t="n"/>
      <c r="AE1496" s="175" t="n"/>
      <c r="AF1496" s="175" t="n"/>
      <c r="AG1496" s="175" t="n"/>
      <c r="AH1496" s="175" t="n"/>
      <c r="AI1496" s="175" t="n"/>
      <c r="AJ1496" s="175" t="n"/>
    </row>
    <row r="1497">
      <c r="B1497" s="175" t="n"/>
      <c r="C1497" s="175" t="n"/>
      <c r="D1497" s="175" t="n"/>
      <c r="E1497" s="175" t="n"/>
      <c r="F1497" s="175" t="n"/>
      <c r="G1497" s="175" t="n"/>
      <c r="H1497" s="175" t="n"/>
      <c r="I1497" s="175" t="n"/>
      <c r="J1497" s="175" t="n"/>
      <c r="K1497" s="175" t="n"/>
      <c r="L1497" s="175" t="n"/>
      <c r="M1497" s="175" t="n"/>
      <c r="N1497" s="175" t="n"/>
      <c r="O1497" s="175" t="n"/>
      <c r="P1497" s="175" t="n"/>
      <c r="Q1497" s="175" t="n"/>
      <c r="R1497" s="175" t="n"/>
      <c r="S1497" s="257" t="n"/>
      <c r="U1497" s="296" t="n"/>
      <c r="V1497" s="175" t="n"/>
      <c r="W1497" s="175" t="n"/>
      <c r="X1497" s="175" t="n"/>
      <c r="Y1497" s="175" t="n"/>
      <c r="Z1497" s="175" t="n"/>
      <c r="AA1497" s="175" t="n"/>
      <c r="AB1497" s="175" t="n"/>
      <c r="AC1497" s="175" t="n"/>
      <c r="AD1497" s="175" t="n"/>
      <c r="AE1497" s="175" t="n"/>
      <c r="AF1497" s="175" t="n"/>
      <c r="AG1497" s="175" t="n"/>
      <c r="AH1497" s="175" t="n"/>
      <c r="AI1497" s="175" t="n"/>
      <c r="AJ1497" s="175" t="n"/>
    </row>
    <row r="1498">
      <c r="B1498" s="175" t="n"/>
      <c r="C1498" s="175" t="n"/>
      <c r="D1498" s="175" t="n"/>
      <c r="E1498" s="175" t="n"/>
      <c r="F1498" s="175" t="n"/>
      <c r="G1498" s="175" t="n"/>
      <c r="H1498" s="175" t="n"/>
      <c r="I1498" s="175" t="n"/>
      <c r="J1498" s="175" t="n"/>
      <c r="K1498" s="175" t="n"/>
      <c r="L1498" s="175" t="n"/>
      <c r="M1498" s="175" t="n"/>
      <c r="N1498" s="175" t="n"/>
      <c r="O1498" s="175" t="n"/>
      <c r="P1498" s="175" t="n"/>
      <c r="Q1498" s="175" t="n"/>
      <c r="R1498" s="175" t="n"/>
      <c r="S1498" s="257" t="n"/>
      <c r="U1498" s="296" t="n"/>
      <c r="V1498" s="175" t="n"/>
      <c r="W1498" s="175" t="n"/>
      <c r="X1498" s="175" t="n"/>
      <c r="Y1498" s="175" t="n"/>
      <c r="Z1498" s="175" t="n"/>
      <c r="AA1498" s="175" t="n"/>
      <c r="AB1498" s="175" t="n"/>
      <c r="AC1498" s="175" t="n"/>
      <c r="AD1498" s="175" t="n"/>
      <c r="AE1498" s="175" t="n"/>
      <c r="AF1498" s="175" t="n"/>
      <c r="AG1498" s="175" t="n"/>
      <c r="AH1498" s="175" t="n"/>
      <c r="AI1498" s="175" t="n"/>
      <c r="AJ1498" s="175" t="n"/>
    </row>
    <row r="1499">
      <c r="B1499" s="175" t="n"/>
      <c r="C1499" s="175" t="n"/>
      <c r="D1499" s="175" t="n"/>
      <c r="E1499" s="175" t="n"/>
      <c r="F1499" s="175" t="n"/>
      <c r="G1499" s="175" t="n"/>
      <c r="H1499" s="175" t="n"/>
      <c r="I1499" s="175" t="n"/>
      <c r="J1499" s="175" t="n"/>
      <c r="K1499" s="175" t="n"/>
      <c r="L1499" s="175" t="n"/>
      <c r="M1499" s="175" t="n"/>
      <c r="N1499" s="175" t="n"/>
      <c r="O1499" s="175" t="n"/>
      <c r="P1499" s="175" t="n"/>
      <c r="Q1499" s="175" t="n"/>
      <c r="R1499" s="175" t="n"/>
      <c r="S1499" s="257" t="n"/>
      <c r="U1499" s="296" t="n"/>
      <c r="V1499" s="175" t="n"/>
      <c r="W1499" s="175" t="n"/>
      <c r="X1499" s="175" t="n"/>
      <c r="Y1499" s="175" t="n"/>
      <c r="Z1499" s="175" t="n"/>
      <c r="AA1499" s="175" t="n"/>
      <c r="AB1499" s="175" t="n"/>
      <c r="AC1499" s="175" t="n"/>
      <c r="AD1499" s="175" t="n"/>
      <c r="AE1499" s="175" t="n"/>
      <c r="AF1499" s="175" t="n"/>
      <c r="AG1499" s="175" t="n"/>
      <c r="AH1499" s="175" t="n"/>
      <c r="AI1499" s="175" t="n"/>
      <c r="AJ1499" s="175" t="n"/>
    </row>
    <row r="1500">
      <c r="B1500" s="175" t="n"/>
      <c r="C1500" s="175" t="n"/>
      <c r="D1500" s="175" t="n"/>
      <c r="E1500" s="175" t="n"/>
      <c r="F1500" s="175" t="n"/>
      <c r="G1500" s="175" t="n"/>
      <c r="H1500" s="175" t="n"/>
      <c r="I1500" s="175" t="n"/>
      <c r="J1500" s="175" t="n"/>
      <c r="K1500" s="175" t="n"/>
      <c r="L1500" s="175" t="n"/>
      <c r="M1500" s="175" t="n"/>
      <c r="N1500" s="175" t="n"/>
      <c r="O1500" s="175" t="n"/>
      <c r="P1500" s="175" t="n"/>
      <c r="Q1500" s="175" t="n"/>
      <c r="R1500" s="175" t="n"/>
      <c r="S1500" s="257" t="n"/>
      <c r="U1500" s="296" t="n"/>
      <c r="V1500" s="175" t="n"/>
      <c r="W1500" s="175" t="n"/>
      <c r="X1500" s="175" t="n"/>
      <c r="Y1500" s="175" t="n"/>
      <c r="Z1500" s="175" t="n"/>
      <c r="AA1500" s="175" t="n"/>
      <c r="AB1500" s="175" t="n"/>
      <c r="AC1500" s="175" t="n"/>
      <c r="AD1500" s="175" t="n"/>
      <c r="AE1500" s="175" t="n"/>
      <c r="AF1500" s="175" t="n"/>
      <c r="AG1500" s="175" t="n"/>
      <c r="AH1500" s="175" t="n"/>
      <c r="AI1500" s="175" t="n"/>
      <c r="AJ1500" s="175" t="n"/>
    </row>
    <row r="1501">
      <c r="B1501" s="175" t="n"/>
      <c r="C1501" s="175" t="n"/>
      <c r="D1501" s="175" t="n"/>
      <c r="E1501" s="175" t="n"/>
      <c r="F1501" s="175" t="n"/>
      <c r="G1501" s="175" t="n"/>
      <c r="H1501" s="175" t="n"/>
      <c r="I1501" s="175" t="n"/>
      <c r="J1501" s="175" t="n"/>
      <c r="K1501" s="175" t="n"/>
      <c r="L1501" s="175" t="n"/>
      <c r="M1501" s="175" t="n"/>
      <c r="N1501" s="175" t="n"/>
      <c r="O1501" s="175" t="n"/>
      <c r="P1501" s="175" t="n"/>
      <c r="Q1501" s="175" t="n"/>
      <c r="R1501" s="175" t="n"/>
      <c r="S1501" s="257" t="n"/>
      <c r="U1501" s="296" t="n"/>
      <c r="V1501" s="175" t="n"/>
      <c r="W1501" s="175" t="n"/>
      <c r="X1501" s="175" t="n"/>
      <c r="Y1501" s="175" t="n"/>
      <c r="Z1501" s="175" t="n"/>
      <c r="AA1501" s="175" t="n"/>
      <c r="AB1501" s="175" t="n"/>
      <c r="AC1501" s="175" t="n"/>
      <c r="AD1501" s="175" t="n"/>
      <c r="AE1501" s="175" t="n"/>
      <c r="AF1501" s="175" t="n"/>
      <c r="AG1501" s="175" t="n"/>
      <c r="AH1501" s="175" t="n"/>
      <c r="AI1501" s="175" t="n"/>
      <c r="AJ1501" s="175" t="n"/>
    </row>
    <row r="1502">
      <c r="B1502" s="175" t="n"/>
      <c r="C1502" s="175" t="n"/>
      <c r="D1502" s="175" t="n"/>
      <c r="E1502" s="175" t="n"/>
      <c r="F1502" s="175" t="n"/>
      <c r="G1502" s="175" t="n"/>
      <c r="H1502" s="175" t="n"/>
      <c r="I1502" s="175" t="n"/>
      <c r="J1502" s="175" t="n"/>
      <c r="K1502" s="175" t="n"/>
      <c r="L1502" s="175" t="n"/>
      <c r="M1502" s="175" t="n"/>
      <c r="N1502" s="175" t="n"/>
      <c r="O1502" s="175" t="n"/>
      <c r="P1502" s="175" t="n"/>
      <c r="Q1502" s="175" t="n"/>
      <c r="R1502" s="175" t="n"/>
      <c r="S1502" s="257" t="n"/>
      <c r="U1502" s="296" t="n"/>
      <c r="V1502" s="175" t="n"/>
      <c r="W1502" s="175" t="n"/>
      <c r="X1502" s="175" t="n"/>
      <c r="Y1502" s="175" t="n"/>
      <c r="Z1502" s="175" t="n"/>
      <c r="AA1502" s="175" t="n"/>
      <c r="AB1502" s="175" t="n"/>
      <c r="AC1502" s="175" t="n"/>
      <c r="AD1502" s="175" t="n"/>
      <c r="AE1502" s="175" t="n"/>
      <c r="AF1502" s="175" t="n"/>
      <c r="AG1502" s="175" t="n"/>
      <c r="AH1502" s="175" t="n"/>
      <c r="AI1502" s="175" t="n"/>
      <c r="AJ1502" s="175" t="n"/>
    </row>
    <row r="1503">
      <c r="B1503" s="175" t="n"/>
      <c r="C1503" s="175" t="n"/>
      <c r="D1503" s="175" t="n"/>
      <c r="E1503" s="175" t="n"/>
      <c r="F1503" s="175" t="n"/>
      <c r="G1503" s="175" t="n"/>
      <c r="H1503" s="175" t="n"/>
      <c r="I1503" s="175" t="n"/>
      <c r="J1503" s="175" t="n"/>
      <c r="K1503" s="175" t="n"/>
      <c r="L1503" s="175" t="n"/>
      <c r="M1503" s="175" t="n"/>
      <c r="N1503" s="175" t="n"/>
      <c r="O1503" s="175" t="n"/>
      <c r="P1503" s="175" t="n"/>
      <c r="Q1503" s="175" t="n"/>
      <c r="R1503" s="175" t="n"/>
      <c r="S1503" s="257" t="n"/>
      <c r="U1503" s="296" t="n"/>
      <c r="V1503" s="175" t="n"/>
      <c r="W1503" s="175" t="n"/>
      <c r="X1503" s="175" t="n"/>
      <c r="Y1503" s="175" t="n"/>
      <c r="Z1503" s="175" t="n"/>
      <c r="AA1503" s="175" t="n"/>
      <c r="AB1503" s="175" t="n"/>
      <c r="AC1503" s="175" t="n"/>
      <c r="AD1503" s="175" t="n"/>
      <c r="AE1503" s="175" t="n"/>
      <c r="AF1503" s="175" t="n"/>
      <c r="AG1503" s="175" t="n"/>
      <c r="AH1503" s="175" t="n"/>
      <c r="AI1503" s="175" t="n"/>
      <c r="AJ1503" s="175" t="n"/>
    </row>
    <row r="1504">
      <c r="B1504" s="175" t="n"/>
      <c r="C1504" s="175" t="n"/>
      <c r="D1504" s="175" t="n"/>
      <c r="E1504" s="175" t="n"/>
      <c r="F1504" s="175" t="n"/>
      <c r="G1504" s="175" t="n"/>
      <c r="H1504" s="175" t="n"/>
      <c r="I1504" s="175" t="n"/>
      <c r="J1504" s="175" t="n"/>
      <c r="K1504" s="175" t="n"/>
      <c r="L1504" s="175" t="n"/>
      <c r="M1504" s="175" t="n"/>
      <c r="N1504" s="175" t="n"/>
      <c r="O1504" s="175" t="n"/>
      <c r="P1504" s="175" t="n"/>
      <c r="Q1504" s="175" t="n"/>
      <c r="R1504" s="175" t="n"/>
      <c r="S1504" s="257" t="n"/>
      <c r="U1504" s="296" t="n"/>
      <c r="V1504" s="175" t="n"/>
      <c r="W1504" s="175" t="n"/>
      <c r="X1504" s="175" t="n"/>
      <c r="Y1504" s="175" t="n"/>
      <c r="Z1504" s="175" t="n"/>
      <c r="AA1504" s="175" t="n"/>
      <c r="AB1504" s="175" t="n"/>
      <c r="AC1504" s="175" t="n"/>
      <c r="AD1504" s="175" t="n"/>
      <c r="AE1504" s="175" t="n"/>
      <c r="AF1504" s="175" t="n"/>
      <c r="AG1504" s="175" t="n"/>
      <c r="AH1504" s="175" t="n"/>
      <c r="AI1504" s="175" t="n"/>
      <c r="AJ1504" s="175" t="n"/>
    </row>
    <row r="1505">
      <c r="B1505" s="175" t="n"/>
      <c r="C1505" s="175" t="n"/>
      <c r="D1505" s="175" t="n"/>
      <c r="E1505" s="175" t="n"/>
      <c r="F1505" s="175" t="n"/>
      <c r="G1505" s="175" t="n"/>
      <c r="H1505" s="175" t="n"/>
      <c r="I1505" s="175" t="n"/>
      <c r="J1505" s="175" t="n"/>
      <c r="K1505" s="175" t="n"/>
      <c r="L1505" s="175" t="n"/>
      <c r="M1505" s="175" t="n"/>
      <c r="N1505" s="175" t="n"/>
      <c r="O1505" s="175" t="n"/>
      <c r="P1505" s="175" t="n"/>
      <c r="Q1505" s="175" t="n"/>
      <c r="R1505" s="175" t="n"/>
      <c r="S1505" s="257" t="n"/>
      <c r="U1505" s="296" t="n"/>
      <c r="V1505" s="175" t="n"/>
      <c r="W1505" s="175" t="n"/>
      <c r="X1505" s="175" t="n"/>
      <c r="Y1505" s="175" t="n"/>
      <c r="Z1505" s="175" t="n"/>
      <c r="AA1505" s="175" t="n"/>
      <c r="AB1505" s="175" t="n"/>
      <c r="AC1505" s="175" t="n"/>
      <c r="AD1505" s="175" t="n"/>
      <c r="AE1505" s="175" t="n"/>
      <c r="AF1505" s="175" t="n"/>
      <c r="AG1505" s="175" t="n"/>
      <c r="AH1505" s="175" t="n"/>
      <c r="AI1505" s="175" t="n"/>
      <c r="AJ1505" s="175" t="n"/>
    </row>
    <row r="1506">
      <c r="B1506" s="175" t="n"/>
      <c r="C1506" s="175" t="n"/>
      <c r="D1506" s="175" t="n"/>
      <c r="E1506" s="175" t="n"/>
      <c r="F1506" s="175" t="n"/>
      <c r="G1506" s="175" t="n"/>
      <c r="H1506" s="175" t="n"/>
      <c r="I1506" s="175" t="n"/>
      <c r="J1506" s="175" t="n"/>
      <c r="K1506" s="175" t="n"/>
      <c r="L1506" s="175" t="n"/>
      <c r="M1506" s="175" t="n"/>
      <c r="N1506" s="175" t="n"/>
      <c r="O1506" s="175" t="n"/>
      <c r="P1506" s="175" t="n"/>
      <c r="Q1506" s="175" t="n"/>
      <c r="R1506" s="175" t="n"/>
      <c r="S1506" s="257" t="n"/>
      <c r="U1506" s="296" t="n"/>
      <c r="V1506" s="175" t="n"/>
      <c r="W1506" s="175" t="n"/>
      <c r="X1506" s="175" t="n"/>
      <c r="Y1506" s="175" t="n"/>
      <c r="Z1506" s="175" t="n"/>
      <c r="AA1506" s="175" t="n"/>
      <c r="AB1506" s="175" t="n"/>
      <c r="AC1506" s="175" t="n"/>
      <c r="AD1506" s="175" t="n"/>
      <c r="AE1506" s="175" t="n"/>
      <c r="AF1506" s="175" t="n"/>
      <c r="AG1506" s="175" t="n"/>
      <c r="AH1506" s="175" t="n"/>
      <c r="AI1506" s="175" t="n"/>
      <c r="AJ1506" s="175" t="n"/>
    </row>
    <row r="1507">
      <c r="B1507" s="175" t="n"/>
      <c r="C1507" s="175" t="n"/>
      <c r="D1507" s="175" t="n"/>
      <c r="E1507" s="175" t="n"/>
      <c r="F1507" s="175" t="n"/>
      <c r="G1507" s="175" t="n"/>
      <c r="H1507" s="175" t="n"/>
      <c r="I1507" s="175" t="n"/>
      <c r="J1507" s="175" t="n"/>
      <c r="K1507" s="175" t="n"/>
      <c r="L1507" s="175" t="n"/>
      <c r="M1507" s="175" t="n"/>
      <c r="N1507" s="175" t="n"/>
      <c r="O1507" s="175" t="n"/>
      <c r="P1507" s="175" t="n"/>
      <c r="Q1507" s="175" t="n"/>
      <c r="R1507" s="175" t="n"/>
      <c r="S1507" s="257" t="n"/>
      <c r="U1507" s="296" t="n"/>
      <c r="V1507" s="175" t="n"/>
      <c r="W1507" s="175" t="n"/>
      <c r="X1507" s="175" t="n"/>
      <c r="Y1507" s="175" t="n"/>
      <c r="Z1507" s="175" t="n"/>
      <c r="AA1507" s="175" t="n"/>
      <c r="AB1507" s="175" t="n"/>
      <c r="AC1507" s="175" t="n"/>
      <c r="AD1507" s="175" t="n"/>
      <c r="AE1507" s="175" t="n"/>
      <c r="AF1507" s="175" t="n"/>
      <c r="AG1507" s="175" t="n"/>
      <c r="AH1507" s="175" t="n"/>
      <c r="AI1507" s="175" t="n"/>
      <c r="AJ1507" s="175" t="n"/>
    </row>
    <row r="1508">
      <c r="B1508" s="175" t="n"/>
      <c r="C1508" s="175" t="n"/>
      <c r="D1508" s="175" t="n"/>
      <c r="E1508" s="175" t="n"/>
      <c r="F1508" s="175" t="n"/>
      <c r="G1508" s="175" t="n"/>
      <c r="H1508" s="175" t="n"/>
      <c r="I1508" s="175" t="n"/>
      <c r="J1508" s="175" t="n"/>
      <c r="K1508" s="175" t="n"/>
      <c r="L1508" s="175" t="n"/>
      <c r="M1508" s="175" t="n"/>
      <c r="N1508" s="175" t="n"/>
      <c r="O1508" s="175" t="n"/>
      <c r="P1508" s="175" t="n"/>
      <c r="Q1508" s="175" t="n"/>
      <c r="R1508" s="175" t="n"/>
      <c r="S1508" s="257" t="n"/>
      <c r="U1508" s="296" t="n"/>
      <c r="V1508" s="175" t="n"/>
      <c r="W1508" s="175" t="n"/>
      <c r="X1508" s="175" t="n"/>
      <c r="Y1508" s="175" t="n"/>
      <c r="Z1508" s="175" t="n"/>
      <c r="AA1508" s="175" t="n"/>
      <c r="AB1508" s="175" t="n"/>
      <c r="AC1508" s="175" t="n"/>
      <c r="AD1508" s="175" t="n"/>
      <c r="AE1508" s="175" t="n"/>
      <c r="AF1508" s="175" t="n"/>
      <c r="AG1508" s="175" t="n"/>
      <c r="AH1508" s="175" t="n"/>
      <c r="AI1508" s="175" t="n"/>
      <c r="AJ1508" s="175" t="n"/>
    </row>
    <row r="1509">
      <c r="B1509" s="175" t="n"/>
      <c r="C1509" s="175" t="n"/>
      <c r="D1509" s="175" t="n"/>
      <c r="E1509" s="175" t="n"/>
      <c r="F1509" s="175" t="n"/>
      <c r="G1509" s="175" t="n"/>
      <c r="H1509" s="175" t="n"/>
      <c r="I1509" s="175" t="n"/>
      <c r="J1509" s="175" t="n"/>
      <c r="K1509" s="175" t="n"/>
      <c r="L1509" s="175" t="n"/>
      <c r="M1509" s="175" t="n"/>
      <c r="N1509" s="175" t="n"/>
      <c r="O1509" s="175" t="n"/>
      <c r="P1509" s="175" t="n"/>
      <c r="Q1509" s="175" t="n"/>
      <c r="R1509" s="175" t="n"/>
      <c r="S1509" s="257" t="n"/>
      <c r="U1509" s="296" t="n"/>
      <c r="V1509" s="175" t="n"/>
      <c r="W1509" s="175" t="n"/>
      <c r="X1509" s="175" t="n"/>
      <c r="Y1509" s="175" t="n"/>
      <c r="Z1509" s="175" t="n"/>
      <c r="AA1509" s="175" t="n"/>
      <c r="AB1509" s="175" t="n"/>
      <c r="AC1509" s="175" t="n"/>
      <c r="AD1509" s="175" t="n"/>
      <c r="AE1509" s="175" t="n"/>
      <c r="AF1509" s="175" t="n"/>
      <c r="AG1509" s="175" t="n"/>
      <c r="AH1509" s="175" t="n"/>
      <c r="AI1509" s="175" t="n"/>
      <c r="AJ1509" s="175" t="n"/>
    </row>
    <row r="1510">
      <c r="B1510" s="175" t="n"/>
      <c r="C1510" s="175" t="n"/>
      <c r="D1510" s="175" t="n"/>
      <c r="E1510" s="175" t="n"/>
      <c r="F1510" s="175" t="n"/>
      <c r="G1510" s="175" t="n"/>
      <c r="H1510" s="175" t="n"/>
      <c r="I1510" s="175" t="n"/>
      <c r="J1510" s="175" t="n"/>
      <c r="K1510" s="175" t="n"/>
      <c r="L1510" s="175" t="n"/>
      <c r="M1510" s="175" t="n"/>
      <c r="N1510" s="175" t="n"/>
      <c r="O1510" s="175" t="n"/>
      <c r="P1510" s="175" t="n"/>
      <c r="Q1510" s="175" t="n"/>
      <c r="R1510" s="175" t="n"/>
      <c r="S1510" s="257" t="n"/>
      <c r="U1510" s="296" t="n"/>
      <c r="V1510" s="175" t="n"/>
      <c r="W1510" s="175" t="n"/>
      <c r="X1510" s="175" t="n"/>
      <c r="Y1510" s="175" t="n"/>
      <c r="Z1510" s="175" t="n"/>
      <c r="AA1510" s="175" t="n"/>
      <c r="AB1510" s="175" t="n"/>
      <c r="AC1510" s="175" t="n"/>
      <c r="AD1510" s="175" t="n"/>
      <c r="AE1510" s="175" t="n"/>
      <c r="AF1510" s="175" t="n"/>
      <c r="AG1510" s="175" t="n"/>
      <c r="AH1510" s="175" t="n"/>
      <c r="AI1510" s="175" t="n"/>
      <c r="AJ1510" s="175" t="n"/>
    </row>
    <row r="1511">
      <c r="B1511" s="175" t="n"/>
      <c r="C1511" s="175" t="n"/>
      <c r="D1511" s="175" t="n"/>
      <c r="E1511" s="175" t="n"/>
      <c r="F1511" s="175" t="n"/>
      <c r="G1511" s="175" t="n"/>
      <c r="H1511" s="175" t="n"/>
      <c r="I1511" s="175" t="n"/>
      <c r="J1511" s="175" t="n"/>
      <c r="K1511" s="175" t="n"/>
      <c r="L1511" s="175" t="n"/>
      <c r="M1511" s="175" t="n"/>
      <c r="N1511" s="175" t="n"/>
      <c r="O1511" s="175" t="n"/>
      <c r="P1511" s="175" t="n"/>
      <c r="Q1511" s="175" t="n"/>
      <c r="R1511" s="175" t="n"/>
      <c r="S1511" s="257" t="n"/>
      <c r="U1511" s="296" t="n"/>
      <c r="V1511" s="175" t="n"/>
      <c r="W1511" s="175" t="n"/>
      <c r="X1511" s="175" t="n"/>
      <c r="Y1511" s="175" t="n"/>
      <c r="Z1511" s="175" t="n"/>
      <c r="AA1511" s="175" t="n"/>
      <c r="AB1511" s="175" t="n"/>
      <c r="AC1511" s="175" t="n"/>
      <c r="AD1511" s="175" t="n"/>
      <c r="AE1511" s="175" t="n"/>
      <c r="AF1511" s="175" t="n"/>
      <c r="AG1511" s="175" t="n"/>
      <c r="AH1511" s="175" t="n"/>
      <c r="AI1511" s="175" t="n"/>
      <c r="AJ1511" s="175" t="n"/>
    </row>
    <row r="1512">
      <c r="B1512" s="175" t="n"/>
      <c r="C1512" s="175" t="n"/>
      <c r="D1512" s="175" t="n"/>
      <c r="E1512" s="175" t="n"/>
      <c r="F1512" s="175" t="n"/>
      <c r="G1512" s="175" t="n"/>
      <c r="H1512" s="175" t="n"/>
      <c r="I1512" s="175" t="n"/>
      <c r="J1512" s="175" t="n"/>
      <c r="K1512" s="175" t="n"/>
      <c r="L1512" s="175" t="n"/>
      <c r="M1512" s="175" t="n"/>
      <c r="N1512" s="175" t="n"/>
      <c r="O1512" s="175" t="n"/>
      <c r="P1512" s="175" t="n"/>
      <c r="Q1512" s="175" t="n"/>
      <c r="R1512" s="175" t="n"/>
      <c r="S1512" s="257" t="n"/>
      <c r="U1512" s="296" t="n"/>
      <c r="V1512" s="175" t="n"/>
      <c r="W1512" s="175" t="n"/>
      <c r="X1512" s="175" t="n"/>
      <c r="Y1512" s="175" t="n"/>
      <c r="Z1512" s="175" t="n"/>
      <c r="AA1512" s="175" t="n"/>
      <c r="AB1512" s="175" t="n"/>
      <c r="AC1512" s="175" t="n"/>
      <c r="AD1512" s="175" t="n"/>
      <c r="AE1512" s="175" t="n"/>
      <c r="AF1512" s="175" t="n"/>
      <c r="AG1512" s="175" t="n"/>
      <c r="AH1512" s="175" t="n"/>
      <c r="AI1512" s="175" t="n"/>
      <c r="AJ1512" s="175" t="n"/>
    </row>
    <row r="1513">
      <c r="B1513" s="175" t="n"/>
      <c r="C1513" s="175" t="n"/>
      <c r="D1513" s="175" t="n"/>
      <c r="E1513" s="175" t="n"/>
      <c r="F1513" s="175" t="n"/>
      <c r="G1513" s="175" t="n"/>
      <c r="H1513" s="175" t="n"/>
      <c r="I1513" s="175" t="n"/>
      <c r="J1513" s="175" t="n"/>
      <c r="K1513" s="175" t="n"/>
      <c r="L1513" s="175" t="n"/>
      <c r="M1513" s="175" t="n"/>
      <c r="N1513" s="175" t="n"/>
      <c r="O1513" s="175" t="n"/>
      <c r="P1513" s="175" t="n"/>
      <c r="Q1513" s="175" t="n"/>
      <c r="R1513" s="175" t="n"/>
      <c r="S1513" s="257" t="n"/>
      <c r="U1513" s="296" t="n"/>
      <c r="V1513" s="175" t="n"/>
      <c r="W1513" s="175" t="n"/>
      <c r="X1513" s="175" t="n"/>
      <c r="Y1513" s="175" t="n"/>
      <c r="Z1513" s="175" t="n"/>
      <c r="AA1513" s="175" t="n"/>
      <c r="AB1513" s="175" t="n"/>
      <c r="AC1513" s="175" t="n"/>
      <c r="AD1513" s="175" t="n"/>
      <c r="AE1513" s="175" t="n"/>
      <c r="AF1513" s="175" t="n"/>
      <c r="AG1513" s="175" t="n"/>
      <c r="AH1513" s="175" t="n"/>
      <c r="AI1513" s="175" t="n"/>
      <c r="AJ1513" s="175" t="n"/>
    </row>
    <row r="1514">
      <c r="B1514" s="175" t="n"/>
      <c r="C1514" s="175" t="n"/>
      <c r="D1514" s="175" t="n"/>
      <c r="E1514" s="175" t="n"/>
      <c r="F1514" s="175" t="n"/>
      <c r="G1514" s="175" t="n"/>
      <c r="H1514" s="175" t="n"/>
      <c r="I1514" s="175" t="n"/>
      <c r="J1514" s="175" t="n"/>
      <c r="K1514" s="175" t="n"/>
      <c r="L1514" s="175" t="n"/>
      <c r="M1514" s="175" t="n"/>
      <c r="N1514" s="175" t="n"/>
      <c r="O1514" s="175" t="n"/>
      <c r="P1514" s="175" t="n"/>
      <c r="Q1514" s="175" t="n"/>
      <c r="R1514" s="175" t="n"/>
      <c r="S1514" s="257" t="n"/>
      <c r="U1514" s="296" t="n"/>
      <c r="V1514" s="175" t="n"/>
      <c r="W1514" s="175" t="n"/>
      <c r="X1514" s="175" t="n"/>
      <c r="Y1514" s="175" t="n"/>
      <c r="Z1514" s="175" t="n"/>
      <c r="AA1514" s="175" t="n"/>
      <c r="AB1514" s="175" t="n"/>
      <c r="AC1514" s="175" t="n"/>
      <c r="AD1514" s="175" t="n"/>
      <c r="AE1514" s="175" t="n"/>
      <c r="AF1514" s="175" t="n"/>
      <c r="AG1514" s="175" t="n"/>
      <c r="AH1514" s="175" t="n"/>
      <c r="AI1514" s="175" t="n"/>
      <c r="AJ1514" s="175" t="n"/>
    </row>
    <row r="1515">
      <c r="B1515" s="175" t="n"/>
      <c r="C1515" s="175" t="n"/>
      <c r="D1515" s="175" t="n"/>
      <c r="E1515" s="175" t="n"/>
      <c r="F1515" s="175" t="n"/>
      <c r="G1515" s="175" t="n"/>
      <c r="H1515" s="175" t="n"/>
      <c r="I1515" s="175" t="n"/>
      <c r="J1515" s="175" t="n"/>
      <c r="K1515" s="175" t="n"/>
      <c r="L1515" s="175" t="n"/>
      <c r="M1515" s="175" t="n"/>
      <c r="N1515" s="175" t="n"/>
      <c r="O1515" s="175" t="n"/>
      <c r="P1515" s="175" t="n"/>
      <c r="Q1515" s="175" t="n"/>
      <c r="R1515" s="175" t="n"/>
      <c r="S1515" s="257" t="n"/>
      <c r="U1515" s="296" t="n"/>
      <c r="V1515" s="175" t="n"/>
      <c r="W1515" s="175" t="n"/>
      <c r="X1515" s="175" t="n"/>
      <c r="Y1515" s="175" t="n"/>
      <c r="Z1515" s="175" t="n"/>
      <c r="AA1515" s="175" t="n"/>
      <c r="AB1515" s="175" t="n"/>
      <c r="AC1515" s="175" t="n"/>
      <c r="AD1515" s="175" t="n"/>
      <c r="AE1515" s="175" t="n"/>
      <c r="AF1515" s="175" t="n"/>
      <c r="AG1515" s="175" t="n"/>
      <c r="AH1515" s="175" t="n"/>
      <c r="AI1515" s="175" t="n"/>
      <c r="AJ1515" s="175" t="n"/>
    </row>
    <row r="1516">
      <c r="B1516" s="175" t="n"/>
      <c r="C1516" s="175" t="n"/>
      <c r="D1516" s="175" t="n"/>
      <c r="E1516" s="175" t="n"/>
      <c r="F1516" s="175" t="n"/>
      <c r="G1516" s="175" t="n"/>
      <c r="H1516" s="175" t="n"/>
      <c r="I1516" s="175" t="n"/>
      <c r="J1516" s="175" t="n"/>
      <c r="K1516" s="175" t="n"/>
      <c r="L1516" s="175" t="n"/>
      <c r="M1516" s="175" t="n"/>
      <c r="N1516" s="175" t="n"/>
      <c r="O1516" s="175" t="n"/>
      <c r="P1516" s="175" t="n"/>
      <c r="Q1516" s="175" t="n"/>
      <c r="R1516" s="175" t="n"/>
      <c r="S1516" s="257" t="n"/>
      <c r="U1516" s="296" t="n"/>
      <c r="V1516" s="175" t="n"/>
      <c r="W1516" s="175" t="n"/>
      <c r="X1516" s="175" t="n"/>
      <c r="Y1516" s="175" t="n"/>
      <c r="Z1516" s="175" t="n"/>
      <c r="AA1516" s="175" t="n"/>
      <c r="AB1516" s="175" t="n"/>
      <c r="AC1516" s="175" t="n"/>
      <c r="AD1516" s="175" t="n"/>
      <c r="AE1516" s="175" t="n"/>
      <c r="AF1516" s="175" t="n"/>
      <c r="AG1516" s="175" t="n"/>
      <c r="AH1516" s="175" t="n"/>
      <c r="AI1516" s="175" t="n"/>
      <c r="AJ1516" s="175" t="n"/>
    </row>
    <row r="1517">
      <c r="B1517" s="175" t="n"/>
      <c r="C1517" s="175" t="n"/>
      <c r="D1517" s="175" t="n"/>
      <c r="E1517" s="175" t="n"/>
      <c r="F1517" s="175" t="n"/>
      <c r="G1517" s="175" t="n"/>
      <c r="H1517" s="175" t="n"/>
      <c r="I1517" s="175" t="n"/>
      <c r="J1517" s="175" t="n"/>
      <c r="K1517" s="175" t="n"/>
      <c r="L1517" s="175" t="n"/>
      <c r="M1517" s="175" t="n"/>
      <c r="N1517" s="175" t="n"/>
      <c r="O1517" s="175" t="n"/>
      <c r="P1517" s="175" t="n"/>
      <c r="Q1517" s="175" t="n"/>
      <c r="R1517" s="175" t="n"/>
      <c r="S1517" s="257" t="n"/>
      <c r="U1517" s="296" t="n"/>
      <c r="V1517" s="175" t="n"/>
      <c r="W1517" s="175" t="n"/>
      <c r="X1517" s="175" t="n"/>
      <c r="Y1517" s="175" t="n"/>
      <c r="Z1517" s="175" t="n"/>
      <c r="AA1517" s="175" t="n"/>
      <c r="AB1517" s="175" t="n"/>
      <c r="AC1517" s="175" t="n"/>
      <c r="AD1517" s="175" t="n"/>
      <c r="AE1517" s="175" t="n"/>
      <c r="AF1517" s="175" t="n"/>
      <c r="AG1517" s="175" t="n"/>
      <c r="AH1517" s="175" t="n"/>
      <c r="AI1517" s="175" t="n"/>
      <c r="AJ1517" s="175" t="n"/>
    </row>
    <row r="1518">
      <c r="B1518" s="175" t="n"/>
      <c r="C1518" s="175" t="n"/>
      <c r="D1518" s="175" t="n"/>
      <c r="E1518" s="175" t="n"/>
      <c r="F1518" s="175" t="n"/>
      <c r="G1518" s="175" t="n"/>
      <c r="H1518" s="175" t="n"/>
      <c r="I1518" s="175" t="n"/>
      <c r="J1518" s="175" t="n"/>
      <c r="K1518" s="175" t="n"/>
      <c r="L1518" s="175" t="n"/>
      <c r="M1518" s="175" t="n"/>
      <c r="N1518" s="175" t="n"/>
      <c r="O1518" s="175" t="n"/>
      <c r="P1518" s="175" t="n"/>
      <c r="Q1518" s="175" t="n"/>
      <c r="R1518" s="175" t="n"/>
      <c r="S1518" s="257" t="n"/>
      <c r="U1518" s="296" t="n"/>
      <c r="V1518" s="175" t="n"/>
      <c r="W1518" s="175" t="n"/>
      <c r="X1518" s="175" t="n"/>
      <c r="Y1518" s="175" t="n"/>
      <c r="Z1518" s="175" t="n"/>
      <c r="AA1518" s="175" t="n"/>
      <c r="AB1518" s="175" t="n"/>
      <c r="AC1518" s="175" t="n"/>
      <c r="AD1518" s="175" t="n"/>
      <c r="AE1518" s="175" t="n"/>
      <c r="AF1518" s="175" t="n"/>
      <c r="AG1518" s="175" t="n"/>
      <c r="AH1518" s="175" t="n"/>
      <c r="AI1518" s="175" t="n"/>
      <c r="AJ1518" s="175" t="n"/>
    </row>
    <row r="1519">
      <c r="B1519" s="175" t="n"/>
      <c r="C1519" s="175" t="n"/>
      <c r="D1519" s="175" t="n"/>
      <c r="E1519" s="175" t="n"/>
      <c r="F1519" s="175" t="n"/>
      <c r="G1519" s="175" t="n"/>
      <c r="H1519" s="175" t="n"/>
      <c r="I1519" s="175" t="n"/>
      <c r="J1519" s="175" t="n"/>
      <c r="K1519" s="175" t="n"/>
      <c r="L1519" s="175" t="n"/>
      <c r="M1519" s="175" t="n"/>
      <c r="N1519" s="175" t="n"/>
      <c r="O1519" s="175" t="n"/>
      <c r="P1519" s="175" t="n"/>
      <c r="Q1519" s="175" t="n"/>
      <c r="R1519" s="175" t="n"/>
      <c r="S1519" s="257" t="n"/>
      <c r="U1519" s="296" t="n"/>
      <c r="V1519" s="175" t="n"/>
      <c r="W1519" s="175" t="n"/>
      <c r="X1519" s="175" t="n"/>
      <c r="Y1519" s="175" t="n"/>
      <c r="Z1519" s="175" t="n"/>
      <c r="AA1519" s="175" t="n"/>
      <c r="AB1519" s="175" t="n"/>
      <c r="AC1519" s="175" t="n"/>
      <c r="AD1519" s="175" t="n"/>
      <c r="AE1519" s="175" t="n"/>
      <c r="AF1519" s="175" t="n"/>
      <c r="AG1519" s="175" t="n"/>
      <c r="AH1519" s="175" t="n"/>
      <c r="AI1519" s="175" t="n"/>
      <c r="AJ1519" s="175" t="n"/>
    </row>
    <row r="1520">
      <c r="B1520" s="175" t="n"/>
      <c r="C1520" s="175" t="n"/>
      <c r="D1520" s="175" t="n"/>
      <c r="E1520" s="175" t="n"/>
      <c r="F1520" s="175" t="n"/>
      <c r="G1520" s="175" t="n"/>
      <c r="H1520" s="175" t="n"/>
      <c r="I1520" s="175" t="n"/>
      <c r="J1520" s="175" t="n"/>
      <c r="K1520" s="175" t="n"/>
      <c r="L1520" s="175" t="n"/>
      <c r="M1520" s="175" t="n"/>
      <c r="N1520" s="175" t="n"/>
      <c r="O1520" s="175" t="n"/>
      <c r="P1520" s="175" t="n"/>
      <c r="Q1520" s="175" t="n"/>
      <c r="R1520" s="175" t="n"/>
      <c r="S1520" s="257" t="n"/>
      <c r="U1520" s="296" t="n"/>
      <c r="V1520" s="175" t="n"/>
      <c r="W1520" s="175" t="n"/>
      <c r="X1520" s="175" t="n"/>
      <c r="Y1520" s="175" t="n"/>
      <c r="Z1520" s="175" t="n"/>
      <c r="AA1520" s="175" t="n"/>
      <c r="AB1520" s="175" t="n"/>
      <c r="AC1520" s="175" t="n"/>
      <c r="AD1520" s="175" t="n"/>
      <c r="AE1520" s="175" t="n"/>
      <c r="AF1520" s="175" t="n"/>
      <c r="AG1520" s="175" t="n"/>
      <c r="AH1520" s="175" t="n"/>
      <c r="AI1520" s="175" t="n"/>
      <c r="AJ1520" s="175" t="n"/>
    </row>
    <row r="1521">
      <c r="B1521" s="175" t="n"/>
      <c r="C1521" s="175" t="n"/>
      <c r="D1521" s="175" t="n"/>
      <c r="E1521" s="175" t="n"/>
      <c r="F1521" s="175" t="n"/>
      <c r="G1521" s="175" t="n"/>
      <c r="H1521" s="175" t="n"/>
      <c r="I1521" s="175" t="n"/>
      <c r="J1521" s="175" t="n"/>
      <c r="K1521" s="175" t="n"/>
      <c r="L1521" s="175" t="n"/>
      <c r="M1521" s="175" t="n"/>
      <c r="N1521" s="175" t="n"/>
      <c r="O1521" s="175" t="n"/>
      <c r="P1521" s="175" t="n"/>
      <c r="Q1521" s="175" t="n"/>
      <c r="R1521" s="175" t="n"/>
      <c r="S1521" s="257" t="n"/>
      <c r="U1521" s="296" t="n"/>
      <c r="V1521" s="175" t="n"/>
      <c r="W1521" s="175" t="n"/>
      <c r="X1521" s="175" t="n"/>
      <c r="Y1521" s="175" t="n"/>
      <c r="Z1521" s="175" t="n"/>
      <c r="AA1521" s="175" t="n"/>
      <c r="AB1521" s="175" t="n"/>
      <c r="AC1521" s="175" t="n"/>
      <c r="AD1521" s="175" t="n"/>
      <c r="AE1521" s="175" t="n"/>
      <c r="AF1521" s="175" t="n"/>
      <c r="AG1521" s="175" t="n"/>
      <c r="AH1521" s="175" t="n"/>
      <c r="AI1521" s="175" t="n"/>
      <c r="AJ1521" s="175" t="n"/>
    </row>
    <row r="1522">
      <c r="B1522" s="175" t="n"/>
      <c r="C1522" s="175" t="n"/>
      <c r="D1522" s="175" t="n"/>
      <c r="E1522" s="175" t="n"/>
      <c r="F1522" s="175" t="n"/>
      <c r="G1522" s="175" t="n"/>
      <c r="H1522" s="175" t="n"/>
      <c r="I1522" s="175" t="n"/>
      <c r="J1522" s="175" t="n"/>
      <c r="K1522" s="175" t="n"/>
      <c r="L1522" s="175" t="n"/>
      <c r="M1522" s="175" t="n"/>
      <c r="N1522" s="175" t="n"/>
      <c r="O1522" s="175" t="n"/>
      <c r="P1522" s="175" t="n"/>
      <c r="Q1522" s="175" t="n"/>
      <c r="R1522" s="175" t="n"/>
      <c r="S1522" s="257" t="n"/>
      <c r="U1522" s="296" t="n"/>
      <c r="V1522" s="175" t="n"/>
      <c r="W1522" s="175" t="n"/>
      <c r="X1522" s="175" t="n"/>
      <c r="Y1522" s="175" t="n"/>
      <c r="Z1522" s="175" t="n"/>
      <c r="AA1522" s="175" t="n"/>
      <c r="AB1522" s="175" t="n"/>
      <c r="AC1522" s="175" t="n"/>
      <c r="AD1522" s="175" t="n"/>
      <c r="AE1522" s="175" t="n"/>
      <c r="AF1522" s="175" t="n"/>
      <c r="AG1522" s="175" t="n"/>
      <c r="AH1522" s="175" t="n"/>
      <c r="AI1522" s="175" t="n"/>
      <c r="AJ1522" s="175" t="n"/>
    </row>
    <row r="1523">
      <c r="B1523" s="175" t="n"/>
      <c r="C1523" s="175" t="n"/>
      <c r="D1523" s="175" t="n"/>
      <c r="E1523" s="175" t="n"/>
      <c r="F1523" s="175" t="n"/>
      <c r="G1523" s="175" t="n"/>
      <c r="H1523" s="175" t="n"/>
      <c r="I1523" s="175" t="n"/>
      <c r="J1523" s="175" t="n"/>
      <c r="K1523" s="175" t="n"/>
      <c r="L1523" s="175" t="n"/>
      <c r="M1523" s="175" t="n"/>
      <c r="N1523" s="175" t="n"/>
      <c r="O1523" s="175" t="n"/>
      <c r="P1523" s="175" t="n"/>
      <c r="Q1523" s="175" t="n"/>
      <c r="R1523" s="175" t="n"/>
      <c r="S1523" s="257" t="n"/>
      <c r="U1523" s="296" t="n"/>
      <c r="V1523" s="175" t="n"/>
      <c r="W1523" s="175" t="n"/>
      <c r="X1523" s="175" t="n"/>
      <c r="Y1523" s="175" t="n"/>
      <c r="Z1523" s="175" t="n"/>
      <c r="AA1523" s="175" t="n"/>
      <c r="AB1523" s="175" t="n"/>
      <c r="AC1523" s="175" t="n"/>
      <c r="AD1523" s="175" t="n"/>
      <c r="AE1523" s="175" t="n"/>
      <c r="AF1523" s="175" t="n"/>
      <c r="AG1523" s="175" t="n"/>
      <c r="AH1523" s="175" t="n"/>
      <c r="AI1523" s="175" t="n"/>
      <c r="AJ1523" s="175" t="n"/>
    </row>
    <row r="1524">
      <c r="B1524" s="175" t="n"/>
      <c r="C1524" s="175" t="n"/>
      <c r="D1524" s="175" t="n"/>
      <c r="E1524" s="175" t="n"/>
      <c r="F1524" s="175" t="n"/>
      <c r="G1524" s="175" t="n"/>
      <c r="H1524" s="175" t="n"/>
      <c r="I1524" s="175" t="n"/>
      <c r="J1524" s="175" t="n"/>
      <c r="K1524" s="175" t="n"/>
      <c r="L1524" s="175" t="n"/>
      <c r="M1524" s="175" t="n"/>
      <c r="N1524" s="175" t="n"/>
      <c r="O1524" s="175" t="n"/>
      <c r="P1524" s="175" t="n"/>
      <c r="Q1524" s="175" t="n"/>
      <c r="R1524" s="175" t="n"/>
      <c r="S1524" s="257" t="n"/>
      <c r="U1524" s="296" t="n"/>
      <c r="V1524" s="175" t="n"/>
      <c r="W1524" s="175" t="n"/>
      <c r="X1524" s="175" t="n"/>
      <c r="Y1524" s="175" t="n"/>
      <c r="Z1524" s="175" t="n"/>
      <c r="AA1524" s="175" t="n"/>
      <c r="AB1524" s="175" t="n"/>
      <c r="AC1524" s="175" t="n"/>
      <c r="AD1524" s="175" t="n"/>
      <c r="AE1524" s="175" t="n"/>
      <c r="AF1524" s="175" t="n"/>
      <c r="AG1524" s="175" t="n"/>
      <c r="AH1524" s="175" t="n"/>
      <c r="AI1524" s="175" t="n"/>
      <c r="AJ1524" s="175" t="n"/>
    </row>
    <row r="1525">
      <c r="B1525" s="175" t="n"/>
      <c r="C1525" s="175" t="n"/>
      <c r="D1525" s="175" t="n"/>
      <c r="E1525" s="175" t="n"/>
      <c r="F1525" s="175" t="n"/>
      <c r="G1525" s="175" t="n"/>
      <c r="H1525" s="175" t="n"/>
      <c r="I1525" s="175" t="n"/>
      <c r="J1525" s="175" t="n"/>
      <c r="K1525" s="175" t="n"/>
      <c r="L1525" s="175" t="n"/>
      <c r="M1525" s="175" t="n"/>
      <c r="N1525" s="175" t="n"/>
      <c r="O1525" s="175" t="n"/>
      <c r="P1525" s="175" t="n"/>
      <c r="Q1525" s="175" t="n"/>
      <c r="R1525" s="175" t="n"/>
      <c r="S1525" s="257" t="n"/>
      <c r="U1525" s="296" t="n"/>
      <c r="V1525" s="175" t="n"/>
      <c r="W1525" s="175" t="n"/>
      <c r="X1525" s="175" t="n"/>
      <c r="Y1525" s="175" t="n"/>
      <c r="Z1525" s="175" t="n"/>
      <c r="AA1525" s="175" t="n"/>
      <c r="AB1525" s="175" t="n"/>
      <c r="AC1525" s="175" t="n"/>
      <c r="AD1525" s="175" t="n"/>
      <c r="AE1525" s="175" t="n"/>
      <c r="AF1525" s="175" t="n"/>
      <c r="AG1525" s="175" t="n"/>
      <c r="AH1525" s="175" t="n"/>
      <c r="AI1525" s="175" t="n"/>
      <c r="AJ1525" s="175" t="n"/>
    </row>
    <row r="1526">
      <c r="B1526" s="175" t="n"/>
      <c r="C1526" s="175" t="n"/>
      <c r="D1526" s="175" t="n"/>
      <c r="E1526" s="175" t="n"/>
      <c r="F1526" s="175" t="n"/>
      <c r="G1526" s="175" t="n"/>
      <c r="H1526" s="175" t="n"/>
      <c r="I1526" s="175" t="n"/>
      <c r="J1526" s="175" t="n"/>
      <c r="K1526" s="175" t="n"/>
      <c r="L1526" s="175" t="n"/>
      <c r="M1526" s="175" t="n"/>
      <c r="N1526" s="175" t="n"/>
      <c r="O1526" s="175" t="n"/>
      <c r="P1526" s="175" t="n"/>
      <c r="Q1526" s="175" t="n"/>
      <c r="R1526" s="175" t="n"/>
      <c r="S1526" s="257" t="n"/>
      <c r="U1526" s="296" t="n"/>
      <c r="V1526" s="175" t="n"/>
      <c r="W1526" s="175" t="n"/>
      <c r="X1526" s="175" t="n"/>
      <c r="Y1526" s="175" t="n"/>
      <c r="Z1526" s="175" t="n"/>
      <c r="AA1526" s="175" t="n"/>
      <c r="AB1526" s="175" t="n"/>
      <c r="AC1526" s="175" t="n"/>
      <c r="AD1526" s="175" t="n"/>
      <c r="AE1526" s="175" t="n"/>
      <c r="AF1526" s="175" t="n"/>
      <c r="AG1526" s="175" t="n"/>
      <c r="AH1526" s="175" t="n"/>
      <c r="AI1526" s="175" t="n"/>
      <c r="AJ1526" s="175" t="n"/>
    </row>
    <row r="1527">
      <c r="B1527" s="175" t="n"/>
      <c r="C1527" s="175" t="n"/>
      <c r="D1527" s="175" t="n"/>
      <c r="E1527" s="175" t="n"/>
      <c r="F1527" s="175" t="n"/>
      <c r="G1527" s="175" t="n"/>
      <c r="H1527" s="175" t="n"/>
      <c r="I1527" s="175" t="n"/>
      <c r="J1527" s="175" t="n"/>
      <c r="K1527" s="175" t="n"/>
      <c r="L1527" s="175" t="n"/>
      <c r="M1527" s="175" t="n"/>
      <c r="N1527" s="175" t="n"/>
      <c r="O1527" s="175" t="n"/>
      <c r="P1527" s="175" t="n"/>
      <c r="Q1527" s="175" t="n"/>
      <c r="R1527" s="175" t="n"/>
      <c r="S1527" s="257" t="n"/>
      <c r="U1527" s="296" t="n"/>
      <c r="V1527" s="175" t="n"/>
      <c r="W1527" s="175" t="n"/>
      <c r="X1527" s="175" t="n"/>
      <c r="Y1527" s="175" t="n"/>
      <c r="Z1527" s="175" t="n"/>
      <c r="AA1527" s="175" t="n"/>
      <c r="AB1527" s="175" t="n"/>
      <c r="AC1527" s="175" t="n"/>
      <c r="AD1527" s="175" t="n"/>
      <c r="AE1527" s="175" t="n"/>
      <c r="AF1527" s="175" t="n"/>
      <c r="AG1527" s="175" t="n"/>
      <c r="AH1527" s="175" t="n"/>
      <c r="AI1527" s="175" t="n"/>
      <c r="AJ1527" s="175" t="n"/>
    </row>
    <row r="1528">
      <c r="B1528" s="175" t="n"/>
      <c r="C1528" s="175" t="n"/>
      <c r="D1528" s="175" t="n"/>
      <c r="E1528" s="175" t="n"/>
      <c r="F1528" s="175" t="n"/>
      <c r="G1528" s="175" t="n"/>
      <c r="H1528" s="175" t="n"/>
      <c r="I1528" s="175" t="n"/>
      <c r="J1528" s="175" t="n"/>
      <c r="K1528" s="175" t="n"/>
      <c r="L1528" s="175" t="n"/>
      <c r="M1528" s="175" t="n"/>
      <c r="N1528" s="175" t="n"/>
      <c r="O1528" s="175" t="n"/>
      <c r="P1528" s="175" t="n"/>
      <c r="Q1528" s="175" t="n"/>
      <c r="R1528" s="175" t="n"/>
      <c r="S1528" s="257" t="n"/>
      <c r="U1528" s="296" t="n"/>
      <c r="V1528" s="175" t="n"/>
      <c r="W1528" s="175" t="n"/>
      <c r="X1528" s="175" t="n"/>
      <c r="Y1528" s="175" t="n"/>
      <c r="Z1528" s="175" t="n"/>
      <c r="AA1528" s="175" t="n"/>
      <c r="AB1528" s="175" t="n"/>
      <c r="AC1528" s="175" t="n"/>
      <c r="AD1528" s="175" t="n"/>
      <c r="AE1528" s="175" t="n"/>
      <c r="AF1528" s="175" t="n"/>
      <c r="AG1528" s="175" t="n"/>
      <c r="AH1528" s="175" t="n"/>
      <c r="AI1528" s="175" t="n"/>
      <c r="AJ1528" s="175" t="n"/>
    </row>
    <row r="1529">
      <c r="B1529" s="175" t="n"/>
      <c r="C1529" s="175" t="n"/>
      <c r="D1529" s="175" t="n"/>
      <c r="E1529" s="175" t="n"/>
      <c r="F1529" s="175" t="n"/>
      <c r="G1529" s="175" t="n"/>
      <c r="H1529" s="175" t="n"/>
      <c r="I1529" s="175" t="n"/>
      <c r="J1529" s="175" t="n"/>
      <c r="K1529" s="175" t="n"/>
      <c r="L1529" s="175" t="n"/>
      <c r="M1529" s="175" t="n"/>
      <c r="N1529" s="175" t="n"/>
      <c r="O1529" s="175" t="n"/>
      <c r="P1529" s="175" t="n"/>
      <c r="Q1529" s="175" t="n"/>
      <c r="R1529" s="175" t="n"/>
      <c r="S1529" s="257" t="n"/>
      <c r="U1529" s="296" t="n"/>
      <c r="V1529" s="175" t="n"/>
      <c r="W1529" s="175" t="n"/>
      <c r="X1529" s="175" t="n"/>
      <c r="Y1529" s="175" t="n"/>
      <c r="Z1529" s="175" t="n"/>
      <c r="AA1529" s="175" t="n"/>
      <c r="AB1529" s="175" t="n"/>
      <c r="AC1529" s="175" t="n"/>
      <c r="AD1529" s="175" t="n"/>
      <c r="AE1529" s="175" t="n"/>
      <c r="AF1529" s="175" t="n"/>
      <c r="AG1529" s="175" t="n"/>
      <c r="AH1529" s="175" t="n"/>
      <c r="AI1529" s="175" t="n"/>
      <c r="AJ1529" s="175" t="n"/>
    </row>
    <row r="1530">
      <c r="B1530" s="175" t="n"/>
      <c r="C1530" s="175" t="n"/>
      <c r="D1530" s="175" t="n"/>
      <c r="E1530" s="175" t="n"/>
      <c r="F1530" s="175" t="n"/>
      <c r="G1530" s="175" t="n"/>
      <c r="H1530" s="175" t="n"/>
      <c r="I1530" s="175" t="n"/>
      <c r="J1530" s="175" t="n"/>
      <c r="K1530" s="175" t="n"/>
      <c r="L1530" s="175" t="n"/>
      <c r="M1530" s="175" t="n"/>
      <c r="N1530" s="175" t="n"/>
      <c r="O1530" s="175" t="n"/>
      <c r="P1530" s="175" t="n"/>
      <c r="Q1530" s="175" t="n"/>
      <c r="R1530" s="175" t="n"/>
      <c r="S1530" s="257" t="n"/>
      <c r="U1530" s="296" t="n"/>
      <c r="V1530" s="175" t="n"/>
      <c r="W1530" s="175" t="n"/>
      <c r="X1530" s="175" t="n"/>
      <c r="Y1530" s="175" t="n"/>
      <c r="Z1530" s="175" t="n"/>
      <c r="AA1530" s="175" t="n"/>
      <c r="AB1530" s="175" t="n"/>
      <c r="AC1530" s="175" t="n"/>
      <c r="AD1530" s="175" t="n"/>
      <c r="AE1530" s="175" t="n"/>
      <c r="AF1530" s="175" t="n"/>
      <c r="AG1530" s="175" t="n"/>
      <c r="AH1530" s="175" t="n"/>
      <c r="AI1530" s="175" t="n"/>
      <c r="AJ1530" s="175" t="n"/>
    </row>
    <row r="1531">
      <c r="B1531" s="175" t="n"/>
      <c r="C1531" s="175" t="n"/>
      <c r="D1531" s="175" t="n"/>
      <c r="E1531" s="175" t="n"/>
      <c r="F1531" s="175" t="n"/>
      <c r="G1531" s="175" t="n"/>
      <c r="H1531" s="175" t="n"/>
      <c r="I1531" s="175" t="n"/>
      <c r="J1531" s="175" t="n"/>
      <c r="K1531" s="175" t="n"/>
      <c r="L1531" s="175" t="n"/>
      <c r="M1531" s="175" t="n"/>
      <c r="N1531" s="175" t="n"/>
      <c r="O1531" s="175" t="n"/>
      <c r="P1531" s="175" t="n"/>
      <c r="Q1531" s="175" t="n"/>
      <c r="R1531" s="175" t="n"/>
      <c r="S1531" s="257" t="n"/>
      <c r="U1531" s="296" t="n"/>
      <c r="V1531" s="175" t="n"/>
      <c r="W1531" s="175" t="n"/>
      <c r="X1531" s="175" t="n"/>
      <c r="Y1531" s="175" t="n"/>
      <c r="Z1531" s="175" t="n"/>
      <c r="AA1531" s="175" t="n"/>
      <c r="AB1531" s="175" t="n"/>
      <c r="AC1531" s="175" t="n"/>
      <c r="AD1531" s="175" t="n"/>
      <c r="AE1531" s="175" t="n"/>
      <c r="AF1531" s="175" t="n"/>
      <c r="AG1531" s="175" t="n"/>
      <c r="AH1531" s="175" t="n"/>
      <c r="AI1531" s="175" t="n"/>
      <c r="AJ1531" s="175" t="n"/>
    </row>
    <row r="1532">
      <c r="B1532" s="175" t="n"/>
      <c r="C1532" s="175" t="n"/>
      <c r="D1532" s="175" t="n"/>
      <c r="E1532" s="175" t="n"/>
      <c r="F1532" s="175" t="n"/>
      <c r="G1532" s="175" t="n"/>
      <c r="H1532" s="175" t="n"/>
      <c r="I1532" s="175" t="n"/>
      <c r="J1532" s="175" t="n"/>
      <c r="K1532" s="175" t="n"/>
      <c r="L1532" s="175" t="n"/>
      <c r="M1532" s="175" t="n"/>
      <c r="N1532" s="175" t="n"/>
      <c r="O1532" s="175" t="n"/>
      <c r="P1532" s="175" t="n"/>
      <c r="Q1532" s="175" t="n"/>
      <c r="R1532" s="175" t="n"/>
      <c r="S1532" s="257" t="n"/>
      <c r="U1532" s="296" t="n"/>
      <c r="V1532" s="175" t="n"/>
      <c r="W1532" s="175" t="n"/>
      <c r="X1532" s="175" t="n"/>
      <c r="Y1532" s="175" t="n"/>
      <c r="Z1532" s="175" t="n"/>
      <c r="AA1532" s="175" t="n"/>
      <c r="AB1532" s="175" t="n"/>
      <c r="AC1532" s="175" t="n"/>
      <c r="AD1532" s="175" t="n"/>
      <c r="AE1532" s="175" t="n"/>
      <c r="AF1532" s="175" t="n"/>
      <c r="AG1532" s="175" t="n"/>
      <c r="AH1532" s="175" t="n"/>
      <c r="AI1532" s="175" t="n"/>
      <c r="AJ1532" s="175" t="n"/>
    </row>
    <row r="1533">
      <c r="B1533" s="175" t="n"/>
      <c r="C1533" s="175" t="n"/>
      <c r="D1533" s="175" t="n"/>
      <c r="E1533" s="175" t="n"/>
      <c r="F1533" s="175" t="n"/>
      <c r="G1533" s="175" t="n"/>
      <c r="H1533" s="175" t="n"/>
      <c r="I1533" s="175" t="n"/>
      <c r="J1533" s="175" t="n"/>
      <c r="K1533" s="175" t="n"/>
      <c r="L1533" s="175" t="n"/>
      <c r="M1533" s="175" t="n"/>
      <c r="N1533" s="175" t="n"/>
      <c r="O1533" s="175" t="n"/>
      <c r="P1533" s="175" t="n"/>
      <c r="Q1533" s="175" t="n"/>
      <c r="R1533" s="175" t="n"/>
      <c r="S1533" s="257" t="n"/>
      <c r="U1533" s="296" t="n"/>
      <c r="V1533" s="175" t="n"/>
      <c r="W1533" s="175" t="n"/>
      <c r="X1533" s="175" t="n"/>
      <c r="Y1533" s="175" t="n"/>
      <c r="Z1533" s="175" t="n"/>
      <c r="AA1533" s="175" t="n"/>
      <c r="AB1533" s="175" t="n"/>
      <c r="AC1533" s="175" t="n"/>
      <c r="AD1533" s="175" t="n"/>
      <c r="AE1533" s="175" t="n"/>
      <c r="AF1533" s="175" t="n"/>
      <c r="AG1533" s="175" t="n"/>
      <c r="AH1533" s="175" t="n"/>
      <c r="AI1533" s="175" t="n"/>
      <c r="AJ1533" s="175" t="n"/>
    </row>
    <row r="1534">
      <c r="B1534" s="175" t="n"/>
      <c r="C1534" s="175" t="n"/>
      <c r="D1534" s="175" t="n"/>
      <c r="E1534" s="175" t="n"/>
      <c r="F1534" s="175" t="n"/>
      <c r="G1534" s="175" t="n"/>
      <c r="H1534" s="175" t="n"/>
      <c r="I1534" s="175" t="n"/>
      <c r="J1534" s="175" t="n"/>
      <c r="K1534" s="175" t="n"/>
      <c r="L1534" s="175" t="n"/>
      <c r="M1534" s="175" t="n"/>
      <c r="N1534" s="175" t="n"/>
      <c r="O1534" s="175" t="n"/>
      <c r="P1534" s="175" t="n"/>
      <c r="Q1534" s="175" t="n"/>
      <c r="R1534" s="175" t="n"/>
      <c r="S1534" s="257" t="n"/>
      <c r="U1534" s="296" t="n"/>
      <c r="V1534" s="175" t="n"/>
      <c r="W1534" s="175" t="n"/>
      <c r="X1534" s="175" t="n"/>
      <c r="Y1534" s="175" t="n"/>
      <c r="Z1534" s="175" t="n"/>
      <c r="AA1534" s="175" t="n"/>
      <c r="AB1534" s="175" t="n"/>
      <c r="AC1534" s="175" t="n"/>
      <c r="AD1534" s="175" t="n"/>
      <c r="AE1534" s="175" t="n"/>
      <c r="AF1534" s="175" t="n"/>
      <c r="AG1534" s="175" t="n"/>
      <c r="AH1534" s="175" t="n"/>
      <c r="AI1534" s="175" t="n"/>
      <c r="AJ1534" s="175" t="n"/>
    </row>
    <row r="1535">
      <c r="B1535" s="175" t="n"/>
      <c r="C1535" s="175" t="n"/>
      <c r="D1535" s="175" t="n"/>
      <c r="E1535" s="175" t="n"/>
      <c r="F1535" s="175" t="n"/>
      <c r="G1535" s="175" t="n"/>
      <c r="H1535" s="175" t="n"/>
      <c r="I1535" s="175" t="n"/>
      <c r="J1535" s="175" t="n"/>
      <c r="K1535" s="175" t="n"/>
      <c r="L1535" s="175" t="n"/>
      <c r="M1535" s="175" t="n"/>
      <c r="N1535" s="175" t="n"/>
      <c r="O1535" s="175" t="n"/>
      <c r="P1535" s="175" t="n"/>
      <c r="Q1535" s="175" t="n"/>
      <c r="R1535" s="175" t="n"/>
      <c r="S1535" s="257" t="n"/>
      <c r="U1535" s="296" t="n"/>
      <c r="V1535" s="175" t="n"/>
      <c r="W1535" s="175" t="n"/>
      <c r="X1535" s="175" t="n"/>
      <c r="Y1535" s="175" t="n"/>
      <c r="Z1535" s="175" t="n"/>
      <c r="AA1535" s="175" t="n"/>
      <c r="AB1535" s="175" t="n"/>
      <c r="AC1535" s="175" t="n"/>
      <c r="AD1535" s="175" t="n"/>
      <c r="AE1535" s="175" t="n"/>
      <c r="AF1535" s="175" t="n"/>
      <c r="AG1535" s="175" t="n"/>
      <c r="AH1535" s="175" t="n"/>
      <c r="AI1535" s="175" t="n"/>
      <c r="AJ1535" s="175" t="n"/>
    </row>
    <row r="1536">
      <c r="B1536" s="175" t="n"/>
      <c r="C1536" s="175" t="n"/>
      <c r="D1536" s="175" t="n"/>
      <c r="E1536" s="175" t="n"/>
      <c r="F1536" s="175" t="n"/>
      <c r="G1536" s="175" t="n"/>
      <c r="H1536" s="175" t="n"/>
      <c r="I1536" s="175" t="n"/>
      <c r="J1536" s="175" t="n"/>
      <c r="K1536" s="175" t="n"/>
      <c r="L1536" s="175" t="n"/>
      <c r="M1536" s="175" t="n"/>
      <c r="N1536" s="175" t="n"/>
      <c r="O1536" s="175" t="n"/>
      <c r="P1536" s="175" t="n"/>
      <c r="Q1536" s="175" t="n"/>
      <c r="R1536" s="175" t="n"/>
      <c r="S1536" s="257" t="n"/>
      <c r="U1536" s="296" t="n"/>
      <c r="V1536" s="175" t="n"/>
      <c r="W1536" s="175" t="n"/>
      <c r="X1536" s="175" t="n"/>
      <c r="Y1536" s="175" t="n"/>
      <c r="Z1536" s="175" t="n"/>
      <c r="AA1536" s="175" t="n"/>
      <c r="AB1536" s="175" t="n"/>
      <c r="AC1536" s="175" t="n"/>
      <c r="AD1536" s="175" t="n"/>
      <c r="AE1536" s="175" t="n"/>
      <c r="AF1536" s="175" t="n"/>
      <c r="AG1536" s="175" t="n"/>
      <c r="AH1536" s="175" t="n"/>
      <c r="AI1536" s="175" t="n"/>
      <c r="AJ1536" s="175" t="n"/>
    </row>
    <row r="1537">
      <c r="B1537" s="175" t="n"/>
      <c r="C1537" s="175" t="n"/>
      <c r="D1537" s="175" t="n"/>
      <c r="E1537" s="175" t="n"/>
      <c r="F1537" s="175" t="n"/>
      <c r="G1537" s="175" t="n"/>
      <c r="H1537" s="175" t="n"/>
      <c r="I1537" s="175" t="n"/>
      <c r="J1537" s="175" t="n"/>
      <c r="K1537" s="175" t="n"/>
      <c r="L1537" s="175" t="n"/>
      <c r="M1537" s="175" t="n"/>
      <c r="N1537" s="175" t="n"/>
      <c r="O1537" s="175" t="n"/>
      <c r="P1537" s="175" t="n"/>
      <c r="Q1537" s="175" t="n"/>
      <c r="R1537" s="175" t="n"/>
      <c r="S1537" s="257" t="n"/>
      <c r="U1537" s="296" t="n"/>
      <c r="V1537" s="175" t="n"/>
      <c r="W1537" s="175" t="n"/>
      <c r="X1537" s="175" t="n"/>
      <c r="Y1537" s="175" t="n"/>
      <c r="Z1537" s="175" t="n"/>
      <c r="AA1537" s="175" t="n"/>
      <c r="AB1537" s="175" t="n"/>
      <c r="AC1537" s="175" t="n"/>
      <c r="AD1537" s="175" t="n"/>
      <c r="AE1537" s="175" t="n"/>
      <c r="AF1537" s="175" t="n"/>
      <c r="AG1537" s="175" t="n"/>
      <c r="AH1537" s="175" t="n"/>
      <c r="AI1537" s="175" t="n"/>
      <c r="AJ1537" s="175" t="n"/>
    </row>
    <row r="1538">
      <c r="B1538" s="175" t="n"/>
      <c r="C1538" s="175" t="n"/>
      <c r="D1538" s="175" t="n"/>
      <c r="E1538" s="175" t="n"/>
      <c r="F1538" s="175" t="n"/>
      <c r="G1538" s="175" t="n"/>
      <c r="H1538" s="175" t="n"/>
      <c r="I1538" s="175" t="n"/>
      <c r="J1538" s="175" t="n"/>
      <c r="K1538" s="175" t="n"/>
      <c r="L1538" s="175" t="n"/>
      <c r="M1538" s="175" t="n"/>
      <c r="N1538" s="175" t="n"/>
      <c r="O1538" s="175" t="n"/>
      <c r="P1538" s="175" t="n"/>
      <c r="Q1538" s="175" t="n"/>
      <c r="R1538" s="175" t="n"/>
      <c r="S1538" s="257" t="n"/>
      <c r="U1538" s="296" t="n"/>
      <c r="V1538" s="175" t="n"/>
      <c r="W1538" s="175" t="n"/>
      <c r="X1538" s="175" t="n"/>
      <c r="Y1538" s="175" t="n"/>
      <c r="Z1538" s="175" t="n"/>
      <c r="AA1538" s="175" t="n"/>
      <c r="AB1538" s="175" t="n"/>
      <c r="AC1538" s="175" t="n"/>
      <c r="AD1538" s="175" t="n"/>
      <c r="AE1538" s="175" t="n"/>
      <c r="AF1538" s="175" t="n"/>
      <c r="AG1538" s="175" t="n"/>
      <c r="AH1538" s="175" t="n"/>
      <c r="AI1538" s="175" t="n"/>
      <c r="AJ1538" s="175" t="n"/>
    </row>
    <row r="1539">
      <c r="B1539" s="175" t="n"/>
      <c r="C1539" s="175" t="n"/>
      <c r="D1539" s="175" t="n"/>
      <c r="E1539" s="175" t="n"/>
      <c r="F1539" s="175" t="n"/>
      <c r="G1539" s="175" t="n"/>
      <c r="H1539" s="175" t="n"/>
      <c r="I1539" s="175" t="n"/>
      <c r="J1539" s="175" t="n"/>
      <c r="K1539" s="175" t="n"/>
      <c r="L1539" s="175" t="n"/>
      <c r="M1539" s="175" t="n"/>
      <c r="N1539" s="175" t="n"/>
      <c r="O1539" s="175" t="n"/>
      <c r="P1539" s="175" t="n"/>
      <c r="Q1539" s="175" t="n"/>
      <c r="R1539" s="175" t="n"/>
      <c r="S1539" s="257" t="n"/>
      <c r="U1539" s="296" t="n"/>
      <c r="V1539" s="175" t="n"/>
      <c r="W1539" s="175" t="n"/>
      <c r="X1539" s="175" t="n"/>
      <c r="Y1539" s="175" t="n"/>
      <c r="Z1539" s="175" t="n"/>
      <c r="AA1539" s="175" t="n"/>
      <c r="AB1539" s="175" t="n"/>
      <c r="AC1539" s="175" t="n"/>
      <c r="AD1539" s="175" t="n"/>
      <c r="AE1539" s="175" t="n"/>
      <c r="AF1539" s="175" t="n"/>
      <c r="AG1539" s="175" t="n"/>
      <c r="AH1539" s="175" t="n"/>
      <c r="AI1539" s="175" t="n"/>
      <c r="AJ1539" s="175" t="n"/>
    </row>
    <row r="1540">
      <c r="B1540" s="175" t="n"/>
      <c r="C1540" s="175" t="n"/>
      <c r="D1540" s="175" t="n"/>
      <c r="E1540" s="175" t="n"/>
      <c r="F1540" s="175" t="n"/>
      <c r="G1540" s="175" t="n"/>
      <c r="H1540" s="175" t="n"/>
      <c r="I1540" s="175" t="n"/>
      <c r="J1540" s="175" t="n"/>
      <c r="K1540" s="175" t="n"/>
      <c r="L1540" s="175" t="n"/>
      <c r="M1540" s="175" t="n"/>
      <c r="N1540" s="175" t="n"/>
      <c r="O1540" s="175" t="n"/>
      <c r="P1540" s="175" t="n"/>
      <c r="Q1540" s="175" t="n"/>
      <c r="R1540" s="175" t="n"/>
      <c r="S1540" s="257" t="n"/>
      <c r="U1540" s="296" t="n"/>
      <c r="V1540" s="175" t="n"/>
      <c r="W1540" s="175" t="n"/>
      <c r="X1540" s="175" t="n"/>
      <c r="Y1540" s="175" t="n"/>
      <c r="Z1540" s="175" t="n"/>
      <c r="AA1540" s="175" t="n"/>
      <c r="AB1540" s="175" t="n"/>
      <c r="AC1540" s="175" t="n"/>
      <c r="AD1540" s="175" t="n"/>
      <c r="AE1540" s="175" t="n"/>
      <c r="AF1540" s="175" t="n"/>
      <c r="AG1540" s="175" t="n"/>
      <c r="AH1540" s="175" t="n"/>
      <c r="AI1540" s="175" t="n"/>
      <c r="AJ1540" s="175" t="n"/>
    </row>
    <row r="1541">
      <c r="B1541" s="175" t="n"/>
      <c r="C1541" s="175" t="n"/>
      <c r="D1541" s="175" t="n"/>
      <c r="E1541" s="175" t="n"/>
      <c r="F1541" s="175" t="n"/>
      <c r="G1541" s="175" t="n"/>
      <c r="H1541" s="175" t="n"/>
      <c r="I1541" s="175" t="n"/>
      <c r="J1541" s="175" t="n"/>
      <c r="K1541" s="175" t="n"/>
      <c r="L1541" s="175" t="n"/>
      <c r="M1541" s="175" t="n"/>
      <c r="N1541" s="175" t="n"/>
      <c r="O1541" s="175" t="n"/>
      <c r="P1541" s="175" t="n"/>
      <c r="Q1541" s="175" t="n"/>
      <c r="R1541" s="175" t="n"/>
      <c r="S1541" s="257" t="n"/>
      <c r="U1541" s="296" t="n"/>
      <c r="V1541" s="175" t="n"/>
      <c r="W1541" s="175" t="n"/>
      <c r="X1541" s="175" t="n"/>
      <c r="Y1541" s="175" t="n"/>
      <c r="Z1541" s="175" t="n"/>
      <c r="AA1541" s="175" t="n"/>
      <c r="AB1541" s="175" t="n"/>
      <c r="AC1541" s="175" t="n"/>
      <c r="AD1541" s="175" t="n"/>
      <c r="AE1541" s="175" t="n"/>
      <c r="AF1541" s="175" t="n"/>
      <c r="AG1541" s="175" t="n"/>
      <c r="AH1541" s="175" t="n"/>
      <c r="AI1541" s="175" t="n"/>
      <c r="AJ1541" s="175" t="n"/>
    </row>
    <row r="1542">
      <c r="B1542" s="175" t="n"/>
      <c r="C1542" s="175" t="n"/>
      <c r="D1542" s="175" t="n"/>
      <c r="E1542" s="175" t="n"/>
      <c r="F1542" s="175" t="n"/>
      <c r="G1542" s="175" t="n"/>
      <c r="H1542" s="175" t="n"/>
      <c r="I1542" s="175" t="n"/>
      <c r="J1542" s="175" t="n"/>
      <c r="K1542" s="175" t="n"/>
      <c r="L1542" s="175" t="n"/>
      <c r="M1542" s="175" t="n"/>
      <c r="N1542" s="175" t="n"/>
      <c r="O1542" s="175" t="n"/>
      <c r="P1542" s="175" t="n"/>
      <c r="Q1542" s="175" t="n"/>
      <c r="R1542" s="175" t="n"/>
      <c r="S1542" s="257" t="n"/>
      <c r="U1542" s="296" t="n"/>
      <c r="V1542" s="175" t="n"/>
      <c r="W1542" s="175" t="n"/>
      <c r="X1542" s="175" t="n"/>
      <c r="Y1542" s="175" t="n"/>
      <c r="Z1542" s="175" t="n"/>
      <c r="AA1542" s="175" t="n"/>
      <c r="AB1542" s="175" t="n"/>
      <c r="AC1542" s="175" t="n"/>
      <c r="AD1542" s="175" t="n"/>
      <c r="AE1542" s="175" t="n"/>
      <c r="AF1542" s="175" t="n"/>
      <c r="AG1542" s="175" t="n"/>
      <c r="AH1542" s="175" t="n"/>
      <c r="AI1542" s="175" t="n"/>
      <c r="AJ1542" s="175" t="n"/>
    </row>
    <row r="1543">
      <c r="B1543" s="175" t="n"/>
      <c r="C1543" s="175" t="n"/>
      <c r="D1543" s="175" t="n"/>
      <c r="E1543" s="175" t="n"/>
      <c r="F1543" s="175" t="n"/>
      <c r="G1543" s="175" t="n"/>
      <c r="H1543" s="175" t="n"/>
      <c r="I1543" s="175" t="n"/>
      <c r="J1543" s="175" t="n"/>
      <c r="K1543" s="175" t="n"/>
      <c r="L1543" s="175" t="n"/>
      <c r="M1543" s="175" t="n"/>
      <c r="N1543" s="175" t="n"/>
      <c r="O1543" s="175" t="n"/>
      <c r="P1543" s="175" t="n"/>
      <c r="Q1543" s="175" t="n"/>
      <c r="R1543" s="175" t="n"/>
      <c r="S1543" s="257" t="n"/>
      <c r="U1543" s="296" t="n"/>
      <c r="V1543" s="175" t="n"/>
      <c r="W1543" s="175" t="n"/>
      <c r="X1543" s="175" t="n"/>
      <c r="Y1543" s="175" t="n"/>
      <c r="Z1543" s="175" t="n"/>
      <c r="AA1543" s="175" t="n"/>
      <c r="AB1543" s="175" t="n"/>
      <c r="AC1543" s="175" t="n"/>
      <c r="AD1543" s="175" t="n"/>
      <c r="AE1543" s="175" t="n"/>
      <c r="AF1543" s="175" t="n"/>
      <c r="AG1543" s="175" t="n"/>
      <c r="AH1543" s="175" t="n"/>
      <c r="AI1543" s="175" t="n"/>
      <c r="AJ1543" s="175" t="n"/>
    </row>
    <row r="1544">
      <c r="B1544" s="175" t="n"/>
      <c r="C1544" s="175" t="n"/>
      <c r="D1544" s="175" t="n"/>
      <c r="E1544" s="175" t="n"/>
      <c r="F1544" s="175" t="n"/>
      <c r="G1544" s="175" t="n"/>
      <c r="H1544" s="175" t="n"/>
      <c r="I1544" s="175" t="n"/>
      <c r="J1544" s="175" t="n"/>
      <c r="K1544" s="175" t="n"/>
      <c r="L1544" s="175" t="n"/>
      <c r="M1544" s="175" t="n"/>
      <c r="N1544" s="175" t="n"/>
      <c r="O1544" s="175" t="n"/>
      <c r="P1544" s="175" t="n"/>
      <c r="Q1544" s="175" t="n"/>
      <c r="R1544" s="175" t="n"/>
      <c r="S1544" s="257" t="n"/>
      <c r="U1544" s="296" t="n"/>
      <c r="V1544" s="175" t="n"/>
      <c r="W1544" s="175" t="n"/>
      <c r="X1544" s="175" t="n"/>
      <c r="Y1544" s="175" t="n"/>
      <c r="Z1544" s="175" t="n"/>
      <c r="AA1544" s="175" t="n"/>
      <c r="AB1544" s="175" t="n"/>
      <c r="AC1544" s="175" t="n"/>
      <c r="AD1544" s="175" t="n"/>
      <c r="AE1544" s="175" t="n"/>
      <c r="AF1544" s="175" t="n"/>
      <c r="AG1544" s="175" t="n"/>
      <c r="AH1544" s="175" t="n"/>
      <c r="AI1544" s="175" t="n"/>
      <c r="AJ1544" s="175" t="n"/>
    </row>
    <row r="1545">
      <c r="B1545" s="175" t="n"/>
      <c r="C1545" s="175" t="n"/>
      <c r="D1545" s="175" t="n"/>
      <c r="E1545" s="175" t="n"/>
      <c r="F1545" s="175" t="n"/>
      <c r="G1545" s="175" t="n"/>
      <c r="H1545" s="175" t="n"/>
      <c r="I1545" s="175" t="n"/>
      <c r="J1545" s="175" t="n"/>
      <c r="K1545" s="175" t="n"/>
      <c r="L1545" s="175" t="n"/>
      <c r="M1545" s="175" t="n"/>
      <c r="N1545" s="175" t="n"/>
      <c r="O1545" s="175" t="n"/>
      <c r="P1545" s="175" t="n"/>
      <c r="Q1545" s="175" t="n"/>
      <c r="R1545" s="175" t="n"/>
      <c r="S1545" s="257" t="n"/>
      <c r="U1545" s="296" t="n"/>
      <c r="V1545" s="175" t="n"/>
      <c r="W1545" s="175" t="n"/>
      <c r="X1545" s="175" t="n"/>
      <c r="Y1545" s="175" t="n"/>
      <c r="Z1545" s="175" t="n"/>
      <c r="AA1545" s="175" t="n"/>
      <c r="AB1545" s="175" t="n"/>
      <c r="AC1545" s="175" t="n"/>
      <c r="AD1545" s="175" t="n"/>
      <c r="AE1545" s="175" t="n"/>
      <c r="AF1545" s="175" t="n"/>
      <c r="AG1545" s="175" t="n"/>
      <c r="AH1545" s="175" t="n"/>
      <c r="AI1545" s="175" t="n"/>
      <c r="AJ1545" s="175" t="n"/>
    </row>
    <row r="1546">
      <c r="B1546" s="175" t="n"/>
      <c r="C1546" s="175" t="n"/>
      <c r="D1546" s="175" t="n"/>
      <c r="E1546" s="175" t="n"/>
      <c r="F1546" s="175" t="n"/>
      <c r="G1546" s="175" t="n"/>
      <c r="H1546" s="175" t="n"/>
      <c r="I1546" s="175" t="n"/>
      <c r="J1546" s="175" t="n"/>
      <c r="K1546" s="175" t="n"/>
      <c r="L1546" s="175" t="n"/>
      <c r="M1546" s="175" t="n"/>
      <c r="N1546" s="175" t="n"/>
      <c r="O1546" s="175" t="n"/>
      <c r="P1546" s="175" t="n"/>
      <c r="Q1546" s="175" t="n"/>
      <c r="R1546" s="175" t="n"/>
      <c r="S1546" s="257" t="n"/>
      <c r="U1546" s="296" t="n"/>
      <c r="V1546" s="175" t="n"/>
      <c r="W1546" s="175" t="n"/>
      <c r="X1546" s="175" t="n"/>
      <c r="Y1546" s="175" t="n"/>
      <c r="Z1546" s="175" t="n"/>
      <c r="AA1546" s="175" t="n"/>
      <c r="AB1546" s="175" t="n"/>
      <c r="AC1546" s="175" t="n"/>
      <c r="AD1546" s="175" t="n"/>
      <c r="AE1546" s="175" t="n"/>
      <c r="AF1546" s="175" t="n"/>
      <c r="AG1546" s="175" t="n"/>
      <c r="AH1546" s="175" t="n"/>
      <c r="AI1546" s="175" t="n"/>
      <c r="AJ1546" s="175" t="n"/>
    </row>
    <row r="1547">
      <c r="B1547" s="175" t="n"/>
      <c r="C1547" s="175" t="n"/>
      <c r="D1547" s="175" t="n"/>
      <c r="E1547" s="175" t="n"/>
      <c r="F1547" s="175" t="n"/>
      <c r="G1547" s="175" t="n"/>
      <c r="H1547" s="175" t="n"/>
      <c r="I1547" s="175" t="n"/>
      <c r="J1547" s="175" t="n"/>
      <c r="K1547" s="175" t="n"/>
      <c r="L1547" s="175" t="n"/>
      <c r="M1547" s="175" t="n"/>
      <c r="N1547" s="175" t="n"/>
      <c r="O1547" s="175" t="n"/>
      <c r="P1547" s="175" t="n"/>
      <c r="Q1547" s="175" t="n"/>
      <c r="R1547" s="175" t="n"/>
      <c r="S1547" s="257" t="n"/>
      <c r="U1547" s="296" t="n"/>
      <c r="V1547" s="175" t="n"/>
      <c r="W1547" s="175" t="n"/>
      <c r="X1547" s="175" t="n"/>
      <c r="Y1547" s="175" t="n"/>
      <c r="Z1547" s="175" t="n"/>
      <c r="AA1547" s="175" t="n"/>
      <c r="AB1547" s="175" t="n"/>
      <c r="AC1547" s="175" t="n"/>
      <c r="AD1547" s="175" t="n"/>
      <c r="AE1547" s="175" t="n"/>
      <c r="AF1547" s="175" t="n"/>
      <c r="AG1547" s="175" t="n"/>
      <c r="AH1547" s="175" t="n"/>
      <c r="AI1547" s="175" t="n"/>
      <c r="AJ1547" s="175" t="n"/>
    </row>
    <row r="1548">
      <c r="B1548" s="175" t="n"/>
      <c r="C1548" s="175" t="n"/>
      <c r="D1548" s="175" t="n"/>
      <c r="E1548" s="175" t="n"/>
      <c r="F1548" s="175" t="n"/>
      <c r="G1548" s="175" t="n"/>
      <c r="H1548" s="175" t="n"/>
      <c r="I1548" s="175" t="n"/>
      <c r="J1548" s="175" t="n"/>
      <c r="K1548" s="175" t="n"/>
      <c r="L1548" s="175" t="n"/>
      <c r="M1548" s="175" t="n"/>
      <c r="N1548" s="175" t="n"/>
      <c r="O1548" s="175" t="n"/>
      <c r="P1548" s="175" t="n"/>
      <c r="Q1548" s="175" t="n"/>
      <c r="R1548" s="175" t="n"/>
      <c r="S1548" s="257" t="n"/>
      <c r="U1548" s="296" t="n"/>
      <c r="V1548" s="175" t="n"/>
      <c r="W1548" s="175" t="n"/>
      <c r="X1548" s="175" t="n"/>
      <c r="Y1548" s="175" t="n"/>
      <c r="Z1548" s="175" t="n"/>
      <c r="AA1548" s="175" t="n"/>
      <c r="AB1548" s="175" t="n"/>
      <c r="AC1548" s="175" t="n"/>
      <c r="AD1548" s="175" t="n"/>
      <c r="AE1548" s="175" t="n"/>
      <c r="AF1548" s="175" t="n"/>
      <c r="AG1548" s="175" t="n"/>
      <c r="AH1548" s="175" t="n"/>
      <c r="AI1548" s="175" t="n"/>
      <c r="AJ1548" s="175" t="n"/>
    </row>
    <row r="1549">
      <c r="B1549" s="175" t="n"/>
      <c r="C1549" s="175" t="n"/>
      <c r="D1549" s="175" t="n"/>
      <c r="E1549" s="175" t="n"/>
      <c r="F1549" s="175" t="n"/>
      <c r="G1549" s="175" t="n"/>
      <c r="H1549" s="175" t="n"/>
      <c r="I1549" s="175" t="n"/>
      <c r="J1549" s="175" t="n"/>
      <c r="K1549" s="175" t="n"/>
      <c r="L1549" s="175" t="n"/>
      <c r="M1549" s="175" t="n"/>
      <c r="N1549" s="175" t="n"/>
      <c r="O1549" s="175" t="n"/>
      <c r="P1549" s="175" t="n"/>
      <c r="Q1549" s="175" t="n"/>
      <c r="R1549" s="175" t="n"/>
      <c r="S1549" s="257" t="n"/>
      <c r="U1549" s="296" t="n"/>
      <c r="V1549" s="175" t="n"/>
      <c r="W1549" s="175" t="n"/>
      <c r="X1549" s="175" t="n"/>
      <c r="Y1549" s="175" t="n"/>
      <c r="Z1549" s="175" t="n"/>
      <c r="AA1549" s="175" t="n"/>
      <c r="AB1549" s="175" t="n"/>
      <c r="AC1549" s="175" t="n"/>
      <c r="AD1549" s="175" t="n"/>
      <c r="AE1549" s="175" t="n"/>
      <c r="AF1549" s="175" t="n"/>
      <c r="AG1549" s="175" t="n"/>
      <c r="AH1549" s="175" t="n"/>
      <c r="AI1549" s="175" t="n"/>
      <c r="AJ1549" s="175" t="n"/>
    </row>
    <row r="1550">
      <c r="B1550" s="175" t="n"/>
      <c r="C1550" s="175" t="n"/>
      <c r="D1550" s="175" t="n"/>
      <c r="E1550" s="175" t="n"/>
      <c r="F1550" s="175" t="n"/>
      <c r="G1550" s="175" t="n"/>
      <c r="H1550" s="175" t="n"/>
      <c r="I1550" s="175" t="n"/>
      <c r="J1550" s="175" t="n"/>
      <c r="K1550" s="175" t="n"/>
      <c r="L1550" s="175" t="n"/>
      <c r="M1550" s="175" t="n"/>
      <c r="N1550" s="175" t="n"/>
      <c r="O1550" s="175" t="n"/>
      <c r="P1550" s="175" t="n"/>
      <c r="Q1550" s="175" t="n"/>
      <c r="R1550" s="175" t="n"/>
      <c r="S1550" s="257" t="n"/>
      <c r="U1550" s="296" t="n"/>
      <c r="V1550" s="175" t="n"/>
      <c r="W1550" s="175" t="n"/>
      <c r="X1550" s="175" t="n"/>
      <c r="Y1550" s="175" t="n"/>
      <c r="Z1550" s="175" t="n"/>
      <c r="AA1550" s="175" t="n"/>
      <c r="AB1550" s="175" t="n"/>
      <c r="AC1550" s="175" t="n"/>
      <c r="AD1550" s="175" t="n"/>
      <c r="AE1550" s="175" t="n"/>
      <c r="AF1550" s="175" t="n"/>
      <c r="AG1550" s="175" t="n"/>
      <c r="AH1550" s="175" t="n"/>
      <c r="AI1550" s="175" t="n"/>
      <c r="AJ1550" s="175" t="n"/>
    </row>
    <row r="1551">
      <c r="B1551" s="175" t="n"/>
      <c r="C1551" s="175" t="n"/>
      <c r="D1551" s="175" t="n"/>
      <c r="E1551" s="175" t="n"/>
      <c r="F1551" s="175" t="n"/>
      <c r="G1551" s="175" t="n"/>
      <c r="H1551" s="175" t="n"/>
      <c r="I1551" s="175" t="n"/>
      <c r="J1551" s="175" t="n"/>
      <c r="K1551" s="175" t="n"/>
      <c r="L1551" s="175" t="n"/>
      <c r="M1551" s="175" t="n"/>
      <c r="N1551" s="175" t="n"/>
      <c r="O1551" s="175" t="n"/>
      <c r="P1551" s="175" t="n"/>
      <c r="Q1551" s="175" t="n"/>
      <c r="R1551" s="175" t="n"/>
      <c r="S1551" s="257" t="n"/>
      <c r="U1551" s="296" t="n"/>
      <c r="V1551" s="175" t="n"/>
      <c r="W1551" s="175" t="n"/>
      <c r="X1551" s="175" t="n"/>
      <c r="Y1551" s="175" t="n"/>
      <c r="Z1551" s="175" t="n"/>
      <c r="AA1551" s="175" t="n"/>
      <c r="AB1551" s="175" t="n"/>
      <c r="AC1551" s="175" t="n"/>
      <c r="AD1551" s="175" t="n"/>
      <c r="AE1551" s="175" t="n"/>
      <c r="AF1551" s="175" t="n"/>
      <c r="AG1551" s="175" t="n"/>
      <c r="AH1551" s="175" t="n"/>
      <c r="AI1551" s="175" t="n"/>
      <c r="AJ1551" s="175" t="n"/>
    </row>
    <row r="1552">
      <c r="B1552" s="175" t="n"/>
      <c r="C1552" s="175" t="n"/>
      <c r="D1552" s="175" t="n"/>
      <c r="E1552" s="175" t="n"/>
      <c r="F1552" s="175" t="n"/>
      <c r="G1552" s="175" t="n"/>
      <c r="H1552" s="175" t="n"/>
      <c r="I1552" s="175" t="n"/>
      <c r="J1552" s="175" t="n"/>
      <c r="K1552" s="175" t="n"/>
      <c r="L1552" s="175" t="n"/>
      <c r="M1552" s="175" t="n"/>
      <c r="N1552" s="175" t="n"/>
      <c r="O1552" s="175" t="n"/>
      <c r="P1552" s="175" t="n"/>
      <c r="Q1552" s="175" t="n"/>
      <c r="R1552" s="175" t="n"/>
      <c r="S1552" s="257" t="n"/>
      <c r="U1552" s="296" t="n"/>
      <c r="V1552" s="175" t="n"/>
      <c r="W1552" s="175" t="n"/>
      <c r="X1552" s="175" t="n"/>
      <c r="Y1552" s="175" t="n"/>
      <c r="Z1552" s="175" t="n"/>
      <c r="AA1552" s="175" t="n"/>
      <c r="AB1552" s="175" t="n"/>
      <c r="AC1552" s="175" t="n"/>
      <c r="AD1552" s="175" t="n"/>
      <c r="AE1552" s="175" t="n"/>
      <c r="AF1552" s="175" t="n"/>
      <c r="AG1552" s="175" t="n"/>
      <c r="AH1552" s="175" t="n"/>
      <c r="AI1552" s="175" t="n"/>
      <c r="AJ1552" s="175" t="n"/>
    </row>
    <row r="1553">
      <c r="B1553" s="175" t="n"/>
      <c r="C1553" s="175" t="n"/>
      <c r="D1553" s="175" t="n"/>
      <c r="E1553" s="175" t="n"/>
      <c r="F1553" s="175" t="n"/>
      <c r="G1553" s="175" t="n"/>
      <c r="H1553" s="175" t="n"/>
      <c r="I1553" s="175" t="n"/>
      <c r="J1553" s="175" t="n"/>
      <c r="K1553" s="175" t="n"/>
      <c r="L1553" s="175" t="n"/>
      <c r="M1553" s="175" t="n"/>
      <c r="N1553" s="175" t="n"/>
      <c r="O1553" s="175" t="n"/>
      <c r="P1553" s="175" t="n"/>
      <c r="Q1553" s="175" t="n"/>
      <c r="R1553" s="175" t="n"/>
      <c r="S1553" s="257" t="n"/>
      <c r="U1553" s="296" t="n"/>
      <c r="V1553" s="175" t="n"/>
      <c r="W1553" s="175" t="n"/>
      <c r="X1553" s="175" t="n"/>
      <c r="Y1553" s="175" t="n"/>
      <c r="Z1553" s="175" t="n"/>
      <c r="AA1553" s="175" t="n"/>
      <c r="AB1553" s="175" t="n"/>
      <c r="AC1553" s="175" t="n"/>
      <c r="AD1553" s="175" t="n"/>
      <c r="AE1553" s="175" t="n"/>
      <c r="AF1553" s="175" t="n"/>
      <c r="AG1553" s="175" t="n"/>
      <c r="AH1553" s="175" t="n"/>
      <c r="AI1553" s="175" t="n"/>
      <c r="AJ1553" s="175" t="n"/>
    </row>
    <row r="1554">
      <c r="B1554" s="175" t="n"/>
      <c r="C1554" s="175" t="n"/>
      <c r="D1554" s="175" t="n"/>
      <c r="E1554" s="175" t="n"/>
      <c r="F1554" s="175" t="n"/>
      <c r="G1554" s="175" t="n"/>
      <c r="H1554" s="175" t="n"/>
      <c r="I1554" s="175" t="n"/>
      <c r="J1554" s="175" t="n"/>
      <c r="K1554" s="175" t="n"/>
      <c r="L1554" s="175" t="n"/>
      <c r="M1554" s="175" t="n"/>
      <c r="N1554" s="175" t="n"/>
      <c r="O1554" s="175" t="n"/>
      <c r="P1554" s="175" t="n"/>
      <c r="Q1554" s="175" t="n"/>
      <c r="R1554" s="175" t="n"/>
      <c r="S1554" s="257" t="n"/>
      <c r="U1554" s="296" t="n"/>
      <c r="V1554" s="175" t="n"/>
      <c r="W1554" s="175" t="n"/>
      <c r="X1554" s="175" t="n"/>
      <c r="Y1554" s="175" t="n"/>
      <c r="Z1554" s="175" t="n"/>
      <c r="AA1554" s="175" t="n"/>
      <c r="AB1554" s="175" t="n"/>
      <c r="AC1554" s="175" t="n"/>
      <c r="AD1554" s="175" t="n"/>
      <c r="AE1554" s="175" t="n"/>
      <c r="AF1554" s="175" t="n"/>
      <c r="AG1554" s="175" t="n"/>
      <c r="AH1554" s="175" t="n"/>
      <c r="AI1554" s="175" t="n"/>
      <c r="AJ1554" s="175" t="n"/>
    </row>
    <row r="1555">
      <c r="B1555" s="175" t="n"/>
      <c r="C1555" s="175" t="n"/>
      <c r="D1555" s="175" t="n"/>
      <c r="E1555" s="175" t="n"/>
      <c r="F1555" s="175" t="n"/>
      <c r="G1555" s="175" t="n"/>
      <c r="H1555" s="175" t="n"/>
      <c r="I1555" s="175" t="n"/>
      <c r="J1555" s="175" t="n"/>
      <c r="K1555" s="175" t="n"/>
      <c r="L1555" s="175" t="n"/>
      <c r="M1555" s="175" t="n"/>
      <c r="N1555" s="175" t="n"/>
      <c r="O1555" s="175" t="n"/>
      <c r="P1555" s="175" t="n"/>
      <c r="Q1555" s="175" t="n"/>
      <c r="R1555" s="175" t="n"/>
      <c r="S1555" s="257" t="n"/>
      <c r="U1555" s="296" t="n"/>
      <c r="V1555" s="175" t="n"/>
      <c r="W1555" s="175" t="n"/>
      <c r="X1555" s="175" t="n"/>
      <c r="Y1555" s="175" t="n"/>
      <c r="Z1555" s="175" t="n"/>
      <c r="AA1555" s="175" t="n"/>
      <c r="AB1555" s="175" t="n"/>
      <c r="AC1555" s="175" t="n"/>
      <c r="AD1555" s="175" t="n"/>
      <c r="AE1555" s="175" t="n"/>
      <c r="AF1555" s="175" t="n"/>
      <c r="AG1555" s="175" t="n"/>
      <c r="AH1555" s="175" t="n"/>
      <c r="AI1555" s="175" t="n"/>
      <c r="AJ1555" s="175" t="n"/>
    </row>
    <row r="1556">
      <c r="B1556" s="175" t="n"/>
      <c r="C1556" s="175" t="n"/>
      <c r="D1556" s="175" t="n"/>
      <c r="E1556" s="175" t="n"/>
      <c r="F1556" s="175" t="n"/>
      <c r="G1556" s="175" t="n"/>
      <c r="H1556" s="175" t="n"/>
      <c r="I1556" s="175" t="n"/>
      <c r="J1556" s="175" t="n"/>
      <c r="K1556" s="175" t="n"/>
      <c r="L1556" s="175" t="n"/>
      <c r="M1556" s="175" t="n"/>
      <c r="N1556" s="175" t="n"/>
      <c r="O1556" s="175" t="n"/>
      <c r="P1556" s="175" t="n"/>
      <c r="Q1556" s="175" t="n"/>
      <c r="R1556" s="175" t="n"/>
      <c r="S1556" s="257" t="n"/>
      <c r="U1556" s="296" t="n"/>
      <c r="V1556" s="175" t="n"/>
      <c r="W1556" s="175" t="n"/>
      <c r="X1556" s="175" t="n"/>
      <c r="Y1556" s="175" t="n"/>
      <c r="Z1556" s="175" t="n"/>
      <c r="AA1556" s="175" t="n"/>
      <c r="AB1556" s="175" t="n"/>
      <c r="AC1556" s="175" t="n"/>
      <c r="AD1556" s="175" t="n"/>
      <c r="AE1556" s="175" t="n"/>
      <c r="AF1556" s="175" t="n"/>
      <c r="AG1556" s="175" t="n"/>
      <c r="AH1556" s="175" t="n"/>
      <c r="AI1556" s="175" t="n"/>
      <c r="AJ1556" s="175" t="n"/>
    </row>
    <row r="1557">
      <c r="B1557" s="175" t="n"/>
      <c r="C1557" s="175" t="n"/>
      <c r="D1557" s="175" t="n"/>
      <c r="E1557" s="175" t="n"/>
      <c r="F1557" s="175" t="n"/>
      <c r="G1557" s="175" t="n"/>
      <c r="H1557" s="175" t="n"/>
      <c r="I1557" s="175" t="n"/>
      <c r="J1557" s="175" t="n"/>
      <c r="K1557" s="175" t="n"/>
      <c r="L1557" s="175" t="n"/>
      <c r="M1557" s="175" t="n"/>
      <c r="N1557" s="175" t="n"/>
      <c r="O1557" s="175" t="n"/>
      <c r="P1557" s="175" t="n"/>
      <c r="Q1557" s="175" t="n"/>
      <c r="R1557" s="175" t="n"/>
      <c r="S1557" s="257" t="n"/>
      <c r="U1557" s="296" t="n"/>
      <c r="V1557" s="175" t="n"/>
      <c r="W1557" s="175" t="n"/>
      <c r="X1557" s="175" t="n"/>
      <c r="Y1557" s="175" t="n"/>
      <c r="Z1557" s="175" t="n"/>
      <c r="AA1557" s="175" t="n"/>
      <c r="AB1557" s="175" t="n"/>
      <c r="AC1557" s="175" t="n"/>
      <c r="AD1557" s="175" t="n"/>
      <c r="AE1557" s="175" t="n"/>
      <c r="AF1557" s="175" t="n"/>
      <c r="AG1557" s="175" t="n"/>
      <c r="AH1557" s="175" t="n"/>
      <c r="AI1557" s="175" t="n"/>
      <c r="AJ1557" s="175" t="n"/>
    </row>
    <row r="1558">
      <c r="B1558" s="175" t="n"/>
      <c r="C1558" s="175" t="n"/>
      <c r="D1558" s="175" t="n"/>
      <c r="E1558" s="175" t="n"/>
      <c r="F1558" s="175" t="n"/>
      <c r="G1558" s="175" t="n"/>
      <c r="H1558" s="175" t="n"/>
      <c r="I1558" s="175" t="n"/>
      <c r="J1558" s="175" t="n"/>
      <c r="K1558" s="175" t="n"/>
      <c r="L1558" s="175" t="n"/>
      <c r="M1558" s="175" t="n"/>
      <c r="N1558" s="175" t="n"/>
      <c r="O1558" s="175" t="n"/>
      <c r="P1558" s="175" t="n"/>
      <c r="Q1558" s="175" t="n"/>
      <c r="R1558" s="175" t="n"/>
      <c r="S1558" s="257" t="n"/>
      <c r="U1558" s="296" t="n"/>
      <c r="V1558" s="175" t="n"/>
      <c r="W1558" s="175" t="n"/>
      <c r="X1558" s="175" t="n"/>
      <c r="Y1558" s="175" t="n"/>
      <c r="Z1558" s="175" t="n"/>
      <c r="AA1558" s="175" t="n"/>
      <c r="AB1558" s="175" t="n"/>
      <c r="AC1558" s="175" t="n"/>
      <c r="AD1558" s="175" t="n"/>
      <c r="AE1558" s="175" t="n"/>
      <c r="AF1558" s="175" t="n"/>
      <c r="AG1558" s="175" t="n"/>
      <c r="AH1558" s="175" t="n"/>
      <c r="AI1558" s="175" t="n"/>
      <c r="AJ1558" s="175" t="n"/>
    </row>
    <row r="1559">
      <c r="B1559" s="175" t="n"/>
      <c r="C1559" s="175" t="n"/>
      <c r="D1559" s="175" t="n"/>
      <c r="E1559" s="175" t="n"/>
      <c r="F1559" s="175" t="n"/>
      <c r="G1559" s="175" t="n"/>
      <c r="H1559" s="175" t="n"/>
      <c r="I1559" s="175" t="n"/>
      <c r="J1559" s="175" t="n"/>
      <c r="K1559" s="175" t="n"/>
      <c r="L1559" s="175" t="n"/>
      <c r="M1559" s="175" t="n"/>
      <c r="N1559" s="175" t="n"/>
      <c r="O1559" s="175" t="n"/>
      <c r="P1559" s="175" t="n"/>
      <c r="Q1559" s="175" t="n"/>
      <c r="R1559" s="175" t="n"/>
      <c r="S1559" s="257" t="n"/>
      <c r="U1559" s="296" t="n"/>
      <c r="V1559" s="175" t="n"/>
      <c r="W1559" s="175" t="n"/>
      <c r="X1559" s="175" t="n"/>
      <c r="Y1559" s="175" t="n"/>
      <c r="Z1559" s="175" t="n"/>
      <c r="AA1559" s="175" t="n"/>
      <c r="AB1559" s="175" t="n"/>
      <c r="AC1559" s="175" t="n"/>
      <c r="AD1559" s="175" t="n"/>
      <c r="AE1559" s="175" t="n"/>
      <c r="AF1559" s="175" t="n"/>
      <c r="AG1559" s="175" t="n"/>
      <c r="AH1559" s="175" t="n"/>
      <c r="AI1559" s="175" t="n"/>
      <c r="AJ1559" s="175" t="n"/>
    </row>
    <row r="1560">
      <c r="B1560" s="175" t="n"/>
      <c r="C1560" s="175" t="n"/>
      <c r="D1560" s="175" t="n"/>
      <c r="E1560" s="175" t="n"/>
      <c r="F1560" s="175" t="n"/>
      <c r="G1560" s="175" t="n"/>
      <c r="H1560" s="175" t="n"/>
      <c r="I1560" s="175" t="n"/>
      <c r="J1560" s="175" t="n"/>
      <c r="K1560" s="175" t="n"/>
      <c r="L1560" s="175" t="n"/>
      <c r="M1560" s="175" t="n"/>
      <c r="N1560" s="175" t="n"/>
      <c r="O1560" s="175" t="n"/>
      <c r="P1560" s="175" t="n"/>
      <c r="Q1560" s="175" t="n"/>
      <c r="R1560" s="175" t="n"/>
      <c r="S1560" s="257" t="n"/>
      <c r="U1560" s="296" t="n"/>
      <c r="V1560" s="175" t="n"/>
      <c r="W1560" s="175" t="n"/>
      <c r="X1560" s="175" t="n"/>
      <c r="Y1560" s="175" t="n"/>
      <c r="Z1560" s="175" t="n"/>
      <c r="AA1560" s="175" t="n"/>
      <c r="AB1560" s="175" t="n"/>
      <c r="AC1560" s="175" t="n"/>
      <c r="AD1560" s="175" t="n"/>
      <c r="AE1560" s="175" t="n"/>
      <c r="AF1560" s="175" t="n"/>
      <c r="AG1560" s="175" t="n"/>
      <c r="AH1560" s="175" t="n"/>
      <c r="AI1560" s="175" t="n"/>
      <c r="AJ1560" s="175" t="n"/>
    </row>
    <row r="1561">
      <c r="B1561" s="175" t="n"/>
      <c r="C1561" s="175" t="n"/>
      <c r="D1561" s="175" t="n"/>
      <c r="E1561" s="175" t="n"/>
      <c r="F1561" s="175" t="n"/>
      <c r="G1561" s="175" t="n"/>
      <c r="H1561" s="175" t="n"/>
      <c r="I1561" s="175" t="n"/>
      <c r="J1561" s="175" t="n"/>
      <c r="K1561" s="175" t="n"/>
      <c r="L1561" s="175" t="n"/>
      <c r="M1561" s="175" t="n"/>
      <c r="N1561" s="175" t="n"/>
      <c r="O1561" s="175" t="n"/>
      <c r="P1561" s="175" t="n"/>
      <c r="Q1561" s="175" t="n"/>
      <c r="R1561" s="175" t="n"/>
      <c r="S1561" s="257" t="n"/>
      <c r="U1561" s="296" t="n"/>
      <c r="V1561" s="175" t="n"/>
      <c r="W1561" s="175" t="n"/>
      <c r="X1561" s="175" t="n"/>
      <c r="Y1561" s="175" t="n"/>
      <c r="Z1561" s="175" t="n"/>
      <c r="AA1561" s="175" t="n"/>
      <c r="AB1561" s="175" t="n"/>
      <c r="AC1561" s="175" t="n"/>
      <c r="AD1561" s="175" t="n"/>
      <c r="AE1561" s="175" t="n"/>
      <c r="AF1561" s="175" t="n"/>
      <c r="AG1561" s="175" t="n"/>
      <c r="AH1561" s="175" t="n"/>
      <c r="AI1561" s="175" t="n"/>
      <c r="AJ1561" s="175" t="n"/>
    </row>
    <row r="1562">
      <c r="B1562" s="175" t="n"/>
      <c r="C1562" s="175" t="n"/>
      <c r="D1562" s="175" t="n"/>
      <c r="E1562" s="175" t="n"/>
      <c r="F1562" s="175" t="n"/>
      <c r="G1562" s="175" t="n"/>
      <c r="H1562" s="175" t="n"/>
      <c r="I1562" s="175" t="n"/>
      <c r="J1562" s="175" t="n"/>
      <c r="K1562" s="175" t="n"/>
      <c r="L1562" s="175" t="n"/>
      <c r="M1562" s="175" t="n"/>
      <c r="N1562" s="175" t="n"/>
      <c r="O1562" s="175" t="n"/>
      <c r="P1562" s="175" t="n"/>
      <c r="Q1562" s="175" t="n"/>
      <c r="R1562" s="175" t="n"/>
      <c r="S1562" s="257" t="n"/>
      <c r="U1562" s="296" t="n"/>
      <c r="V1562" s="175" t="n"/>
      <c r="W1562" s="175" t="n"/>
      <c r="X1562" s="175" t="n"/>
      <c r="Y1562" s="175" t="n"/>
      <c r="Z1562" s="175" t="n"/>
      <c r="AA1562" s="175" t="n"/>
      <c r="AB1562" s="175" t="n"/>
      <c r="AC1562" s="175" t="n"/>
      <c r="AD1562" s="175" t="n"/>
      <c r="AE1562" s="175" t="n"/>
      <c r="AF1562" s="175" t="n"/>
      <c r="AG1562" s="175" t="n"/>
      <c r="AH1562" s="175" t="n"/>
      <c r="AI1562" s="175" t="n"/>
      <c r="AJ1562" s="175" t="n"/>
    </row>
    <row r="1563">
      <c r="B1563" s="175" t="n"/>
      <c r="C1563" s="175" t="n"/>
      <c r="D1563" s="175" t="n"/>
      <c r="E1563" s="175" t="n"/>
      <c r="F1563" s="175" t="n"/>
      <c r="G1563" s="175" t="n"/>
      <c r="H1563" s="175" t="n"/>
      <c r="I1563" s="175" t="n"/>
      <c r="J1563" s="175" t="n"/>
      <c r="K1563" s="175" t="n"/>
      <c r="L1563" s="175" t="n"/>
      <c r="M1563" s="175" t="n"/>
      <c r="N1563" s="175" t="n"/>
      <c r="O1563" s="175" t="n"/>
      <c r="P1563" s="175" t="n"/>
      <c r="Q1563" s="175" t="n"/>
      <c r="R1563" s="175" t="n"/>
      <c r="S1563" s="257" t="n"/>
      <c r="U1563" s="296" t="n"/>
      <c r="V1563" s="175" t="n"/>
      <c r="W1563" s="175" t="n"/>
      <c r="X1563" s="175" t="n"/>
      <c r="Y1563" s="175" t="n"/>
      <c r="Z1563" s="175" t="n"/>
      <c r="AA1563" s="175" t="n"/>
      <c r="AB1563" s="175" t="n"/>
      <c r="AC1563" s="175" t="n"/>
      <c r="AD1563" s="175" t="n"/>
      <c r="AE1563" s="175" t="n"/>
      <c r="AF1563" s="175" t="n"/>
      <c r="AG1563" s="175" t="n"/>
      <c r="AH1563" s="175" t="n"/>
      <c r="AI1563" s="175" t="n"/>
      <c r="AJ1563" s="175" t="n"/>
    </row>
    <row r="1564">
      <c r="B1564" s="175" t="n"/>
      <c r="C1564" s="175" t="n"/>
      <c r="D1564" s="175" t="n"/>
      <c r="E1564" s="175" t="n"/>
      <c r="F1564" s="175" t="n"/>
      <c r="G1564" s="175" t="n"/>
      <c r="H1564" s="175" t="n"/>
      <c r="I1564" s="175" t="n"/>
      <c r="J1564" s="175" t="n"/>
      <c r="K1564" s="175" t="n"/>
      <c r="L1564" s="175" t="n"/>
      <c r="M1564" s="175" t="n"/>
      <c r="N1564" s="175" t="n"/>
      <c r="O1564" s="175" t="n"/>
      <c r="P1564" s="175" t="n"/>
      <c r="Q1564" s="175" t="n"/>
      <c r="R1564" s="175" t="n"/>
      <c r="S1564" s="257" t="n"/>
      <c r="U1564" s="296" t="n"/>
      <c r="V1564" s="175" t="n"/>
      <c r="W1564" s="175" t="n"/>
      <c r="X1564" s="175" t="n"/>
      <c r="Y1564" s="175" t="n"/>
      <c r="Z1564" s="175" t="n"/>
      <c r="AA1564" s="175" t="n"/>
      <c r="AB1564" s="175" t="n"/>
      <c r="AC1564" s="175" t="n"/>
      <c r="AD1564" s="175" t="n"/>
      <c r="AE1564" s="175" t="n"/>
      <c r="AF1564" s="175" t="n"/>
      <c r="AG1564" s="175" t="n"/>
      <c r="AH1564" s="175" t="n"/>
      <c r="AI1564" s="175" t="n"/>
      <c r="AJ1564" s="175" t="n"/>
    </row>
    <row r="1565">
      <c r="B1565" s="175" t="n"/>
      <c r="C1565" s="175" t="n"/>
      <c r="D1565" s="175" t="n"/>
      <c r="E1565" s="175" t="n"/>
      <c r="F1565" s="175" t="n"/>
      <c r="G1565" s="175" t="n"/>
      <c r="H1565" s="175" t="n"/>
      <c r="I1565" s="175" t="n"/>
      <c r="J1565" s="175" t="n"/>
      <c r="K1565" s="175" t="n"/>
      <c r="L1565" s="175" t="n"/>
      <c r="M1565" s="175" t="n"/>
      <c r="N1565" s="175" t="n"/>
      <c r="O1565" s="175" t="n"/>
      <c r="P1565" s="175" t="n"/>
      <c r="Q1565" s="175" t="n"/>
      <c r="R1565" s="175" t="n"/>
      <c r="S1565" s="257" t="n"/>
      <c r="U1565" s="296" t="n"/>
      <c r="V1565" s="175" t="n"/>
      <c r="W1565" s="175" t="n"/>
      <c r="X1565" s="175" t="n"/>
      <c r="Y1565" s="175" t="n"/>
      <c r="Z1565" s="175" t="n"/>
      <c r="AA1565" s="175" t="n"/>
      <c r="AB1565" s="175" t="n"/>
      <c r="AC1565" s="175" t="n"/>
      <c r="AD1565" s="175" t="n"/>
      <c r="AE1565" s="175" t="n"/>
      <c r="AF1565" s="175" t="n"/>
      <c r="AG1565" s="175" t="n"/>
      <c r="AH1565" s="175" t="n"/>
      <c r="AI1565" s="175" t="n"/>
      <c r="AJ1565" s="175" t="n"/>
    </row>
    <row r="1566">
      <c r="B1566" s="175" t="n"/>
      <c r="C1566" s="175" t="n"/>
      <c r="D1566" s="175" t="n"/>
      <c r="E1566" s="175" t="n"/>
      <c r="F1566" s="175" t="n"/>
      <c r="G1566" s="175" t="n"/>
      <c r="H1566" s="175" t="n"/>
      <c r="I1566" s="175" t="n"/>
      <c r="J1566" s="175" t="n"/>
      <c r="K1566" s="175" t="n"/>
      <c r="L1566" s="175" t="n"/>
      <c r="M1566" s="175" t="n"/>
      <c r="N1566" s="175" t="n"/>
      <c r="O1566" s="175" t="n"/>
      <c r="P1566" s="175" t="n"/>
      <c r="Q1566" s="175" t="n"/>
      <c r="R1566" s="175" t="n"/>
      <c r="S1566" s="257" t="n"/>
      <c r="U1566" s="296" t="n"/>
      <c r="V1566" s="175" t="n"/>
      <c r="W1566" s="175" t="n"/>
      <c r="X1566" s="175" t="n"/>
      <c r="Y1566" s="175" t="n"/>
      <c r="Z1566" s="175" t="n"/>
      <c r="AA1566" s="175" t="n"/>
      <c r="AB1566" s="175" t="n"/>
      <c r="AC1566" s="175" t="n"/>
      <c r="AD1566" s="175" t="n"/>
      <c r="AE1566" s="175" t="n"/>
      <c r="AF1566" s="175" t="n"/>
      <c r="AG1566" s="175" t="n"/>
      <c r="AH1566" s="175" t="n"/>
      <c r="AI1566" s="175" t="n"/>
      <c r="AJ1566" s="175" t="n"/>
    </row>
    <row r="1567">
      <c r="B1567" s="175" t="n"/>
      <c r="C1567" s="175" t="n"/>
      <c r="D1567" s="175" t="n"/>
      <c r="E1567" s="175" t="n"/>
      <c r="F1567" s="175" t="n"/>
      <c r="G1567" s="175" t="n"/>
      <c r="H1567" s="175" t="n"/>
      <c r="I1567" s="175" t="n"/>
      <c r="J1567" s="175" t="n"/>
      <c r="K1567" s="175" t="n"/>
      <c r="L1567" s="175" t="n"/>
      <c r="M1567" s="175" t="n"/>
      <c r="N1567" s="175" t="n"/>
      <c r="O1567" s="175" t="n"/>
      <c r="P1567" s="175" t="n"/>
      <c r="Q1567" s="175" t="n"/>
      <c r="R1567" s="175" t="n"/>
      <c r="S1567" s="257" t="n"/>
      <c r="U1567" s="296" t="n"/>
      <c r="V1567" s="175" t="n"/>
      <c r="W1567" s="175" t="n"/>
      <c r="X1567" s="175" t="n"/>
      <c r="Y1567" s="175" t="n"/>
      <c r="Z1567" s="175" t="n"/>
      <c r="AA1567" s="175" t="n"/>
      <c r="AB1567" s="175" t="n"/>
      <c r="AC1567" s="175" t="n"/>
      <c r="AD1567" s="175" t="n"/>
      <c r="AE1567" s="175" t="n"/>
      <c r="AF1567" s="175" t="n"/>
      <c r="AG1567" s="175" t="n"/>
      <c r="AH1567" s="175" t="n"/>
      <c r="AI1567" s="175" t="n"/>
      <c r="AJ1567" s="175" t="n"/>
    </row>
    <row r="1568">
      <c r="B1568" s="175" t="n"/>
      <c r="C1568" s="175" t="n"/>
      <c r="D1568" s="175" t="n"/>
      <c r="E1568" s="175" t="n"/>
      <c r="F1568" s="175" t="n"/>
      <c r="G1568" s="175" t="n"/>
      <c r="H1568" s="175" t="n"/>
      <c r="I1568" s="175" t="n"/>
      <c r="J1568" s="175" t="n"/>
      <c r="K1568" s="175" t="n"/>
      <c r="L1568" s="175" t="n"/>
      <c r="M1568" s="175" t="n"/>
      <c r="N1568" s="175" t="n"/>
      <c r="O1568" s="175" t="n"/>
      <c r="P1568" s="175" t="n"/>
      <c r="Q1568" s="175" t="n"/>
      <c r="R1568" s="175" t="n"/>
      <c r="S1568" s="257" t="n"/>
      <c r="U1568" s="296" t="n"/>
      <c r="V1568" s="175" t="n"/>
      <c r="W1568" s="175" t="n"/>
      <c r="X1568" s="175" t="n"/>
      <c r="Y1568" s="175" t="n"/>
      <c r="Z1568" s="175" t="n"/>
      <c r="AA1568" s="175" t="n"/>
      <c r="AB1568" s="175" t="n"/>
      <c r="AC1568" s="175" t="n"/>
      <c r="AD1568" s="175" t="n"/>
      <c r="AE1568" s="175" t="n"/>
      <c r="AF1568" s="175" t="n"/>
      <c r="AG1568" s="175" t="n"/>
      <c r="AH1568" s="175" t="n"/>
      <c r="AI1568" s="175" t="n"/>
      <c r="AJ1568" s="175" t="n"/>
    </row>
    <row r="1569">
      <c r="B1569" s="175" t="n"/>
      <c r="C1569" s="175" t="n"/>
      <c r="D1569" s="175" t="n"/>
      <c r="E1569" s="175" t="n"/>
      <c r="F1569" s="175" t="n"/>
      <c r="G1569" s="175" t="n"/>
      <c r="H1569" s="175" t="n"/>
      <c r="I1569" s="175" t="n"/>
      <c r="J1569" s="175" t="n"/>
      <c r="K1569" s="175" t="n"/>
      <c r="L1569" s="175" t="n"/>
      <c r="M1569" s="175" t="n"/>
      <c r="N1569" s="175" t="n"/>
      <c r="O1569" s="175" t="n"/>
      <c r="P1569" s="175" t="n"/>
      <c r="Q1569" s="175" t="n"/>
      <c r="R1569" s="175" t="n"/>
      <c r="S1569" s="257" t="n"/>
      <c r="U1569" s="296" t="n"/>
      <c r="V1569" s="175" t="n"/>
      <c r="W1569" s="175" t="n"/>
      <c r="X1569" s="175" t="n"/>
      <c r="Y1569" s="175" t="n"/>
      <c r="Z1569" s="175" t="n"/>
      <c r="AA1569" s="175" t="n"/>
      <c r="AB1569" s="175" t="n"/>
      <c r="AC1569" s="175" t="n"/>
      <c r="AD1569" s="175" t="n"/>
      <c r="AE1569" s="175" t="n"/>
      <c r="AF1569" s="175" t="n"/>
      <c r="AG1569" s="175" t="n"/>
      <c r="AH1569" s="175" t="n"/>
      <c r="AI1569" s="175" t="n"/>
      <c r="AJ1569" s="175" t="n"/>
    </row>
    <row r="1570">
      <c r="B1570" s="175" t="n"/>
      <c r="C1570" s="175" t="n"/>
      <c r="D1570" s="175" t="n"/>
      <c r="E1570" s="175" t="n"/>
      <c r="F1570" s="175" t="n"/>
      <c r="G1570" s="175" t="n"/>
      <c r="H1570" s="175" t="n"/>
      <c r="I1570" s="175" t="n"/>
      <c r="J1570" s="175" t="n"/>
      <c r="K1570" s="175" t="n"/>
      <c r="L1570" s="175" t="n"/>
      <c r="M1570" s="175" t="n"/>
      <c r="N1570" s="175" t="n"/>
      <c r="O1570" s="175" t="n"/>
      <c r="P1570" s="175" t="n"/>
      <c r="Q1570" s="175" t="n"/>
      <c r="R1570" s="175" t="n"/>
      <c r="S1570" s="257" t="n"/>
      <c r="U1570" s="296" t="n"/>
      <c r="V1570" s="175" t="n"/>
      <c r="W1570" s="175" t="n"/>
      <c r="X1570" s="175" t="n"/>
      <c r="Y1570" s="175" t="n"/>
      <c r="Z1570" s="175" t="n"/>
      <c r="AA1570" s="175" t="n"/>
      <c r="AB1570" s="175" t="n"/>
      <c r="AC1570" s="175" t="n"/>
      <c r="AD1570" s="175" t="n"/>
      <c r="AE1570" s="175" t="n"/>
      <c r="AF1570" s="175" t="n"/>
      <c r="AG1570" s="175" t="n"/>
      <c r="AH1570" s="175" t="n"/>
      <c r="AI1570" s="175" t="n"/>
      <c r="AJ1570" s="175" t="n"/>
    </row>
    <row r="1571">
      <c r="B1571" s="175" t="n"/>
      <c r="C1571" s="175" t="n"/>
      <c r="D1571" s="175" t="n"/>
      <c r="E1571" s="175" t="n"/>
      <c r="F1571" s="175" t="n"/>
      <c r="G1571" s="175" t="n"/>
      <c r="H1571" s="175" t="n"/>
      <c r="I1571" s="175" t="n"/>
      <c r="J1571" s="175" t="n"/>
      <c r="K1571" s="175" t="n"/>
      <c r="L1571" s="175" t="n"/>
      <c r="M1571" s="175" t="n"/>
      <c r="N1571" s="175" t="n"/>
      <c r="O1571" s="175" t="n"/>
      <c r="P1571" s="175" t="n"/>
      <c r="Q1571" s="175" t="n"/>
      <c r="R1571" s="175" t="n"/>
      <c r="S1571" s="257" t="n"/>
      <c r="U1571" s="296" t="n"/>
      <c r="V1571" s="175" t="n"/>
      <c r="W1571" s="175" t="n"/>
      <c r="X1571" s="175" t="n"/>
      <c r="Y1571" s="175" t="n"/>
      <c r="Z1571" s="175" t="n"/>
      <c r="AA1571" s="175" t="n"/>
      <c r="AB1571" s="175" t="n"/>
      <c r="AC1571" s="175" t="n"/>
      <c r="AD1571" s="175" t="n"/>
      <c r="AE1571" s="175" t="n"/>
      <c r="AF1571" s="175" t="n"/>
      <c r="AG1571" s="175" t="n"/>
      <c r="AH1571" s="175" t="n"/>
      <c r="AI1571" s="175" t="n"/>
      <c r="AJ1571" s="175" t="n"/>
    </row>
    <row r="1572">
      <c r="B1572" s="175" t="n"/>
      <c r="C1572" s="175" t="n"/>
      <c r="D1572" s="175" t="n"/>
      <c r="E1572" s="175" t="n"/>
      <c r="F1572" s="175" t="n"/>
      <c r="G1572" s="175" t="n"/>
      <c r="H1572" s="175" t="n"/>
      <c r="I1572" s="175" t="n"/>
      <c r="J1572" s="175" t="n"/>
      <c r="K1572" s="175" t="n"/>
      <c r="L1572" s="175" t="n"/>
      <c r="M1572" s="175" t="n"/>
      <c r="N1572" s="175" t="n"/>
      <c r="O1572" s="175" t="n"/>
      <c r="P1572" s="175" t="n"/>
      <c r="Q1572" s="175" t="n"/>
      <c r="R1572" s="175" t="n"/>
      <c r="S1572" s="257" t="n"/>
      <c r="U1572" s="296" t="n"/>
      <c r="V1572" s="175" t="n"/>
      <c r="W1572" s="175" t="n"/>
      <c r="X1572" s="175" t="n"/>
      <c r="Y1572" s="175" t="n"/>
      <c r="Z1572" s="175" t="n"/>
      <c r="AA1572" s="175" t="n"/>
      <c r="AB1572" s="175" t="n"/>
      <c r="AC1572" s="175" t="n"/>
      <c r="AD1572" s="175" t="n"/>
      <c r="AE1572" s="175" t="n"/>
      <c r="AF1572" s="175" t="n"/>
      <c r="AG1572" s="175" t="n"/>
      <c r="AH1572" s="175" t="n"/>
      <c r="AI1572" s="175" t="n"/>
      <c r="AJ1572" s="175" t="n"/>
    </row>
    <row r="1573">
      <c r="B1573" s="175" t="n"/>
      <c r="C1573" s="175" t="n"/>
      <c r="D1573" s="175" t="n"/>
      <c r="E1573" s="175" t="n"/>
      <c r="F1573" s="175" t="n"/>
      <c r="G1573" s="175" t="n"/>
      <c r="H1573" s="175" t="n"/>
      <c r="I1573" s="175" t="n"/>
      <c r="J1573" s="175" t="n"/>
      <c r="K1573" s="175" t="n"/>
      <c r="L1573" s="175" t="n"/>
      <c r="M1573" s="175" t="n"/>
      <c r="N1573" s="175" t="n"/>
      <c r="O1573" s="175" t="n"/>
      <c r="P1573" s="175" t="n"/>
      <c r="Q1573" s="175" t="n"/>
      <c r="R1573" s="175" t="n"/>
      <c r="S1573" s="257" t="n"/>
      <c r="U1573" s="296" t="n"/>
      <c r="V1573" s="175" t="n"/>
      <c r="W1573" s="175" t="n"/>
      <c r="X1573" s="175" t="n"/>
      <c r="Y1573" s="175" t="n"/>
      <c r="Z1573" s="175" t="n"/>
      <c r="AA1573" s="175" t="n"/>
      <c r="AB1573" s="175" t="n"/>
      <c r="AC1573" s="175" t="n"/>
      <c r="AD1573" s="175" t="n"/>
      <c r="AE1573" s="175" t="n"/>
      <c r="AF1573" s="175" t="n"/>
      <c r="AG1573" s="175" t="n"/>
      <c r="AH1573" s="175" t="n"/>
      <c r="AI1573" s="175" t="n"/>
      <c r="AJ1573" s="175" t="n"/>
    </row>
    <row r="1574">
      <c r="B1574" s="175" t="n"/>
      <c r="C1574" s="175" t="n"/>
      <c r="D1574" s="175" t="n"/>
      <c r="E1574" s="175" t="n"/>
      <c r="F1574" s="175" t="n"/>
      <c r="G1574" s="175" t="n"/>
      <c r="H1574" s="175" t="n"/>
      <c r="I1574" s="175" t="n"/>
      <c r="J1574" s="175" t="n"/>
      <c r="K1574" s="175" t="n"/>
      <c r="L1574" s="175" t="n"/>
      <c r="M1574" s="175" t="n"/>
      <c r="N1574" s="175" t="n"/>
      <c r="O1574" s="175" t="n"/>
      <c r="P1574" s="175" t="n"/>
      <c r="Q1574" s="175" t="n"/>
      <c r="R1574" s="175" t="n"/>
      <c r="S1574" s="257" t="n"/>
      <c r="U1574" s="296" t="n"/>
      <c r="V1574" s="175" t="n"/>
      <c r="W1574" s="175" t="n"/>
      <c r="X1574" s="175" t="n"/>
      <c r="Y1574" s="175" t="n"/>
      <c r="Z1574" s="175" t="n"/>
      <c r="AA1574" s="175" t="n"/>
      <c r="AB1574" s="175" t="n"/>
      <c r="AC1574" s="175" t="n"/>
      <c r="AD1574" s="175" t="n"/>
      <c r="AE1574" s="175" t="n"/>
      <c r="AF1574" s="175" t="n"/>
      <c r="AG1574" s="175" t="n"/>
      <c r="AH1574" s="175" t="n"/>
      <c r="AI1574" s="175" t="n"/>
      <c r="AJ1574" s="175" t="n"/>
    </row>
    <row r="1575">
      <c r="B1575" s="175" t="n"/>
      <c r="C1575" s="175" t="n"/>
      <c r="D1575" s="175" t="n"/>
      <c r="E1575" s="175" t="n"/>
      <c r="F1575" s="175" t="n"/>
      <c r="G1575" s="175" t="n"/>
      <c r="H1575" s="175" t="n"/>
      <c r="I1575" s="175" t="n"/>
      <c r="J1575" s="175" t="n"/>
      <c r="K1575" s="175" t="n"/>
      <c r="L1575" s="175" t="n"/>
      <c r="M1575" s="175" t="n"/>
      <c r="N1575" s="175" t="n"/>
      <c r="O1575" s="175" t="n"/>
      <c r="P1575" s="175" t="n"/>
      <c r="Q1575" s="175" t="n"/>
      <c r="R1575" s="175" t="n"/>
      <c r="S1575" s="257" t="n"/>
      <c r="U1575" s="296" t="n"/>
      <c r="V1575" s="175" t="n"/>
      <c r="W1575" s="175" t="n"/>
      <c r="X1575" s="175" t="n"/>
      <c r="Y1575" s="175" t="n"/>
      <c r="Z1575" s="175" t="n"/>
      <c r="AA1575" s="175" t="n"/>
      <c r="AB1575" s="175" t="n"/>
      <c r="AC1575" s="175" t="n"/>
      <c r="AD1575" s="175" t="n"/>
      <c r="AE1575" s="175" t="n"/>
      <c r="AF1575" s="175" t="n"/>
      <c r="AG1575" s="175" t="n"/>
      <c r="AH1575" s="175" t="n"/>
      <c r="AI1575" s="175" t="n"/>
      <c r="AJ1575" s="175" t="n"/>
    </row>
    <row r="1576">
      <c r="B1576" s="175" t="n"/>
      <c r="C1576" s="175" t="n"/>
      <c r="D1576" s="175" t="n"/>
      <c r="E1576" s="175" t="n"/>
      <c r="F1576" s="175" t="n"/>
      <c r="G1576" s="175" t="n"/>
      <c r="H1576" s="175" t="n"/>
      <c r="I1576" s="175" t="n"/>
      <c r="J1576" s="175" t="n"/>
      <c r="K1576" s="175" t="n"/>
      <c r="L1576" s="175" t="n"/>
      <c r="M1576" s="175" t="n"/>
      <c r="N1576" s="175" t="n"/>
      <c r="O1576" s="175" t="n"/>
      <c r="P1576" s="175" t="n"/>
      <c r="Q1576" s="175" t="n"/>
      <c r="R1576" s="175" t="n"/>
      <c r="S1576" s="257" t="n"/>
      <c r="U1576" s="296" t="n"/>
      <c r="V1576" s="175" t="n"/>
      <c r="W1576" s="175" t="n"/>
      <c r="X1576" s="175" t="n"/>
      <c r="Y1576" s="175" t="n"/>
      <c r="Z1576" s="175" t="n"/>
      <c r="AA1576" s="175" t="n"/>
      <c r="AB1576" s="175" t="n"/>
      <c r="AC1576" s="175" t="n"/>
      <c r="AD1576" s="175" t="n"/>
      <c r="AE1576" s="175" t="n"/>
      <c r="AF1576" s="175" t="n"/>
      <c r="AG1576" s="175" t="n"/>
      <c r="AH1576" s="175" t="n"/>
      <c r="AI1576" s="175" t="n"/>
      <c r="AJ1576" s="175" t="n"/>
    </row>
    <row r="1577">
      <c r="B1577" s="175" t="n"/>
      <c r="C1577" s="175" t="n"/>
      <c r="D1577" s="175" t="n"/>
      <c r="E1577" s="175" t="n"/>
      <c r="F1577" s="175" t="n"/>
      <c r="G1577" s="175" t="n"/>
      <c r="H1577" s="175" t="n"/>
      <c r="I1577" s="175" t="n"/>
      <c r="J1577" s="175" t="n"/>
      <c r="K1577" s="175" t="n"/>
      <c r="L1577" s="175" t="n"/>
      <c r="M1577" s="175" t="n"/>
      <c r="N1577" s="175" t="n"/>
      <c r="O1577" s="175" t="n"/>
      <c r="P1577" s="175" t="n"/>
      <c r="Q1577" s="175" t="n"/>
      <c r="R1577" s="175" t="n"/>
      <c r="S1577" s="257" t="n"/>
      <c r="U1577" s="296" t="n"/>
      <c r="V1577" s="175" t="n"/>
      <c r="W1577" s="175" t="n"/>
      <c r="X1577" s="175" t="n"/>
      <c r="Y1577" s="175" t="n"/>
      <c r="Z1577" s="175" t="n"/>
      <c r="AA1577" s="175" t="n"/>
      <c r="AB1577" s="175" t="n"/>
      <c r="AC1577" s="175" t="n"/>
      <c r="AD1577" s="175" t="n"/>
      <c r="AE1577" s="175" t="n"/>
      <c r="AF1577" s="175" t="n"/>
      <c r="AG1577" s="175" t="n"/>
      <c r="AH1577" s="175" t="n"/>
      <c r="AI1577" s="175" t="n"/>
      <c r="AJ1577" s="175" t="n"/>
    </row>
    <row r="1578">
      <c r="B1578" s="175" t="n"/>
      <c r="C1578" s="175" t="n"/>
      <c r="D1578" s="175" t="n"/>
      <c r="E1578" s="175" t="n"/>
      <c r="F1578" s="175" t="n"/>
      <c r="G1578" s="175" t="n"/>
      <c r="H1578" s="175" t="n"/>
      <c r="I1578" s="175" t="n"/>
      <c r="J1578" s="175" t="n"/>
      <c r="K1578" s="175" t="n"/>
      <c r="L1578" s="175" t="n"/>
      <c r="M1578" s="175" t="n"/>
      <c r="N1578" s="175" t="n"/>
      <c r="O1578" s="175" t="n"/>
      <c r="P1578" s="175" t="n"/>
      <c r="Q1578" s="175" t="n"/>
      <c r="R1578" s="175" t="n"/>
      <c r="S1578" s="257" t="n"/>
      <c r="U1578" s="296" t="n"/>
      <c r="V1578" s="175" t="n"/>
      <c r="W1578" s="175" t="n"/>
      <c r="X1578" s="175" t="n"/>
      <c r="Y1578" s="175" t="n"/>
      <c r="Z1578" s="175" t="n"/>
      <c r="AA1578" s="175" t="n"/>
      <c r="AB1578" s="175" t="n"/>
      <c r="AC1578" s="175" t="n"/>
      <c r="AD1578" s="175" t="n"/>
      <c r="AE1578" s="175" t="n"/>
      <c r="AF1578" s="175" t="n"/>
      <c r="AG1578" s="175" t="n"/>
      <c r="AH1578" s="175" t="n"/>
      <c r="AI1578" s="175" t="n"/>
      <c r="AJ1578" s="175" t="n"/>
    </row>
    <row r="1579">
      <c r="B1579" s="175" t="n"/>
      <c r="C1579" s="175" t="n"/>
      <c r="D1579" s="175" t="n"/>
      <c r="E1579" s="175" t="n"/>
      <c r="F1579" s="175" t="n"/>
      <c r="G1579" s="175" t="n"/>
      <c r="H1579" s="175" t="n"/>
      <c r="I1579" s="175" t="n"/>
      <c r="J1579" s="175" t="n"/>
      <c r="K1579" s="175" t="n"/>
      <c r="L1579" s="175" t="n"/>
      <c r="M1579" s="175" t="n"/>
      <c r="N1579" s="175" t="n"/>
      <c r="O1579" s="175" t="n"/>
      <c r="P1579" s="175" t="n"/>
      <c r="Q1579" s="175" t="n"/>
      <c r="R1579" s="175" t="n"/>
      <c r="S1579" s="257" t="n"/>
      <c r="U1579" s="296" t="n"/>
      <c r="V1579" s="175" t="n"/>
      <c r="W1579" s="175" t="n"/>
      <c r="X1579" s="175" t="n"/>
      <c r="Y1579" s="175" t="n"/>
      <c r="Z1579" s="175" t="n"/>
      <c r="AA1579" s="175" t="n"/>
      <c r="AB1579" s="175" t="n"/>
      <c r="AC1579" s="175" t="n"/>
      <c r="AD1579" s="175" t="n"/>
      <c r="AE1579" s="175" t="n"/>
      <c r="AF1579" s="175" t="n"/>
      <c r="AG1579" s="175" t="n"/>
      <c r="AH1579" s="175" t="n"/>
      <c r="AI1579" s="175" t="n"/>
      <c r="AJ1579" s="175" t="n"/>
    </row>
    <row r="1580">
      <c r="B1580" s="175" t="n"/>
      <c r="C1580" s="175" t="n"/>
      <c r="D1580" s="175" t="n"/>
      <c r="E1580" s="175" t="n"/>
      <c r="F1580" s="175" t="n"/>
      <c r="G1580" s="175" t="n"/>
      <c r="H1580" s="175" t="n"/>
      <c r="I1580" s="175" t="n"/>
      <c r="J1580" s="175" t="n"/>
      <c r="K1580" s="175" t="n"/>
      <c r="L1580" s="175" t="n"/>
      <c r="M1580" s="175" t="n"/>
      <c r="N1580" s="175" t="n"/>
      <c r="O1580" s="175" t="n"/>
      <c r="P1580" s="175" t="n"/>
      <c r="Q1580" s="175" t="n"/>
      <c r="R1580" s="175" t="n"/>
      <c r="S1580" s="257" t="n"/>
      <c r="U1580" s="296" t="n"/>
      <c r="V1580" s="175" t="n"/>
      <c r="W1580" s="175" t="n"/>
      <c r="X1580" s="175" t="n"/>
      <c r="Y1580" s="175" t="n"/>
      <c r="Z1580" s="175" t="n"/>
      <c r="AA1580" s="175" t="n"/>
      <c r="AB1580" s="175" t="n"/>
      <c r="AC1580" s="175" t="n"/>
      <c r="AD1580" s="175" t="n"/>
      <c r="AE1580" s="175" t="n"/>
      <c r="AF1580" s="175" t="n"/>
      <c r="AG1580" s="175" t="n"/>
      <c r="AH1580" s="175" t="n"/>
      <c r="AI1580" s="175" t="n"/>
      <c r="AJ1580" s="175" t="n"/>
    </row>
    <row r="1581">
      <c r="B1581" s="175" t="n"/>
      <c r="C1581" s="175" t="n"/>
      <c r="D1581" s="175" t="n"/>
      <c r="E1581" s="175" t="n"/>
      <c r="F1581" s="175" t="n"/>
      <c r="G1581" s="175" t="n"/>
      <c r="H1581" s="175" t="n"/>
      <c r="I1581" s="175" t="n"/>
      <c r="J1581" s="175" t="n"/>
      <c r="K1581" s="175" t="n"/>
      <c r="L1581" s="175" t="n"/>
      <c r="M1581" s="175" t="n"/>
      <c r="N1581" s="175" t="n"/>
      <c r="O1581" s="175" t="n"/>
      <c r="P1581" s="175" t="n"/>
      <c r="Q1581" s="175" t="n"/>
      <c r="R1581" s="175" t="n"/>
      <c r="S1581" s="257" t="n"/>
      <c r="U1581" s="296" t="n"/>
      <c r="V1581" s="175" t="n"/>
      <c r="W1581" s="175" t="n"/>
      <c r="X1581" s="175" t="n"/>
      <c r="Y1581" s="175" t="n"/>
      <c r="Z1581" s="175" t="n"/>
      <c r="AA1581" s="175" t="n"/>
      <c r="AB1581" s="175" t="n"/>
      <c r="AC1581" s="175" t="n"/>
      <c r="AD1581" s="175" t="n"/>
      <c r="AE1581" s="175" t="n"/>
      <c r="AF1581" s="175" t="n"/>
      <c r="AG1581" s="175" t="n"/>
      <c r="AH1581" s="175" t="n"/>
      <c r="AI1581" s="175" t="n"/>
      <c r="AJ1581" s="175" t="n"/>
    </row>
    <row r="1582">
      <c r="B1582" s="175" t="n"/>
      <c r="C1582" s="175" t="n"/>
      <c r="D1582" s="175" t="n"/>
      <c r="E1582" s="175" t="n"/>
      <c r="F1582" s="175" t="n"/>
      <c r="G1582" s="175" t="n"/>
      <c r="H1582" s="175" t="n"/>
      <c r="I1582" s="175" t="n"/>
      <c r="J1582" s="175" t="n"/>
      <c r="K1582" s="175" t="n"/>
      <c r="L1582" s="175" t="n"/>
      <c r="M1582" s="175" t="n"/>
      <c r="N1582" s="175" t="n"/>
      <c r="O1582" s="175" t="n"/>
      <c r="P1582" s="175" t="n"/>
      <c r="Q1582" s="175" t="n"/>
      <c r="R1582" s="175" t="n"/>
      <c r="S1582" s="257" t="n"/>
      <c r="U1582" s="296" t="n"/>
      <c r="V1582" s="175" t="n"/>
      <c r="W1582" s="175" t="n"/>
      <c r="X1582" s="175" t="n"/>
      <c r="Y1582" s="175" t="n"/>
      <c r="Z1582" s="175" t="n"/>
      <c r="AA1582" s="175" t="n"/>
      <c r="AB1582" s="175" t="n"/>
      <c r="AC1582" s="175" t="n"/>
      <c r="AD1582" s="175" t="n"/>
      <c r="AE1582" s="175" t="n"/>
      <c r="AF1582" s="175" t="n"/>
      <c r="AG1582" s="175" t="n"/>
      <c r="AH1582" s="175" t="n"/>
      <c r="AI1582" s="175" t="n"/>
      <c r="AJ1582" s="175" t="n"/>
    </row>
    <row r="1583">
      <c r="B1583" s="175" t="n"/>
      <c r="C1583" s="175" t="n"/>
      <c r="D1583" s="175" t="n"/>
      <c r="E1583" s="175" t="n"/>
      <c r="F1583" s="175" t="n"/>
      <c r="G1583" s="175" t="n"/>
      <c r="H1583" s="175" t="n"/>
      <c r="I1583" s="175" t="n"/>
      <c r="J1583" s="175" t="n"/>
      <c r="K1583" s="175" t="n"/>
      <c r="L1583" s="175" t="n"/>
      <c r="M1583" s="175" t="n"/>
      <c r="N1583" s="175" t="n"/>
      <c r="O1583" s="175" t="n"/>
      <c r="P1583" s="175" t="n"/>
      <c r="Q1583" s="175" t="n"/>
      <c r="R1583" s="175" t="n"/>
      <c r="S1583" s="257" t="n"/>
      <c r="U1583" s="296" t="n"/>
      <c r="V1583" s="175" t="n"/>
      <c r="W1583" s="175" t="n"/>
      <c r="X1583" s="175" t="n"/>
      <c r="Y1583" s="175" t="n"/>
      <c r="Z1583" s="175" t="n"/>
      <c r="AA1583" s="175" t="n"/>
      <c r="AB1583" s="175" t="n"/>
      <c r="AC1583" s="175" t="n"/>
      <c r="AD1583" s="175" t="n"/>
      <c r="AE1583" s="175" t="n"/>
      <c r="AF1583" s="175" t="n"/>
      <c r="AG1583" s="175" t="n"/>
      <c r="AH1583" s="175" t="n"/>
      <c r="AI1583" s="175" t="n"/>
      <c r="AJ1583" s="175" t="n"/>
    </row>
    <row r="1584">
      <c r="B1584" s="175" t="n"/>
      <c r="C1584" s="175" t="n"/>
      <c r="D1584" s="175" t="n"/>
      <c r="E1584" s="175" t="n"/>
      <c r="F1584" s="175" t="n"/>
      <c r="G1584" s="175" t="n"/>
      <c r="H1584" s="175" t="n"/>
      <c r="I1584" s="175" t="n"/>
      <c r="J1584" s="175" t="n"/>
      <c r="K1584" s="175" t="n"/>
      <c r="L1584" s="175" t="n"/>
      <c r="M1584" s="175" t="n"/>
      <c r="N1584" s="175" t="n"/>
      <c r="O1584" s="175" t="n"/>
      <c r="P1584" s="175" t="n"/>
      <c r="Q1584" s="175" t="n"/>
      <c r="R1584" s="175" t="n"/>
      <c r="S1584" s="257" t="n"/>
      <c r="U1584" s="296" t="n"/>
      <c r="V1584" s="175" t="n"/>
      <c r="W1584" s="175" t="n"/>
      <c r="X1584" s="175" t="n"/>
      <c r="Y1584" s="175" t="n"/>
      <c r="Z1584" s="175" t="n"/>
      <c r="AA1584" s="175" t="n"/>
      <c r="AB1584" s="175" t="n"/>
      <c r="AC1584" s="175" t="n"/>
      <c r="AD1584" s="175" t="n"/>
      <c r="AE1584" s="175" t="n"/>
      <c r="AF1584" s="175" t="n"/>
      <c r="AG1584" s="175" t="n"/>
      <c r="AH1584" s="175" t="n"/>
      <c r="AI1584" s="175" t="n"/>
      <c r="AJ1584" s="175" t="n"/>
    </row>
    <row r="1585">
      <c r="B1585" s="175" t="n"/>
      <c r="C1585" s="175" t="n"/>
      <c r="D1585" s="175" t="n"/>
      <c r="E1585" s="175" t="n"/>
      <c r="F1585" s="175" t="n"/>
      <c r="G1585" s="175" t="n"/>
      <c r="H1585" s="175" t="n"/>
      <c r="I1585" s="175" t="n"/>
      <c r="J1585" s="175" t="n"/>
      <c r="K1585" s="175" t="n"/>
      <c r="L1585" s="175" t="n"/>
      <c r="M1585" s="175" t="n"/>
      <c r="N1585" s="175" t="n"/>
      <c r="O1585" s="175" t="n"/>
      <c r="P1585" s="175" t="n"/>
      <c r="Q1585" s="175" t="n"/>
      <c r="R1585" s="175" t="n"/>
      <c r="S1585" s="257" t="n"/>
      <c r="U1585" s="296" t="n"/>
      <c r="V1585" s="175" t="n"/>
      <c r="W1585" s="175" t="n"/>
      <c r="X1585" s="175" t="n"/>
      <c r="Y1585" s="175" t="n"/>
      <c r="Z1585" s="175" t="n"/>
      <c r="AA1585" s="175" t="n"/>
      <c r="AB1585" s="175" t="n"/>
      <c r="AC1585" s="175" t="n"/>
      <c r="AD1585" s="175" t="n"/>
      <c r="AE1585" s="175" t="n"/>
      <c r="AF1585" s="175" t="n"/>
      <c r="AG1585" s="175" t="n"/>
      <c r="AH1585" s="175" t="n"/>
      <c r="AI1585" s="175" t="n"/>
      <c r="AJ1585" s="175" t="n"/>
    </row>
    <row r="1586">
      <c r="B1586" s="175" t="n"/>
      <c r="C1586" s="175" t="n"/>
      <c r="D1586" s="175" t="n"/>
      <c r="E1586" s="175" t="n"/>
      <c r="F1586" s="175" t="n"/>
      <c r="G1586" s="175" t="n"/>
      <c r="H1586" s="175" t="n"/>
      <c r="I1586" s="175" t="n"/>
      <c r="J1586" s="175" t="n"/>
      <c r="K1586" s="175" t="n"/>
      <c r="L1586" s="175" t="n"/>
      <c r="M1586" s="175" t="n"/>
      <c r="N1586" s="175" t="n"/>
      <c r="O1586" s="175" t="n"/>
      <c r="P1586" s="175" t="n"/>
      <c r="Q1586" s="175" t="n"/>
      <c r="R1586" s="175" t="n"/>
      <c r="S1586" s="257" t="n"/>
      <c r="U1586" s="296" t="n"/>
      <c r="V1586" s="175" t="n"/>
      <c r="W1586" s="175" t="n"/>
      <c r="X1586" s="175" t="n"/>
      <c r="Y1586" s="175" t="n"/>
      <c r="Z1586" s="175" t="n"/>
      <c r="AA1586" s="175" t="n"/>
      <c r="AB1586" s="175" t="n"/>
      <c r="AC1586" s="175" t="n"/>
      <c r="AD1586" s="175" t="n"/>
      <c r="AE1586" s="175" t="n"/>
      <c r="AF1586" s="175" t="n"/>
      <c r="AG1586" s="175" t="n"/>
      <c r="AH1586" s="175" t="n"/>
      <c r="AI1586" s="175" t="n"/>
      <c r="AJ1586" s="175" t="n"/>
    </row>
    <row r="1587">
      <c r="B1587" s="175" t="n"/>
      <c r="C1587" s="175" t="n"/>
      <c r="D1587" s="175" t="n"/>
      <c r="E1587" s="175" t="n"/>
      <c r="F1587" s="175" t="n"/>
      <c r="G1587" s="175" t="n"/>
      <c r="H1587" s="175" t="n"/>
      <c r="I1587" s="175" t="n"/>
      <c r="J1587" s="175" t="n"/>
      <c r="K1587" s="175" t="n"/>
      <c r="L1587" s="175" t="n"/>
      <c r="M1587" s="175" t="n"/>
      <c r="N1587" s="175" t="n"/>
      <c r="O1587" s="175" t="n"/>
      <c r="P1587" s="175" t="n"/>
      <c r="Q1587" s="175" t="n"/>
      <c r="R1587" s="175" t="n"/>
      <c r="S1587" s="257" t="n"/>
      <c r="U1587" s="296" t="n"/>
      <c r="V1587" s="175" t="n"/>
      <c r="W1587" s="175" t="n"/>
      <c r="X1587" s="175" t="n"/>
      <c r="Y1587" s="175" t="n"/>
      <c r="Z1587" s="175" t="n"/>
      <c r="AA1587" s="175" t="n"/>
      <c r="AB1587" s="175" t="n"/>
      <c r="AC1587" s="175" t="n"/>
      <c r="AD1587" s="175" t="n"/>
      <c r="AE1587" s="175" t="n"/>
      <c r="AF1587" s="175" t="n"/>
      <c r="AG1587" s="175" t="n"/>
      <c r="AH1587" s="175" t="n"/>
      <c r="AI1587" s="175" t="n"/>
      <c r="AJ1587" s="175" t="n"/>
    </row>
    <row r="1588">
      <c r="B1588" s="175" t="n"/>
      <c r="C1588" s="175" t="n"/>
      <c r="D1588" s="175" t="n"/>
      <c r="E1588" s="175" t="n"/>
      <c r="F1588" s="175" t="n"/>
      <c r="G1588" s="175" t="n"/>
      <c r="H1588" s="175" t="n"/>
      <c r="I1588" s="175" t="n"/>
      <c r="J1588" s="175" t="n"/>
      <c r="K1588" s="175" t="n"/>
      <c r="L1588" s="175" t="n"/>
      <c r="M1588" s="175" t="n"/>
      <c r="N1588" s="175" t="n"/>
      <c r="O1588" s="175" t="n"/>
      <c r="P1588" s="175" t="n"/>
      <c r="Q1588" s="175" t="n"/>
      <c r="R1588" s="175" t="n"/>
      <c r="S1588" s="257" t="n"/>
      <c r="U1588" s="296" t="n"/>
      <c r="V1588" s="175" t="n"/>
      <c r="W1588" s="175" t="n"/>
      <c r="X1588" s="175" t="n"/>
      <c r="Y1588" s="175" t="n"/>
      <c r="Z1588" s="175" t="n"/>
      <c r="AA1588" s="175" t="n"/>
      <c r="AB1588" s="175" t="n"/>
      <c r="AC1588" s="175" t="n"/>
      <c r="AD1588" s="175" t="n"/>
      <c r="AE1588" s="175" t="n"/>
      <c r="AF1588" s="175" t="n"/>
      <c r="AG1588" s="175" t="n"/>
      <c r="AH1588" s="175" t="n"/>
      <c r="AI1588" s="175" t="n"/>
      <c r="AJ1588" s="175" t="n"/>
    </row>
    <row r="1589">
      <c r="B1589" s="175" t="n"/>
      <c r="C1589" s="175" t="n"/>
      <c r="D1589" s="175" t="n"/>
      <c r="E1589" s="175" t="n"/>
      <c r="F1589" s="175" t="n"/>
      <c r="G1589" s="175" t="n"/>
      <c r="H1589" s="175" t="n"/>
      <c r="I1589" s="175" t="n"/>
      <c r="J1589" s="175" t="n"/>
      <c r="K1589" s="175" t="n"/>
      <c r="L1589" s="175" t="n"/>
      <c r="M1589" s="175" t="n"/>
      <c r="N1589" s="175" t="n"/>
      <c r="O1589" s="175" t="n"/>
      <c r="P1589" s="175" t="n"/>
      <c r="Q1589" s="175" t="n"/>
      <c r="R1589" s="175" t="n"/>
      <c r="S1589" s="257" t="n"/>
      <c r="U1589" s="296" t="n"/>
      <c r="V1589" s="175" t="n"/>
      <c r="W1589" s="175" t="n"/>
      <c r="X1589" s="175" t="n"/>
      <c r="Y1589" s="175" t="n"/>
      <c r="Z1589" s="175" t="n"/>
      <c r="AA1589" s="175" t="n"/>
      <c r="AB1589" s="175" t="n"/>
      <c r="AC1589" s="175" t="n"/>
      <c r="AD1589" s="175" t="n"/>
      <c r="AE1589" s="175" t="n"/>
      <c r="AF1589" s="175" t="n"/>
      <c r="AG1589" s="175" t="n"/>
      <c r="AH1589" s="175" t="n"/>
      <c r="AI1589" s="175" t="n"/>
      <c r="AJ1589" s="175" t="n"/>
    </row>
    <row r="1590">
      <c r="B1590" s="175" t="n"/>
      <c r="C1590" s="175" t="n"/>
      <c r="D1590" s="175" t="n"/>
      <c r="E1590" s="175" t="n"/>
      <c r="F1590" s="175" t="n"/>
      <c r="G1590" s="175" t="n"/>
      <c r="H1590" s="175" t="n"/>
      <c r="I1590" s="175" t="n"/>
      <c r="J1590" s="175" t="n"/>
      <c r="K1590" s="175" t="n"/>
      <c r="L1590" s="175" t="n"/>
      <c r="M1590" s="175" t="n"/>
      <c r="N1590" s="175" t="n"/>
      <c r="O1590" s="175" t="n"/>
      <c r="P1590" s="175" t="n"/>
      <c r="Q1590" s="175" t="n"/>
      <c r="R1590" s="175" t="n"/>
      <c r="S1590" s="257" t="n"/>
      <c r="U1590" s="296" t="n"/>
      <c r="V1590" s="175" t="n"/>
      <c r="W1590" s="175" t="n"/>
      <c r="X1590" s="175" t="n"/>
      <c r="Y1590" s="175" t="n"/>
      <c r="Z1590" s="175" t="n"/>
      <c r="AA1590" s="175" t="n"/>
      <c r="AB1590" s="175" t="n"/>
      <c r="AC1590" s="175" t="n"/>
      <c r="AD1590" s="175" t="n"/>
      <c r="AE1590" s="175" t="n"/>
      <c r="AF1590" s="175" t="n"/>
      <c r="AG1590" s="175" t="n"/>
      <c r="AH1590" s="175" t="n"/>
      <c r="AI1590" s="175" t="n"/>
      <c r="AJ1590" s="175" t="n"/>
    </row>
    <row r="1591">
      <c r="B1591" s="175" t="n"/>
      <c r="C1591" s="175" t="n"/>
      <c r="D1591" s="175" t="n"/>
      <c r="E1591" s="175" t="n"/>
      <c r="F1591" s="175" t="n"/>
      <c r="G1591" s="175" t="n"/>
      <c r="H1591" s="175" t="n"/>
      <c r="I1591" s="175" t="n"/>
      <c r="J1591" s="175" t="n"/>
      <c r="K1591" s="175" t="n"/>
      <c r="L1591" s="175" t="n"/>
      <c r="M1591" s="175" t="n"/>
      <c r="N1591" s="175" t="n"/>
      <c r="O1591" s="175" t="n"/>
      <c r="P1591" s="175" t="n"/>
      <c r="Q1591" s="175" t="n"/>
      <c r="R1591" s="175" t="n"/>
      <c r="S1591" s="257" t="n"/>
      <c r="U1591" s="296" t="n"/>
      <c r="V1591" s="175" t="n"/>
      <c r="W1591" s="175" t="n"/>
      <c r="X1591" s="175" t="n"/>
      <c r="Y1591" s="175" t="n"/>
      <c r="Z1591" s="175" t="n"/>
      <c r="AA1591" s="175" t="n"/>
      <c r="AB1591" s="175" t="n"/>
      <c r="AC1591" s="175" t="n"/>
      <c r="AD1591" s="175" t="n"/>
      <c r="AE1591" s="175" t="n"/>
      <c r="AF1591" s="175" t="n"/>
      <c r="AG1591" s="175" t="n"/>
      <c r="AH1591" s="175" t="n"/>
      <c r="AI1591" s="175" t="n"/>
      <c r="AJ1591" s="175" t="n"/>
    </row>
    <row r="1592">
      <c r="B1592" s="175" t="n"/>
      <c r="C1592" s="175" t="n"/>
      <c r="D1592" s="175" t="n"/>
      <c r="E1592" s="175" t="n"/>
      <c r="F1592" s="175" t="n"/>
      <c r="G1592" s="175" t="n"/>
      <c r="H1592" s="175" t="n"/>
      <c r="I1592" s="175" t="n"/>
      <c r="J1592" s="175" t="n"/>
      <c r="K1592" s="175" t="n"/>
      <c r="L1592" s="175" t="n"/>
      <c r="M1592" s="175" t="n"/>
      <c r="N1592" s="175" t="n"/>
      <c r="O1592" s="175" t="n"/>
      <c r="P1592" s="175" t="n"/>
      <c r="Q1592" s="175" t="n"/>
      <c r="R1592" s="175" t="n"/>
      <c r="S1592" s="257" t="n"/>
      <c r="U1592" s="296" t="n"/>
      <c r="V1592" s="175" t="n"/>
      <c r="W1592" s="175" t="n"/>
      <c r="X1592" s="175" t="n"/>
      <c r="Y1592" s="175" t="n"/>
      <c r="Z1592" s="175" t="n"/>
      <c r="AA1592" s="175" t="n"/>
      <c r="AB1592" s="175" t="n"/>
      <c r="AC1592" s="175" t="n"/>
      <c r="AD1592" s="175" t="n"/>
      <c r="AE1592" s="175" t="n"/>
      <c r="AF1592" s="175" t="n"/>
      <c r="AG1592" s="175" t="n"/>
      <c r="AH1592" s="175" t="n"/>
      <c r="AI1592" s="175" t="n"/>
      <c r="AJ1592" s="175" t="n"/>
    </row>
    <row r="1593">
      <c r="B1593" s="175" t="n"/>
      <c r="C1593" s="175" t="n"/>
      <c r="D1593" s="175" t="n"/>
      <c r="E1593" s="175" t="n"/>
      <c r="F1593" s="175" t="n"/>
      <c r="G1593" s="175" t="n"/>
      <c r="H1593" s="175" t="n"/>
      <c r="I1593" s="175" t="n"/>
      <c r="J1593" s="175" t="n"/>
      <c r="K1593" s="175" t="n"/>
      <c r="L1593" s="175" t="n"/>
      <c r="M1593" s="175" t="n"/>
      <c r="N1593" s="175" t="n"/>
      <c r="O1593" s="175" t="n"/>
      <c r="P1593" s="175" t="n"/>
      <c r="Q1593" s="175" t="n"/>
      <c r="R1593" s="175" t="n"/>
      <c r="S1593" s="257" t="n"/>
      <c r="U1593" s="296" t="n"/>
      <c r="V1593" s="175" t="n"/>
      <c r="W1593" s="175" t="n"/>
      <c r="X1593" s="175" t="n"/>
      <c r="Y1593" s="175" t="n"/>
      <c r="Z1593" s="175" t="n"/>
      <c r="AA1593" s="175" t="n"/>
      <c r="AB1593" s="175" t="n"/>
      <c r="AC1593" s="175" t="n"/>
      <c r="AD1593" s="175" t="n"/>
      <c r="AE1593" s="175" t="n"/>
      <c r="AF1593" s="175" t="n"/>
      <c r="AG1593" s="175" t="n"/>
      <c r="AH1593" s="175" t="n"/>
      <c r="AI1593" s="175" t="n"/>
      <c r="AJ1593" s="175" t="n"/>
    </row>
    <row r="1594">
      <c r="B1594" s="175" t="n"/>
      <c r="C1594" s="175" t="n"/>
      <c r="D1594" s="175" t="n"/>
      <c r="E1594" s="175" t="n"/>
      <c r="F1594" s="175" t="n"/>
      <c r="G1594" s="175" t="n"/>
      <c r="H1594" s="175" t="n"/>
      <c r="I1594" s="175" t="n"/>
      <c r="J1594" s="175" t="n"/>
      <c r="K1594" s="175" t="n"/>
      <c r="L1594" s="175" t="n"/>
      <c r="M1594" s="175" t="n"/>
      <c r="N1594" s="175" t="n"/>
      <c r="O1594" s="175" t="n"/>
      <c r="P1594" s="175" t="n"/>
      <c r="Q1594" s="175" t="n"/>
      <c r="R1594" s="175" t="n"/>
      <c r="S1594" s="257" t="n"/>
      <c r="U1594" s="296" t="n"/>
      <c r="V1594" s="175" t="n"/>
      <c r="W1594" s="175" t="n"/>
      <c r="X1594" s="175" t="n"/>
      <c r="Y1594" s="175" t="n"/>
      <c r="Z1594" s="175" t="n"/>
      <c r="AA1594" s="175" t="n"/>
      <c r="AB1594" s="175" t="n"/>
      <c r="AC1594" s="175" t="n"/>
      <c r="AD1594" s="175" t="n"/>
      <c r="AE1594" s="175" t="n"/>
      <c r="AF1594" s="175" t="n"/>
      <c r="AG1594" s="175" t="n"/>
      <c r="AH1594" s="175" t="n"/>
      <c r="AI1594" s="175" t="n"/>
      <c r="AJ1594" s="175" t="n"/>
    </row>
    <row r="1595">
      <c r="B1595" s="175" t="n"/>
      <c r="C1595" s="175" t="n"/>
      <c r="D1595" s="175" t="n"/>
      <c r="E1595" s="175" t="n"/>
      <c r="F1595" s="175" t="n"/>
      <c r="G1595" s="175" t="n"/>
      <c r="H1595" s="175" t="n"/>
      <c r="I1595" s="175" t="n"/>
      <c r="J1595" s="175" t="n"/>
      <c r="K1595" s="175" t="n"/>
      <c r="L1595" s="175" t="n"/>
      <c r="M1595" s="175" t="n"/>
      <c r="N1595" s="175" t="n"/>
      <c r="O1595" s="175" t="n"/>
      <c r="P1595" s="175" t="n"/>
      <c r="Q1595" s="175" t="n"/>
      <c r="R1595" s="175" t="n"/>
      <c r="S1595" s="257" t="n"/>
      <c r="U1595" s="296" t="n"/>
      <c r="V1595" s="175" t="n"/>
      <c r="W1595" s="175" t="n"/>
      <c r="X1595" s="175" t="n"/>
      <c r="Y1595" s="175" t="n"/>
      <c r="Z1595" s="175" t="n"/>
      <c r="AA1595" s="175" t="n"/>
      <c r="AB1595" s="175" t="n"/>
      <c r="AC1595" s="175" t="n"/>
      <c r="AD1595" s="175" t="n"/>
      <c r="AE1595" s="175" t="n"/>
      <c r="AF1595" s="175" t="n"/>
      <c r="AG1595" s="175" t="n"/>
      <c r="AH1595" s="175" t="n"/>
      <c r="AI1595" s="175" t="n"/>
      <c r="AJ1595" s="175" t="n"/>
    </row>
    <row r="1596">
      <c r="B1596" s="175" t="n"/>
      <c r="C1596" s="175" t="n"/>
      <c r="D1596" s="175" t="n"/>
      <c r="E1596" s="175" t="n"/>
      <c r="F1596" s="175" t="n"/>
      <c r="G1596" s="175" t="n"/>
      <c r="H1596" s="175" t="n"/>
      <c r="I1596" s="175" t="n"/>
      <c r="J1596" s="175" t="n"/>
      <c r="K1596" s="175" t="n"/>
      <c r="L1596" s="175" t="n"/>
      <c r="M1596" s="175" t="n"/>
      <c r="N1596" s="175" t="n"/>
      <c r="O1596" s="175" t="n"/>
      <c r="P1596" s="175" t="n"/>
      <c r="Q1596" s="175" t="n"/>
      <c r="R1596" s="175" t="n"/>
      <c r="S1596" s="257" t="n"/>
      <c r="U1596" s="296" t="n"/>
      <c r="V1596" s="175" t="n"/>
      <c r="W1596" s="175" t="n"/>
      <c r="X1596" s="175" t="n"/>
      <c r="Y1596" s="175" t="n"/>
      <c r="Z1596" s="175" t="n"/>
      <c r="AA1596" s="175" t="n"/>
      <c r="AB1596" s="175" t="n"/>
      <c r="AC1596" s="175" t="n"/>
      <c r="AD1596" s="175" t="n"/>
      <c r="AE1596" s="175" t="n"/>
      <c r="AF1596" s="175" t="n"/>
      <c r="AG1596" s="175" t="n"/>
      <c r="AH1596" s="175" t="n"/>
      <c r="AI1596" s="175" t="n"/>
      <c r="AJ1596" s="175" t="n"/>
    </row>
    <row r="1597">
      <c r="B1597" s="175" t="n"/>
      <c r="C1597" s="175" t="n"/>
      <c r="D1597" s="175" t="n"/>
      <c r="E1597" s="175" t="n"/>
      <c r="F1597" s="175" t="n"/>
      <c r="G1597" s="175" t="n"/>
      <c r="H1597" s="175" t="n"/>
      <c r="I1597" s="175" t="n"/>
      <c r="J1597" s="175" t="n"/>
      <c r="K1597" s="175" t="n"/>
      <c r="L1597" s="175" t="n"/>
      <c r="M1597" s="175" t="n"/>
      <c r="N1597" s="175" t="n"/>
      <c r="O1597" s="175" t="n"/>
      <c r="P1597" s="175" t="n"/>
      <c r="Q1597" s="175" t="n"/>
      <c r="R1597" s="175" t="n"/>
      <c r="S1597" s="257" t="n"/>
      <c r="U1597" s="296" t="n"/>
      <c r="V1597" s="175" t="n"/>
      <c r="W1597" s="175" t="n"/>
      <c r="X1597" s="175" t="n"/>
      <c r="Y1597" s="175" t="n"/>
      <c r="Z1597" s="175" t="n"/>
      <c r="AA1597" s="175" t="n"/>
      <c r="AB1597" s="175" t="n"/>
      <c r="AC1597" s="175" t="n"/>
      <c r="AD1597" s="175" t="n"/>
      <c r="AE1597" s="175" t="n"/>
      <c r="AF1597" s="175" t="n"/>
      <c r="AG1597" s="175" t="n"/>
      <c r="AH1597" s="175" t="n"/>
      <c r="AI1597" s="175" t="n"/>
      <c r="AJ1597" s="175" t="n"/>
    </row>
    <row r="1598">
      <c r="B1598" s="175" t="n"/>
      <c r="C1598" s="175" t="n"/>
      <c r="D1598" s="175" t="n"/>
      <c r="E1598" s="175" t="n"/>
      <c r="F1598" s="175" t="n"/>
      <c r="G1598" s="175" t="n"/>
      <c r="H1598" s="175" t="n"/>
      <c r="I1598" s="175" t="n"/>
      <c r="J1598" s="175" t="n"/>
      <c r="K1598" s="175" t="n"/>
      <c r="L1598" s="175" t="n"/>
      <c r="M1598" s="175" t="n"/>
      <c r="N1598" s="175" t="n"/>
      <c r="O1598" s="175" t="n"/>
      <c r="P1598" s="175" t="n"/>
      <c r="Q1598" s="175" t="n"/>
      <c r="R1598" s="175" t="n"/>
      <c r="S1598" s="257" t="n"/>
      <c r="U1598" s="296" t="n"/>
      <c r="V1598" s="175" t="n"/>
      <c r="W1598" s="175" t="n"/>
      <c r="X1598" s="175" t="n"/>
      <c r="Y1598" s="175" t="n"/>
      <c r="Z1598" s="175" t="n"/>
      <c r="AA1598" s="175" t="n"/>
      <c r="AB1598" s="175" t="n"/>
      <c r="AC1598" s="175" t="n"/>
      <c r="AD1598" s="175" t="n"/>
      <c r="AE1598" s="175" t="n"/>
      <c r="AF1598" s="175" t="n"/>
      <c r="AG1598" s="175" t="n"/>
      <c r="AH1598" s="175" t="n"/>
      <c r="AI1598" s="175" t="n"/>
      <c r="AJ1598" s="175" t="n"/>
    </row>
    <row r="1599">
      <c r="B1599" s="175" t="n"/>
      <c r="C1599" s="175" t="n"/>
      <c r="D1599" s="175" t="n"/>
      <c r="E1599" s="175" t="n"/>
      <c r="F1599" s="175" t="n"/>
      <c r="G1599" s="175" t="n"/>
      <c r="H1599" s="175" t="n"/>
      <c r="I1599" s="175" t="n"/>
      <c r="J1599" s="175" t="n"/>
      <c r="K1599" s="175" t="n"/>
      <c r="L1599" s="175" t="n"/>
      <c r="M1599" s="175" t="n"/>
      <c r="N1599" s="175" t="n"/>
      <c r="O1599" s="175" t="n"/>
      <c r="P1599" s="175" t="n"/>
      <c r="Q1599" s="175" t="n"/>
      <c r="R1599" s="175" t="n"/>
      <c r="S1599" s="257" t="n"/>
      <c r="U1599" s="296" t="n"/>
      <c r="V1599" s="175" t="n"/>
      <c r="W1599" s="175" t="n"/>
      <c r="X1599" s="175" t="n"/>
      <c r="Y1599" s="175" t="n"/>
      <c r="Z1599" s="175" t="n"/>
      <c r="AA1599" s="175" t="n"/>
      <c r="AB1599" s="175" t="n"/>
      <c r="AC1599" s="175" t="n"/>
      <c r="AD1599" s="175" t="n"/>
      <c r="AE1599" s="175" t="n"/>
      <c r="AF1599" s="175" t="n"/>
      <c r="AG1599" s="175" t="n"/>
      <c r="AH1599" s="175" t="n"/>
      <c r="AI1599" s="175" t="n"/>
      <c r="AJ1599" s="175" t="n"/>
    </row>
    <row r="1600">
      <c r="B1600" s="175" t="n"/>
      <c r="C1600" s="175" t="n"/>
      <c r="D1600" s="175" t="n"/>
      <c r="E1600" s="175" t="n"/>
      <c r="F1600" s="175" t="n"/>
      <c r="G1600" s="175" t="n"/>
      <c r="H1600" s="175" t="n"/>
      <c r="I1600" s="175" t="n"/>
      <c r="J1600" s="175" t="n"/>
      <c r="K1600" s="175" t="n"/>
      <c r="L1600" s="175" t="n"/>
      <c r="M1600" s="175" t="n"/>
      <c r="N1600" s="175" t="n"/>
      <c r="O1600" s="175" t="n"/>
      <c r="P1600" s="175" t="n"/>
      <c r="Q1600" s="175" t="n"/>
      <c r="R1600" s="175" t="n"/>
      <c r="S1600" s="257" t="n"/>
      <c r="U1600" s="296" t="n"/>
      <c r="V1600" s="175" t="n"/>
      <c r="W1600" s="175" t="n"/>
      <c r="X1600" s="175" t="n"/>
      <c r="Y1600" s="175" t="n"/>
      <c r="Z1600" s="175" t="n"/>
      <c r="AA1600" s="175" t="n"/>
      <c r="AB1600" s="175" t="n"/>
      <c r="AC1600" s="175" t="n"/>
      <c r="AD1600" s="175" t="n"/>
      <c r="AE1600" s="175" t="n"/>
      <c r="AF1600" s="175" t="n"/>
      <c r="AG1600" s="175" t="n"/>
      <c r="AH1600" s="175" t="n"/>
      <c r="AI1600" s="175" t="n"/>
      <c r="AJ1600" s="175" t="n"/>
    </row>
    <row r="1601">
      <c r="B1601" s="175" t="n"/>
      <c r="C1601" s="175" t="n"/>
      <c r="D1601" s="175" t="n"/>
      <c r="E1601" s="175" t="n"/>
      <c r="F1601" s="175" t="n"/>
      <c r="G1601" s="175" t="n"/>
      <c r="H1601" s="175" t="n"/>
      <c r="I1601" s="175" t="n"/>
      <c r="J1601" s="175" t="n"/>
      <c r="K1601" s="175" t="n"/>
      <c r="L1601" s="175" t="n"/>
      <c r="M1601" s="175" t="n"/>
      <c r="N1601" s="175" t="n"/>
      <c r="O1601" s="175" t="n"/>
      <c r="P1601" s="175" t="n"/>
      <c r="Q1601" s="175" t="n"/>
      <c r="R1601" s="175" t="n"/>
      <c r="S1601" s="257" t="n"/>
      <c r="U1601" s="296" t="n"/>
      <c r="V1601" s="175" t="n"/>
      <c r="W1601" s="175" t="n"/>
      <c r="X1601" s="175" t="n"/>
      <c r="Y1601" s="175" t="n"/>
      <c r="Z1601" s="175" t="n"/>
      <c r="AA1601" s="175" t="n"/>
      <c r="AB1601" s="175" t="n"/>
      <c r="AC1601" s="175" t="n"/>
      <c r="AD1601" s="175" t="n"/>
      <c r="AE1601" s="175" t="n"/>
      <c r="AF1601" s="175" t="n"/>
      <c r="AG1601" s="175" t="n"/>
      <c r="AH1601" s="175" t="n"/>
      <c r="AI1601" s="175" t="n"/>
      <c r="AJ1601" s="175" t="n"/>
    </row>
    <row r="1602">
      <c r="B1602" s="175" t="n"/>
      <c r="C1602" s="175" t="n"/>
      <c r="D1602" s="175" t="n"/>
      <c r="E1602" s="175" t="n"/>
      <c r="F1602" s="175" t="n"/>
      <c r="G1602" s="175" t="n"/>
      <c r="H1602" s="175" t="n"/>
      <c r="I1602" s="175" t="n"/>
      <c r="J1602" s="175" t="n"/>
      <c r="K1602" s="175" t="n"/>
      <c r="L1602" s="175" t="n"/>
      <c r="M1602" s="175" t="n"/>
      <c r="N1602" s="175" t="n"/>
      <c r="O1602" s="175" t="n"/>
      <c r="P1602" s="175" t="n"/>
      <c r="Q1602" s="175" t="n"/>
      <c r="R1602" s="175" t="n"/>
      <c r="S1602" s="257" t="n"/>
      <c r="U1602" s="296" t="n"/>
      <c r="V1602" s="175" t="n"/>
      <c r="W1602" s="175" t="n"/>
      <c r="X1602" s="175" t="n"/>
      <c r="Y1602" s="175" t="n"/>
      <c r="Z1602" s="175" t="n"/>
      <c r="AA1602" s="175" t="n"/>
      <c r="AB1602" s="175" t="n"/>
      <c r="AC1602" s="175" t="n"/>
      <c r="AD1602" s="175" t="n"/>
      <c r="AE1602" s="175" t="n"/>
      <c r="AF1602" s="175" t="n"/>
      <c r="AG1602" s="175" t="n"/>
      <c r="AH1602" s="175" t="n"/>
      <c r="AI1602" s="175" t="n"/>
      <c r="AJ1602" s="175" t="n"/>
    </row>
    <row r="1603">
      <c r="B1603" s="175" t="n"/>
      <c r="C1603" s="175" t="n"/>
      <c r="D1603" s="175" t="n"/>
      <c r="E1603" s="175" t="n"/>
      <c r="F1603" s="175" t="n"/>
      <c r="G1603" s="175" t="n"/>
      <c r="H1603" s="175" t="n"/>
      <c r="I1603" s="175" t="n"/>
      <c r="J1603" s="175" t="n"/>
      <c r="K1603" s="175" t="n"/>
      <c r="L1603" s="175" t="n"/>
      <c r="M1603" s="175" t="n"/>
      <c r="N1603" s="175" t="n"/>
      <c r="O1603" s="175" t="n"/>
      <c r="P1603" s="175" t="n"/>
      <c r="Q1603" s="175" t="n"/>
      <c r="R1603" s="175" t="n"/>
      <c r="S1603" s="257" t="n"/>
      <c r="U1603" s="296" t="n"/>
      <c r="V1603" s="175" t="n"/>
      <c r="W1603" s="175" t="n"/>
      <c r="X1603" s="175" t="n"/>
      <c r="Y1603" s="175" t="n"/>
      <c r="Z1603" s="175" t="n"/>
      <c r="AA1603" s="175" t="n"/>
      <c r="AB1603" s="175" t="n"/>
      <c r="AC1603" s="175" t="n"/>
      <c r="AD1603" s="175" t="n"/>
      <c r="AE1603" s="175" t="n"/>
      <c r="AF1603" s="175" t="n"/>
      <c r="AG1603" s="175" t="n"/>
      <c r="AH1603" s="175" t="n"/>
      <c r="AI1603" s="175" t="n"/>
      <c r="AJ1603" s="175" t="n"/>
    </row>
    <row r="1604">
      <c r="B1604" s="175" t="n"/>
      <c r="C1604" s="175" t="n"/>
      <c r="D1604" s="175" t="n"/>
      <c r="E1604" s="175" t="n"/>
      <c r="F1604" s="175" t="n"/>
      <c r="G1604" s="175" t="n"/>
      <c r="H1604" s="175" t="n"/>
      <c r="I1604" s="175" t="n"/>
      <c r="J1604" s="175" t="n"/>
      <c r="K1604" s="175" t="n"/>
      <c r="L1604" s="175" t="n"/>
      <c r="M1604" s="175" t="n"/>
      <c r="N1604" s="175" t="n"/>
      <c r="O1604" s="175" t="n"/>
      <c r="P1604" s="175" t="n"/>
      <c r="Q1604" s="175" t="n"/>
      <c r="R1604" s="175" t="n"/>
      <c r="S1604" s="257" t="n"/>
      <c r="U1604" s="296" t="n"/>
      <c r="V1604" s="175" t="n"/>
      <c r="W1604" s="175" t="n"/>
      <c r="X1604" s="175" t="n"/>
      <c r="Y1604" s="175" t="n"/>
      <c r="Z1604" s="175" t="n"/>
      <c r="AA1604" s="175" t="n"/>
      <c r="AB1604" s="175" t="n"/>
      <c r="AC1604" s="175" t="n"/>
      <c r="AD1604" s="175" t="n"/>
      <c r="AE1604" s="175" t="n"/>
      <c r="AF1604" s="175" t="n"/>
      <c r="AG1604" s="175" t="n"/>
      <c r="AH1604" s="175" t="n"/>
      <c r="AI1604" s="175" t="n"/>
      <c r="AJ1604" s="175" t="n"/>
    </row>
    <row r="1605">
      <c r="B1605" s="175" t="n"/>
      <c r="C1605" s="175" t="n"/>
      <c r="D1605" s="175" t="n"/>
      <c r="E1605" s="175" t="n"/>
      <c r="F1605" s="175" t="n"/>
      <c r="G1605" s="175" t="n"/>
      <c r="H1605" s="175" t="n"/>
      <c r="I1605" s="175" t="n"/>
      <c r="J1605" s="175" t="n"/>
      <c r="K1605" s="175" t="n"/>
      <c r="L1605" s="175" t="n"/>
      <c r="M1605" s="175" t="n"/>
      <c r="N1605" s="175" t="n"/>
      <c r="O1605" s="175" t="n"/>
      <c r="P1605" s="175" t="n"/>
      <c r="Q1605" s="175" t="n"/>
      <c r="R1605" s="175" t="n"/>
      <c r="S1605" s="257" t="n"/>
      <c r="U1605" s="296" t="n"/>
      <c r="V1605" s="175" t="n"/>
      <c r="W1605" s="175" t="n"/>
      <c r="X1605" s="175" t="n"/>
      <c r="Y1605" s="175" t="n"/>
      <c r="Z1605" s="175" t="n"/>
      <c r="AA1605" s="175" t="n"/>
      <c r="AB1605" s="175" t="n"/>
      <c r="AC1605" s="175" t="n"/>
      <c r="AD1605" s="175" t="n"/>
      <c r="AE1605" s="175" t="n"/>
      <c r="AF1605" s="175" t="n"/>
      <c r="AG1605" s="175" t="n"/>
      <c r="AH1605" s="175" t="n"/>
      <c r="AI1605" s="175" t="n"/>
      <c r="AJ1605" s="175" t="n"/>
    </row>
    <row r="1606">
      <c r="B1606" s="175" t="n"/>
      <c r="C1606" s="175" t="n"/>
      <c r="D1606" s="175" t="n"/>
      <c r="E1606" s="175" t="n"/>
      <c r="F1606" s="175" t="n"/>
      <c r="G1606" s="175" t="n"/>
      <c r="H1606" s="175" t="n"/>
      <c r="I1606" s="175" t="n"/>
      <c r="J1606" s="175" t="n"/>
      <c r="K1606" s="175" t="n"/>
      <c r="L1606" s="175" t="n"/>
      <c r="M1606" s="175" t="n"/>
      <c r="N1606" s="175" t="n"/>
      <c r="O1606" s="175" t="n"/>
      <c r="P1606" s="175" t="n"/>
      <c r="Q1606" s="175" t="n"/>
      <c r="R1606" s="175" t="n"/>
      <c r="S1606" s="257" t="n"/>
      <c r="U1606" s="296" t="n"/>
      <c r="V1606" s="175" t="n"/>
      <c r="W1606" s="175" t="n"/>
      <c r="X1606" s="175" t="n"/>
      <c r="Y1606" s="175" t="n"/>
      <c r="Z1606" s="175" t="n"/>
      <c r="AA1606" s="175" t="n"/>
      <c r="AB1606" s="175" t="n"/>
      <c r="AC1606" s="175" t="n"/>
      <c r="AD1606" s="175" t="n"/>
      <c r="AE1606" s="175" t="n"/>
      <c r="AF1606" s="175" t="n"/>
      <c r="AG1606" s="175" t="n"/>
      <c r="AH1606" s="175" t="n"/>
      <c r="AI1606" s="175" t="n"/>
      <c r="AJ1606" s="175" t="n"/>
    </row>
    <row r="1607">
      <c r="B1607" s="175" t="n"/>
      <c r="C1607" s="175" t="n"/>
      <c r="D1607" s="175" t="n"/>
      <c r="E1607" s="175" t="n"/>
      <c r="F1607" s="175" t="n"/>
      <c r="G1607" s="175" t="n"/>
      <c r="H1607" s="175" t="n"/>
      <c r="I1607" s="175" t="n"/>
      <c r="J1607" s="175" t="n"/>
      <c r="K1607" s="175" t="n"/>
      <c r="L1607" s="175" t="n"/>
      <c r="M1607" s="175" t="n"/>
      <c r="N1607" s="175" t="n"/>
      <c r="O1607" s="175" t="n"/>
      <c r="P1607" s="175" t="n"/>
      <c r="Q1607" s="175" t="n"/>
      <c r="R1607" s="175" t="n"/>
      <c r="S1607" s="257" t="n"/>
      <c r="U1607" s="296" t="n"/>
      <c r="V1607" s="175" t="n"/>
      <c r="W1607" s="175" t="n"/>
      <c r="X1607" s="175" t="n"/>
      <c r="Y1607" s="175" t="n"/>
      <c r="Z1607" s="175" t="n"/>
      <c r="AA1607" s="175" t="n"/>
      <c r="AB1607" s="175" t="n"/>
      <c r="AC1607" s="175" t="n"/>
      <c r="AD1607" s="175" t="n"/>
      <c r="AE1607" s="175" t="n"/>
      <c r="AF1607" s="175" t="n"/>
      <c r="AG1607" s="175" t="n"/>
      <c r="AH1607" s="175" t="n"/>
      <c r="AI1607" s="175" t="n"/>
      <c r="AJ1607" s="175" t="n"/>
    </row>
    <row r="1608">
      <c r="B1608" s="175" t="n"/>
      <c r="C1608" s="175" t="n"/>
      <c r="D1608" s="175" t="n"/>
      <c r="E1608" s="175" t="n"/>
      <c r="F1608" s="175" t="n"/>
      <c r="G1608" s="175" t="n"/>
      <c r="H1608" s="175" t="n"/>
      <c r="I1608" s="175" t="n"/>
      <c r="J1608" s="175" t="n"/>
      <c r="K1608" s="175" t="n"/>
      <c r="L1608" s="175" t="n"/>
      <c r="M1608" s="175" t="n"/>
      <c r="N1608" s="175" t="n"/>
      <c r="O1608" s="175" t="n"/>
      <c r="P1608" s="175" t="n"/>
      <c r="Q1608" s="175" t="n"/>
      <c r="R1608" s="175" t="n"/>
      <c r="S1608" s="257" t="n"/>
      <c r="U1608" s="296" t="n"/>
      <c r="V1608" s="175" t="n"/>
      <c r="W1608" s="175" t="n"/>
      <c r="X1608" s="175" t="n"/>
      <c r="Y1608" s="175" t="n"/>
      <c r="Z1608" s="175" t="n"/>
      <c r="AA1608" s="175" t="n"/>
      <c r="AB1608" s="175" t="n"/>
      <c r="AC1608" s="175" t="n"/>
      <c r="AD1608" s="175" t="n"/>
      <c r="AE1608" s="175" t="n"/>
      <c r="AF1608" s="175" t="n"/>
      <c r="AG1608" s="175" t="n"/>
      <c r="AH1608" s="175" t="n"/>
      <c r="AI1608" s="175" t="n"/>
      <c r="AJ1608" s="175" t="n"/>
    </row>
    <row r="1609">
      <c r="B1609" s="175" t="n"/>
      <c r="C1609" s="175" t="n"/>
      <c r="D1609" s="175" t="n"/>
      <c r="E1609" s="175" t="n"/>
      <c r="F1609" s="175" t="n"/>
      <c r="G1609" s="175" t="n"/>
      <c r="H1609" s="175" t="n"/>
      <c r="I1609" s="175" t="n"/>
      <c r="J1609" s="175" t="n"/>
      <c r="K1609" s="175" t="n"/>
      <c r="L1609" s="175" t="n"/>
      <c r="M1609" s="175" t="n"/>
      <c r="N1609" s="175" t="n"/>
      <c r="O1609" s="175" t="n"/>
      <c r="P1609" s="175" t="n"/>
      <c r="Q1609" s="175" t="n"/>
      <c r="R1609" s="175" t="n"/>
      <c r="S1609" s="257" t="n"/>
      <c r="U1609" s="296" t="n"/>
      <c r="V1609" s="175" t="n"/>
      <c r="W1609" s="175" t="n"/>
      <c r="X1609" s="175" t="n"/>
      <c r="Y1609" s="175" t="n"/>
      <c r="Z1609" s="175" t="n"/>
      <c r="AA1609" s="175" t="n"/>
      <c r="AB1609" s="175" t="n"/>
      <c r="AC1609" s="175" t="n"/>
      <c r="AD1609" s="175" t="n"/>
      <c r="AE1609" s="175" t="n"/>
      <c r="AF1609" s="175" t="n"/>
      <c r="AG1609" s="175" t="n"/>
      <c r="AH1609" s="175" t="n"/>
      <c r="AI1609" s="175" t="n"/>
      <c r="AJ1609" s="175" t="n"/>
    </row>
    <row r="1610">
      <c r="B1610" s="175" t="n"/>
      <c r="C1610" s="175" t="n"/>
      <c r="D1610" s="175" t="n"/>
      <c r="E1610" s="175" t="n"/>
      <c r="F1610" s="175" t="n"/>
      <c r="G1610" s="175" t="n"/>
      <c r="H1610" s="175" t="n"/>
      <c r="I1610" s="175" t="n"/>
      <c r="J1610" s="175" t="n"/>
      <c r="K1610" s="175" t="n"/>
      <c r="L1610" s="175" t="n"/>
      <c r="M1610" s="175" t="n"/>
      <c r="N1610" s="175" t="n"/>
      <c r="O1610" s="175" t="n"/>
      <c r="P1610" s="175" t="n"/>
      <c r="Q1610" s="175" t="n"/>
      <c r="R1610" s="175" t="n"/>
      <c r="S1610" s="257" t="n"/>
      <c r="U1610" s="296" t="n"/>
      <c r="V1610" s="175" t="n"/>
      <c r="W1610" s="175" t="n"/>
      <c r="X1610" s="175" t="n"/>
      <c r="Y1610" s="175" t="n"/>
      <c r="Z1610" s="175" t="n"/>
      <c r="AA1610" s="175" t="n"/>
      <c r="AB1610" s="175" t="n"/>
      <c r="AC1610" s="175" t="n"/>
      <c r="AD1610" s="175" t="n"/>
      <c r="AE1610" s="175" t="n"/>
      <c r="AF1610" s="175" t="n"/>
      <c r="AG1610" s="175" t="n"/>
      <c r="AH1610" s="175" t="n"/>
      <c r="AI1610" s="175" t="n"/>
      <c r="AJ1610" s="175" t="n"/>
    </row>
    <row r="1611">
      <c r="B1611" s="175" t="n"/>
      <c r="C1611" s="175" t="n"/>
      <c r="D1611" s="175" t="n"/>
      <c r="E1611" s="175" t="n"/>
      <c r="F1611" s="175" t="n"/>
      <c r="G1611" s="175" t="n"/>
      <c r="H1611" s="175" t="n"/>
      <c r="I1611" s="175" t="n"/>
      <c r="J1611" s="175" t="n"/>
      <c r="K1611" s="175" t="n"/>
      <c r="L1611" s="175" t="n"/>
      <c r="M1611" s="175" t="n"/>
      <c r="N1611" s="175" t="n"/>
      <c r="O1611" s="175" t="n"/>
      <c r="P1611" s="175" t="n"/>
      <c r="Q1611" s="175" t="n"/>
      <c r="R1611" s="175" t="n"/>
      <c r="S1611" s="257" t="n"/>
      <c r="U1611" s="296" t="n"/>
      <c r="V1611" s="175" t="n"/>
      <c r="W1611" s="175" t="n"/>
      <c r="X1611" s="175" t="n"/>
      <c r="Y1611" s="175" t="n"/>
      <c r="Z1611" s="175" t="n"/>
      <c r="AA1611" s="175" t="n"/>
      <c r="AB1611" s="175" t="n"/>
      <c r="AC1611" s="175" t="n"/>
      <c r="AD1611" s="175" t="n"/>
      <c r="AE1611" s="175" t="n"/>
      <c r="AF1611" s="175" t="n"/>
      <c r="AG1611" s="175" t="n"/>
      <c r="AH1611" s="175" t="n"/>
      <c r="AI1611" s="175" t="n"/>
      <c r="AJ1611" s="175" t="n"/>
    </row>
    <row r="1612">
      <c r="B1612" s="175" t="n"/>
      <c r="C1612" s="175" t="n"/>
      <c r="D1612" s="175" t="n"/>
      <c r="E1612" s="175" t="n"/>
      <c r="F1612" s="175" t="n"/>
      <c r="G1612" s="175" t="n"/>
      <c r="H1612" s="175" t="n"/>
      <c r="I1612" s="175" t="n"/>
      <c r="J1612" s="175" t="n"/>
      <c r="K1612" s="175" t="n"/>
      <c r="L1612" s="175" t="n"/>
      <c r="M1612" s="175" t="n"/>
      <c r="N1612" s="175" t="n"/>
      <c r="O1612" s="175" t="n"/>
      <c r="P1612" s="175" t="n"/>
      <c r="Q1612" s="175" t="n"/>
      <c r="R1612" s="175" t="n"/>
      <c r="S1612" s="257" t="n"/>
      <c r="U1612" s="296" t="n"/>
      <c r="V1612" s="175" t="n"/>
      <c r="W1612" s="175" t="n"/>
      <c r="X1612" s="175" t="n"/>
      <c r="Y1612" s="175" t="n"/>
      <c r="Z1612" s="175" t="n"/>
      <c r="AA1612" s="175" t="n"/>
      <c r="AB1612" s="175" t="n"/>
      <c r="AC1612" s="175" t="n"/>
      <c r="AD1612" s="175" t="n"/>
      <c r="AE1612" s="175" t="n"/>
      <c r="AF1612" s="175" t="n"/>
      <c r="AG1612" s="175" t="n"/>
      <c r="AH1612" s="175" t="n"/>
      <c r="AI1612" s="175" t="n"/>
      <c r="AJ1612" s="175" t="n"/>
    </row>
    <row r="1613">
      <c r="B1613" s="175" t="n"/>
      <c r="C1613" s="175" t="n"/>
      <c r="D1613" s="175" t="n"/>
      <c r="E1613" s="175" t="n"/>
      <c r="F1613" s="175" t="n"/>
      <c r="G1613" s="175" t="n"/>
      <c r="H1613" s="175" t="n"/>
      <c r="I1613" s="175" t="n"/>
      <c r="J1613" s="175" t="n"/>
      <c r="K1613" s="175" t="n"/>
      <c r="L1613" s="175" t="n"/>
      <c r="M1613" s="175" t="n"/>
      <c r="N1613" s="175" t="n"/>
      <c r="O1613" s="175" t="n"/>
      <c r="P1613" s="175" t="n"/>
      <c r="Q1613" s="175" t="n"/>
      <c r="R1613" s="175" t="n"/>
      <c r="S1613" s="257" t="n"/>
      <c r="U1613" s="296" t="n"/>
      <c r="V1613" s="175" t="n"/>
      <c r="W1613" s="175" t="n"/>
      <c r="X1613" s="175" t="n"/>
      <c r="Y1613" s="175" t="n"/>
      <c r="Z1613" s="175" t="n"/>
      <c r="AA1613" s="175" t="n"/>
      <c r="AB1613" s="175" t="n"/>
      <c r="AC1613" s="175" t="n"/>
      <c r="AD1613" s="175" t="n"/>
      <c r="AE1613" s="175" t="n"/>
      <c r="AF1613" s="175" t="n"/>
      <c r="AG1613" s="175" t="n"/>
      <c r="AH1613" s="175" t="n"/>
      <c r="AI1613" s="175" t="n"/>
      <c r="AJ1613" s="175" t="n"/>
    </row>
    <row r="1614">
      <c r="B1614" s="175" t="n"/>
      <c r="C1614" s="175" t="n"/>
      <c r="D1614" s="175" t="n"/>
      <c r="E1614" s="175" t="n"/>
      <c r="F1614" s="175" t="n"/>
      <c r="G1614" s="175" t="n"/>
      <c r="H1614" s="175" t="n"/>
      <c r="I1614" s="175" t="n"/>
      <c r="J1614" s="175" t="n"/>
      <c r="K1614" s="175" t="n"/>
      <c r="L1614" s="175" t="n"/>
      <c r="M1614" s="175" t="n"/>
      <c r="N1614" s="175" t="n"/>
      <c r="O1614" s="175" t="n"/>
      <c r="P1614" s="175" t="n"/>
      <c r="Q1614" s="175" t="n"/>
      <c r="R1614" s="175" t="n"/>
      <c r="S1614" s="257" t="n"/>
      <c r="U1614" s="296" t="n"/>
      <c r="V1614" s="175" t="n"/>
      <c r="W1614" s="175" t="n"/>
      <c r="X1614" s="175" t="n"/>
      <c r="Y1614" s="175" t="n"/>
      <c r="Z1614" s="175" t="n"/>
      <c r="AA1614" s="175" t="n"/>
      <c r="AB1614" s="175" t="n"/>
      <c r="AC1614" s="175" t="n"/>
      <c r="AD1614" s="175" t="n"/>
      <c r="AE1614" s="175" t="n"/>
      <c r="AF1614" s="175" t="n"/>
      <c r="AG1614" s="175" t="n"/>
      <c r="AH1614" s="175" t="n"/>
      <c r="AI1614" s="175" t="n"/>
      <c r="AJ1614" s="175" t="n"/>
    </row>
    <row r="1615">
      <c r="B1615" s="175" t="n"/>
      <c r="C1615" s="175" t="n"/>
      <c r="D1615" s="175" t="n"/>
      <c r="E1615" s="175" t="n"/>
      <c r="F1615" s="175" t="n"/>
      <c r="G1615" s="175" t="n"/>
      <c r="H1615" s="175" t="n"/>
      <c r="I1615" s="175" t="n"/>
      <c r="J1615" s="175" t="n"/>
      <c r="K1615" s="175" t="n"/>
      <c r="L1615" s="175" t="n"/>
      <c r="M1615" s="175" t="n"/>
      <c r="N1615" s="175" t="n"/>
      <c r="O1615" s="175" t="n"/>
      <c r="P1615" s="175" t="n"/>
      <c r="Q1615" s="175" t="n"/>
      <c r="R1615" s="175" t="n"/>
      <c r="S1615" s="257" t="n"/>
      <c r="U1615" s="296" t="n"/>
      <c r="V1615" s="175" t="n"/>
      <c r="W1615" s="175" t="n"/>
      <c r="X1615" s="175" t="n"/>
      <c r="Y1615" s="175" t="n"/>
      <c r="Z1615" s="175" t="n"/>
      <c r="AA1615" s="175" t="n"/>
      <c r="AB1615" s="175" t="n"/>
      <c r="AC1615" s="175" t="n"/>
      <c r="AD1615" s="175" t="n"/>
      <c r="AE1615" s="175" t="n"/>
      <c r="AF1615" s="175" t="n"/>
      <c r="AG1615" s="175" t="n"/>
      <c r="AH1615" s="175" t="n"/>
      <c r="AI1615" s="175" t="n"/>
      <c r="AJ1615" s="175" t="n"/>
    </row>
    <row r="1616">
      <c r="B1616" s="175" t="n"/>
      <c r="C1616" s="175" t="n"/>
      <c r="D1616" s="175" t="n"/>
      <c r="E1616" s="175" t="n"/>
      <c r="F1616" s="175" t="n"/>
      <c r="G1616" s="175" t="n"/>
      <c r="H1616" s="175" t="n"/>
      <c r="I1616" s="175" t="n"/>
      <c r="J1616" s="175" t="n"/>
      <c r="K1616" s="175" t="n"/>
      <c r="L1616" s="175" t="n"/>
      <c r="M1616" s="175" t="n"/>
      <c r="N1616" s="175" t="n"/>
      <c r="O1616" s="175" t="n"/>
      <c r="P1616" s="175" t="n"/>
      <c r="Q1616" s="175" t="n"/>
      <c r="R1616" s="175" t="n"/>
      <c r="S1616" s="257" t="n"/>
      <c r="U1616" s="296" t="n"/>
      <c r="V1616" s="175" t="n"/>
      <c r="W1616" s="175" t="n"/>
      <c r="X1616" s="175" t="n"/>
      <c r="Y1616" s="175" t="n"/>
      <c r="Z1616" s="175" t="n"/>
      <c r="AA1616" s="175" t="n"/>
      <c r="AB1616" s="175" t="n"/>
      <c r="AC1616" s="175" t="n"/>
      <c r="AD1616" s="175" t="n"/>
      <c r="AE1616" s="175" t="n"/>
      <c r="AF1616" s="175" t="n"/>
      <c r="AG1616" s="175" t="n"/>
      <c r="AH1616" s="175" t="n"/>
      <c r="AI1616" s="175" t="n"/>
      <c r="AJ1616" s="175" t="n"/>
    </row>
    <row r="1617">
      <c r="B1617" s="175" t="n"/>
      <c r="C1617" s="175" t="n"/>
      <c r="D1617" s="175" t="n"/>
      <c r="E1617" s="175" t="n"/>
      <c r="F1617" s="175" t="n"/>
      <c r="G1617" s="175" t="n"/>
      <c r="H1617" s="175" t="n"/>
      <c r="I1617" s="175" t="n"/>
      <c r="J1617" s="175" t="n"/>
      <c r="K1617" s="175" t="n"/>
      <c r="L1617" s="175" t="n"/>
      <c r="M1617" s="175" t="n"/>
      <c r="N1617" s="175" t="n"/>
      <c r="O1617" s="175" t="n"/>
      <c r="P1617" s="175" t="n"/>
      <c r="Q1617" s="175" t="n"/>
      <c r="R1617" s="175" t="n"/>
      <c r="S1617" s="257" t="n"/>
      <c r="U1617" s="296" t="n"/>
      <c r="V1617" s="175" t="n"/>
      <c r="W1617" s="175" t="n"/>
      <c r="X1617" s="175" t="n"/>
      <c r="Y1617" s="175" t="n"/>
      <c r="Z1617" s="175" t="n"/>
      <c r="AA1617" s="175" t="n"/>
      <c r="AB1617" s="175" t="n"/>
      <c r="AC1617" s="175" t="n"/>
      <c r="AD1617" s="175" t="n"/>
      <c r="AE1617" s="175" t="n"/>
      <c r="AF1617" s="175" t="n"/>
      <c r="AG1617" s="175" t="n"/>
      <c r="AH1617" s="175" t="n"/>
      <c r="AI1617" s="175" t="n"/>
      <c r="AJ1617" s="175" t="n"/>
    </row>
    <row r="1618">
      <c r="B1618" s="175" t="n"/>
      <c r="C1618" s="175" t="n"/>
      <c r="D1618" s="175" t="n"/>
      <c r="E1618" s="175" t="n"/>
      <c r="F1618" s="175" t="n"/>
      <c r="G1618" s="175" t="n"/>
      <c r="H1618" s="175" t="n"/>
      <c r="I1618" s="175" t="n"/>
      <c r="J1618" s="175" t="n"/>
      <c r="K1618" s="175" t="n"/>
      <c r="L1618" s="175" t="n"/>
      <c r="M1618" s="175" t="n"/>
      <c r="N1618" s="175" t="n"/>
      <c r="O1618" s="175" t="n"/>
      <c r="P1618" s="175" t="n"/>
      <c r="Q1618" s="175" t="n"/>
      <c r="R1618" s="175" t="n"/>
      <c r="S1618" s="257" t="n"/>
      <c r="U1618" s="296" t="n"/>
      <c r="V1618" s="175" t="n"/>
      <c r="W1618" s="175" t="n"/>
      <c r="X1618" s="175" t="n"/>
      <c r="Y1618" s="175" t="n"/>
      <c r="Z1618" s="175" t="n"/>
      <c r="AA1618" s="175" t="n"/>
      <c r="AB1618" s="175" t="n"/>
      <c r="AC1618" s="175" t="n"/>
      <c r="AD1618" s="175" t="n"/>
      <c r="AE1618" s="175" t="n"/>
      <c r="AF1618" s="175" t="n"/>
      <c r="AG1618" s="175" t="n"/>
      <c r="AH1618" s="175" t="n"/>
      <c r="AI1618" s="175" t="n"/>
      <c r="AJ1618" s="175" t="n"/>
    </row>
    <row r="1619">
      <c r="B1619" s="175" t="n"/>
      <c r="C1619" s="175" t="n"/>
      <c r="D1619" s="175" t="n"/>
      <c r="E1619" s="175" t="n"/>
      <c r="F1619" s="175" t="n"/>
      <c r="G1619" s="175" t="n"/>
      <c r="H1619" s="175" t="n"/>
      <c r="I1619" s="175" t="n"/>
      <c r="J1619" s="175" t="n"/>
      <c r="K1619" s="175" t="n"/>
      <c r="L1619" s="175" t="n"/>
      <c r="M1619" s="175" t="n"/>
      <c r="N1619" s="175" t="n"/>
      <c r="O1619" s="175" t="n"/>
      <c r="P1619" s="175" t="n"/>
      <c r="Q1619" s="175" t="n"/>
      <c r="R1619" s="175" t="n"/>
      <c r="S1619" s="257" t="n"/>
      <c r="U1619" s="296" t="n"/>
      <c r="V1619" s="175" t="n"/>
      <c r="W1619" s="175" t="n"/>
      <c r="X1619" s="175" t="n"/>
      <c r="Y1619" s="175" t="n"/>
      <c r="Z1619" s="175" t="n"/>
      <c r="AA1619" s="175" t="n"/>
      <c r="AB1619" s="175" t="n"/>
      <c r="AC1619" s="175" t="n"/>
      <c r="AD1619" s="175" t="n"/>
      <c r="AE1619" s="175" t="n"/>
      <c r="AF1619" s="175" t="n"/>
      <c r="AG1619" s="175" t="n"/>
      <c r="AH1619" s="175" t="n"/>
      <c r="AI1619" s="175" t="n"/>
      <c r="AJ1619" s="175" t="n"/>
    </row>
    <row r="1620">
      <c r="B1620" s="175" t="n"/>
      <c r="C1620" s="175" t="n"/>
      <c r="D1620" s="175" t="n"/>
      <c r="E1620" s="175" t="n"/>
      <c r="F1620" s="175" t="n"/>
      <c r="G1620" s="175" t="n"/>
      <c r="H1620" s="175" t="n"/>
      <c r="I1620" s="175" t="n"/>
      <c r="J1620" s="175" t="n"/>
      <c r="K1620" s="175" t="n"/>
      <c r="L1620" s="175" t="n"/>
      <c r="M1620" s="175" t="n"/>
      <c r="N1620" s="175" t="n"/>
      <c r="O1620" s="175" t="n"/>
      <c r="P1620" s="175" t="n"/>
      <c r="Q1620" s="175" t="n"/>
      <c r="R1620" s="175" t="n"/>
      <c r="S1620" s="257" t="n"/>
      <c r="U1620" s="296" t="n"/>
      <c r="V1620" s="175" t="n"/>
      <c r="W1620" s="175" t="n"/>
      <c r="X1620" s="175" t="n"/>
      <c r="Y1620" s="175" t="n"/>
      <c r="Z1620" s="175" t="n"/>
      <c r="AA1620" s="175" t="n"/>
      <c r="AB1620" s="175" t="n"/>
      <c r="AC1620" s="175" t="n"/>
      <c r="AD1620" s="175" t="n"/>
      <c r="AE1620" s="175" t="n"/>
      <c r="AF1620" s="175" t="n"/>
      <c r="AG1620" s="175" t="n"/>
      <c r="AH1620" s="175" t="n"/>
      <c r="AI1620" s="175" t="n"/>
      <c r="AJ1620" s="175" t="n"/>
    </row>
    <row r="1621">
      <c r="B1621" s="175" t="n"/>
      <c r="C1621" s="175" t="n"/>
      <c r="D1621" s="175" t="n"/>
      <c r="E1621" s="175" t="n"/>
      <c r="F1621" s="175" t="n"/>
      <c r="G1621" s="175" t="n"/>
      <c r="H1621" s="175" t="n"/>
      <c r="I1621" s="175" t="n"/>
      <c r="J1621" s="175" t="n"/>
      <c r="K1621" s="175" t="n"/>
      <c r="L1621" s="175" t="n"/>
      <c r="M1621" s="175" t="n"/>
      <c r="N1621" s="175" t="n"/>
      <c r="O1621" s="175" t="n"/>
      <c r="P1621" s="175" t="n"/>
      <c r="Q1621" s="175" t="n"/>
      <c r="R1621" s="175" t="n"/>
      <c r="S1621" s="257" t="n"/>
      <c r="U1621" s="296" t="n"/>
      <c r="V1621" s="175" t="n"/>
      <c r="W1621" s="175" t="n"/>
      <c r="X1621" s="175" t="n"/>
      <c r="Y1621" s="175" t="n"/>
      <c r="Z1621" s="175" t="n"/>
      <c r="AA1621" s="175" t="n"/>
      <c r="AB1621" s="175" t="n"/>
      <c r="AC1621" s="175" t="n"/>
      <c r="AD1621" s="175" t="n"/>
      <c r="AE1621" s="175" t="n"/>
      <c r="AF1621" s="175" t="n"/>
      <c r="AG1621" s="175" t="n"/>
      <c r="AH1621" s="175" t="n"/>
      <c r="AI1621" s="175" t="n"/>
      <c r="AJ1621" s="175" t="n"/>
    </row>
    <row r="1622">
      <c r="B1622" s="175" t="n"/>
      <c r="C1622" s="175" t="n"/>
      <c r="D1622" s="175" t="n"/>
      <c r="E1622" s="175" t="n"/>
      <c r="F1622" s="175" t="n"/>
      <c r="G1622" s="175" t="n"/>
      <c r="H1622" s="175" t="n"/>
      <c r="I1622" s="175" t="n"/>
      <c r="J1622" s="175" t="n"/>
      <c r="K1622" s="175" t="n"/>
      <c r="L1622" s="175" t="n"/>
      <c r="M1622" s="175" t="n"/>
      <c r="N1622" s="175" t="n"/>
      <c r="O1622" s="175" t="n"/>
      <c r="P1622" s="175" t="n"/>
      <c r="Q1622" s="175" t="n"/>
      <c r="R1622" s="175" t="n"/>
      <c r="S1622" s="257" t="n"/>
      <c r="U1622" s="296" t="n"/>
      <c r="V1622" s="175" t="n"/>
      <c r="W1622" s="175" t="n"/>
      <c r="X1622" s="175" t="n"/>
      <c r="Y1622" s="175" t="n"/>
      <c r="Z1622" s="175" t="n"/>
      <c r="AA1622" s="175" t="n"/>
      <c r="AB1622" s="175" t="n"/>
      <c r="AC1622" s="175" t="n"/>
      <c r="AD1622" s="175" t="n"/>
      <c r="AE1622" s="175" t="n"/>
      <c r="AF1622" s="175" t="n"/>
      <c r="AG1622" s="175" t="n"/>
      <c r="AH1622" s="175" t="n"/>
      <c r="AI1622" s="175" t="n"/>
      <c r="AJ1622" s="175" t="n"/>
    </row>
    <row r="1623">
      <c r="B1623" s="175" t="n"/>
      <c r="C1623" s="175" t="n"/>
      <c r="D1623" s="175" t="n"/>
      <c r="E1623" s="175" t="n"/>
      <c r="F1623" s="175" t="n"/>
      <c r="G1623" s="175" t="n"/>
      <c r="H1623" s="175" t="n"/>
      <c r="I1623" s="175" t="n"/>
      <c r="J1623" s="175" t="n"/>
      <c r="K1623" s="175" t="n"/>
      <c r="L1623" s="175" t="n"/>
      <c r="M1623" s="175" t="n"/>
      <c r="N1623" s="175" t="n"/>
      <c r="O1623" s="175" t="n"/>
      <c r="P1623" s="175" t="n"/>
      <c r="Q1623" s="175" t="n"/>
      <c r="R1623" s="175" t="n"/>
      <c r="S1623" s="257" t="n"/>
      <c r="U1623" s="296" t="n"/>
      <c r="V1623" s="175" t="n"/>
      <c r="W1623" s="175" t="n"/>
      <c r="X1623" s="175" t="n"/>
      <c r="Y1623" s="175" t="n"/>
      <c r="Z1623" s="175" t="n"/>
      <c r="AA1623" s="175" t="n"/>
      <c r="AB1623" s="175" t="n"/>
      <c r="AC1623" s="175" t="n"/>
      <c r="AD1623" s="175" t="n"/>
      <c r="AE1623" s="175" t="n"/>
      <c r="AF1623" s="175" t="n"/>
      <c r="AG1623" s="175" t="n"/>
      <c r="AH1623" s="175" t="n"/>
      <c r="AI1623" s="175" t="n"/>
      <c r="AJ1623" s="175" t="n"/>
    </row>
    <row r="1624">
      <c r="B1624" s="175" t="n"/>
      <c r="C1624" s="175" t="n"/>
      <c r="D1624" s="175" t="n"/>
      <c r="E1624" s="175" t="n"/>
      <c r="F1624" s="175" t="n"/>
      <c r="G1624" s="175" t="n"/>
      <c r="H1624" s="175" t="n"/>
      <c r="I1624" s="175" t="n"/>
      <c r="J1624" s="175" t="n"/>
      <c r="K1624" s="175" t="n"/>
      <c r="L1624" s="175" t="n"/>
      <c r="M1624" s="175" t="n"/>
      <c r="N1624" s="175" t="n"/>
      <c r="O1624" s="175" t="n"/>
      <c r="P1624" s="175" t="n"/>
      <c r="Q1624" s="175" t="n"/>
      <c r="R1624" s="175" t="n"/>
      <c r="S1624" s="257" t="n"/>
      <c r="U1624" s="296" t="n"/>
      <c r="V1624" s="175" t="n"/>
      <c r="W1624" s="175" t="n"/>
      <c r="X1624" s="175" t="n"/>
      <c r="Y1624" s="175" t="n"/>
      <c r="Z1624" s="175" t="n"/>
      <c r="AA1624" s="175" t="n"/>
      <c r="AB1624" s="175" t="n"/>
      <c r="AC1624" s="175" t="n"/>
      <c r="AD1624" s="175" t="n"/>
      <c r="AE1624" s="175" t="n"/>
      <c r="AF1624" s="175" t="n"/>
      <c r="AG1624" s="175" t="n"/>
      <c r="AH1624" s="175" t="n"/>
      <c r="AI1624" s="175" t="n"/>
      <c r="AJ1624" s="175" t="n"/>
    </row>
    <row r="1625">
      <c r="B1625" s="175" t="n"/>
      <c r="C1625" s="175" t="n"/>
      <c r="D1625" s="175" t="n"/>
      <c r="E1625" s="175" t="n"/>
      <c r="F1625" s="175" t="n"/>
      <c r="G1625" s="175" t="n"/>
      <c r="H1625" s="175" t="n"/>
      <c r="I1625" s="175" t="n"/>
      <c r="J1625" s="175" t="n"/>
      <c r="K1625" s="175" t="n"/>
      <c r="L1625" s="175" t="n"/>
      <c r="M1625" s="175" t="n"/>
      <c r="N1625" s="175" t="n"/>
      <c r="O1625" s="175" t="n"/>
      <c r="P1625" s="175" t="n"/>
      <c r="Q1625" s="175" t="n"/>
      <c r="R1625" s="175" t="n"/>
      <c r="S1625" s="257" t="n"/>
      <c r="U1625" s="296" t="n"/>
      <c r="V1625" s="175" t="n"/>
      <c r="W1625" s="175" t="n"/>
      <c r="X1625" s="175" t="n"/>
      <c r="Y1625" s="175" t="n"/>
      <c r="Z1625" s="175" t="n"/>
      <c r="AA1625" s="175" t="n"/>
      <c r="AB1625" s="175" t="n"/>
      <c r="AC1625" s="175" t="n"/>
      <c r="AD1625" s="175" t="n"/>
      <c r="AE1625" s="175" t="n"/>
      <c r="AF1625" s="175" t="n"/>
      <c r="AG1625" s="175" t="n"/>
      <c r="AH1625" s="175" t="n"/>
      <c r="AI1625" s="175" t="n"/>
      <c r="AJ1625" s="175" t="n"/>
    </row>
    <row r="1626">
      <c r="B1626" s="175" t="n"/>
      <c r="C1626" s="175" t="n"/>
      <c r="D1626" s="175" t="n"/>
      <c r="E1626" s="175" t="n"/>
      <c r="F1626" s="175" t="n"/>
      <c r="G1626" s="175" t="n"/>
      <c r="H1626" s="175" t="n"/>
      <c r="I1626" s="175" t="n"/>
      <c r="J1626" s="175" t="n"/>
      <c r="K1626" s="175" t="n"/>
      <c r="L1626" s="175" t="n"/>
      <c r="M1626" s="175" t="n"/>
      <c r="N1626" s="175" t="n"/>
      <c r="O1626" s="175" t="n"/>
      <c r="P1626" s="175" t="n"/>
      <c r="Q1626" s="175" t="n"/>
      <c r="R1626" s="175" t="n"/>
      <c r="S1626" s="257" t="n"/>
      <c r="U1626" s="296" t="n"/>
      <c r="V1626" s="175" t="n"/>
      <c r="W1626" s="175" t="n"/>
      <c r="X1626" s="175" t="n"/>
      <c r="Y1626" s="175" t="n"/>
      <c r="Z1626" s="175" t="n"/>
      <c r="AA1626" s="175" t="n"/>
      <c r="AB1626" s="175" t="n"/>
      <c r="AC1626" s="175" t="n"/>
      <c r="AD1626" s="175" t="n"/>
      <c r="AE1626" s="175" t="n"/>
      <c r="AF1626" s="175" t="n"/>
      <c r="AG1626" s="175" t="n"/>
      <c r="AH1626" s="175" t="n"/>
      <c r="AI1626" s="175" t="n"/>
      <c r="AJ1626" s="175" t="n"/>
    </row>
    <row r="1627">
      <c r="B1627" s="175" t="n"/>
      <c r="C1627" s="175" t="n"/>
      <c r="D1627" s="175" t="n"/>
      <c r="E1627" s="175" t="n"/>
      <c r="F1627" s="175" t="n"/>
      <c r="G1627" s="175" t="n"/>
      <c r="H1627" s="175" t="n"/>
      <c r="I1627" s="175" t="n"/>
      <c r="J1627" s="175" t="n"/>
      <c r="K1627" s="175" t="n"/>
      <c r="L1627" s="175" t="n"/>
      <c r="M1627" s="175" t="n"/>
      <c r="N1627" s="175" t="n"/>
      <c r="O1627" s="175" t="n"/>
      <c r="P1627" s="175" t="n"/>
      <c r="Q1627" s="175" t="n"/>
      <c r="R1627" s="175" t="n"/>
      <c r="S1627" s="257" t="n"/>
      <c r="U1627" s="296" t="n"/>
      <c r="V1627" s="175" t="n"/>
      <c r="W1627" s="175" t="n"/>
      <c r="X1627" s="175" t="n"/>
      <c r="Y1627" s="175" t="n"/>
      <c r="Z1627" s="175" t="n"/>
      <c r="AA1627" s="175" t="n"/>
      <c r="AB1627" s="175" t="n"/>
      <c r="AC1627" s="175" t="n"/>
      <c r="AD1627" s="175" t="n"/>
      <c r="AE1627" s="175" t="n"/>
      <c r="AF1627" s="175" t="n"/>
      <c r="AG1627" s="175" t="n"/>
      <c r="AH1627" s="175" t="n"/>
      <c r="AI1627" s="175" t="n"/>
      <c r="AJ1627" s="175" t="n"/>
    </row>
    <row r="1628">
      <c r="B1628" s="175" t="n"/>
      <c r="C1628" s="175" t="n"/>
      <c r="D1628" s="175" t="n"/>
      <c r="E1628" s="175" t="n"/>
      <c r="F1628" s="175" t="n"/>
      <c r="G1628" s="175" t="n"/>
      <c r="H1628" s="175" t="n"/>
      <c r="I1628" s="175" t="n"/>
      <c r="J1628" s="175" t="n"/>
      <c r="K1628" s="175" t="n"/>
      <c r="L1628" s="175" t="n"/>
      <c r="M1628" s="175" t="n"/>
      <c r="N1628" s="175" t="n"/>
      <c r="O1628" s="175" t="n"/>
      <c r="P1628" s="175" t="n"/>
      <c r="Q1628" s="175" t="n"/>
      <c r="R1628" s="175" t="n"/>
      <c r="S1628" s="257" t="n"/>
      <c r="U1628" s="296" t="n"/>
      <c r="V1628" s="175" t="n"/>
      <c r="W1628" s="175" t="n"/>
      <c r="X1628" s="175" t="n"/>
      <c r="Y1628" s="175" t="n"/>
      <c r="Z1628" s="175" t="n"/>
      <c r="AA1628" s="175" t="n"/>
      <c r="AB1628" s="175" t="n"/>
      <c r="AC1628" s="175" t="n"/>
      <c r="AD1628" s="175" t="n"/>
      <c r="AE1628" s="175" t="n"/>
      <c r="AF1628" s="175" t="n"/>
      <c r="AG1628" s="175" t="n"/>
      <c r="AH1628" s="175" t="n"/>
      <c r="AI1628" s="175" t="n"/>
      <c r="AJ1628" s="175" t="n"/>
    </row>
    <row r="1629">
      <c r="B1629" s="175" t="n"/>
      <c r="C1629" s="175" t="n"/>
      <c r="D1629" s="175" t="n"/>
      <c r="E1629" s="175" t="n"/>
      <c r="F1629" s="175" t="n"/>
      <c r="G1629" s="175" t="n"/>
      <c r="H1629" s="175" t="n"/>
      <c r="I1629" s="175" t="n"/>
      <c r="J1629" s="175" t="n"/>
      <c r="K1629" s="175" t="n"/>
      <c r="L1629" s="175" t="n"/>
      <c r="M1629" s="175" t="n"/>
      <c r="N1629" s="175" t="n"/>
      <c r="O1629" s="175" t="n"/>
      <c r="P1629" s="175" t="n"/>
      <c r="Q1629" s="175" t="n"/>
      <c r="R1629" s="175" t="n"/>
      <c r="S1629" s="257" t="n"/>
      <c r="U1629" s="296" t="n"/>
      <c r="V1629" s="175" t="n"/>
      <c r="W1629" s="175" t="n"/>
      <c r="X1629" s="175" t="n"/>
      <c r="Y1629" s="175" t="n"/>
      <c r="Z1629" s="175" t="n"/>
      <c r="AA1629" s="175" t="n"/>
      <c r="AB1629" s="175" t="n"/>
      <c r="AC1629" s="175" t="n"/>
      <c r="AD1629" s="175" t="n"/>
      <c r="AE1629" s="175" t="n"/>
      <c r="AF1629" s="175" t="n"/>
      <c r="AG1629" s="175" t="n"/>
      <c r="AH1629" s="175" t="n"/>
      <c r="AI1629" s="175" t="n"/>
      <c r="AJ1629" s="175" t="n"/>
    </row>
    <row r="1630">
      <c r="B1630" s="175" t="n"/>
      <c r="C1630" s="175" t="n"/>
      <c r="D1630" s="175" t="n"/>
      <c r="E1630" s="175" t="n"/>
      <c r="F1630" s="175" t="n"/>
      <c r="G1630" s="175" t="n"/>
      <c r="H1630" s="175" t="n"/>
      <c r="I1630" s="175" t="n"/>
      <c r="J1630" s="175" t="n"/>
      <c r="K1630" s="175" t="n"/>
      <c r="L1630" s="175" t="n"/>
      <c r="M1630" s="175" t="n"/>
      <c r="N1630" s="175" t="n"/>
      <c r="O1630" s="175" t="n"/>
      <c r="P1630" s="175" t="n"/>
      <c r="Q1630" s="175" t="n"/>
      <c r="R1630" s="175" t="n"/>
      <c r="S1630" s="257" t="n"/>
      <c r="U1630" s="296" t="n"/>
      <c r="V1630" s="175" t="n"/>
      <c r="W1630" s="175" t="n"/>
      <c r="X1630" s="175" t="n"/>
      <c r="Y1630" s="175" t="n"/>
      <c r="Z1630" s="175" t="n"/>
      <c r="AA1630" s="175" t="n"/>
      <c r="AB1630" s="175" t="n"/>
      <c r="AC1630" s="175" t="n"/>
      <c r="AD1630" s="175" t="n"/>
      <c r="AE1630" s="175" t="n"/>
      <c r="AF1630" s="175" t="n"/>
      <c r="AG1630" s="175" t="n"/>
      <c r="AH1630" s="175" t="n"/>
      <c r="AI1630" s="175" t="n"/>
      <c r="AJ1630" s="175" t="n"/>
    </row>
    <row r="1631">
      <c r="B1631" s="175" t="n"/>
      <c r="C1631" s="175" t="n"/>
      <c r="D1631" s="175" t="n"/>
      <c r="E1631" s="175" t="n"/>
      <c r="F1631" s="175" t="n"/>
      <c r="G1631" s="175" t="n"/>
      <c r="H1631" s="175" t="n"/>
      <c r="I1631" s="175" t="n"/>
      <c r="J1631" s="175" t="n"/>
      <c r="K1631" s="175" t="n"/>
      <c r="L1631" s="175" t="n"/>
      <c r="M1631" s="175" t="n"/>
      <c r="N1631" s="175" t="n"/>
      <c r="O1631" s="175" t="n"/>
      <c r="P1631" s="175" t="n"/>
      <c r="Q1631" s="175" t="n"/>
      <c r="R1631" s="175" t="n"/>
      <c r="S1631" s="257" t="n"/>
      <c r="U1631" s="296" t="n"/>
      <c r="V1631" s="175" t="n"/>
      <c r="W1631" s="175" t="n"/>
      <c r="X1631" s="175" t="n"/>
      <c r="Y1631" s="175" t="n"/>
      <c r="Z1631" s="175" t="n"/>
      <c r="AA1631" s="175" t="n"/>
      <c r="AB1631" s="175" t="n"/>
      <c r="AC1631" s="175" t="n"/>
      <c r="AD1631" s="175" t="n"/>
      <c r="AE1631" s="175" t="n"/>
      <c r="AF1631" s="175" t="n"/>
      <c r="AG1631" s="175" t="n"/>
      <c r="AH1631" s="175" t="n"/>
      <c r="AI1631" s="175" t="n"/>
      <c r="AJ1631" s="175" t="n"/>
    </row>
    <row r="1632">
      <c r="B1632" s="175" t="n"/>
      <c r="C1632" s="175" t="n"/>
      <c r="D1632" s="175" t="n"/>
      <c r="E1632" s="175" t="n"/>
      <c r="F1632" s="175" t="n"/>
      <c r="G1632" s="175" t="n"/>
      <c r="H1632" s="175" t="n"/>
      <c r="I1632" s="175" t="n"/>
      <c r="J1632" s="175" t="n"/>
      <c r="K1632" s="175" t="n"/>
      <c r="L1632" s="175" t="n"/>
      <c r="M1632" s="175" t="n"/>
      <c r="N1632" s="175" t="n"/>
      <c r="O1632" s="175" t="n"/>
      <c r="P1632" s="175" t="n"/>
      <c r="Q1632" s="175" t="n"/>
      <c r="R1632" s="175" t="n"/>
      <c r="S1632" s="257" t="n"/>
      <c r="U1632" s="296" t="n"/>
      <c r="V1632" s="175" t="n"/>
      <c r="W1632" s="175" t="n"/>
      <c r="X1632" s="175" t="n"/>
      <c r="Y1632" s="175" t="n"/>
      <c r="Z1632" s="175" t="n"/>
      <c r="AA1632" s="175" t="n"/>
      <c r="AB1632" s="175" t="n"/>
      <c r="AC1632" s="175" t="n"/>
      <c r="AD1632" s="175" t="n"/>
      <c r="AE1632" s="175" t="n"/>
      <c r="AF1632" s="175" t="n"/>
      <c r="AG1632" s="175" t="n"/>
      <c r="AH1632" s="175" t="n"/>
      <c r="AI1632" s="175" t="n"/>
      <c r="AJ1632" s="175" t="n"/>
    </row>
    <row r="1633">
      <c r="B1633" s="175" t="n"/>
      <c r="C1633" s="175" t="n"/>
      <c r="D1633" s="175" t="n"/>
      <c r="E1633" s="175" t="n"/>
      <c r="F1633" s="175" t="n"/>
      <c r="G1633" s="175" t="n"/>
      <c r="H1633" s="175" t="n"/>
      <c r="I1633" s="175" t="n"/>
      <c r="J1633" s="175" t="n"/>
      <c r="K1633" s="175" t="n"/>
      <c r="L1633" s="175" t="n"/>
      <c r="M1633" s="175" t="n"/>
      <c r="N1633" s="175" t="n"/>
      <c r="O1633" s="175" t="n"/>
      <c r="P1633" s="175" t="n"/>
      <c r="Q1633" s="175" t="n"/>
      <c r="R1633" s="175" t="n"/>
      <c r="S1633" s="257" t="n"/>
      <c r="U1633" s="296" t="n"/>
      <c r="V1633" s="175" t="n"/>
      <c r="W1633" s="175" t="n"/>
      <c r="X1633" s="175" t="n"/>
      <c r="Y1633" s="175" t="n"/>
      <c r="Z1633" s="175" t="n"/>
      <c r="AA1633" s="175" t="n"/>
      <c r="AB1633" s="175" t="n"/>
      <c r="AC1633" s="175" t="n"/>
      <c r="AD1633" s="175" t="n"/>
      <c r="AE1633" s="175" t="n"/>
      <c r="AF1633" s="175" t="n"/>
      <c r="AG1633" s="175" t="n"/>
      <c r="AH1633" s="175" t="n"/>
      <c r="AI1633" s="175" t="n"/>
      <c r="AJ1633" s="175" t="n"/>
    </row>
    <row r="1634">
      <c r="B1634" s="175" t="n"/>
      <c r="C1634" s="175" t="n"/>
      <c r="D1634" s="175" t="n"/>
      <c r="E1634" s="175" t="n"/>
      <c r="F1634" s="175" t="n"/>
      <c r="G1634" s="175" t="n"/>
      <c r="H1634" s="175" t="n"/>
      <c r="I1634" s="175" t="n"/>
      <c r="J1634" s="175" t="n"/>
      <c r="K1634" s="175" t="n"/>
      <c r="L1634" s="175" t="n"/>
      <c r="M1634" s="175" t="n"/>
      <c r="N1634" s="175" t="n"/>
      <c r="O1634" s="175" t="n"/>
      <c r="P1634" s="175" t="n"/>
      <c r="Q1634" s="175" t="n"/>
      <c r="R1634" s="175" t="n"/>
      <c r="S1634" s="257" t="n"/>
      <c r="U1634" s="296" t="n"/>
      <c r="V1634" s="175" t="n"/>
      <c r="W1634" s="175" t="n"/>
      <c r="X1634" s="175" t="n"/>
      <c r="Y1634" s="175" t="n"/>
      <c r="Z1634" s="175" t="n"/>
      <c r="AA1634" s="175" t="n"/>
      <c r="AB1634" s="175" t="n"/>
      <c r="AC1634" s="175" t="n"/>
      <c r="AD1634" s="175" t="n"/>
      <c r="AE1634" s="175" t="n"/>
      <c r="AF1634" s="175" t="n"/>
      <c r="AG1634" s="175" t="n"/>
      <c r="AH1634" s="175" t="n"/>
      <c r="AI1634" s="175" t="n"/>
      <c r="AJ1634" s="175" t="n"/>
    </row>
    <row r="1635">
      <c r="B1635" s="175" t="n"/>
      <c r="C1635" s="175" t="n"/>
      <c r="D1635" s="175" t="n"/>
      <c r="E1635" s="175" t="n"/>
      <c r="F1635" s="175" t="n"/>
      <c r="G1635" s="175" t="n"/>
      <c r="H1635" s="175" t="n"/>
      <c r="I1635" s="175" t="n"/>
      <c r="J1635" s="175" t="n"/>
      <c r="K1635" s="175" t="n"/>
      <c r="L1635" s="175" t="n"/>
      <c r="M1635" s="175" t="n"/>
      <c r="N1635" s="175" t="n"/>
      <c r="O1635" s="175" t="n"/>
      <c r="P1635" s="175" t="n"/>
      <c r="Q1635" s="175" t="n"/>
      <c r="R1635" s="175" t="n"/>
      <c r="S1635" s="257" t="n"/>
      <c r="U1635" s="296" t="n"/>
      <c r="V1635" s="175" t="n"/>
      <c r="W1635" s="175" t="n"/>
      <c r="X1635" s="175" t="n"/>
      <c r="Y1635" s="175" t="n"/>
      <c r="Z1635" s="175" t="n"/>
      <c r="AA1635" s="175" t="n"/>
      <c r="AB1635" s="175" t="n"/>
      <c r="AC1635" s="175" t="n"/>
      <c r="AD1635" s="175" t="n"/>
      <c r="AE1635" s="175" t="n"/>
      <c r="AF1635" s="175" t="n"/>
      <c r="AG1635" s="175" t="n"/>
      <c r="AH1635" s="175" t="n"/>
      <c r="AI1635" s="175" t="n"/>
      <c r="AJ1635" s="175" t="n"/>
    </row>
    <row r="1636">
      <c r="B1636" s="175" t="n"/>
      <c r="C1636" s="175" t="n"/>
      <c r="D1636" s="175" t="n"/>
      <c r="E1636" s="175" t="n"/>
      <c r="F1636" s="175" t="n"/>
      <c r="G1636" s="175" t="n"/>
      <c r="H1636" s="175" t="n"/>
      <c r="I1636" s="175" t="n"/>
      <c r="J1636" s="175" t="n"/>
      <c r="K1636" s="175" t="n"/>
      <c r="L1636" s="175" t="n"/>
      <c r="M1636" s="175" t="n"/>
      <c r="N1636" s="175" t="n"/>
      <c r="O1636" s="175" t="n"/>
      <c r="P1636" s="175" t="n"/>
      <c r="Q1636" s="175" t="n"/>
      <c r="R1636" s="175" t="n"/>
      <c r="S1636" s="257" t="n"/>
      <c r="U1636" s="296" t="n"/>
      <c r="V1636" s="175" t="n"/>
      <c r="W1636" s="175" t="n"/>
      <c r="X1636" s="175" t="n"/>
      <c r="Y1636" s="175" t="n"/>
      <c r="Z1636" s="175" t="n"/>
      <c r="AA1636" s="175" t="n"/>
      <c r="AB1636" s="175" t="n"/>
      <c r="AC1636" s="175" t="n"/>
      <c r="AD1636" s="175" t="n"/>
      <c r="AE1636" s="175" t="n"/>
      <c r="AF1636" s="175" t="n"/>
      <c r="AG1636" s="175" t="n"/>
      <c r="AH1636" s="175" t="n"/>
      <c r="AI1636" s="175" t="n"/>
      <c r="AJ1636" s="175" t="n"/>
    </row>
    <row r="1637">
      <c r="B1637" s="175" t="n"/>
      <c r="C1637" s="175" t="n"/>
      <c r="D1637" s="175" t="n"/>
      <c r="E1637" s="175" t="n"/>
      <c r="F1637" s="175" t="n"/>
      <c r="G1637" s="175" t="n"/>
      <c r="H1637" s="175" t="n"/>
      <c r="I1637" s="175" t="n"/>
      <c r="J1637" s="175" t="n"/>
      <c r="K1637" s="175" t="n"/>
      <c r="L1637" s="175" t="n"/>
      <c r="M1637" s="175" t="n"/>
      <c r="N1637" s="175" t="n"/>
      <c r="O1637" s="175" t="n"/>
      <c r="P1637" s="175" t="n"/>
      <c r="Q1637" s="175" t="n"/>
      <c r="R1637" s="175" t="n"/>
      <c r="S1637" s="257" t="n"/>
      <c r="U1637" s="296" t="n"/>
      <c r="V1637" s="175" t="n"/>
      <c r="W1637" s="175" t="n"/>
      <c r="X1637" s="175" t="n"/>
      <c r="Y1637" s="175" t="n"/>
      <c r="Z1637" s="175" t="n"/>
      <c r="AA1637" s="175" t="n"/>
      <c r="AB1637" s="175" t="n"/>
      <c r="AC1637" s="175" t="n"/>
      <c r="AD1637" s="175" t="n"/>
      <c r="AE1637" s="175" t="n"/>
      <c r="AF1637" s="175" t="n"/>
      <c r="AG1637" s="175" t="n"/>
      <c r="AH1637" s="175" t="n"/>
      <c r="AI1637" s="175" t="n"/>
      <c r="AJ1637" s="175" t="n"/>
    </row>
    <row r="1638">
      <c r="B1638" s="175" t="n"/>
      <c r="C1638" s="175" t="n"/>
      <c r="D1638" s="175" t="n"/>
      <c r="E1638" s="175" t="n"/>
      <c r="F1638" s="175" t="n"/>
      <c r="G1638" s="175" t="n"/>
      <c r="H1638" s="175" t="n"/>
      <c r="I1638" s="175" t="n"/>
      <c r="J1638" s="175" t="n"/>
      <c r="K1638" s="175" t="n"/>
      <c r="L1638" s="175" t="n"/>
      <c r="M1638" s="175" t="n"/>
      <c r="N1638" s="175" t="n"/>
      <c r="O1638" s="175" t="n"/>
      <c r="P1638" s="175" t="n"/>
      <c r="Q1638" s="175" t="n"/>
      <c r="R1638" s="175" t="n"/>
      <c r="S1638" s="257" t="n"/>
      <c r="U1638" s="296" t="n"/>
      <c r="V1638" s="175" t="n"/>
      <c r="W1638" s="175" t="n"/>
      <c r="X1638" s="175" t="n"/>
      <c r="Y1638" s="175" t="n"/>
      <c r="Z1638" s="175" t="n"/>
      <c r="AA1638" s="175" t="n"/>
      <c r="AB1638" s="175" t="n"/>
      <c r="AC1638" s="175" t="n"/>
      <c r="AD1638" s="175" t="n"/>
      <c r="AE1638" s="175" t="n"/>
      <c r="AF1638" s="175" t="n"/>
      <c r="AG1638" s="175" t="n"/>
      <c r="AH1638" s="175" t="n"/>
      <c r="AI1638" s="175" t="n"/>
      <c r="AJ1638" s="175" t="n"/>
    </row>
    <row r="1639">
      <c r="B1639" s="175" t="n"/>
      <c r="C1639" s="175" t="n"/>
      <c r="D1639" s="175" t="n"/>
      <c r="E1639" s="175" t="n"/>
      <c r="F1639" s="175" t="n"/>
      <c r="G1639" s="175" t="n"/>
      <c r="H1639" s="175" t="n"/>
      <c r="I1639" s="175" t="n"/>
      <c r="J1639" s="175" t="n"/>
      <c r="K1639" s="175" t="n"/>
      <c r="L1639" s="175" t="n"/>
      <c r="M1639" s="175" t="n"/>
      <c r="N1639" s="175" t="n"/>
      <c r="O1639" s="175" t="n"/>
      <c r="P1639" s="175" t="n"/>
      <c r="Q1639" s="175" t="n"/>
      <c r="R1639" s="175" t="n"/>
      <c r="S1639" s="257" t="n"/>
      <c r="U1639" s="296" t="n"/>
      <c r="V1639" s="175" t="n"/>
      <c r="W1639" s="175" t="n"/>
      <c r="X1639" s="175" t="n"/>
      <c r="Y1639" s="175" t="n"/>
      <c r="Z1639" s="175" t="n"/>
      <c r="AA1639" s="175" t="n"/>
      <c r="AB1639" s="175" t="n"/>
      <c r="AC1639" s="175" t="n"/>
      <c r="AD1639" s="175" t="n"/>
      <c r="AE1639" s="175" t="n"/>
      <c r="AF1639" s="175" t="n"/>
      <c r="AG1639" s="175" t="n"/>
      <c r="AH1639" s="175" t="n"/>
      <c r="AI1639" s="175" t="n"/>
      <c r="AJ1639" s="175" t="n"/>
    </row>
    <row r="1640">
      <c r="B1640" s="175" t="n"/>
      <c r="C1640" s="175" t="n"/>
      <c r="D1640" s="175" t="n"/>
      <c r="E1640" s="175" t="n"/>
      <c r="F1640" s="175" t="n"/>
      <c r="G1640" s="175" t="n"/>
      <c r="H1640" s="175" t="n"/>
      <c r="I1640" s="175" t="n"/>
      <c r="J1640" s="175" t="n"/>
      <c r="K1640" s="175" t="n"/>
      <c r="L1640" s="175" t="n"/>
      <c r="M1640" s="175" t="n"/>
      <c r="N1640" s="175" t="n"/>
      <c r="O1640" s="175" t="n"/>
      <c r="P1640" s="175" t="n"/>
      <c r="Q1640" s="175" t="n"/>
      <c r="R1640" s="175" t="n"/>
      <c r="S1640" s="257" t="n"/>
      <c r="U1640" s="296" t="n"/>
      <c r="V1640" s="175" t="n"/>
      <c r="W1640" s="175" t="n"/>
      <c r="X1640" s="175" t="n"/>
      <c r="Y1640" s="175" t="n"/>
      <c r="Z1640" s="175" t="n"/>
      <c r="AA1640" s="175" t="n"/>
      <c r="AB1640" s="175" t="n"/>
      <c r="AC1640" s="175" t="n"/>
      <c r="AD1640" s="175" t="n"/>
      <c r="AE1640" s="175" t="n"/>
      <c r="AF1640" s="175" t="n"/>
      <c r="AG1640" s="175" t="n"/>
      <c r="AH1640" s="175" t="n"/>
      <c r="AI1640" s="175" t="n"/>
      <c r="AJ1640" s="175" t="n"/>
    </row>
    <row r="1641">
      <c r="B1641" s="175" t="n"/>
      <c r="C1641" s="175" t="n"/>
      <c r="D1641" s="175" t="n"/>
      <c r="E1641" s="175" t="n"/>
      <c r="F1641" s="175" t="n"/>
      <c r="G1641" s="175" t="n"/>
      <c r="H1641" s="175" t="n"/>
      <c r="I1641" s="175" t="n"/>
      <c r="J1641" s="175" t="n"/>
      <c r="K1641" s="175" t="n"/>
      <c r="L1641" s="175" t="n"/>
      <c r="M1641" s="175" t="n"/>
      <c r="N1641" s="175" t="n"/>
      <c r="O1641" s="175" t="n"/>
      <c r="P1641" s="175" t="n"/>
      <c r="Q1641" s="175" t="n"/>
      <c r="R1641" s="175" t="n"/>
      <c r="S1641" s="257" t="n"/>
      <c r="U1641" s="296" t="n"/>
      <c r="V1641" s="175" t="n"/>
      <c r="W1641" s="175" t="n"/>
      <c r="X1641" s="175" t="n"/>
      <c r="Y1641" s="175" t="n"/>
      <c r="Z1641" s="175" t="n"/>
      <c r="AA1641" s="175" t="n"/>
      <c r="AB1641" s="175" t="n"/>
      <c r="AC1641" s="175" t="n"/>
      <c r="AD1641" s="175" t="n"/>
      <c r="AE1641" s="175" t="n"/>
      <c r="AF1641" s="175" t="n"/>
      <c r="AG1641" s="175" t="n"/>
      <c r="AH1641" s="175" t="n"/>
      <c r="AI1641" s="175" t="n"/>
      <c r="AJ1641" s="175" t="n"/>
    </row>
    <row r="1642">
      <c r="B1642" s="175" t="n"/>
      <c r="C1642" s="175" t="n"/>
      <c r="D1642" s="175" t="n"/>
      <c r="E1642" s="175" t="n"/>
      <c r="F1642" s="175" t="n"/>
      <c r="G1642" s="175" t="n"/>
      <c r="H1642" s="175" t="n"/>
      <c r="I1642" s="175" t="n"/>
      <c r="J1642" s="175" t="n"/>
      <c r="K1642" s="175" t="n"/>
      <c r="L1642" s="175" t="n"/>
      <c r="M1642" s="175" t="n"/>
      <c r="N1642" s="175" t="n"/>
      <c r="O1642" s="175" t="n"/>
      <c r="P1642" s="175" t="n"/>
      <c r="Q1642" s="175" t="n"/>
      <c r="R1642" s="175" t="n"/>
      <c r="S1642" s="257" t="n"/>
      <c r="U1642" s="296" t="n"/>
      <c r="V1642" s="175" t="n"/>
      <c r="W1642" s="175" t="n"/>
      <c r="X1642" s="175" t="n"/>
      <c r="Y1642" s="175" t="n"/>
      <c r="Z1642" s="175" t="n"/>
      <c r="AA1642" s="175" t="n"/>
      <c r="AB1642" s="175" t="n"/>
      <c r="AC1642" s="175" t="n"/>
      <c r="AD1642" s="175" t="n"/>
      <c r="AE1642" s="175" t="n"/>
      <c r="AF1642" s="175" t="n"/>
      <c r="AG1642" s="175" t="n"/>
      <c r="AH1642" s="175" t="n"/>
      <c r="AI1642" s="175" t="n"/>
      <c r="AJ1642" s="175" t="n"/>
    </row>
    <row r="1643">
      <c r="B1643" s="175" t="n"/>
      <c r="C1643" s="175" t="n"/>
      <c r="D1643" s="175" t="n"/>
      <c r="E1643" s="175" t="n"/>
      <c r="F1643" s="175" t="n"/>
      <c r="G1643" s="175" t="n"/>
      <c r="H1643" s="175" t="n"/>
      <c r="I1643" s="175" t="n"/>
      <c r="J1643" s="175" t="n"/>
      <c r="K1643" s="175" t="n"/>
      <c r="L1643" s="175" t="n"/>
      <c r="M1643" s="175" t="n"/>
      <c r="N1643" s="175" t="n"/>
      <c r="O1643" s="175" t="n"/>
      <c r="P1643" s="175" t="n"/>
      <c r="Q1643" s="175" t="n"/>
      <c r="R1643" s="175" t="n"/>
      <c r="S1643" s="257" t="n"/>
      <c r="U1643" s="296" t="n"/>
      <c r="V1643" s="175" t="n"/>
      <c r="W1643" s="175" t="n"/>
      <c r="X1643" s="175" t="n"/>
      <c r="Y1643" s="175" t="n"/>
      <c r="Z1643" s="175" t="n"/>
      <c r="AA1643" s="175" t="n"/>
      <c r="AB1643" s="175" t="n"/>
      <c r="AC1643" s="175" t="n"/>
      <c r="AD1643" s="175" t="n"/>
      <c r="AE1643" s="175" t="n"/>
      <c r="AF1643" s="175" t="n"/>
      <c r="AG1643" s="175" t="n"/>
      <c r="AH1643" s="175" t="n"/>
      <c r="AI1643" s="175" t="n"/>
      <c r="AJ1643" s="175" t="n"/>
    </row>
    <row r="1644">
      <c r="B1644" s="175" t="n"/>
      <c r="C1644" s="175" t="n"/>
      <c r="D1644" s="175" t="n"/>
      <c r="E1644" s="175" t="n"/>
      <c r="F1644" s="175" t="n"/>
      <c r="G1644" s="175" t="n"/>
      <c r="H1644" s="175" t="n"/>
      <c r="I1644" s="175" t="n"/>
      <c r="J1644" s="175" t="n"/>
      <c r="K1644" s="175" t="n"/>
      <c r="L1644" s="175" t="n"/>
      <c r="M1644" s="175" t="n"/>
      <c r="N1644" s="175" t="n"/>
      <c r="O1644" s="175" t="n"/>
      <c r="P1644" s="175" t="n"/>
      <c r="Q1644" s="175" t="n"/>
      <c r="R1644" s="175" t="n"/>
      <c r="S1644" s="257" t="n"/>
      <c r="U1644" s="296" t="n"/>
      <c r="V1644" s="175" t="n"/>
      <c r="W1644" s="175" t="n"/>
      <c r="X1644" s="175" t="n"/>
      <c r="Y1644" s="175" t="n"/>
      <c r="Z1644" s="175" t="n"/>
      <c r="AA1644" s="175" t="n"/>
      <c r="AB1644" s="175" t="n"/>
      <c r="AC1644" s="175" t="n"/>
      <c r="AD1644" s="175" t="n"/>
      <c r="AE1644" s="175" t="n"/>
      <c r="AF1644" s="175" t="n"/>
      <c r="AG1644" s="175" t="n"/>
      <c r="AH1644" s="175" t="n"/>
      <c r="AI1644" s="175" t="n"/>
      <c r="AJ1644" s="175" t="n"/>
    </row>
    <row r="1645">
      <c r="B1645" s="175" t="n"/>
      <c r="C1645" s="175" t="n"/>
      <c r="D1645" s="175" t="n"/>
      <c r="E1645" s="175" t="n"/>
      <c r="F1645" s="175" t="n"/>
      <c r="G1645" s="175" t="n"/>
      <c r="H1645" s="175" t="n"/>
      <c r="I1645" s="175" t="n"/>
      <c r="J1645" s="175" t="n"/>
      <c r="K1645" s="175" t="n"/>
      <c r="L1645" s="175" t="n"/>
      <c r="M1645" s="175" t="n"/>
      <c r="N1645" s="175" t="n"/>
      <c r="O1645" s="175" t="n"/>
      <c r="P1645" s="175" t="n"/>
      <c r="Q1645" s="175" t="n"/>
      <c r="R1645" s="175" t="n"/>
      <c r="S1645" s="257" t="n"/>
      <c r="U1645" s="296" t="n"/>
      <c r="V1645" s="175" t="n"/>
      <c r="W1645" s="175" t="n"/>
      <c r="X1645" s="175" t="n"/>
      <c r="Y1645" s="175" t="n"/>
      <c r="Z1645" s="175" t="n"/>
      <c r="AA1645" s="175" t="n"/>
      <c r="AB1645" s="175" t="n"/>
      <c r="AC1645" s="175" t="n"/>
      <c r="AD1645" s="175" t="n"/>
      <c r="AE1645" s="175" t="n"/>
      <c r="AF1645" s="175" t="n"/>
      <c r="AG1645" s="175" t="n"/>
      <c r="AH1645" s="175" t="n"/>
      <c r="AI1645" s="175" t="n"/>
      <c r="AJ1645" s="175" t="n"/>
    </row>
    <row r="1646">
      <c r="B1646" s="175" t="n"/>
      <c r="C1646" s="175" t="n"/>
      <c r="D1646" s="175" t="n"/>
      <c r="E1646" s="175" t="n"/>
      <c r="F1646" s="175" t="n"/>
      <c r="G1646" s="175" t="n"/>
      <c r="H1646" s="175" t="n"/>
      <c r="I1646" s="175" t="n"/>
      <c r="J1646" s="175" t="n"/>
      <c r="K1646" s="175" t="n"/>
      <c r="L1646" s="175" t="n"/>
      <c r="M1646" s="175" t="n"/>
      <c r="N1646" s="175" t="n"/>
      <c r="O1646" s="175" t="n"/>
      <c r="P1646" s="175" t="n"/>
      <c r="Q1646" s="175" t="n"/>
      <c r="R1646" s="175" t="n"/>
      <c r="S1646" s="257" t="n"/>
      <c r="U1646" s="296" t="n"/>
      <c r="V1646" s="175" t="n"/>
      <c r="W1646" s="175" t="n"/>
      <c r="X1646" s="175" t="n"/>
      <c r="Y1646" s="175" t="n"/>
      <c r="Z1646" s="175" t="n"/>
      <c r="AA1646" s="175" t="n"/>
      <c r="AB1646" s="175" t="n"/>
      <c r="AC1646" s="175" t="n"/>
      <c r="AD1646" s="175" t="n"/>
      <c r="AE1646" s="175" t="n"/>
      <c r="AF1646" s="175" t="n"/>
      <c r="AG1646" s="175" t="n"/>
      <c r="AH1646" s="175" t="n"/>
      <c r="AI1646" s="175" t="n"/>
      <c r="AJ1646" s="175" t="n"/>
    </row>
    <row r="1647">
      <c r="B1647" s="175" t="n"/>
      <c r="C1647" s="175" t="n"/>
      <c r="D1647" s="175" t="n"/>
      <c r="E1647" s="175" t="n"/>
      <c r="F1647" s="175" t="n"/>
      <c r="G1647" s="175" t="n"/>
      <c r="H1647" s="175" t="n"/>
      <c r="I1647" s="175" t="n"/>
      <c r="J1647" s="175" t="n"/>
      <c r="K1647" s="175" t="n"/>
      <c r="L1647" s="175" t="n"/>
      <c r="M1647" s="175" t="n"/>
      <c r="N1647" s="175" t="n"/>
      <c r="O1647" s="175" t="n"/>
      <c r="P1647" s="175" t="n"/>
      <c r="Q1647" s="175" t="n"/>
      <c r="R1647" s="175" t="n"/>
      <c r="S1647" s="257" t="n"/>
      <c r="U1647" s="296" t="n"/>
      <c r="V1647" s="175" t="n"/>
      <c r="W1647" s="175" t="n"/>
      <c r="X1647" s="175" t="n"/>
      <c r="Y1647" s="175" t="n"/>
      <c r="Z1647" s="175" t="n"/>
      <c r="AA1647" s="175" t="n"/>
      <c r="AB1647" s="175" t="n"/>
      <c r="AC1647" s="175" t="n"/>
      <c r="AD1647" s="175" t="n"/>
      <c r="AE1647" s="175" t="n"/>
      <c r="AF1647" s="175" t="n"/>
      <c r="AG1647" s="175" t="n"/>
      <c r="AH1647" s="175" t="n"/>
      <c r="AI1647" s="175" t="n"/>
      <c r="AJ1647" s="175" t="n"/>
    </row>
    <row r="1648">
      <c r="B1648" s="175" t="n"/>
      <c r="C1648" s="175" t="n"/>
      <c r="D1648" s="175" t="n"/>
      <c r="E1648" s="175" t="n"/>
      <c r="F1648" s="175" t="n"/>
      <c r="G1648" s="175" t="n"/>
      <c r="H1648" s="175" t="n"/>
      <c r="I1648" s="175" t="n"/>
      <c r="J1648" s="175" t="n"/>
      <c r="K1648" s="175" t="n"/>
      <c r="L1648" s="175" t="n"/>
      <c r="M1648" s="175" t="n"/>
      <c r="N1648" s="175" t="n"/>
      <c r="O1648" s="175" t="n"/>
      <c r="P1648" s="175" t="n"/>
      <c r="Q1648" s="175" t="n"/>
      <c r="R1648" s="175" t="n"/>
      <c r="S1648" s="257" t="n"/>
      <c r="U1648" s="296" t="n"/>
      <c r="V1648" s="175" t="n"/>
      <c r="W1648" s="175" t="n"/>
      <c r="X1648" s="175" t="n"/>
      <c r="Y1648" s="175" t="n"/>
      <c r="Z1648" s="175" t="n"/>
      <c r="AA1648" s="175" t="n"/>
      <c r="AB1648" s="175" t="n"/>
      <c r="AC1648" s="175" t="n"/>
      <c r="AD1648" s="175" t="n"/>
      <c r="AE1648" s="175" t="n"/>
      <c r="AF1648" s="175" t="n"/>
      <c r="AG1648" s="175" t="n"/>
      <c r="AH1648" s="175" t="n"/>
      <c r="AI1648" s="175" t="n"/>
      <c r="AJ1648" s="175" t="n"/>
    </row>
    <row r="1649">
      <c r="B1649" s="175" t="n"/>
      <c r="C1649" s="175" t="n"/>
      <c r="D1649" s="175" t="n"/>
      <c r="E1649" s="175" t="n"/>
      <c r="F1649" s="175" t="n"/>
      <c r="G1649" s="175" t="n"/>
      <c r="H1649" s="175" t="n"/>
      <c r="I1649" s="175" t="n"/>
      <c r="J1649" s="175" t="n"/>
      <c r="K1649" s="175" t="n"/>
      <c r="L1649" s="175" t="n"/>
      <c r="M1649" s="175" t="n"/>
      <c r="N1649" s="175" t="n"/>
      <c r="O1649" s="175" t="n"/>
      <c r="P1649" s="175" t="n"/>
      <c r="Q1649" s="175" t="n"/>
      <c r="R1649" s="175" t="n"/>
      <c r="S1649" s="257" t="n"/>
      <c r="U1649" s="296" t="n"/>
      <c r="V1649" s="175" t="n"/>
      <c r="W1649" s="175" t="n"/>
      <c r="X1649" s="175" t="n"/>
      <c r="Y1649" s="175" t="n"/>
      <c r="Z1649" s="175" t="n"/>
      <c r="AA1649" s="175" t="n"/>
      <c r="AB1649" s="175" t="n"/>
      <c r="AC1649" s="175" t="n"/>
      <c r="AD1649" s="175" t="n"/>
      <c r="AE1649" s="175" t="n"/>
      <c r="AF1649" s="175" t="n"/>
      <c r="AG1649" s="175" t="n"/>
      <c r="AH1649" s="175" t="n"/>
      <c r="AI1649" s="175" t="n"/>
      <c r="AJ1649" s="175" t="n"/>
    </row>
    <row r="1650">
      <c r="B1650" s="175" t="n"/>
      <c r="C1650" s="175" t="n"/>
      <c r="D1650" s="175" t="n"/>
      <c r="E1650" s="175" t="n"/>
      <c r="F1650" s="175" t="n"/>
      <c r="G1650" s="175" t="n"/>
      <c r="H1650" s="175" t="n"/>
      <c r="I1650" s="175" t="n"/>
      <c r="J1650" s="175" t="n"/>
      <c r="K1650" s="175" t="n"/>
      <c r="L1650" s="175" t="n"/>
      <c r="M1650" s="175" t="n"/>
      <c r="N1650" s="175" t="n"/>
      <c r="O1650" s="175" t="n"/>
      <c r="P1650" s="175" t="n"/>
      <c r="Q1650" s="175" t="n"/>
      <c r="R1650" s="175" t="n"/>
      <c r="S1650" s="257" t="n"/>
      <c r="U1650" s="296" t="n"/>
      <c r="V1650" s="175" t="n"/>
      <c r="W1650" s="175" t="n"/>
      <c r="X1650" s="175" t="n"/>
      <c r="Y1650" s="175" t="n"/>
      <c r="Z1650" s="175" t="n"/>
      <c r="AA1650" s="175" t="n"/>
      <c r="AB1650" s="175" t="n"/>
      <c r="AC1650" s="175" t="n"/>
      <c r="AD1650" s="175" t="n"/>
      <c r="AE1650" s="175" t="n"/>
      <c r="AF1650" s="175" t="n"/>
      <c r="AG1650" s="175" t="n"/>
      <c r="AH1650" s="175" t="n"/>
      <c r="AI1650" s="175" t="n"/>
      <c r="AJ1650" s="175" t="n"/>
    </row>
    <row r="1651">
      <c r="B1651" s="175" t="n"/>
      <c r="C1651" s="175" t="n"/>
      <c r="D1651" s="175" t="n"/>
      <c r="E1651" s="175" t="n"/>
      <c r="F1651" s="175" t="n"/>
      <c r="G1651" s="175" t="n"/>
      <c r="H1651" s="175" t="n"/>
      <c r="I1651" s="175" t="n"/>
      <c r="J1651" s="175" t="n"/>
      <c r="K1651" s="175" t="n"/>
      <c r="L1651" s="175" t="n"/>
      <c r="M1651" s="175" t="n"/>
      <c r="N1651" s="175" t="n"/>
      <c r="O1651" s="175" t="n"/>
      <c r="P1651" s="175" t="n"/>
      <c r="Q1651" s="175" t="n"/>
      <c r="R1651" s="175" t="n"/>
      <c r="S1651" s="257" t="n"/>
      <c r="U1651" s="296" t="n"/>
      <c r="V1651" s="175" t="n"/>
      <c r="W1651" s="175" t="n"/>
      <c r="X1651" s="175" t="n"/>
      <c r="Y1651" s="175" t="n"/>
      <c r="Z1651" s="175" t="n"/>
      <c r="AA1651" s="175" t="n"/>
      <c r="AB1651" s="175" t="n"/>
      <c r="AC1651" s="175" t="n"/>
      <c r="AD1651" s="175" t="n"/>
      <c r="AE1651" s="175" t="n"/>
      <c r="AF1651" s="175" t="n"/>
      <c r="AG1651" s="175" t="n"/>
      <c r="AH1651" s="175" t="n"/>
      <c r="AI1651" s="175" t="n"/>
      <c r="AJ1651" s="175" t="n"/>
    </row>
    <row r="1652">
      <c r="B1652" s="175" t="n"/>
      <c r="C1652" s="175" t="n"/>
      <c r="D1652" s="175" t="n"/>
      <c r="E1652" s="175" t="n"/>
      <c r="F1652" s="175" t="n"/>
      <c r="G1652" s="175" t="n"/>
      <c r="H1652" s="175" t="n"/>
      <c r="I1652" s="175" t="n"/>
      <c r="J1652" s="175" t="n"/>
      <c r="K1652" s="175" t="n"/>
      <c r="L1652" s="175" t="n"/>
      <c r="M1652" s="175" t="n"/>
      <c r="N1652" s="175" t="n"/>
      <c r="O1652" s="175" t="n"/>
      <c r="P1652" s="175" t="n"/>
      <c r="Q1652" s="175" t="n"/>
      <c r="R1652" s="175" t="n"/>
      <c r="S1652" s="257" t="n"/>
      <c r="U1652" s="296" t="n"/>
      <c r="V1652" s="175" t="n"/>
      <c r="W1652" s="175" t="n"/>
      <c r="X1652" s="175" t="n"/>
      <c r="Y1652" s="175" t="n"/>
      <c r="Z1652" s="175" t="n"/>
      <c r="AA1652" s="175" t="n"/>
      <c r="AB1652" s="175" t="n"/>
      <c r="AC1652" s="175" t="n"/>
      <c r="AD1652" s="175" t="n"/>
      <c r="AE1652" s="175" t="n"/>
      <c r="AF1652" s="175" t="n"/>
      <c r="AG1652" s="175" t="n"/>
      <c r="AH1652" s="175" t="n"/>
      <c r="AI1652" s="175" t="n"/>
      <c r="AJ1652" s="175" t="n"/>
    </row>
    <row r="1653">
      <c r="B1653" s="175" t="n"/>
      <c r="C1653" s="175" t="n"/>
      <c r="D1653" s="175" t="n"/>
      <c r="E1653" s="175" t="n"/>
      <c r="F1653" s="175" t="n"/>
      <c r="G1653" s="175" t="n"/>
      <c r="H1653" s="175" t="n"/>
      <c r="I1653" s="175" t="n"/>
      <c r="J1653" s="175" t="n"/>
      <c r="K1653" s="175" t="n"/>
      <c r="L1653" s="175" t="n"/>
      <c r="M1653" s="175" t="n"/>
      <c r="N1653" s="175" t="n"/>
      <c r="O1653" s="175" t="n"/>
      <c r="P1653" s="175" t="n"/>
      <c r="Q1653" s="175" t="n"/>
      <c r="R1653" s="175" t="n"/>
      <c r="S1653" s="257" t="n"/>
      <c r="U1653" s="296" t="n"/>
      <c r="V1653" s="175" t="n"/>
      <c r="W1653" s="175" t="n"/>
      <c r="X1653" s="175" t="n"/>
      <c r="Y1653" s="175" t="n"/>
      <c r="Z1653" s="175" t="n"/>
      <c r="AA1653" s="175" t="n"/>
      <c r="AB1653" s="175" t="n"/>
      <c r="AC1653" s="175" t="n"/>
      <c r="AD1653" s="175" t="n"/>
      <c r="AE1653" s="175" t="n"/>
      <c r="AF1653" s="175" t="n"/>
      <c r="AG1653" s="175" t="n"/>
      <c r="AH1653" s="175" t="n"/>
      <c r="AI1653" s="175" t="n"/>
      <c r="AJ1653" s="175" t="n"/>
    </row>
    <row r="1654">
      <c r="B1654" s="175" t="n"/>
      <c r="C1654" s="175" t="n"/>
      <c r="D1654" s="175" t="n"/>
      <c r="E1654" s="175" t="n"/>
      <c r="F1654" s="175" t="n"/>
      <c r="G1654" s="175" t="n"/>
      <c r="H1654" s="175" t="n"/>
      <c r="I1654" s="175" t="n"/>
      <c r="J1654" s="175" t="n"/>
      <c r="K1654" s="175" t="n"/>
      <c r="L1654" s="175" t="n"/>
      <c r="M1654" s="175" t="n"/>
      <c r="N1654" s="175" t="n"/>
      <c r="O1654" s="175" t="n"/>
      <c r="P1654" s="175" t="n"/>
      <c r="Q1654" s="175" t="n"/>
      <c r="R1654" s="175" t="n"/>
      <c r="S1654" s="257" t="n"/>
      <c r="U1654" s="296" t="n"/>
      <c r="V1654" s="175" t="n"/>
      <c r="W1654" s="175" t="n"/>
      <c r="X1654" s="175" t="n"/>
      <c r="Y1654" s="175" t="n"/>
      <c r="Z1654" s="175" t="n"/>
      <c r="AA1654" s="175" t="n"/>
      <c r="AB1654" s="175" t="n"/>
      <c r="AC1654" s="175" t="n"/>
      <c r="AD1654" s="175" t="n"/>
      <c r="AE1654" s="175" t="n"/>
      <c r="AF1654" s="175" t="n"/>
      <c r="AG1654" s="175" t="n"/>
      <c r="AH1654" s="175" t="n"/>
      <c r="AI1654" s="175" t="n"/>
      <c r="AJ1654" s="175" t="n"/>
    </row>
    <row r="1655">
      <c r="B1655" s="175" t="n"/>
      <c r="C1655" s="175" t="n"/>
      <c r="D1655" s="175" t="n"/>
      <c r="E1655" s="175" t="n"/>
      <c r="F1655" s="175" t="n"/>
      <c r="G1655" s="175" t="n"/>
      <c r="H1655" s="175" t="n"/>
      <c r="I1655" s="175" t="n"/>
      <c r="J1655" s="175" t="n"/>
      <c r="K1655" s="175" t="n"/>
      <c r="L1655" s="175" t="n"/>
      <c r="M1655" s="175" t="n"/>
      <c r="N1655" s="175" t="n"/>
      <c r="O1655" s="175" t="n"/>
      <c r="P1655" s="175" t="n"/>
      <c r="Q1655" s="175" t="n"/>
      <c r="R1655" s="175" t="n"/>
      <c r="S1655" s="257" t="n"/>
      <c r="U1655" s="296" t="n"/>
      <c r="V1655" s="175" t="n"/>
      <c r="W1655" s="175" t="n"/>
      <c r="X1655" s="175" t="n"/>
      <c r="Y1655" s="175" t="n"/>
      <c r="Z1655" s="175" t="n"/>
      <c r="AA1655" s="175" t="n"/>
      <c r="AB1655" s="175" t="n"/>
      <c r="AC1655" s="175" t="n"/>
      <c r="AD1655" s="175" t="n"/>
      <c r="AE1655" s="175" t="n"/>
      <c r="AF1655" s="175" t="n"/>
      <c r="AG1655" s="175" t="n"/>
      <c r="AH1655" s="175" t="n"/>
      <c r="AI1655" s="175" t="n"/>
      <c r="AJ1655" s="175" t="n"/>
    </row>
    <row r="1656">
      <c r="B1656" s="175" t="n"/>
      <c r="C1656" s="175" t="n"/>
      <c r="D1656" s="175" t="n"/>
      <c r="E1656" s="175" t="n"/>
      <c r="F1656" s="175" t="n"/>
      <c r="G1656" s="175" t="n"/>
      <c r="H1656" s="175" t="n"/>
      <c r="I1656" s="175" t="n"/>
      <c r="J1656" s="175" t="n"/>
      <c r="K1656" s="175" t="n"/>
      <c r="L1656" s="175" t="n"/>
      <c r="M1656" s="175" t="n"/>
      <c r="N1656" s="175" t="n"/>
      <c r="O1656" s="175" t="n"/>
      <c r="P1656" s="175" t="n"/>
      <c r="Q1656" s="175" t="n"/>
      <c r="R1656" s="175" t="n"/>
      <c r="S1656" s="257" t="n"/>
      <c r="U1656" s="296" t="n"/>
      <c r="V1656" s="175" t="n"/>
      <c r="W1656" s="175" t="n"/>
      <c r="X1656" s="175" t="n"/>
      <c r="Y1656" s="175" t="n"/>
      <c r="Z1656" s="175" t="n"/>
      <c r="AA1656" s="175" t="n"/>
      <c r="AB1656" s="175" t="n"/>
      <c r="AC1656" s="175" t="n"/>
      <c r="AD1656" s="175" t="n"/>
      <c r="AE1656" s="175" t="n"/>
      <c r="AF1656" s="175" t="n"/>
      <c r="AG1656" s="175" t="n"/>
      <c r="AH1656" s="175" t="n"/>
      <c r="AI1656" s="175" t="n"/>
      <c r="AJ1656" s="175" t="n"/>
    </row>
    <row r="1657">
      <c r="B1657" s="175" t="n"/>
      <c r="C1657" s="175" t="n"/>
      <c r="D1657" s="175" t="n"/>
      <c r="E1657" s="175" t="n"/>
      <c r="F1657" s="175" t="n"/>
      <c r="G1657" s="175" t="n"/>
      <c r="H1657" s="175" t="n"/>
      <c r="I1657" s="175" t="n"/>
      <c r="J1657" s="175" t="n"/>
      <c r="K1657" s="175" t="n"/>
      <c r="L1657" s="175" t="n"/>
      <c r="M1657" s="175" t="n"/>
      <c r="N1657" s="175" t="n"/>
      <c r="O1657" s="175" t="n"/>
      <c r="P1657" s="175" t="n"/>
      <c r="Q1657" s="175" t="n"/>
      <c r="R1657" s="175" t="n"/>
      <c r="S1657" s="257" t="n"/>
      <c r="U1657" s="296" t="n"/>
      <c r="V1657" s="175" t="n"/>
      <c r="W1657" s="175" t="n"/>
      <c r="X1657" s="175" t="n"/>
      <c r="Y1657" s="175" t="n"/>
      <c r="Z1657" s="175" t="n"/>
      <c r="AA1657" s="175" t="n"/>
      <c r="AB1657" s="175" t="n"/>
      <c r="AC1657" s="175" t="n"/>
      <c r="AD1657" s="175" t="n"/>
      <c r="AE1657" s="175" t="n"/>
      <c r="AF1657" s="175" t="n"/>
      <c r="AG1657" s="175" t="n"/>
      <c r="AH1657" s="175" t="n"/>
      <c r="AI1657" s="175" t="n"/>
      <c r="AJ1657" s="175" t="n"/>
    </row>
    <row r="1658">
      <c r="B1658" s="175" t="n"/>
      <c r="C1658" s="175" t="n"/>
      <c r="D1658" s="175" t="n"/>
      <c r="E1658" s="175" t="n"/>
      <c r="F1658" s="175" t="n"/>
      <c r="G1658" s="175" t="n"/>
      <c r="H1658" s="175" t="n"/>
      <c r="I1658" s="175" t="n"/>
      <c r="J1658" s="175" t="n"/>
      <c r="K1658" s="175" t="n"/>
      <c r="L1658" s="175" t="n"/>
      <c r="M1658" s="175" t="n"/>
      <c r="N1658" s="175" t="n"/>
      <c r="O1658" s="175" t="n"/>
      <c r="P1658" s="175" t="n"/>
      <c r="Q1658" s="175" t="n"/>
      <c r="R1658" s="175" t="n"/>
      <c r="S1658" s="257" t="n"/>
      <c r="U1658" s="296" t="n"/>
      <c r="V1658" s="175" t="n"/>
      <c r="W1658" s="175" t="n"/>
      <c r="X1658" s="175" t="n"/>
      <c r="Y1658" s="175" t="n"/>
      <c r="Z1658" s="175" t="n"/>
      <c r="AA1658" s="175" t="n"/>
      <c r="AB1658" s="175" t="n"/>
      <c r="AC1658" s="175" t="n"/>
      <c r="AD1658" s="175" t="n"/>
      <c r="AE1658" s="175" t="n"/>
      <c r="AF1658" s="175" t="n"/>
      <c r="AG1658" s="175" t="n"/>
      <c r="AH1658" s="175" t="n"/>
      <c r="AI1658" s="175" t="n"/>
      <c r="AJ1658" s="175" t="n"/>
    </row>
    <row r="1659">
      <c r="B1659" s="175" t="n"/>
      <c r="C1659" s="175" t="n"/>
      <c r="D1659" s="175" t="n"/>
      <c r="E1659" s="175" t="n"/>
      <c r="F1659" s="175" t="n"/>
      <c r="G1659" s="175" t="n"/>
      <c r="H1659" s="175" t="n"/>
      <c r="I1659" s="175" t="n"/>
      <c r="J1659" s="175" t="n"/>
      <c r="K1659" s="175" t="n"/>
      <c r="L1659" s="175" t="n"/>
      <c r="M1659" s="175" t="n"/>
      <c r="N1659" s="175" t="n"/>
      <c r="O1659" s="175" t="n"/>
      <c r="P1659" s="175" t="n"/>
      <c r="Q1659" s="175" t="n"/>
      <c r="R1659" s="175" t="n"/>
      <c r="S1659" s="257" t="n"/>
      <c r="U1659" s="296" t="n"/>
      <c r="V1659" s="175" t="n"/>
      <c r="W1659" s="175" t="n"/>
      <c r="X1659" s="175" t="n"/>
      <c r="Y1659" s="175" t="n"/>
      <c r="Z1659" s="175" t="n"/>
      <c r="AA1659" s="175" t="n"/>
      <c r="AB1659" s="175" t="n"/>
      <c r="AC1659" s="175" t="n"/>
      <c r="AD1659" s="175" t="n"/>
      <c r="AE1659" s="175" t="n"/>
      <c r="AF1659" s="175" t="n"/>
      <c r="AG1659" s="175" t="n"/>
      <c r="AH1659" s="175" t="n"/>
      <c r="AI1659" s="175" t="n"/>
      <c r="AJ1659" s="175" t="n"/>
    </row>
    <row r="1660">
      <c r="B1660" s="175" t="n"/>
      <c r="C1660" s="175" t="n"/>
      <c r="D1660" s="175" t="n"/>
      <c r="E1660" s="175" t="n"/>
      <c r="F1660" s="175" t="n"/>
      <c r="G1660" s="175" t="n"/>
      <c r="H1660" s="175" t="n"/>
      <c r="I1660" s="175" t="n"/>
      <c r="J1660" s="175" t="n"/>
      <c r="K1660" s="175" t="n"/>
      <c r="L1660" s="175" t="n"/>
      <c r="M1660" s="175" t="n"/>
      <c r="N1660" s="175" t="n"/>
      <c r="O1660" s="175" t="n"/>
      <c r="P1660" s="175" t="n"/>
      <c r="Q1660" s="175" t="n"/>
      <c r="R1660" s="175" t="n"/>
      <c r="S1660" s="257" t="n"/>
      <c r="U1660" s="296" t="n"/>
      <c r="V1660" s="175" t="n"/>
      <c r="W1660" s="175" t="n"/>
      <c r="X1660" s="175" t="n"/>
      <c r="Y1660" s="175" t="n"/>
      <c r="Z1660" s="175" t="n"/>
      <c r="AA1660" s="175" t="n"/>
      <c r="AB1660" s="175" t="n"/>
      <c r="AC1660" s="175" t="n"/>
      <c r="AD1660" s="175" t="n"/>
      <c r="AE1660" s="175" t="n"/>
      <c r="AF1660" s="175" t="n"/>
      <c r="AG1660" s="175" t="n"/>
      <c r="AH1660" s="175" t="n"/>
      <c r="AI1660" s="175" t="n"/>
      <c r="AJ1660" s="175" t="n"/>
    </row>
    <row r="1661">
      <c r="B1661" s="175" t="n"/>
      <c r="C1661" s="175" t="n"/>
      <c r="D1661" s="175" t="n"/>
      <c r="E1661" s="175" t="n"/>
      <c r="F1661" s="175" t="n"/>
      <c r="G1661" s="175" t="n"/>
      <c r="H1661" s="175" t="n"/>
      <c r="I1661" s="175" t="n"/>
      <c r="J1661" s="175" t="n"/>
      <c r="K1661" s="175" t="n"/>
      <c r="L1661" s="175" t="n"/>
      <c r="M1661" s="175" t="n"/>
      <c r="N1661" s="175" t="n"/>
      <c r="O1661" s="175" t="n"/>
      <c r="P1661" s="175" t="n"/>
      <c r="Q1661" s="175" t="n"/>
      <c r="R1661" s="175" t="n"/>
      <c r="S1661" s="257" t="n"/>
      <c r="U1661" s="296" t="n"/>
      <c r="V1661" s="175" t="n"/>
      <c r="W1661" s="175" t="n"/>
      <c r="X1661" s="175" t="n"/>
      <c r="Y1661" s="175" t="n"/>
      <c r="Z1661" s="175" t="n"/>
      <c r="AA1661" s="175" t="n"/>
      <c r="AB1661" s="175" t="n"/>
      <c r="AC1661" s="175" t="n"/>
      <c r="AD1661" s="175" t="n"/>
      <c r="AE1661" s="175" t="n"/>
      <c r="AF1661" s="175" t="n"/>
      <c r="AG1661" s="175" t="n"/>
      <c r="AH1661" s="175" t="n"/>
      <c r="AI1661" s="175" t="n"/>
      <c r="AJ1661" s="175" t="n"/>
    </row>
    <row r="1662">
      <c r="B1662" s="175" t="n"/>
      <c r="C1662" s="175" t="n"/>
      <c r="D1662" s="175" t="n"/>
      <c r="E1662" s="175" t="n"/>
      <c r="F1662" s="175" t="n"/>
      <c r="G1662" s="175" t="n"/>
      <c r="H1662" s="175" t="n"/>
      <c r="I1662" s="175" t="n"/>
      <c r="J1662" s="175" t="n"/>
      <c r="K1662" s="175" t="n"/>
      <c r="L1662" s="175" t="n"/>
      <c r="M1662" s="175" t="n"/>
      <c r="N1662" s="175" t="n"/>
      <c r="O1662" s="175" t="n"/>
      <c r="P1662" s="175" t="n"/>
      <c r="Q1662" s="175" t="n"/>
      <c r="R1662" s="175" t="n"/>
      <c r="S1662" s="257" t="n"/>
      <c r="U1662" s="296" t="n"/>
      <c r="V1662" s="175" t="n"/>
      <c r="W1662" s="175" t="n"/>
      <c r="X1662" s="175" t="n"/>
      <c r="Y1662" s="175" t="n"/>
      <c r="Z1662" s="175" t="n"/>
      <c r="AA1662" s="175" t="n"/>
      <c r="AB1662" s="175" t="n"/>
      <c r="AC1662" s="175" t="n"/>
      <c r="AD1662" s="175" t="n"/>
      <c r="AE1662" s="175" t="n"/>
      <c r="AF1662" s="175" t="n"/>
      <c r="AG1662" s="175" t="n"/>
      <c r="AH1662" s="175" t="n"/>
      <c r="AI1662" s="175" t="n"/>
      <c r="AJ1662" s="175" t="n"/>
    </row>
    <row r="1663">
      <c r="B1663" s="175" t="n"/>
      <c r="C1663" s="175" t="n"/>
      <c r="D1663" s="175" t="n"/>
      <c r="E1663" s="175" t="n"/>
      <c r="F1663" s="175" t="n"/>
      <c r="G1663" s="175" t="n"/>
      <c r="H1663" s="175" t="n"/>
      <c r="I1663" s="175" t="n"/>
      <c r="J1663" s="175" t="n"/>
      <c r="K1663" s="175" t="n"/>
      <c r="L1663" s="175" t="n"/>
      <c r="M1663" s="175" t="n"/>
      <c r="N1663" s="175" t="n"/>
      <c r="O1663" s="175" t="n"/>
      <c r="P1663" s="175" t="n"/>
      <c r="Q1663" s="175" t="n"/>
      <c r="R1663" s="175" t="n"/>
      <c r="S1663" s="257" t="n"/>
      <c r="U1663" s="296" t="n"/>
      <c r="V1663" s="175" t="n"/>
      <c r="W1663" s="175" t="n"/>
      <c r="X1663" s="175" t="n"/>
      <c r="Y1663" s="175" t="n"/>
      <c r="Z1663" s="175" t="n"/>
      <c r="AA1663" s="175" t="n"/>
      <c r="AB1663" s="175" t="n"/>
      <c r="AC1663" s="175" t="n"/>
      <c r="AD1663" s="175" t="n"/>
      <c r="AE1663" s="175" t="n"/>
      <c r="AF1663" s="175" t="n"/>
      <c r="AG1663" s="175" t="n"/>
      <c r="AH1663" s="175" t="n"/>
      <c r="AI1663" s="175" t="n"/>
      <c r="AJ1663" s="175" t="n"/>
    </row>
    <row r="1664">
      <c r="B1664" s="175" t="n"/>
      <c r="C1664" s="175" t="n"/>
      <c r="D1664" s="175" t="n"/>
      <c r="E1664" s="175" t="n"/>
      <c r="F1664" s="175" t="n"/>
      <c r="G1664" s="175" t="n"/>
      <c r="H1664" s="175" t="n"/>
      <c r="I1664" s="175" t="n"/>
      <c r="J1664" s="175" t="n"/>
      <c r="K1664" s="175" t="n"/>
      <c r="L1664" s="175" t="n"/>
      <c r="M1664" s="175" t="n"/>
      <c r="N1664" s="175" t="n"/>
      <c r="O1664" s="175" t="n"/>
      <c r="P1664" s="175" t="n"/>
      <c r="Q1664" s="175" t="n"/>
      <c r="R1664" s="175" t="n"/>
      <c r="S1664" s="257" t="n"/>
      <c r="U1664" s="296" t="n"/>
      <c r="V1664" s="175" t="n"/>
      <c r="W1664" s="175" t="n"/>
      <c r="X1664" s="175" t="n"/>
      <c r="Y1664" s="175" t="n"/>
      <c r="Z1664" s="175" t="n"/>
      <c r="AA1664" s="175" t="n"/>
      <c r="AB1664" s="175" t="n"/>
      <c r="AC1664" s="175" t="n"/>
      <c r="AD1664" s="175" t="n"/>
      <c r="AE1664" s="175" t="n"/>
      <c r="AF1664" s="175" t="n"/>
      <c r="AG1664" s="175" t="n"/>
      <c r="AH1664" s="175" t="n"/>
      <c r="AI1664" s="175" t="n"/>
      <c r="AJ1664" s="175" t="n"/>
    </row>
    <row r="1665">
      <c r="B1665" s="175" t="n"/>
      <c r="C1665" s="175" t="n"/>
      <c r="D1665" s="175" t="n"/>
      <c r="E1665" s="175" t="n"/>
      <c r="F1665" s="175" t="n"/>
      <c r="G1665" s="175" t="n"/>
      <c r="H1665" s="175" t="n"/>
      <c r="I1665" s="175" t="n"/>
      <c r="J1665" s="175" t="n"/>
      <c r="K1665" s="175" t="n"/>
      <c r="L1665" s="175" t="n"/>
      <c r="M1665" s="175" t="n"/>
      <c r="N1665" s="175" t="n"/>
      <c r="O1665" s="175" t="n"/>
      <c r="P1665" s="175" t="n"/>
      <c r="Q1665" s="175" t="n"/>
      <c r="R1665" s="175" t="n"/>
      <c r="S1665" s="257" t="n"/>
      <c r="U1665" s="296" t="n"/>
      <c r="V1665" s="175" t="n"/>
      <c r="W1665" s="175" t="n"/>
      <c r="X1665" s="175" t="n"/>
      <c r="Y1665" s="175" t="n"/>
      <c r="Z1665" s="175" t="n"/>
      <c r="AA1665" s="175" t="n"/>
      <c r="AB1665" s="175" t="n"/>
      <c r="AC1665" s="175" t="n"/>
      <c r="AD1665" s="175" t="n"/>
      <c r="AE1665" s="175" t="n"/>
      <c r="AF1665" s="175" t="n"/>
      <c r="AG1665" s="175" t="n"/>
      <c r="AH1665" s="175" t="n"/>
      <c r="AI1665" s="175" t="n"/>
      <c r="AJ1665" s="175" t="n"/>
    </row>
    <row r="1666">
      <c r="B1666" s="175" t="n"/>
      <c r="C1666" s="175" t="n"/>
      <c r="D1666" s="175" t="n"/>
      <c r="E1666" s="175" t="n"/>
      <c r="F1666" s="175" t="n"/>
      <c r="G1666" s="175" t="n"/>
      <c r="H1666" s="175" t="n"/>
      <c r="I1666" s="175" t="n"/>
      <c r="J1666" s="175" t="n"/>
      <c r="K1666" s="175" t="n"/>
      <c r="L1666" s="175" t="n"/>
      <c r="M1666" s="175" t="n"/>
      <c r="N1666" s="175" t="n"/>
      <c r="O1666" s="175" t="n"/>
      <c r="P1666" s="175" t="n"/>
      <c r="Q1666" s="175" t="n"/>
      <c r="R1666" s="175" t="n"/>
      <c r="S1666" s="257" t="n"/>
      <c r="U1666" s="296" t="n"/>
      <c r="V1666" s="175" t="n"/>
      <c r="W1666" s="175" t="n"/>
      <c r="X1666" s="175" t="n"/>
      <c r="Y1666" s="175" t="n"/>
      <c r="Z1666" s="175" t="n"/>
      <c r="AA1666" s="175" t="n"/>
      <c r="AB1666" s="175" t="n"/>
      <c r="AC1666" s="175" t="n"/>
      <c r="AD1666" s="175" t="n"/>
      <c r="AE1666" s="175" t="n"/>
      <c r="AF1666" s="175" t="n"/>
      <c r="AG1666" s="175" t="n"/>
      <c r="AH1666" s="175" t="n"/>
      <c r="AI1666" s="175" t="n"/>
      <c r="AJ1666" s="175" t="n"/>
    </row>
    <row r="1667">
      <c r="B1667" s="175" t="n"/>
      <c r="C1667" s="175" t="n"/>
      <c r="D1667" s="175" t="n"/>
      <c r="E1667" s="175" t="n"/>
      <c r="F1667" s="175" t="n"/>
      <c r="G1667" s="175" t="n"/>
      <c r="H1667" s="175" t="n"/>
      <c r="I1667" s="175" t="n"/>
      <c r="J1667" s="175" t="n"/>
      <c r="K1667" s="175" t="n"/>
      <c r="L1667" s="175" t="n"/>
      <c r="M1667" s="175" t="n"/>
      <c r="N1667" s="175" t="n"/>
      <c r="O1667" s="175" t="n"/>
      <c r="P1667" s="175" t="n"/>
      <c r="Q1667" s="175" t="n"/>
      <c r="R1667" s="175" t="n"/>
      <c r="S1667" s="257" t="n"/>
      <c r="U1667" s="296" t="n"/>
      <c r="V1667" s="175" t="n"/>
      <c r="W1667" s="175" t="n"/>
      <c r="X1667" s="175" t="n"/>
      <c r="Y1667" s="175" t="n"/>
      <c r="Z1667" s="175" t="n"/>
      <c r="AA1667" s="175" t="n"/>
      <c r="AB1667" s="175" t="n"/>
      <c r="AC1667" s="175" t="n"/>
      <c r="AD1667" s="175" t="n"/>
      <c r="AE1667" s="175" t="n"/>
      <c r="AF1667" s="175" t="n"/>
      <c r="AG1667" s="175" t="n"/>
      <c r="AH1667" s="175" t="n"/>
      <c r="AI1667" s="175" t="n"/>
      <c r="AJ1667" s="175" t="n"/>
    </row>
    <row r="1668">
      <c r="B1668" s="175" t="n"/>
      <c r="C1668" s="175" t="n"/>
      <c r="D1668" s="175" t="n"/>
      <c r="E1668" s="175" t="n"/>
      <c r="F1668" s="175" t="n"/>
      <c r="G1668" s="175" t="n"/>
      <c r="H1668" s="175" t="n"/>
      <c r="I1668" s="175" t="n"/>
      <c r="J1668" s="175" t="n"/>
      <c r="K1668" s="175" t="n"/>
      <c r="L1668" s="175" t="n"/>
      <c r="M1668" s="175" t="n"/>
      <c r="N1668" s="175" t="n"/>
      <c r="O1668" s="175" t="n"/>
      <c r="P1668" s="175" t="n"/>
      <c r="Q1668" s="175" t="n"/>
      <c r="R1668" s="175" t="n"/>
      <c r="S1668" s="257" t="n"/>
      <c r="U1668" s="296" t="n"/>
      <c r="V1668" s="175" t="n"/>
      <c r="W1668" s="175" t="n"/>
      <c r="X1668" s="175" t="n"/>
      <c r="Y1668" s="175" t="n"/>
      <c r="Z1668" s="175" t="n"/>
      <c r="AA1668" s="175" t="n"/>
      <c r="AB1668" s="175" t="n"/>
      <c r="AC1668" s="175" t="n"/>
      <c r="AD1668" s="175" t="n"/>
      <c r="AE1668" s="175" t="n"/>
      <c r="AF1668" s="175" t="n"/>
      <c r="AG1668" s="175" t="n"/>
      <c r="AH1668" s="175" t="n"/>
      <c r="AI1668" s="175" t="n"/>
      <c r="AJ1668" s="175" t="n"/>
    </row>
    <row r="1669">
      <c r="B1669" s="175" t="n"/>
      <c r="C1669" s="175" t="n"/>
      <c r="D1669" s="175" t="n"/>
      <c r="E1669" s="175" t="n"/>
      <c r="F1669" s="175" t="n"/>
      <c r="G1669" s="175" t="n"/>
      <c r="H1669" s="175" t="n"/>
      <c r="I1669" s="175" t="n"/>
      <c r="J1669" s="175" t="n"/>
      <c r="K1669" s="175" t="n"/>
      <c r="L1669" s="175" t="n"/>
      <c r="M1669" s="175" t="n"/>
      <c r="N1669" s="175" t="n"/>
      <c r="O1669" s="175" t="n"/>
      <c r="P1669" s="175" t="n"/>
      <c r="Q1669" s="175" t="n"/>
      <c r="R1669" s="175" t="n"/>
      <c r="S1669" s="257" t="n"/>
      <c r="U1669" s="296" t="n"/>
      <c r="V1669" s="175" t="n"/>
      <c r="W1669" s="175" t="n"/>
      <c r="X1669" s="175" t="n"/>
      <c r="Y1669" s="175" t="n"/>
      <c r="Z1669" s="175" t="n"/>
      <c r="AA1669" s="175" t="n"/>
      <c r="AB1669" s="175" t="n"/>
      <c r="AC1669" s="175" t="n"/>
      <c r="AD1669" s="175" t="n"/>
      <c r="AE1669" s="175" t="n"/>
      <c r="AF1669" s="175" t="n"/>
      <c r="AG1669" s="175" t="n"/>
      <c r="AH1669" s="175" t="n"/>
      <c r="AI1669" s="175" t="n"/>
      <c r="AJ1669" s="175" t="n"/>
    </row>
    <row r="1670">
      <c r="B1670" s="175" t="n"/>
      <c r="C1670" s="175" t="n"/>
      <c r="D1670" s="175" t="n"/>
      <c r="E1670" s="175" t="n"/>
      <c r="F1670" s="175" t="n"/>
      <c r="G1670" s="175" t="n"/>
      <c r="H1670" s="175" t="n"/>
      <c r="I1670" s="175" t="n"/>
      <c r="J1670" s="175" t="n"/>
      <c r="K1670" s="175" t="n"/>
      <c r="L1670" s="175" t="n"/>
      <c r="M1670" s="175" t="n"/>
      <c r="N1670" s="175" t="n"/>
      <c r="O1670" s="175" t="n"/>
      <c r="P1670" s="175" t="n"/>
      <c r="Q1670" s="175" t="n"/>
      <c r="R1670" s="175" t="n"/>
      <c r="S1670" s="257" t="n"/>
      <c r="U1670" s="296" t="n"/>
      <c r="V1670" s="175" t="n"/>
      <c r="W1670" s="175" t="n"/>
      <c r="X1670" s="175" t="n"/>
      <c r="Y1670" s="175" t="n"/>
      <c r="Z1670" s="175" t="n"/>
      <c r="AA1670" s="175" t="n"/>
      <c r="AB1670" s="175" t="n"/>
      <c r="AC1670" s="175" t="n"/>
      <c r="AD1670" s="175" t="n"/>
      <c r="AE1670" s="175" t="n"/>
      <c r="AF1670" s="175" t="n"/>
      <c r="AG1670" s="175" t="n"/>
      <c r="AH1670" s="175" t="n"/>
      <c r="AI1670" s="175" t="n"/>
      <c r="AJ1670" s="175" t="n"/>
    </row>
    <row r="1671">
      <c r="B1671" s="175" t="n"/>
      <c r="C1671" s="175" t="n"/>
      <c r="D1671" s="175" t="n"/>
      <c r="E1671" s="175" t="n"/>
      <c r="F1671" s="175" t="n"/>
      <c r="G1671" s="175" t="n"/>
      <c r="H1671" s="175" t="n"/>
      <c r="I1671" s="175" t="n"/>
      <c r="J1671" s="175" t="n"/>
      <c r="K1671" s="175" t="n"/>
      <c r="L1671" s="175" t="n"/>
      <c r="M1671" s="175" t="n"/>
      <c r="N1671" s="175" t="n"/>
      <c r="O1671" s="175" t="n"/>
      <c r="P1671" s="175" t="n"/>
      <c r="Q1671" s="175" t="n"/>
      <c r="R1671" s="175" t="n"/>
      <c r="S1671" s="257" t="n"/>
      <c r="U1671" s="296" t="n"/>
      <c r="V1671" s="175" t="n"/>
      <c r="W1671" s="175" t="n"/>
      <c r="X1671" s="175" t="n"/>
      <c r="Y1671" s="175" t="n"/>
      <c r="Z1671" s="175" t="n"/>
      <c r="AA1671" s="175" t="n"/>
      <c r="AB1671" s="175" t="n"/>
      <c r="AC1671" s="175" t="n"/>
      <c r="AD1671" s="175" t="n"/>
      <c r="AE1671" s="175" t="n"/>
      <c r="AF1671" s="175" t="n"/>
      <c r="AG1671" s="175" t="n"/>
      <c r="AH1671" s="175" t="n"/>
      <c r="AI1671" s="175" t="n"/>
      <c r="AJ1671" s="175" t="n"/>
    </row>
    <row r="1672">
      <c r="B1672" s="175" t="n"/>
      <c r="C1672" s="175" t="n"/>
      <c r="D1672" s="175" t="n"/>
      <c r="E1672" s="175" t="n"/>
      <c r="F1672" s="175" t="n"/>
      <c r="G1672" s="175" t="n"/>
      <c r="H1672" s="175" t="n"/>
      <c r="I1672" s="175" t="n"/>
      <c r="J1672" s="175" t="n"/>
      <c r="K1672" s="175" t="n"/>
      <c r="L1672" s="175" t="n"/>
      <c r="M1672" s="175" t="n"/>
      <c r="N1672" s="175" t="n"/>
      <c r="O1672" s="175" t="n"/>
      <c r="P1672" s="175" t="n"/>
      <c r="Q1672" s="175" t="n"/>
      <c r="R1672" s="175" t="n"/>
      <c r="S1672" s="257" t="n"/>
      <c r="U1672" s="296" t="n"/>
      <c r="V1672" s="175" t="n"/>
      <c r="W1672" s="175" t="n"/>
      <c r="X1672" s="175" t="n"/>
      <c r="Y1672" s="175" t="n"/>
      <c r="Z1672" s="175" t="n"/>
      <c r="AA1672" s="175" t="n"/>
      <c r="AB1672" s="175" t="n"/>
      <c r="AC1672" s="175" t="n"/>
      <c r="AD1672" s="175" t="n"/>
      <c r="AE1672" s="175" t="n"/>
      <c r="AF1672" s="175" t="n"/>
      <c r="AG1672" s="175" t="n"/>
      <c r="AH1672" s="175" t="n"/>
      <c r="AI1672" s="175" t="n"/>
      <c r="AJ1672" s="175" t="n"/>
    </row>
    <row r="1673">
      <c r="B1673" s="175" t="n"/>
      <c r="C1673" s="175" t="n"/>
      <c r="D1673" s="175" t="n"/>
      <c r="E1673" s="175" t="n"/>
      <c r="F1673" s="175" t="n"/>
      <c r="G1673" s="175" t="n"/>
      <c r="H1673" s="175" t="n"/>
      <c r="I1673" s="175" t="n"/>
      <c r="J1673" s="175" t="n"/>
      <c r="K1673" s="175" t="n"/>
      <c r="L1673" s="175" t="n"/>
      <c r="M1673" s="175" t="n"/>
      <c r="N1673" s="175" t="n"/>
      <c r="O1673" s="175" t="n"/>
      <c r="P1673" s="175" t="n"/>
      <c r="Q1673" s="175" t="n"/>
      <c r="R1673" s="175" t="n"/>
      <c r="S1673" s="257" t="n"/>
      <c r="U1673" s="296" t="n"/>
      <c r="V1673" s="175" t="n"/>
      <c r="W1673" s="175" t="n"/>
      <c r="X1673" s="175" t="n"/>
      <c r="Y1673" s="175" t="n"/>
      <c r="Z1673" s="175" t="n"/>
      <c r="AA1673" s="175" t="n"/>
      <c r="AB1673" s="175" t="n"/>
      <c r="AC1673" s="175" t="n"/>
      <c r="AD1673" s="175" t="n"/>
      <c r="AE1673" s="175" t="n"/>
      <c r="AF1673" s="175" t="n"/>
      <c r="AG1673" s="175" t="n"/>
      <c r="AH1673" s="175" t="n"/>
      <c r="AI1673" s="175" t="n"/>
      <c r="AJ1673" s="175" t="n"/>
    </row>
    <row r="1674">
      <c r="B1674" s="175" t="n"/>
      <c r="C1674" s="175" t="n"/>
      <c r="D1674" s="175" t="n"/>
      <c r="E1674" s="175" t="n"/>
      <c r="F1674" s="175" t="n"/>
      <c r="G1674" s="175" t="n"/>
      <c r="H1674" s="175" t="n"/>
      <c r="I1674" s="175" t="n"/>
      <c r="J1674" s="175" t="n"/>
      <c r="K1674" s="175" t="n"/>
      <c r="L1674" s="175" t="n"/>
      <c r="M1674" s="175" t="n"/>
      <c r="N1674" s="175" t="n"/>
      <c r="O1674" s="175" t="n"/>
      <c r="P1674" s="175" t="n"/>
      <c r="Q1674" s="175" t="n"/>
      <c r="R1674" s="175" t="n"/>
      <c r="S1674" s="257" t="n"/>
      <c r="U1674" s="296" t="n"/>
      <c r="V1674" s="175" t="n"/>
      <c r="W1674" s="175" t="n"/>
      <c r="X1674" s="175" t="n"/>
      <c r="Y1674" s="175" t="n"/>
      <c r="Z1674" s="175" t="n"/>
      <c r="AA1674" s="175" t="n"/>
      <c r="AB1674" s="175" t="n"/>
      <c r="AC1674" s="175" t="n"/>
      <c r="AD1674" s="175" t="n"/>
      <c r="AE1674" s="175" t="n"/>
      <c r="AF1674" s="175" t="n"/>
      <c r="AG1674" s="175" t="n"/>
      <c r="AH1674" s="175" t="n"/>
      <c r="AI1674" s="175" t="n"/>
      <c r="AJ1674" s="175" t="n"/>
    </row>
    <row r="1675">
      <c r="B1675" s="175" t="n"/>
      <c r="C1675" s="175" t="n"/>
      <c r="D1675" s="175" t="n"/>
      <c r="E1675" s="175" t="n"/>
      <c r="F1675" s="175" t="n"/>
      <c r="G1675" s="175" t="n"/>
      <c r="H1675" s="175" t="n"/>
      <c r="I1675" s="175" t="n"/>
      <c r="J1675" s="175" t="n"/>
      <c r="K1675" s="175" t="n"/>
      <c r="L1675" s="175" t="n"/>
      <c r="M1675" s="175" t="n"/>
      <c r="N1675" s="175" t="n"/>
      <c r="O1675" s="175" t="n"/>
      <c r="P1675" s="175" t="n"/>
      <c r="Q1675" s="175" t="n"/>
      <c r="R1675" s="175" t="n"/>
      <c r="S1675" s="257" t="n"/>
      <c r="U1675" s="296" t="n"/>
      <c r="V1675" s="175" t="n"/>
      <c r="W1675" s="175" t="n"/>
      <c r="X1675" s="175" t="n"/>
      <c r="Y1675" s="175" t="n"/>
      <c r="Z1675" s="175" t="n"/>
      <c r="AA1675" s="175" t="n"/>
      <c r="AB1675" s="175" t="n"/>
      <c r="AC1675" s="175" t="n"/>
      <c r="AD1675" s="175" t="n"/>
      <c r="AE1675" s="175" t="n"/>
      <c r="AF1675" s="175" t="n"/>
      <c r="AG1675" s="175" t="n"/>
      <c r="AH1675" s="175" t="n"/>
      <c r="AI1675" s="175" t="n"/>
      <c r="AJ1675" s="175" t="n"/>
    </row>
    <row r="1676">
      <c r="B1676" s="175" t="n"/>
      <c r="C1676" s="175" t="n"/>
      <c r="D1676" s="175" t="n"/>
      <c r="E1676" s="175" t="n"/>
      <c r="F1676" s="175" t="n"/>
      <c r="G1676" s="175" t="n"/>
      <c r="H1676" s="175" t="n"/>
      <c r="I1676" s="175" t="n"/>
      <c r="J1676" s="175" t="n"/>
      <c r="K1676" s="175" t="n"/>
      <c r="L1676" s="175" t="n"/>
      <c r="M1676" s="175" t="n"/>
      <c r="N1676" s="175" t="n"/>
      <c r="O1676" s="175" t="n"/>
      <c r="P1676" s="175" t="n"/>
      <c r="Q1676" s="175" t="n"/>
      <c r="R1676" s="175" t="n"/>
      <c r="S1676" s="257" t="n"/>
      <c r="U1676" s="296" t="n"/>
      <c r="V1676" s="175" t="n"/>
      <c r="W1676" s="175" t="n"/>
      <c r="X1676" s="175" t="n"/>
      <c r="Y1676" s="175" t="n"/>
      <c r="Z1676" s="175" t="n"/>
      <c r="AA1676" s="175" t="n"/>
      <c r="AB1676" s="175" t="n"/>
      <c r="AC1676" s="175" t="n"/>
      <c r="AD1676" s="175" t="n"/>
      <c r="AE1676" s="175" t="n"/>
      <c r="AF1676" s="175" t="n"/>
      <c r="AG1676" s="175" t="n"/>
      <c r="AH1676" s="175" t="n"/>
      <c r="AI1676" s="175" t="n"/>
      <c r="AJ1676" s="175" t="n"/>
    </row>
    <row r="1677">
      <c r="B1677" s="175" t="n"/>
      <c r="C1677" s="175" t="n"/>
      <c r="D1677" s="175" t="n"/>
      <c r="E1677" s="175" t="n"/>
      <c r="F1677" s="175" t="n"/>
      <c r="G1677" s="175" t="n"/>
      <c r="H1677" s="175" t="n"/>
      <c r="I1677" s="175" t="n"/>
      <c r="J1677" s="175" t="n"/>
      <c r="K1677" s="175" t="n"/>
      <c r="L1677" s="175" t="n"/>
      <c r="M1677" s="175" t="n"/>
      <c r="N1677" s="175" t="n"/>
      <c r="O1677" s="175" t="n"/>
      <c r="P1677" s="175" t="n"/>
      <c r="Q1677" s="175" t="n"/>
      <c r="R1677" s="175" t="n"/>
      <c r="S1677" s="257" t="n"/>
      <c r="U1677" s="296" t="n"/>
      <c r="V1677" s="175" t="n"/>
      <c r="W1677" s="175" t="n"/>
      <c r="X1677" s="175" t="n"/>
      <c r="Y1677" s="175" t="n"/>
      <c r="Z1677" s="175" t="n"/>
      <c r="AA1677" s="175" t="n"/>
      <c r="AB1677" s="175" t="n"/>
      <c r="AC1677" s="175" t="n"/>
      <c r="AD1677" s="175" t="n"/>
      <c r="AE1677" s="175" t="n"/>
      <c r="AF1677" s="175" t="n"/>
      <c r="AG1677" s="175" t="n"/>
      <c r="AH1677" s="175" t="n"/>
      <c r="AI1677" s="175" t="n"/>
      <c r="AJ1677" s="175" t="n"/>
    </row>
    <row r="1678">
      <c r="B1678" s="175" t="n"/>
      <c r="C1678" s="175" t="n"/>
      <c r="D1678" s="175" t="n"/>
      <c r="E1678" s="175" t="n"/>
      <c r="F1678" s="175" t="n"/>
      <c r="G1678" s="175" t="n"/>
      <c r="H1678" s="175" t="n"/>
      <c r="I1678" s="175" t="n"/>
      <c r="J1678" s="175" t="n"/>
      <c r="K1678" s="175" t="n"/>
      <c r="L1678" s="175" t="n"/>
      <c r="M1678" s="175" t="n"/>
      <c r="N1678" s="175" t="n"/>
      <c r="O1678" s="175" t="n"/>
      <c r="P1678" s="175" t="n"/>
      <c r="Q1678" s="175" t="n"/>
      <c r="R1678" s="175" t="n"/>
      <c r="S1678" s="257" t="n"/>
      <c r="U1678" s="296" t="n"/>
      <c r="V1678" s="175" t="n"/>
      <c r="W1678" s="175" t="n"/>
      <c r="X1678" s="175" t="n"/>
      <c r="Y1678" s="175" t="n"/>
      <c r="Z1678" s="175" t="n"/>
      <c r="AA1678" s="175" t="n"/>
      <c r="AB1678" s="175" t="n"/>
      <c r="AC1678" s="175" t="n"/>
      <c r="AD1678" s="175" t="n"/>
      <c r="AE1678" s="175" t="n"/>
      <c r="AF1678" s="175" t="n"/>
      <c r="AG1678" s="175" t="n"/>
      <c r="AH1678" s="175" t="n"/>
      <c r="AI1678" s="175" t="n"/>
      <c r="AJ1678" s="175" t="n"/>
    </row>
    <row r="1679">
      <c r="B1679" s="175" t="n"/>
      <c r="C1679" s="175" t="n"/>
      <c r="D1679" s="175" t="n"/>
      <c r="E1679" s="175" t="n"/>
      <c r="F1679" s="175" t="n"/>
      <c r="G1679" s="175" t="n"/>
      <c r="H1679" s="175" t="n"/>
      <c r="I1679" s="175" t="n"/>
      <c r="J1679" s="175" t="n"/>
      <c r="K1679" s="175" t="n"/>
      <c r="L1679" s="175" t="n"/>
      <c r="M1679" s="175" t="n"/>
      <c r="N1679" s="175" t="n"/>
      <c r="O1679" s="175" t="n"/>
      <c r="P1679" s="175" t="n"/>
      <c r="Q1679" s="175" t="n"/>
      <c r="R1679" s="175" t="n"/>
      <c r="S1679" s="257" t="n"/>
      <c r="U1679" s="296" t="n"/>
      <c r="V1679" s="175" t="n"/>
      <c r="W1679" s="175" t="n"/>
      <c r="X1679" s="175" t="n"/>
      <c r="Y1679" s="175" t="n"/>
      <c r="Z1679" s="175" t="n"/>
      <c r="AA1679" s="175" t="n"/>
      <c r="AB1679" s="175" t="n"/>
      <c r="AC1679" s="175" t="n"/>
      <c r="AD1679" s="175" t="n"/>
      <c r="AE1679" s="175" t="n"/>
      <c r="AF1679" s="175" t="n"/>
      <c r="AG1679" s="175" t="n"/>
      <c r="AH1679" s="175" t="n"/>
      <c r="AI1679" s="175" t="n"/>
      <c r="AJ1679" s="175" t="n"/>
    </row>
    <row r="1680">
      <c r="B1680" s="175" t="n"/>
      <c r="C1680" s="175" t="n"/>
      <c r="D1680" s="175" t="n"/>
      <c r="E1680" s="175" t="n"/>
      <c r="F1680" s="175" t="n"/>
      <c r="G1680" s="175" t="n"/>
      <c r="H1680" s="175" t="n"/>
      <c r="I1680" s="175" t="n"/>
      <c r="J1680" s="175" t="n"/>
      <c r="K1680" s="175" t="n"/>
      <c r="L1680" s="175" t="n"/>
      <c r="M1680" s="175" t="n"/>
      <c r="N1680" s="175" t="n"/>
      <c r="O1680" s="175" t="n"/>
      <c r="P1680" s="175" t="n"/>
      <c r="Q1680" s="175" t="n"/>
      <c r="R1680" s="175" t="n"/>
      <c r="S1680" s="257" t="n"/>
      <c r="U1680" s="296" t="n"/>
      <c r="V1680" s="175" t="n"/>
      <c r="W1680" s="175" t="n"/>
      <c r="X1680" s="175" t="n"/>
      <c r="Y1680" s="175" t="n"/>
      <c r="Z1680" s="175" t="n"/>
      <c r="AA1680" s="175" t="n"/>
      <c r="AB1680" s="175" t="n"/>
      <c r="AC1680" s="175" t="n"/>
      <c r="AD1680" s="175" t="n"/>
      <c r="AE1680" s="175" t="n"/>
      <c r="AF1680" s="175" t="n"/>
      <c r="AG1680" s="175" t="n"/>
      <c r="AH1680" s="175" t="n"/>
      <c r="AI1680" s="175" t="n"/>
      <c r="AJ1680" s="175" t="n"/>
    </row>
    <row r="1681">
      <c r="B1681" s="175" t="n"/>
      <c r="C1681" s="175" t="n"/>
      <c r="D1681" s="175" t="n"/>
      <c r="E1681" s="175" t="n"/>
      <c r="F1681" s="175" t="n"/>
      <c r="G1681" s="175" t="n"/>
      <c r="H1681" s="175" t="n"/>
      <c r="I1681" s="175" t="n"/>
      <c r="J1681" s="175" t="n"/>
      <c r="K1681" s="175" t="n"/>
      <c r="L1681" s="175" t="n"/>
      <c r="M1681" s="175" t="n"/>
      <c r="N1681" s="175" t="n"/>
      <c r="O1681" s="175" t="n"/>
      <c r="P1681" s="175" t="n"/>
      <c r="Q1681" s="175" t="n"/>
      <c r="R1681" s="175" t="n"/>
      <c r="S1681" s="257" t="n"/>
      <c r="U1681" s="296" t="n"/>
      <c r="V1681" s="175" t="n"/>
      <c r="W1681" s="175" t="n"/>
      <c r="X1681" s="175" t="n"/>
      <c r="Y1681" s="175" t="n"/>
      <c r="Z1681" s="175" t="n"/>
      <c r="AA1681" s="175" t="n"/>
      <c r="AB1681" s="175" t="n"/>
      <c r="AC1681" s="175" t="n"/>
      <c r="AD1681" s="175" t="n"/>
      <c r="AE1681" s="175" t="n"/>
      <c r="AF1681" s="175" t="n"/>
      <c r="AG1681" s="175" t="n"/>
      <c r="AH1681" s="175" t="n"/>
      <c r="AI1681" s="175" t="n"/>
      <c r="AJ1681" s="175" t="n"/>
    </row>
    <row r="1682">
      <c r="B1682" s="175" t="n"/>
      <c r="C1682" s="175" t="n"/>
      <c r="D1682" s="175" t="n"/>
      <c r="E1682" s="175" t="n"/>
      <c r="F1682" s="175" t="n"/>
      <c r="G1682" s="175" t="n"/>
      <c r="H1682" s="175" t="n"/>
      <c r="I1682" s="175" t="n"/>
      <c r="J1682" s="175" t="n"/>
      <c r="K1682" s="175" t="n"/>
      <c r="L1682" s="175" t="n"/>
      <c r="M1682" s="175" t="n"/>
      <c r="N1682" s="175" t="n"/>
      <c r="O1682" s="175" t="n"/>
      <c r="P1682" s="175" t="n"/>
      <c r="Q1682" s="175" t="n"/>
      <c r="R1682" s="175" t="n"/>
      <c r="S1682" s="257" t="n"/>
      <c r="U1682" s="296" t="n"/>
      <c r="V1682" s="175" t="n"/>
      <c r="W1682" s="175" t="n"/>
      <c r="X1682" s="175" t="n"/>
      <c r="Y1682" s="175" t="n"/>
      <c r="Z1682" s="175" t="n"/>
      <c r="AA1682" s="175" t="n"/>
      <c r="AB1682" s="175" t="n"/>
      <c r="AC1682" s="175" t="n"/>
      <c r="AD1682" s="175" t="n"/>
      <c r="AE1682" s="175" t="n"/>
      <c r="AF1682" s="175" t="n"/>
      <c r="AG1682" s="175" t="n"/>
      <c r="AH1682" s="175" t="n"/>
      <c r="AI1682" s="175" t="n"/>
      <c r="AJ1682" s="175" t="n"/>
    </row>
    <row r="1683">
      <c r="B1683" s="175" t="n"/>
      <c r="C1683" s="175" t="n"/>
      <c r="D1683" s="175" t="n"/>
      <c r="E1683" s="175" t="n"/>
      <c r="F1683" s="175" t="n"/>
      <c r="G1683" s="175" t="n"/>
      <c r="H1683" s="175" t="n"/>
      <c r="I1683" s="175" t="n"/>
      <c r="J1683" s="175" t="n"/>
      <c r="K1683" s="175" t="n"/>
      <c r="L1683" s="175" t="n"/>
      <c r="M1683" s="175" t="n"/>
      <c r="N1683" s="175" t="n"/>
      <c r="O1683" s="175" t="n"/>
      <c r="P1683" s="175" t="n"/>
      <c r="Q1683" s="175" t="n"/>
      <c r="R1683" s="175" t="n"/>
      <c r="S1683" s="257" t="n"/>
      <c r="U1683" s="296" t="n"/>
      <c r="V1683" s="175" t="n"/>
      <c r="W1683" s="175" t="n"/>
      <c r="X1683" s="175" t="n"/>
      <c r="Y1683" s="175" t="n"/>
      <c r="Z1683" s="175" t="n"/>
      <c r="AA1683" s="175" t="n"/>
      <c r="AB1683" s="175" t="n"/>
      <c r="AC1683" s="175" t="n"/>
      <c r="AD1683" s="175" t="n"/>
      <c r="AE1683" s="175" t="n"/>
      <c r="AF1683" s="175" t="n"/>
      <c r="AG1683" s="175" t="n"/>
      <c r="AH1683" s="175" t="n"/>
      <c r="AI1683" s="175" t="n"/>
      <c r="AJ1683" s="175" t="n"/>
    </row>
    <row r="1684">
      <c r="B1684" s="175" t="n"/>
      <c r="C1684" s="175" t="n"/>
      <c r="D1684" s="175" t="n"/>
      <c r="E1684" s="175" t="n"/>
      <c r="F1684" s="175" t="n"/>
      <c r="G1684" s="175" t="n"/>
      <c r="H1684" s="175" t="n"/>
      <c r="I1684" s="175" t="n"/>
      <c r="J1684" s="175" t="n"/>
      <c r="K1684" s="175" t="n"/>
      <c r="L1684" s="175" t="n"/>
      <c r="M1684" s="175" t="n"/>
      <c r="N1684" s="175" t="n"/>
      <c r="O1684" s="175" t="n"/>
      <c r="P1684" s="175" t="n"/>
      <c r="Q1684" s="175" t="n"/>
      <c r="R1684" s="175" t="n"/>
      <c r="S1684" s="257" t="n"/>
      <c r="U1684" s="296" t="n"/>
      <c r="V1684" s="175" t="n"/>
      <c r="W1684" s="175" t="n"/>
      <c r="X1684" s="175" t="n"/>
      <c r="Y1684" s="175" t="n"/>
      <c r="Z1684" s="175" t="n"/>
      <c r="AA1684" s="175" t="n"/>
      <c r="AB1684" s="175" t="n"/>
      <c r="AC1684" s="175" t="n"/>
      <c r="AD1684" s="175" t="n"/>
      <c r="AE1684" s="175" t="n"/>
      <c r="AF1684" s="175" t="n"/>
      <c r="AG1684" s="175" t="n"/>
      <c r="AH1684" s="175" t="n"/>
      <c r="AI1684" s="175" t="n"/>
      <c r="AJ1684" s="175" t="n"/>
    </row>
    <row r="1685">
      <c r="B1685" s="175" t="n"/>
      <c r="C1685" s="175" t="n"/>
      <c r="D1685" s="175" t="n"/>
      <c r="E1685" s="175" t="n"/>
      <c r="F1685" s="175" t="n"/>
      <c r="G1685" s="175" t="n"/>
      <c r="H1685" s="175" t="n"/>
      <c r="I1685" s="175" t="n"/>
      <c r="J1685" s="175" t="n"/>
      <c r="K1685" s="175" t="n"/>
      <c r="L1685" s="175" t="n"/>
      <c r="M1685" s="175" t="n"/>
      <c r="N1685" s="175" t="n"/>
      <c r="O1685" s="175" t="n"/>
      <c r="P1685" s="175" t="n"/>
      <c r="Q1685" s="175" t="n"/>
      <c r="R1685" s="175" t="n"/>
      <c r="S1685" s="257" t="n"/>
      <c r="U1685" s="296" t="n"/>
      <c r="V1685" s="175" t="n"/>
      <c r="W1685" s="175" t="n"/>
      <c r="X1685" s="175" t="n"/>
      <c r="Y1685" s="175" t="n"/>
      <c r="Z1685" s="175" t="n"/>
      <c r="AA1685" s="175" t="n"/>
      <c r="AB1685" s="175" t="n"/>
      <c r="AC1685" s="175" t="n"/>
      <c r="AD1685" s="175" t="n"/>
      <c r="AE1685" s="175" t="n"/>
      <c r="AF1685" s="175" t="n"/>
      <c r="AG1685" s="175" t="n"/>
      <c r="AH1685" s="175" t="n"/>
      <c r="AI1685" s="175" t="n"/>
      <c r="AJ1685" s="175" t="n"/>
    </row>
    <row r="1686">
      <c r="B1686" s="175" t="n"/>
      <c r="C1686" s="175" t="n"/>
      <c r="D1686" s="175" t="n"/>
      <c r="E1686" s="175" t="n"/>
      <c r="F1686" s="175" t="n"/>
      <c r="G1686" s="175" t="n"/>
      <c r="H1686" s="175" t="n"/>
      <c r="I1686" s="175" t="n"/>
      <c r="J1686" s="175" t="n"/>
      <c r="K1686" s="175" t="n"/>
      <c r="L1686" s="175" t="n"/>
      <c r="M1686" s="175" t="n"/>
      <c r="N1686" s="175" t="n"/>
      <c r="O1686" s="175" t="n"/>
      <c r="P1686" s="175" t="n"/>
      <c r="Q1686" s="175" t="n"/>
      <c r="R1686" s="175" t="n"/>
      <c r="S1686" s="257" t="n"/>
      <c r="U1686" s="296" t="n"/>
      <c r="V1686" s="175" t="n"/>
      <c r="W1686" s="175" t="n"/>
      <c r="X1686" s="175" t="n"/>
      <c r="Y1686" s="175" t="n"/>
      <c r="Z1686" s="175" t="n"/>
      <c r="AA1686" s="175" t="n"/>
      <c r="AB1686" s="175" t="n"/>
      <c r="AC1686" s="175" t="n"/>
      <c r="AD1686" s="175" t="n"/>
      <c r="AE1686" s="175" t="n"/>
      <c r="AF1686" s="175" t="n"/>
      <c r="AG1686" s="175" t="n"/>
      <c r="AH1686" s="175" t="n"/>
      <c r="AI1686" s="175" t="n"/>
      <c r="AJ1686" s="175" t="n"/>
    </row>
    <row r="1687">
      <c r="B1687" s="175" t="n"/>
      <c r="C1687" s="175" t="n"/>
      <c r="D1687" s="175" t="n"/>
      <c r="E1687" s="175" t="n"/>
      <c r="F1687" s="175" t="n"/>
      <c r="G1687" s="175" t="n"/>
      <c r="H1687" s="175" t="n"/>
      <c r="I1687" s="175" t="n"/>
      <c r="J1687" s="175" t="n"/>
      <c r="K1687" s="175" t="n"/>
      <c r="L1687" s="175" t="n"/>
      <c r="M1687" s="175" t="n"/>
      <c r="N1687" s="175" t="n"/>
      <c r="O1687" s="175" t="n"/>
      <c r="P1687" s="175" t="n"/>
      <c r="Q1687" s="175" t="n"/>
      <c r="R1687" s="175" t="n"/>
      <c r="S1687" s="257" t="n"/>
      <c r="U1687" s="296" t="n"/>
      <c r="V1687" s="175" t="n"/>
      <c r="W1687" s="175" t="n"/>
      <c r="X1687" s="175" t="n"/>
      <c r="Y1687" s="175" t="n"/>
      <c r="Z1687" s="175" t="n"/>
      <c r="AA1687" s="175" t="n"/>
      <c r="AB1687" s="175" t="n"/>
      <c r="AC1687" s="175" t="n"/>
      <c r="AD1687" s="175" t="n"/>
      <c r="AE1687" s="175" t="n"/>
      <c r="AF1687" s="175" t="n"/>
      <c r="AG1687" s="175" t="n"/>
      <c r="AH1687" s="175" t="n"/>
      <c r="AI1687" s="175" t="n"/>
      <c r="AJ1687" s="175" t="n"/>
    </row>
    <row r="1688">
      <c r="B1688" s="175" t="n"/>
      <c r="C1688" s="175" t="n"/>
      <c r="D1688" s="175" t="n"/>
      <c r="E1688" s="175" t="n"/>
      <c r="F1688" s="175" t="n"/>
      <c r="G1688" s="175" t="n"/>
      <c r="H1688" s="175" t="n"/>
      <c r="I1688" s="175" t="n"/>
      <c r="J1688" s="175" t="n"/>
      <c r="K1688" s="175" t="n"/>
      <c r="L1688" s="175" t="n"/>
      <c r="M1688" s="175" t="n"/>
      <c r="N1688" s="175" t="n"/>
      <c r="O1688" s="175" t="n"/>
      <c r="P1688" s="175" t="n"/>
      <c r="Q1688" s="175" t="n"/>
      <c r="R1688" s="175" t="n"/>
      <c r="S1688" s="257" t="n"/>
      <c r="U1688" s="296" t="n"/>
      <c r="V1688" s="175" t="n"/>
      <c r="W1688" s="175" t="n"/>
      <c r="X1688" s="175" t="n"/>
      <c r="Y1688" s="175" t="n"/>
      <c r="Z1688" s="175" t="n"/>
      <c r="AA1688" s="175" t="n"/>
      <c r="AB1688" s="175" t="n"/>
      <c r="AC1688" s="175" t="n"/>
      <c r="AD1688" s="175" t="n"/>
      <c r="AE1688" s="175" t="n"/>
      <c r="AF1688" s="175" t="n"/>
      <c r="AG1688" s="175" t="n"/>
      <c r="AH1688" s="175" t="n"/>
      <c r="AI1688" s="175" t="n"/>
      <c r="AJ1688" s="175" t="n"/>
    </row>
    <row r="1689">
      <c r="B1689" s="175" t="n"/>
      <c r="C1689" s="175" t="n"/>
      <c r="D1689" s="175" t="n"/>
      <c r="E1689" s="175" t="n"/>
      <c r="F1689" s="175" t="n"/>
      <c r="G1689" s="175" t="n"/>
      <c r="H1689" s="175" t="n"/>
      <c r="I1689" s="175" t="n"/>
      <c r="J1689" s="175" t="n"/>
      <c r="K1689" s="175" t="n"/>
      <c r="L1689" s="175" t="n"/>
      <c r="M1689" s="175" t="n"/>
      <c r="N1689" s="175" t="n"/>
      <c r="O1689" s="175" t="n"/>
      <c r="P1689" s="175" t="n"/>
      <c r="Q1689" s="175" t="n"/>
      <c r="R1689" s="175" t="n"/>
      <c r="S1689" s="257" t="n"/>
      <c r="U1689" s="296" t="n"/>
      <c r="V1689" s="175" t="n"/>
      <c r="W1689" s="175" t="n"/>
      <c r="X1689" s="175" t="n"/>
      <c r="Y1689" s="175" t="n"/>
      <c r="Z1689" s="175" t="n"/>
      <c r="AA1689" s="175" t="n"/>
      <c r="AB1689" s="175" t="n"/>
      <c r="AC1689" s="175" t="n"/>
      <c r="AD1689" s="175" t="n"/>
      <c r="AE1689" s="175" t="n"/>
      <c r="AF1689" s="175" t="n"/>
      <c r="AG1689" s="175" t="n"/>
      <c r="AH1689" s="175" t="n"/>
      <c r="AI1689" s="175" t="n"/>
      <c r="AJ1689" s="175" t="n"/>
    </row>
    <row r="1690">
      <c r="B1690" s="175" t="n"/>
      <c r="C1690" s="175" t="n"/>
      <c r="D1690" s="175" t="n"/>
      <c r="E1690" s="175" t="n"/>
      <c r="F1690" s="175" t="n"/>
      <c r="G1690" s="175" t="n"/>
      <c r="H1690" s="175" t="n"/>
      <c r="I1690" s="175" t="n"/>
      <c r="J1690" s="175" t="n"/>
      <c r="K1690" s="175" t="n"/>
      <c r="L1690" s="175" t="n"/>
      <c r="M1690" s="175" t="n"/>
      <c r="N1690" s="175" t="n"/>
      <c r="O1690" s="175" t="n"/>
      <c r="P1690" s="175" t="n"/>
      <c r="Q1690" s="175" t="n"/>
      <c r="R1690" s="175" t="n"/>
      <c r="S1690" s="257" t="n"/>
      <c r="U1690" s="296" t="n"/>
      <c r="V1690" s="175" t="n"/>
      <c r="W1690" s="175" t="n"/>
      <c r="X1690" s="175" t="n"/>
      <c r="Y1690" s="175" t="n"/>
      <c r="Z1690" s="175" t="n"/>
      <c r="AA1690" s="175" t="n"/>
      <c r="AB1690" s="175" t="n"/>
      <c r="AC1690" s="175" t="n"/>
      <c r="AD1690" s="175" t="n"/>
      <c r="AE1690" s="175" t="n"/>
      <c r="AF1690" s="175" t="n"/>
      <c r="AG1690" s="175" t="n"/>
      <c r="AH1690" s="175" t="n"/>
      <c r="AI1690" s="175" t="n"/>
      <c r="AJ1690" s="175" t="n"/>
    </row>
    <row r="1691">
      <c r="B1691" s="175" t="n"/>
      <c r="C1691" s="175" t="n"/>
      <c r="D1691" s="175" t="n"/>
      <c r="E1691" s="175" t="n"/>
      <c r="F1691" s="175" t="n"/>
      <c r="G1691" s="175" t="n"/>
      <c r="H1691" s="175" t="n"/>
      <c r="I1691" s="175" t="n"/>
      <c r="J1691" s="175" t="n"/>
      <c r="K1691" s="175" t="n"/>
      <c r="L1691" s="175" t="n"/>
      <c r="M1691" s="175" t="n"/>
      <c r="N1691" s="175" t="n"/>
      <c r="O1691" s="175" t="n"/>
      <c r="P1691" s="175" t="n"/>
      <c r="Q1691" s="175" t="n"/>
      <c r="R1691" s="175" t="n"/>
      <c r="S1691" s="257" t="n"/>
      <c r="U1691" s="296" t="n"/>
      <c r="V1691" s="175" t="n"/>
      <c r="W1691" s="175" t="n"/>
      <c r="X1691" s="175" t="n"/>
      <c r="Y1691" s="175" t="n"/>
      <c r="Z1691" s="175" t="n"/>
      <c r="AA1691" s="175" t="n"/>
      <c r="AB1691" s="175" t="n"/>
      <c r="AC1691" s="175" t="n"/>
      <c r="AD1691" s="175" t="n"/>
      <c r="AE1691" s="175" t="n"/>
      <c r="AF1691" s="175" t="n"/>
      <c r="AG1691" s="175" t="n"/>
      <c r="AH1691" s="175" t="n"/>
      <c r="AI1691" s="175" t="n"/>
      <c r="AJ1691" s="175" t="n"/>
    </row>
    <row r="1692">
      <c r="B1692" s="175" t="n"/>
      <c r="C1692" s="175" t="n"/>
      <c r="D1692" s="175" t="n"/>
      <c r="E1692" s="175" t="n"/>
      <c r="F1692" s="175" t="n"/>
      <c r="G1692" s="175" t="n"/>
      <c r="H1692" s="175" t="n"/>
      <c r="I1692" s="175" t="n"/>
      <c r="J1692" s="175" t="n"/>
      <c r="K1692" s="175" t="n"/>
      <c r="L1692" s="175" t="n"/>
      <c r="M1692" s="175" t="n"/>
      <c r="N1692" s="175" t="n"/>
      <c r="O1692" s="175" t="n"/>
      <c r="P1692" s="175" t="n"/>
      <c r="Q1692" s="175" t="n"/>
      <c r="R1692" s="175" t="n"/>
      <c r="S1692" s="257" t="n"/>
      <c r="U1692" s="296" t="n"/>
      <c r="V1692" s="175" t="n"/>
      <c r="W1692" s="175" t="n"/>
      <c r="X1692" s="175" t="n"/>
      <c r="Y1692" s="175" t="n"/>
      <c r="Z1692" s="175" t="n"/>
      <c r="AA1692" s="175" t="n"/>
      <c r="AB1692" s="175" t="n"/>
      <c r="AC1692" s="175" t="n"/>
      <c r="AD1692" s="175" t="n"/>
      <c r="AE1692" s="175" t="n"/>
      <c r="AF1692" s="175" t="n"/>
      <c r="AG1692" s="175" t="n"/>
      <c r="AH1692" s="175" t="n"/>
      <c r="AI1692" s="175" t="n"/>
      <c r="AJ1692" s="175" t="n"/>
    </row>
    <row r="1693">
      <c r="B1693" s="175" t="n"/>
      <c r="C1693" s="175" t="n"/>
      <c r="D1693" s="175" t="n"/>
      <c r="E1693" s="175" t="n"/>
      <c r="F1693" s="175" t="n"/>
      <c r="G1693" s="175" t="n"/>
      <c r="H1693" s="175" t="n"/>
      <c r="I1693" s="175" t="n"/>
      <c r="J1693" s="175" t="n"/>
      <c r="K1693" s="175" t="n"/>
      <c r="L1693" s="175" t="n"/>
      <c r="M1693" s="175" t="n"/>
      <c r="N1693" s="175" t="n"/>
      <c r="O1693" s="175" t="n"/>
      <c r="P1693" s="175" t="n"/>
      <c r="Q1693" s="175" t="n"/>
      <c r="R1693" s="175" t="n"/>
      <c r="S1693" s="257" t="n"/>
      <c r="U1693" s="296" t="n"/>
      <c r="V1693" s="175" t="n"/>
      <c r="W1693" s="175" t="n"/>
      <c r="X1693" s="175" t="n"/>
      <c r="Y1693" s="175" t="n"/>
      <c r="Z1693" s="175" t="n"/>
      <c r="AA1693" s="175" t="n"/>
      <c r="AB1693" s="175" t="n"/>
      <c r="AC1693" s="175" t="n"/>
      <c r="AD1693" s="175" t="n"/>
      <c r="AE1693" s="175" t="n"/>
      <c r="AF1693" s="175" t="n"/>
      <c r="AG1693" s="175" t="n"/>
      <c r="AH1693" s="175" t="n"/>
      <c r="AI1693" s="175" t="n"/>
      <c r="AJ1693" s="175" t="n"/>
    </row>
    <row r="1694">
      <c r="B1694" s="175" t="n"/>
      <c r="C1694" s="175" t="n"/>
      <c r="D1694" s="175" t="n"/>
      <c r="E1694" s="175" t="n"/>
      <c r="F1694" s="175" t="n"/>
      <c r="G1694" s="175" t="n"/>
      <c r="H1694" s="175" t="n"/>
      <c r="I1694" s="175" t="n"/>
      <c r="J1694" s="175" t="n"/>
      <c r="K1694" s="175" t="n"/>
      <c r="L1694" s="175" t="n"/>
      <c r="M1694" s="175" t="n"/>
      <c r="N1694" s="175" t="n"/>
      <c r="O1694" s="175" t="n"/>
      <c r="P1694" s="175" t="n"/>
      <c r="Q1694" s="175" t="n"/>
      <c r="R1694" s="175" t="n"/>
      <c r="S1694" s="257" t="n"/>
      <c r="U1694" s="296" t="n"/>
      <c r="V1694" s="175" t="n"/>
      <c r="W1694" s="175" t="n"/>
      <c r="X1694" s="175" t="n"/>
      <c r="Y1694" s="175" t="n"/>
      <c r="Z1694" s="175" t="n"/>
      <c r="AA1694" s="175" t="n"/>
      <c r="AB1694" s="175" t="n"/>
      <c r="AC1694" s="175" t="n"/>
      <c r="AD1694" s="175" t="n"/>
      <c r="AE1694" s="175" t="n"/>
      <c r="AF1694" s="175" t="n"/>
      <c r="AG1694" s="175" t="n"/>
      <c r="AH1694" s="175" t="n"/>
      <c r="AI1694" s="175" t="n"/>
      <c r="AJ1694" s="175" t="n"/>
    </row>
    <row r="1695">
      <c r="B1695" s="175" t="n"/>
      <c r="C1695" s="175" t="n"/>
      <c r="D1695" s="175" t="n"/>
      <c r="E1695" s="175" t="n"/>
      <c r="F1695" s="175" t="n"/>
      <c r="G1695" s="175" t="n"/>
      <c r="H1695" s="175" t="n"/>
      <c r="I1695" s="175" t="n"/>
      <c r="J1695" s="175" t="n"/>
      <c r="K1695" s="175" t="n"/>
      <c r="L1695" s="175" t="n"/>
      <c r="M1695" s="175" t="n"/>
      <c r="N1695" s="175" t="n"/>
      <c r="O1695" s="175" t="n"/>
      <c r="P1695" s="175" t="n"/>
      <c r="Q1695" s="175" t="n"/>
      <c r="R1695" s="175" t="n"/>
      <c r="S1695" s="257" t="n"/>
      <c r="U1695" s="296" t="n"/>
      <c r="V1695" s="175" t="n"/>
      <c r="W1695" s="175" t="n"/>
      <c r="X1695" s="175" t="n"/>
      <c r="Y1695" s="175" t="n"/>
      <c r="Z1695" s="175" t="n"/>
      <c r="AA1695" s="175" t="n"/>
      <c r="AB1695" s="175" t="n"/>
      <c r="AC1695" s="175" t="n"/>
      <c r="AD1695" s="175" t="n"/>
      <c r="AE1695" s="175" t="n"/>
      <c r="AF1695" s="175" t="n"/>
      <c r="AG1695" s="175" t="n"/>
      <c r="AH1695" s="175" t="n"/>
      <c r="AI1695" s="175" t="n"/>
      <c r="AJ1695" s="175" t="n"/>
    </row>
    <row r="1696">
      <c r="B1696" s="175" t="n"/>
      <c r="C1696" s="175" t="n"/>
      <c r="D1696" s="175" t="n"/>
      <c r="E1696" s="175" t="n"/>
      <c r="F1696" s="175" t="n"/>
      <c r="G1696" s="175" t="n"/>
      <c r="H1696" s="175" t="n"/>
      <c r="I1696" s="175" t="n"/>
      <c r="J1696" s="175" t="n"/>
      <c r="K1696" s="175" t="n"/>
      <c r="L1696" s="175" t="n"/>
      <c r="M1696" s="175" t="n"/>
      <c r="N1696" s="175" t="n"/>
      <c r="O1696" s="175" t="n"/>
      <c r="P1696" s="175" t="n"/>
      <c r="Q1696" s="175" t="n"/>
      <c r="R1696" s="175" t="n"/>
      <c r="S1696" s="257" t="n"/>
      <c r="U1696" s="296" t="n"/>
      <c r="V1696" s="175" t="n"/>
      <c r="W1696" s="175" t="n"/>
      <c r="X1696" s="175" t="n"/>
      <c r="Y1696" s="175" t="n"/>
      <c r="Z1696" s="175" t="n"/>
      <c r="AA1696" s="175" t="n"/>
      <c r="AB1696" s="175" t="n"/>
      <c r="AC1696" s="175" t="n"/>
      <c r="AD1696" s="175" t="n"/>
      <c r="AE1696" s="175" t="n"/>
      <c r="AF1696" s="175" t="n"/>
      <c r="AG1696" s="175" t="n"/>
      <c r="AH1696" s="175" t="n"/>
      <c r="AI1696" s="175" t="n"/>
      <c r="AJ1696" s="175" t="n"/>
    </row>
    <row r="1697">
      <c r="B1697" s="175" t="n"/>
      <c r="C1697" s="175" t="n"/>
      <c r="D1697" s="175" t="n"/>
      <c r="E1697" s="175" t="n"/>
      <c r="F1697" s="175" t="n"/>
      <c r="G1697" s="175" t="n"/>
      <c r="H1697" s="175" t="n"/>
      <c r="I1697" s="175" t="n"/>
      <c r="J1697" s="175" t="n"/>
      <c r="K1697" s="175" t="n"/>
      <c r="L1697" s="175" t="n"/>
      <c r="M1697" s="175" t="n"/>
      <c r="N1697" s="175" t="n"/>
      <c r="O1697" s="175" t="n"/>
      <c r="P1697" s="175" t="n"/>
      <c r="Q1697" s="175" t="n"/>
      <c r="R1697" s="175" t="n"/>
      <c r="S1697" s="257" t="n"/>
      <c r="U1697" s="296" t="n"/>
      <c r="V1697" s="175" t="n"/>
      <c r="W1697" s="175" t="n"/>
      <c r="X1697" s="175" t="n"/>
      <c r="Y1697" s="175" t="n"/>
      <c r="Z1697" s="175" t="n"/>
      <c r="AA1697" s="175" t="n"/>
      <c r="AB1697" s="175" t="n"/>
      <c r="AC1697" s="175" t="n"/>
      <c r="AD1697" s="175" t="n"/>
      <c r="AE1697" s="175" t="n"/>
      <c r="AF1697" s="175" t="n"/>
      <c r="AG1697" s="175" t="n"/>
      <c r="AH1697" s="175" t="n"/>
      <c r="AI1697" s="175" t="n"/>
      <c r="AJ1697" s="175" t="n"/>
    </row>
    <row r="1698">
      <c r="B1698" s="175" t="n"/>
      <c r="C1698" s="175" t="n"/>
      <c r="D1698" s="175" t="n"/>
      <c r="E1698" s="175" t="n"/>
      <c r="F1698" s="175" t="n"/>
      <c r="G1698" s="175" t="n"/>
      <c r="H1698" s="175" t="n"/>
      <c r="I1698" s="175" t="n"/>
      <c r="J1698" s="175" t="n"/>
      <c r="K1698" s="175" t="n"/>
      <c r="L1698" s="175" t="n"/>
      <c r="M1698" s="175" t="n"/>
      <c r="N1698" s="175" t="n"/>
      <c r="O1698" s="175" t="n"/>
      <c r="P1698" s="175" t="n"/>
      <c r="Q1698" s="175" t="n"/>
      <c r="R1698" s="175" t="n"/>
      <c r="S1698" s="257" t="n"/>
      <c r="U1698" s="296" t="n"/>
      <c r="V1698" s="175" t="n"/>
      <c r="W1698" s="175" t="n"/>
      <c r="X1698" s="175" t="n"/>
      <c r="Y1698" s="175" t="n"/>
      <c r="Z1698" s="175" t="n"/>
      <c r="AA1698" s="175" t="n"/>
      <c r="AB1698" s="175" t="n"/>
      <c r="AC1698" s="175" t="n"/>
      <c r="AD1698" s="175" t="n"/>
      <c r="AE1698" s="175" t="n"/>
      <c r="AF1698" s="175" t="n"/>
      <c r="AG1698" s="175" t="n"/>
      <c r="AH1698" s="175" t="n"/>
      <c r="AI1698" s="175" t="n"/>
      <c r="AJ1698" s="175" t="n"/>
    </row>
    <row r="1699">
      <c r="B1699" s="175" t="n"/>
      <c r="C1699" s="175" t="n"/>
      <c r="D1699" s="175" t="n"/>
      <c r="E1699" s="175" t="n"/>
      <c r="F1699" s="175" t="n"/>
      <c r="G1699" s="175" t="n"/>
      <c r="H1699" s="175" t="n"/>
      <c r="I1699" s="175" t="n"/>
      <c r="J1699" s="175" t="n"/>
      <c r="K1699" s="175" t="n"/>
      <c r="L1699" s="175" t="n"/>
      <c r="M1699" s="175" t="n"/>
      <c r="N1699" s="175" t="n"/>
      <c r="O1699" s="175" t="n"/>
      <c r="P1699" s="175" t="n"/>
      <c r="Q1699" s="175" t="n"/>
      <c r="R1699" s="175" t="n"/>
      <c r="S1699" s="257" t="n"/>
      <c r="U1699" s="296" t="n"/>
      <c r="V1699" s="175" t="n"/>
      <c r="W1699" s="175" t="n"/>
      <c r="X1699" s="175" t="n"/>
      <c r="Y1699" s="175" t="n"/>
      <c r="Z1699" s="175" t="n"/>
      <c r="AA1699" s="175" t="n"/>
      <c r="AB1699" s="175" t="n"/>
      <c r="AC1699" s="175" t="n"/>
      <c r="AD1699" s="175" t="n"/>
      <c r="AE1699" s="175" t="n"/>
      <c r="AF1699" s="175" t="n"/>
      <c r="AG1699" s="175" t="n"/>
      <c r="AH1699" s="175" t="n"/>
      <c r="AI1699" s="175" t="n"/>
      <c r="AJ1699" s="175" t="n"/>
    </row>
    <row r="1700">
      <c r="B1700" s="175" t="n"/>
      <c r="C1700" s="175" t="n"/>
      <c r="D1700" s="175" t="n"/>
      <c r="E1700" s="175" t="n"/>
      <c r="F1700" s="175" t="n"/>
      <c r="G1700" s="175" t="n"/>
      <c r="H1700" s="175" t="n"/>
      <c r="I1700" s="175" t="n"/>
      <c r="J1700" s="175" t="n"/>
      <c r="K1700" s="175" t="n"/>
      <c r="L1700" s="175" t="n"/>
      <c r="M1700" s="175" t="n"/>
      <c r="N1700" s="175" t="n"/>
      <c r="O1700" s="175" t="n"/>
      <c r="P1700" s="175" t="n"/>
      <c r="Q1700" s="175" t="n"/>
      <c r="R1700" s="175" t="n"/>
      <c r="S1700" s="257" t="n"/>
      <c r="U1700" s="296" t="n"/>
      <c r="V1700" s="175" t="n"/>
      <c r="W1700" s="175" t="n"/>
      <c r="X1700" s="175" t="n"/>
      <c r="Y1700" s="175" t="n"/>
      <c r="Z1700" s="175" t="n"/>
      <c r="AA1700" s="175" t="n"/>
      <c r="AB1700" s="175" t="n"/>
      <c r="AC1700" s="175" t="n"/>
      <c r="AD1700" s="175" t="n"/>
      <c r="AE1700" s="175" t="n"/>
      <c r="AF1700" s="175" t="n"/>
      <c r="AG1700" s="175" t="n"/>
      <c r="AH1700" s="175" t="n"/>
      <c r="AI1700" s="175" t="n"/>
      <c r="AJ1700" s="175" t="n"/>
    </row>
    <row r="1701">
      <c r="B1701" s="175" t="n"/>
      <c r="C1701" s="175" t="n"/>
      <c r="D1701" s="175" t="n"/>
      <c r="E1701" s="175" t="n"/>
      <c r="F1701" s="175" t="n"/>
      <c r="G1701" s="175" t="n"/>
      <c r="H1701" s="175" t="n"/>
      <c r="I1701" s="175" t="n"/>
      <c r="J1701" s="175" t="n"/>
      <c r="K1701" s="175" t="n"/>
      <c r="L1701" s="175" t="n"/>
      <c r="M1701" s="175" t="n"/>
      <c r="N1701" s="175" t="n"/>
      <c r="O1701" s="175" t="n"/>
      <c r="P1701" s="175" t="n"/>
      <c r="Q1701" s="175" t="n"/>
      <c r="R1701" s="175" t="n"/>
      <c r="S1701" s="257" t="n"/>
      <c r="U1701" s="296" t="n"/>
      <c r="V1701" s="175" t="n"/>
      <c r="W1701" s="175" t="n"/>
      <c r="X1701" s="175" t="n"/>
      <c r="Y1701" s="175" t="n"/>
      <c r="Z1701" s="175" t="n"/>
      <c r="AA1701" s="175" t="n"/>
      <c r="AB1701" s="175" t="n"/>
      <c r="AC1701" s="175" t="n"/>
      <c r="AD1701" s="175" t="n"/>
      <c r="AE1701" s="175" t="n"/>
      <c r="AF1701" s="175" t="n"/>
      <c r="AG1701" s="175" t="n"/>
      <c r="AH1701" s="175" t="n"/>
      <c r="AI1701" s="175" t="n"/>
      <c r="AJ1701" s="175" t="n"/>
    </row>
    <row r="1702">
      <c r="B1702" s="175" t="n"/>
      <c r="C1702" s="175" t="n"/>
      <c r="D1702" s="175" t="n"/>
      <c r="E1702" s="175" t="n"/>
      <c r="F1702" s="175" t="n"/>
      <c r="G1702" s="175" t="n"/>
      <c r="H1702" s="175" t="n"/>
      <c r="I1702" s="175" t="n"/>
      <c r="J1702" s="175" t="n"/>
      <c r="K1702" s="175" t="n"/>
      <c r="L1702" s="175" t="n"/>
      <c r="M1702" s="175" t="n"/>
      <c r="N1702" s="175" t="n"/>
      <c r="O1702" s="175" t="n"/>
      <c r="P1702" s="175" t="n"/>
      <c r="Q1702" s="175" t="n"/>
      <c r="R1702" s="175" t="n"/>
      <c r="S1702" s="257" t="n"/>
      <c r="U1702" s="296" t="n"/>
      <c r="V1702" s="175" t="n"/>
      <c r="W1702" s="175" t="n"/>
      <c r="X1702" s="175" t="n"/>
      <c r="Y1702" s="175" t="n"/>
      <c r="Z1702" s="175" t="n"/>
      <c r="AA1702" s="175" t="n"/>
      <c r="AB1702" s="175" t="n"/>
      <c r="AC1702" s="175" t="n"/>
      <c r="AD1702" s="175" t="n"/>
      <c r="AE1702" s="175" t="n"/>
      <c r="AF1702" s="175" t="n"/>
      <c r="AG1702" s="175" t="n"/>
      <c r="AH1702" s="175" t="n"/>
      <c r="AI1702" s="175" t="n"/>
      <c r="AJ1702" s="175" t="n"/>
    </row>
    <row r="1703">
      <c r="B1703" s="175" t="n"/>
      <c r="C1703" s="175" t="n"/>
      <c r="D1703" s="175" t="n"/>
      <c r="E1703" s="175" t="n"/>
      <c r="F1703" s="175" t="n"/>
      <c r="G1703" s="175" t="n"/>
      <c r="H1703" s="175" t="n"/>
      <c r="I1703" s="175" t="n"/>
      <c r="J1703" s="175" t="n"/>
      <c r="K1703" s="175" t="n"/>
      <c r="L1703" s="175" t="n"/>
      <c r="M1703" s="175" t="n"/>
      <c r="N1703" s="175" t="n"/>
      <c r="O1703" s="175" t="n"/>
      <c r="P1703" s="175" t="n"/>
      <c r="Q1703" s="175" t="n"/>
      <c r="R1703" s="175" t="n"/>
      <c r="S1703" s="257" t="n"/>
      <c r="U1703" s="296" t="n"/>
      <c r="V1703" s="175" t="n"/>
      <c r="W1703" s="175" t="n"/>
      <c r="X1703" s="175" t="n"/>
      <c r="Y1703" s="175" t="n"/>
      <c r="Z1703" s="175" t="n"/>
      <c r="AA1703" s="175" t="n"/>
      <c r="AB1703" s="175" t="n"/>
      <c r="AC1703" s="175" t="n"/>
      <c r="AD1703" s="175" t="n"/>
      <c r="AE1703" s="175" t="n"/>
      <c r="AF1703" s="175" t="n"/>
      <c r="AG1703" s="175" t="n"/>
      <c r="AH1703" s="175" t="n"/>
      <c r="AI1703" s="175" t="n"/>
      <c r="AJ1703" s="175" t="n"/>
    </row>
    <row r="1704">
      <c r="B1704" s="175" t="n"/>
      <c r="C1704" s="175" t="n"/>
      <c r="D1704" s="175" t="n"/>
      <c r="E1704" s="175" t="n"/>
      <c r="F1704" s="175" t="n"/>
      <c r="G1704" s="175" t="n"/>
      <c r="H1704" s="175" t="n"/>
      <c r="I1704" s="175" t="n"/>
      <c r="J1704" s="175" t="n"/>
      <c r="K1704" s="175" t="n"/>
      <c r="L1704" s="175" t="n"/>
      <c r="M1704" s="175" t="n"/>
      <c r="N1704" s="175" t="n"/>
      <c r="O1704" s="175" t="n"/>
      <c r="P1704" s="175" t="n"/>
      <c r="Q1704" s="175" t="n"/>
      <c r="R1704" s="175" t="n"/>
      <c r="S1704" s="257" t="n"/>
      <c r="U1704" s="296" t="n"/>
      <c r="V1704" s="175" t="n"/>
      <c r="W1704" s="175" t="n"/>
      <c r="X1704" s="175" t="n"/>
      <c r="Y1704" s="175" t="n"/>
      <c r="Z1704" s="175" t="n"/>
      <c r="AA1704" s="175" t="n"/>
      <c r="AB1704" s="175" t="n"/>
      <c r="AC1704" s="175" t="n"/>
      <c r="AD1704" s="175" t="n"/>
      <c r="AE1704" s="175" t="n"/>
      <c r="AF1704" s="175" t="n"/>
      <c r="AG1704" s="175" t="n"/>
      <c r="AH1704" s="175" t="n"/>
      <c r="AI1704" s="175" t="n"/>
      <c r="AJ1704" s="175" t="n"/>
    </row>
    <row r="1705">
      <c r="B1705" s="175" t="n"/>
      <c r="C1705" s="175" t="n"/>
      <c r="D1705" s="175" t="n"/>
      <c r="E1705" s="175" t="n"/>
      <c r="F1705" s="175" t="n"/>
      <c r="G1705" s="175" t="n"/>
      <c r="H1705" s="175" t="n"/>
      <c r="I1705" s="175" t="n"/>
      <c r="J1705" s="175" t="n"/>
      <c r="K1705" s="175" t="n"/>
      <c r="L1705" s="175" t="n"/>
      <c r="M1705" s="175" t="n"/>
      <c r="N1705" s="175" t="n"/>
      <c r="O1705" s="175" t="n"/>
      <c r="P1705" s="175" t="n"/>
      <c r="Q1705" s="175" t="n"/>
      <c r="R1705" s="175" t="n"/>
      <c r="S1705" s="257" t="n"/>
      <c r="U1705" s="296" t="n"/>
      <c r="V1705" s="175" t="n"/>
      <c r="W1705" s="175" t="n"/>
      <c r="X1705" s="175" t="n"/>
      <c r="Y1705" s="175" t="n"/>
      <c r="Z1705" s="175" t="n"/>
      <c r="AA1705" s="175" t="n"/>
      <c r="AB1705" s="175" t="n"/>
      <c r="AC1705" s="175" t="n"/>
      <c r="AD1705" s="175" t="n"/>
      <c r="AE1705" s="175" t="n"/>
      <c r="AF1705" s="175" t="n"/>
      <c r="AG1705" s="175" t="n"/>
      <c r="AH1705" s="175" t="n"/>
      <c r="AI1705" s="175" t="n"/>
      <c r="AJ1705" s="175" t="n"/>
    </row>
    <row r="1706">
      <c r="B1706" s="175" t="n"/>
      <c r="C1706" s="175" t="n"/>
      <c r="D1706" s="175" t="n"/>
      <c r="E1706" s="175" t="n"/>
      <c r="F1706" s="175" t="n"/>
      <c r="G1706" s="175" t="n"/>
      <c r="H1706" s="175" t="n"/>
      <c r="I1706" s="175" t="n"/>
      <c r="J1706" s="175" t="n"/>
      <c r="K1706" s="175" t="n"/>
      <c r="L1706" s="175" t="n"/>
      <c r="M1706" s="175" t="n"/>
      <c r="N1706" s="175" t="n"/>
      <c r="O1706" s="175" t="n"/>
      <c r="P1706" s="175" t="n"/>
      <c r="Q1706" s="175" t="n"/>
      <c r="R1706" s="175" t="n"/>
      <c r="S1706" s="257" t="n"/>
      <c r="U1706" s="296" t="n"/>
      <c r="V1706" s="175" t="n"/>
      <c r="W1706" s="175" t="n"/>
      <c r="X1706" s="175" t="n"/>
      <c r="Y1706" s="175" t="n"/>
      <c r="Z1706" s="175" t="n"/>
      <c r="AA1706" s="175" t="n"/>
      <c r="AB1706" s="175" t="n"/>
      <c r="AC1706" s="175" t="n"/>
      <c r="AD1706" s="175" t="n"/>
      <c r="AE1706" s="175" t="n"/>
      <c r="AF1706" s="175" t="n"/>
      <c r="AG1706" s="175" t="n"/>
      <c r="AH1706" s="175" t="n"/>
      <c r="AI1706" s="175" t="n"/>
      <c r="AJ1706" s="175" t="n"/>
    </row>
    <row r="1707">
      <c r="B1707" s="175" t="n"/>
      <c r="C1707" s="175" t="n"/>
      <c r="D1707" s="175" t="n"/>
      <c r="E1707" s="175" t="n"/>
      <c r="F1707" s="175" t="n"/>
      <c r="G1707" s="175" t="n"/>
      <c r="H1707" s="175" t="n"/>
      <c r="I1707" s="175" t="n"/>
      <c r="J1707" s="175" t="n"/>
      <c r="K1707" s="175" t="n"/>
      <c r="L1707" s="175" t="n"/>
      <c r="M1707" s="175" t="n"/>
      <c r="N1707" s="175" t="n"/>
      <c r="O1707" s="175" t="n"/>
      <c r="P1707" s="175" t="n"/>
      <c r="Q1707" s="175" t="n"/>
      <c r="R1707" s="175" t="n"/>
      <c r="S1707" s="257" t="n"/>
      <c r="U1707" s="296" t="n"/>
      <c r="V1707" s="175" t="n"/>
      <c r="W1707" s="175" t="n"/>
      <c r="X1707" s="175" t="n"/>
      <c r="Y1707" s="175" t="n"/>
      <c r="Z1707" s="175" t="n"/>
      <c r="AA1707" s="175" t="n"/>
      <c r="AB1707" s="175" t="n"/>
      <c r="AC1707" s="175" t="n"/>
      <c r="AD1707" s="175" t="n"/>
      <c r="AE1707" s="175" t="n"/>
      <c r="AF1707" s="175" t="n"/>
      <c r="AG1707" s="175" t="n"/>
      <c r="AH1707" s="175" t="n"/>
      <c r="AI1707" s="175" t="n"/>
      <c r="AJ1707" s="175" t="n"/>
    </row>
    <row r="1708">
      <c r="B1708" s="175" t="n"/>
      <c r="C1708" s="175" t="n"/>
      <c r="D1708" s="175" t="n"/>
      <c r="E1708" s="175" t="n"/>
      <c r="F1708" s="175" t="n"/>
      <c r="G1708" s="175" t="n"/>
      <c r="H1708" s="175" t="n"/>
      <c r="I1708" s="175" t="n"/>
      <c r="J1708" s="175" t="n"/>
      <c r="K1708" s="175" t="n"/>
      <c r="L1708" s="175" t="n"/>
      <c r="M1708" s="175" t="n"/>
      <c r="N1708" s="175" t="n"/>
      <c r="O1708" s="175" t="n"/>
      <c r="P1708" s="175" t="n"/>
      <c r="Q1708" s="175" t="n"/>
      <c r="R1708" s="175" t="n"/>
      <c r="S1708" s="257" t="n"/>
      <c r="U1708" s="296" t="n"/>
      <c r="V1708" s="175" t="n"/>
      <c r="W1708" s="175" t="n"/>
      <c r="X1708" s="175" t="n"/>
      <c r="Y1708" s="175" t="n"/>
      <c r="Z1708" s="175" t="n"/>
      <c r="AA1708" s="175" t="n"/>
      <c r="AB1708" s="175" t="n"/>
      <c r="AC1708" s="175" t="n"/>
      <c r="AD1708" s="175" t="n"/>
      <c r="AE1708" s="175" t="n"/>
      <c r="AF1708" s="175" t="n"/>
      <c r="AG1708" s="175" t="n"/>
      <c r="AH1708" s="175" t="n"/>
      <c r="AI1708" s="175" t="n"/>
      <c r="AJ1708" s="175" t="n"/>
    </row>
    <row r="1709">
      <c r="B1709" s="175" t="n"/>
      <c r="C1709" s="175" t="n"/>
      <c r="D1709" s="175" t="n"/>
      <c r="E1709" s="175" t="n"/>
      <c r="F1709" s="175" t="n"/>
      <c r="G1709" s="175" t="n"/>
      <c r="H1709" s="175" t="n"/>
      <c r="I1709" s="175" t="n"/>
      <c r="J1709" s="175" t="n"/>
      <c r="K1709" s="175" t="n"/>
      <c r="L1709" s="175" t="n"/>
      <c r="M1709" s="175" t="n"/>
      <c r="N1709" s="175" t="n"/>
      <c r="O1709" s="175" t="n"/>
      <c r="P1709" s="175" t="n"/>
      <c r="Q1709" s="175" t="n"/>
      <c r="R1709" s="175" t="n"/>
      <c r="S1709" s="257" t="n"/>
      <c r="U1709" s="296" t="n"/>
      <c r="V1709" s="175" t="n"/>
      <c r="W1709" s="175" t="n"/>
      <c r="X1709" s="175" t="n"/>
      <c r="Y1709" s="175" t="n"/>
      <c r="Z1709" s="175" t="n"/>
      <c r="AA1709" s="175" t="n"/>
      <c r="AB1709" s="175" t="n"/>
      <c r="AC1709" s="175" t="n"/>
      <c r="AD1709" s="175" t="n"/>
      <c r="AE1709" s="175" t="n"/>
      <c r="AF1709" s="175" t="n"/>
      <c r="AG1709" s="175" t="n"/>
      <c r="AH1709" s="175" t="n"/>
      <c r="AI1709" s="175" t="n"/>
      <c r="AJ1709" s="175" t="n"/>
    </row>
    <row r="1710">
      <c r="B1710" s="175" t="n"/>
      <c r="C1710" s="175" t="n"/>
      <c r="D1710" s="175" t="n"/>
      <c r="E1710" s="175" t="n"/>
      <c r="F1710" s="175" t="n"/>
      <c r="G1710" s="175" t="n"/>
      <c r="H1710" s="175" t="n"/>
      <c r="I1710" s="175" t="n"/>
      <c r="J1710" s="175" t="n"/>
      <c r="K1710" s="175" t="n"/>
      <c r="L1710" s="175" t="n"/>
      <c r="M1710" s="175" t="n"/>
      <c r="N1710" s="175" t="n"/>
      <c r="O1710" s="175" t="n"/>
      <c r="P1710" s="175" t="n"/>
      <c r="Q1710" s="175" t="n"/>
      <c r="R1710" s="175" t="n"/>
      <c r="S1710" s="257" t="n"/>
      <c r="U1710" s="296" t="n"/>
      <c r="V1710" s="175" t="n"/>
      <c r="W1710" s="175" t="n"/>
      <c r="X1710" s="175" t="n"/>
      <c r="Y1710" s="175" t="n"/>
      <c r="Z1710" s="175" t="n"/>
      <c r="AA1710" s="175" t="n"/>
      <c r="AB1710" s="175" t="n"/>
      <c r="AC1710" s="175" t="n"/>
      <c r="AD1710" s="175" t="n"/>
      <c r="AE1710" s="175" t="n"/>
      <c r="AF1710" s="175" t="n"/>
      <c r="AG1710" s="175" t="n"/>
      <c r="AH1710" s="175" t="n"/>
      <c r="AI1710" s="175" t="n"/>
      <c r="AJ1710" s="175" t="n"/>
    </row>
    <row r="1711">
      <c r="B1711" s="175" t="n"/>
      <c r="C1711" s="175" t="n"/>
      <c r="D1711" s="175" t="n"/>
      <c r="E1711" s="175" t="n"/>
      <c r="F1711" s="175" t="n"/>
      <c r="G1711" s="175" t="n"/>
      <c r="H1711" s="175" t="n"/>
      <c r="I1711" s="175" t="n"/>
      <c r="J1711" s="175" t="n"/>
      <c r="K1711" s="175" t="n"/>
      <c r="L1711" s="175" t="n"/>
      <c r="M1711" s="175" t="n"/>
      <c r="N1711" s="175" t="n"/>
      <c r="O1711" s="175" t="n"/>
      <c r="P1711" s="175" t="n"/>
      <c r="Q1711" s="175" t="n"/>
      <c r="R1711" s="175" t="n"/>
      <c r="S1711" s="257" t="n"/>
      <c r="U1711" s="296" t="n"/>
      <c r="V1711" s="175" t="n"/>
      <c r="W1711" s="175" t="n"/>
      <c r="X1711" s="175" t="n"/>
      <c r="Y1711" s="175" t="n"/>
      <c r="Z1711" s="175" t="n"/>
      <c r="AA1711" s="175" t="n"/>
      <c r="AB1711" s="175" t="n"/>
      <c r="AC1711" s="175" t="n"/>
      <c r="AD1711" s="175" t="n"/>
      <c r="AE1711" s="175" t="n"/>
      <c r="AF1711" s="175" t="n"/>
      <c r="AG1711" s="175" t="n"/>
      <c r="AH1711" s="175" t="n"/>
      <c r="AI1711" s="175" t="n"/>
      <c r="AJ1711" s="175" t="n"/>
    </row>
    <row r="1712">
      <c r="B1712" s="175" t="n"/>
      <c r="C1712" s="175" t="n"/>
      <c r="D1712" s="175" t="n"/>
      <c r="E1712" s="175" t="n"/>
      <c r="F1712" s="175" t="n"/>
      <c r="G1712" s="175" t="n"/>
      <c r="H1712" s="175" t="n"/>
      <c r="I1712" s="175" t="n"/>
      <c r="J1712" s="175" t="n"/>
      <c r="K1712" s="175" t="n"/>
      <c r="L1712" s="175" t="n"/>
      <c r="M1712" s="175" t="n"/>
      <c r="N1712" s="175" t="n"/>
      <c r="O1712" s="175" t="n"/>
      <c r="P1712" s="175" t="n"/>
      <c r="Q1712" s="175" t="n"/>
      <c r="R1712" s="175" t="n"/>
      <c r="S1712" s="257" t="n"/>
      <c r="U1712" s="296" t="n"/>
      <c r="V1712" s="175" t="n"/>
      <c r="W1712" s="175" t="n"/>
      <c r="X1712" s="175" t="n"/>
      <c r="Y1712" s="175" t="n"/>
      <c r="Z1712" s="175" t="n"/>
      <c r="AA1712" s="175" t="n"/>
      <c r="AB1712" s="175" t="n"/>
      <c r="AC1712" s="175" t="n"/>
      <c r="AD1712" s="175" t="n"/>
      <c r="AE1712" s="175" t="n"/>
      <c r="AF1712" s="175" t="n"/>
      <c r="AG1712" s="175" t="n"/>
      <c r="AH1712" s="175" t="n"/>
      <c r="AI1712" s="175" t="n"/>
      <c r="AJ1712" s="175" t="n"/>
    </row>
    <row r="1713">
      <c r="B1713" s="175" t="n"/>
      <c r="C1713" s="175" t="n"/>
      <c r="D1713" s="175" t="n"/>
      <c r="E1713" s="175" t="n"/>
      <c r="F1713" s="175" t="n"/>
      <c r="G1713" s="175" t="n"/>
      <c r="H1713" s="175" t="n"/>
      <c r="I1713" s="175" t="n"/>
      <c r="J1713" s="175" t="n"/>
      <c r="K1713" s="175" t="n"/>
      <c r="L1713" s="175" t="n"/>
      <c r="M1713" s="175" t="n"/>
      <c r="N1713" s="175" t="n"/>
      <c r="O1713" s="175" t="n"/>
      <c r="P1713" s="175" t="n"/>
      <c r="Q1713" s="175" t="n"/>
      <c r="R1713" s="175" t="n"/>
      <c r="S1713" s="257" t="n"/>
      <c r="U1713" s="296" t="n"/>
      <c r="V1713" s="175" t="n"/>
      <c r="W1713" s="175" t="n"/>
      <c r="X1713" s="175" t="n"/>
      <c r="Y1713" s="175" t="n"/>
      <c r="Z1713" s="175" t="n"/>
      <c r="AA1713" s="175" t="n"/>
      <c r="AB1713" s="175" t="n"/>
      <c r="AC1713" s="175" t="n"/>
      <c r="AD1713" s="175" t="n"/>
      <c r="AE1713" s="175" t="n"/>
      <c r="AF1713" s="175" t="n"/>
      <c r="AG1713" s="175" t="n"/>
      <c r="AH1713" s="175" t="n"/>
      <c r="AI1713" s="175" t="n"/>
      <c r="AJ1713" s="175" t="n"/>
    </row>
    <row r="1714">
      <c r="B1714" s="175" t="n"/>
      <c r="C1714" s="175" t="n"/>
      <c r="D1714" s="175" t="n"/>
      <c r="E1714" s="175" t="n"/>
      <c r="F1714" s="175" t="n"/>
      <c r="G1714" s="175" t="n"/>
      <c r="H1714" s="175" t="n"/>
      <c r="I1714" s="175" t="n"/>
      <c r="J1714" s="175" t="n"/>
      <c r="K1714" s="175" t="n"/>
      <c r="L1714" s="175" t="n"/>
      <c r="M1714" s="175" t="n"/>
      <c r="N1714" s="175" t="n"/>
      <c r="O1714" s="175" t="n"/>
      <c r="P1714" s="175" t="n"/>
      <c r="Q1714" s="175" t="n"/>
      <c r="R1714" s="175" t="n"/>
      <c r="S1714" s="257" t="n"/>
      <c r="U1714" s="296" t="n"/>
      <c r="V1714" s="175" t="n"/>
      <c r="W1714" s="175" t="n"/>
      <c r="X1714" s="175" t="n"/>
      <c r="Y1714" s="175" t="n"/>
      <c r="Z1714" s="175" t="n"/>
      <c r="AA1714" s="175" t="n"/>
      <c r="AB1714" s="175" t="n"/>
      <c r="AC1714" s="175" t="n"/>
      <c r="AD1714" s="175" t="n"/>
      <c r="AE1714" s="175" t="n"/>
      <c r="AF1714" s="175" t="n"/>
      <c r="AG1714" s="175" t="n"/>
      <c r="AH1714" s="175" t="n"/>
      <c r="AI1714" s="175" t="n"/>
      <c r="AJ1714" s="175" t="n"/>
    </row>
    <row r="1715">
      <c r="B1715" s="175" t="n"/>
      <c r="C1715" s="175" t="n"/>
      <c r="D1715" s="175" t="n"/>
      <c r="E1715" s="175" t="n"/>
      <c r="F1715" s="175" t="n"/>
      <c r="G1715" s="175" t="n"/>
      <c r="H1715" s="175" t="n"/>
      <c r="I1715" s="175" t="n"/>
      <c r="J1715" s="175" t="n"/>
      <c r="K1715" s="175" t="n"/>
      <c r="L1715" s="175" t="n"/>
      <c r="M1715" s="175" t="n"/>
      <c r="N1715" s="175" t="n"/>
      <c r="O1715" s="175" t="n"/>
      <c r="P1715" s="175" t="n"/>
      <c r="Q1715" s="175" t="n"/>
      <c r="R1715" s="175" t="n"/>
      <c r="S1715" s="257" t="n"/>
      <c r="U1715" s="296" t="n"/>
      <c r="V1715" s="175" t="n"/>
      <c r="W1715" s="175" t="n"/>
      <c r="X1715" s="175" t="n"/>
      <c r="Y1715" s="175" t="n"/>
      <c r="Z1715" s="175" t="n"/>
      <c r="AA1715" s="175" t="n"/>
      <c r="AB1715" s="175" t="n"/>
      <c r="AC1715" s="175" t="n"/>
      <c r="AD1715" s="175" t="n"/>
      <c r="AE1715" s="175" t="n"/>
      <c r="AF1715" s="175" t="n"/>
      <c r="AG1715" s="175" t="n"/>
      <c r="AH1715" s="175" t="n"/>
      <c r="AI1715" s="175" t="n"/>
      <c r="AJ1715" s="175" t="n"/>
    </row>
    <row r="1716">
      <c r="B1716" s="175" t="n"/>
      <c r="C1716" s="175" t="n"/>
      <c r="D1716" s="175" t="n"/>
      <c r="E1716" s="175" t="n"/>
      <c r="F1716" s="175" t="n"/>
      <c r="G1716" s="175" t="n"/>
      <c r="H1716" s="175" t="n"/>
      <c r="I1716" s="175" t="n"/>
      <c r="J1716" s="175" t="n"/>
      <c r="K1716" s="175" t="n"/>
      <c r="L1716" s="175" t="n"/>
      <c r="M1716" s="175" t="n"/>
      <c r="N1716" s="175" t="n"/>
      <c r="O1716" s="175" t="n"/>
      <c r="P1716" s="175" t="n"/>
      <c r="Q1716" s="175" t="n"/>
      <c r="R1716" s="175" t="n"/>
      <c r="S1716" s="257" t="n"/>
      <c r="U1716" s="296" t="n"/>
      <c r="V1716" s="175" t="n"/>
      <c r="W1716" s="175" t="n"/>
      <c r="X1716" s="175" t="n"/>
      <c r="Y1716" s="175" t="n"/>
      <c r="Z1716" s="175" t="n"/>
      <c r="AA1716" s="175" t="n"/>
      <c r="AB1716" s="175" t="n"/>
      <c r="AC1716" s="175" t="n"/>
      <c r="AD1716" s="175" t="n"/>
      <c r="AE1716" s="175" t="n"/>
      <c r="AF1716" s="175" t="n"/>
      <c r="AG1716" s="175" t="n"/>
      <c r="AH1716" s="175" t="n"/>
      <c r="AI1716" s="175" t="n"/>
      <c r="AJ1716" s="175" t="n"/>
    </row>
    <row r="1717">
      <c r="B1717" s="175" t="n"/>
      <c r="C1717" s="175" t="n"/>
      <c r="D1717" s="175" t="n"/>
      <c r="E1717" s="175" t="n"/>
      <c r="F1717" s="175" t="n"/>
      <c r="G1717" s="175" t="n"/>
      <c r="H1717" s="175" t="n"/>
      <c r="I1717" s="175" t="n"/>
      <c r="J1717" s="175" t="n"/>
      <c r="K1717" s="175" t="n"/>
      <c r="L1717" s="175" t="n"/>
      <c r="M1717" s="175" t="n"/>
      <c r="N1717" s="175" t="n"/>
      <c r="O1717" s="175" t="n"/>
      <c r="P1717" s="175" t="n"/>
      <c r="Q1717" s="175" t="n"/>
      <c r="R1717" s="175" t="n"/>
      <c r="S1717" s="257" t="n"/>
      <c r="U1717" s="296" t="n"/>
      <c r="V1717" s="175" t="n"/>
      <c r="W1717" s="175" t="n"/>
      <c r="X1717" s="175" t="n"/>
      <c r="Y1717" s="175" t="n"/>
      <c r="Z1717" s="175" t="n"/>
      <c r="AA1717" s="175" t="n"/>
      <c r="AB1717" s="175" t="n"/>
      <c r="AC1717" s="175" t="n"/>
      <c r="AD1717" s="175" t="n"/>
      <c r="AE1717" s="175" t="n"/>
      <c r="AF1717" s="175" t="n"/>
      <c r="AG1717" s="175" t="n"/>
      <c r="AH1717" s="175" t="n"/>
      <c r="AI1717" s="175" t="n"/>
      <c r="AJ1717" s="175" t="n"/>
    </row>
    <row r="1718">
      <c r="B1718" s="175" t="n"/>
      <c r="C1718" s="175" t="n"/>
      <c r="D1718" s="175" t="n"/>
      <c r="E1718" s="175" t="n"/>
      <c r="F1718" s="175" t="n"/>
      <c r="G1718" s="175" t="n"/>
      <c r="H1718" s="175" t="n"/>
      <c r="I1718" s="175" t="n"/>
      <c r="J1718" s="175" t="n"/>
      <c r="K1718" s="175" t="n"/>
      <c r="L1718" s="175" t="n"/>
      <c r="M1718" s="175" t="n"/>
      <c r="N1718" s="175" t="n"/>
      <c r="O1718" s="175" t="n"/>
      <c r="P1718" s="175" t="n"/>
      <c r="Q1718" s="175" t="n"/>
      <c r="R1718" s="175" t="n"/>
      <c r="S1718" s="257" t="n"/>
      <c r="U1718" s="296" t="n"/>
      <c r="V1718" s="175" t="n"/>
      <c r="W1718" s="175" t="n"/>
      <c r="X1718" s="175" t="n"/>
      <c r="Y1718" s="175" t="n"/>
      <c r="Z1718" s="175" t="n"/>
      <c r="AA1718" s="175" t="n"/>
      <c r="AB1718" s="175" t="n"/>
      <c r="AC1718" s="175" t="n"/>
      <c r="AD1718" s="175" t="n"/>
      <c r="AE1718" s="175" t="n"/>
      <c r="AF1718" s="175" t="n"/>
      <c r="AG1718" s="175" t="n"/>
      <c r="AH1718" s="175" t="n"/>
      <c r="AI1718" s="175" t="n"/>
      <c r="AJ1718" s="175" t="n"/>
    </row>
    <row r="1719">
      <c r="B1719" s="175" t="n"/>
      <c r="C1719" s="175" t="n"/>
      <c r="D1719" s="175" t="n"/>
      <c r="E1719" s="175" t="n"/>
      <c r="F1719" s="175" t="n"/>
      <c r="G1719" s="175" t="n"/>
      <c r="H1719" s="175" t="n"/>
      <c r="I1719" s="175" t="n"/>
      <c r="J1719" s="175" t="n"/>
      <c r="K1719" s="175" t="n"/>
      <c r="L1719" s="175" t="n"/>
      <c r="M1719" s="175" t="n"/>
      <c r="N1719" s="175" t="n"/>
      <c r="O1719" s="175" t="n"/>
      <c r="P1719" s="175" t="n"/>
      <c r="Q1719" s="175" t="n"/>
      <c r="R1719" s="175" t="n"/>
      <c r="S1719" s="257" t="n"/>
      <c r="U1719" s="296" t="n"/>
      <c r="V1719" s="175" t="n"/>
      <c r="W1719" s="175" t="n"/>
      <c r="X1719" s="175" t="n"/>
      <c r="Y1719" s="175" t="n"/>
      <c r="Z1719" s="175" t="n"/>
      <c r="AA1719" s="175" t="n"/>
      <c r="AB1719" s="175" t="n"/>
      <c r="AC1719" s="175" t="n"/>
      <c r="AD1719" s="175" t="n"/>
      <c r="AE1719" s="175" t="n"/>
      <c r="AF1719" s="175" t="n"/>
      <c r="AG1719" s="175" t="n"/>
      <c r="AH1719" s="175" t="n"/>
      <c r="AI1719" s="175" t="n"/>
      <c r="AJ1719" s="175" t="n"/>
    </row>
    <row r="1720">
      <c r="B1720" s="175" t="n"/>
      <c r="C1720" s="175" t="n"/>
      <c r="D1720" s="175" t="n"/>
      <c r="E1720" s="175" t="n"/>
      <c r="F1720" s="175" t="n"/>
      <c r="G1720" s="175" t="n"/>
      <c r="H1720" s="175" t="n"/>
      <c r="I1720" s="175" t="n"/>
      <c r="J1720" s="175" t="n"/>
      <c r="K1720" s="175" t="n"/>
      <c r="L1720" s="175" t="n"/>
      <c r="M1720" s="175" t="n"/>
      <c r="N1720" s="175" t="n"/>
      <c r="O1720" s="175" t="n"/>
      <c r="P1720" s="175" t="n"/>
      <c r="Q1720" s="175" t="n"/>
      <c r="R1720" s="175" t="n"/>
      <c r="S1720" s="257" t="n"/>
      <c r="U1720" s="296" t="n"/>
      <c r="V1720" s="175" t="n"/>
      <c r="W1720" s="175" t="n"/>
      <c r="X1720" s="175" t="n"/>
      <c r="Y1720" s="175" t="n"/>
      <c r="Z1720" s="175" t="n"/>
      <c r="AA1720" s="175" t="n"/>
      <c r="AB1720" s="175" t="n"/>
      <c r="AC1720" s="175" t="n"/>
      <c r="AD1720" s="175" t="n"/>
      <c r="AE1720" s="175" t="n"/>
      <c r="AF1720" s="175" t="n"/>
      <c r="AG1720" s="175" t="n"/>
      <c r="AH1720" s="175" t="n"/>
      <c r="AI1720" s="175" t="n"/>
      <c r="AJ1720" s="175" t="n"/>
    </row>
    <row r="1721">
      <c r="B1721" s="175" t="n"/>
      <c r="C1721" s="175" t="n"/>
      <c r="D1721" s="175" t="n"/>
      <c r="E1721" s="175" t="n"/>
      <c r="F1721" s="175" t="n"/>
      <c r="G1721" s="175" t="n"/>
      <c r="H1721" s="175" t="n"/>
      <c r="I1721" s="175" t="n"/>
      <c r="J1721" s="175" t="n"/>
      <c r="K1721" s="175" t="n"/>
      <c r="L1721" s="175" t="n"/>
      <c r="M1721" s="175" t="n"/>
      <c r="N1721" s="175" t="n"/>
      <c r="O1721" s="175" t="n"/>
      <c r="P1721" s="175" t="n"/>
      <c r="Q1721" s="175" t="n"/>
      <c r="R1721" s="175" t="n"/>
      <c r="S1721" s="257" t="n"/>
      <c r="U1721" s="296" t="n"/>
      <c r="V1721" s="175" t="n"/>
      <c r="W1721" s="175" t="n"/>
      <c r="X1721" s="175" t="n"/>
      <c r="Y1721" s="175" t="n"/>
      <c r="Z1721" s="175" t="n"/>
      <c r="AA1721" s="175" t="n"/>
      <c r="AB1721" s="175" t="n"/>
      <c r="AC1721" s="175" t="n"/>
      <c r="AD1721" s="175" t="n"/>
      <c r="AE1721" s="175" t="n"/>
      <c r="AF1721" s="175" t="n"/>
      <c r="AG1721" s="175" t="n"/>
      <c r="AH1721" s="175" t="n"/>
      <c r="AI1721" s="175" t="n"/>
      <c r="AJ1721" s="175" t="n"/>
    </row>
    <row r="1722">
      <c r="B1722" s="175" t="n"/>
      <c r="C1722" s="175" t="n"/>
      <c r="D1722" s="175" t="n"/>
      <c r="E1722" s="175" t="n"/>
      <c r="F1722" s="175" t="n"/>
      <c r="G1722" s="175" t="n"/>
      <c r="H1722" s="175" t="n"/>
      <c r="I1722" s="175" t="n"/>
      <c r="J1722" s="175" t="n"/>
      <c r="K1722" s="175" t="n"/>
      <c r="L1722" s="175" t="n"/>
      <c r="M1722" s="175" t="n"/>
      <c r="N1722" s="175" t="n"/>
      <c r="O1722" s="175" t="n"/>
      <c r="P1722" s="175" t="n"/>
      <c r="Q1722" s="175" t="n"/>
      <c r="R1722" s="175" t="n"/>
      <c r="S1722" s="257" t="n"/>
      <c r="U1722" s="296" t="n"/>
      <c r="V1722" s="175" t="n"/>
      <c r="W1722" s="175" t="n"/>
      <c r="X1722" s="175" t="n"/>
      <c r="Y1722" s="175" t="n"/>
      <c r="Z1722" s="175" t="n"/>
      <c r="AA1722" s="175" t="n"/>
      <c r="AB1722" s="175" t="n"/>
      <c r="AC1722" s="175" t="n"/>
      <c r="AD1722" s="175" t="n"/>
      <c r="AE1722" s="175" t="n"/>
      <c r="AF1722" s="175" t="n"/>
      <c r="AG1722" s="175" t="n"/>
      <c r="AH1722" s="175" t="n"/>
      <c r="AI1722" s="175" t="n"/>
      <c r="AJ1722" s="175" t="n"/>
    </row>
    <row r="1723">
      <c r="B1723" s="175" t="n"/>
      <c r="C1723" s="175" t="n"/>
      <c r="D1723" s="175" t="n"/>
      <c r="E1723" s="175" t="n"/>
      <c r="F1723" s="175" t="n"/>
      <c r="G1723" s="175" t="n"/>
      <c r="H1723" s="175" t="n"/>
      <c r="I1723" s="175" t="n"/>
      <c r="J1723" s="175" t="n"/>
      <c r="K1723" s="175" t="n"/>
      <c r="L1723" s="175" t="n"/>
      <c r="M1723" s="175" t="n"/>
      <c r="N1723" s="175" t="n"/>
      <c r="O1723" s="175" t="n"/>
      <c r="P1723" s="175" t="n"/>
      <c r="Q1723" s="175" t="n"/>
      <c r="R1723" s="175" t="n"/>
      <c r="S1723" s="257" t="n"/>
      <c r="U1723" s="296" t="n"/>
      <c r="V1723" s="175" t="n"/>
      <c r="W1723" s="175" t="n"/>
      <c r="X1723" s="175" t="n"/>
      <c r="Y1723" s="175" t="n"/>
      <c r="Z1723" s="175" t="n"/>
      <c r="AA1723" s="175" t="n"/>
      <c r="AB1723" s="175" t="n"/>
      <c r="AC1723" s="175" t="n"/>
      <c r="AD1723" s="175" t="n"/>
      <c r="AE1723" s="175" t="n"/>
      <c r="AF1723" s="175" t="n"/>
      <c r="AG1723" s="175" t="n"/>
      <c r="AH1723" s="175" t="n"/>
      <c r="AI1723" s="175" t="n"/>
      <c r="AJ1723" s="175" t="n"/>
    </row>
    <row r="1724">
      <c r="B1724" s="175" t="n"/>
      <c r="C1724" s="175" t="n"/>
      <c r="D1724" s="175" t="n"/>
      <c r="E1724" s="175" t="n"/>
      <c r="F1724" s="175" t="n"/>
      <c r="G1724" s="175" t="n"/>
      <c r="H1724" s="175" t="n"/>
      <c r="I1724" s="175" t="n"/>
      <c r="J1724" s="175" t="n"/>
      <c r="K1724" s="175" t="n"/>
      <c r="L1724" s="175" t="n"/>
      <c r="M1724" s="175" t="n"/>
      <c r="N1724" s="175" t="n"/>
      <c r="O1724" s="175" t="n"/>
      <c r="P1724" s="175" t="n"/>
      <c r="Q1724" s="175" t="n"/>
      <c r="R1724" s="175" t="n"/>
      <c r="S1724" s="257" t="n"/>
      <c r="U1724" s="296" t="n"/>
      <c r="V1724" s="175" t="n"/>
      <c r="W1724" s="175" t="n"/>
      <c r="X1724" s="175" t="n"/>
      <c r="Y1724" s="175" t="n"/>
      <c r="Z1724" s="175" t="n"/>
      <c r="AA1724" s="175" t="n"/>
      <c r="AB1724" s="175" t="n"/>
      <c r="AC1724" s="175" t="n"/>
      <c r="AD1724" s="175" t="n"/>
      <c r="AE1724" s="175" t="n"/>
      <c r="AF1724" s="175" t="n"/>
      <c r="AG1724" s="175" t="n"/>
      <c r="AH1724" s="175" t="n"/>
      <c r="AI1724" s="175" t="n"/>
      <c r="AJ1724" s="175" t="n"/>
    </row>
    <row r="1725">
      <c r="B1725" s="175" t="n"/>
      <c r="C1725" s="175" t="n"/>
      <c r="D1725" s="175" t="n"/>
      <c r="E1725" s="175" t="n"/>
      <c r="F1725" s="175" t="n"/>
      <c r="G1725" s="175" t="n"/>
      <c r="H1725" s="175" t="n"/>
      <c r="I1725" s="175" t="n"/>
      <c r="J1725" s="175" t="n"/>
      <c r="K1725" s="175" t="n"/>
      <c r="L1725" s="175" t="n"/>
      <c r="M1725" s="175" t="n"/>
      <c r="N1725" s="175" t="n"/>
      <c r="O1725" s="175" t="n"/>
      <c r="P1725" s="175" t="n"/>
      <c r="Q1725" s="175" t="n"/>
      <c r="R1725" s="175" t="n"/>
      <c r="S1725" s="257" t="n"/>
      <c r="U1725" s="296" t="n"/>
      <c r="V1725" s="175" t="n"/>
      <c r="W1725" s="175" t="n"/>
      <c r="X1725" s="175" t="n"/>
      <c r="Y1725" s="175" t="n"/>
      <c r="Z1725" s="175" t="n"/>
      <c r="AA1725" s="175" t="n"/>
      <c r="AB1725" s="175" t="n"/>
      <c r="AC1725" s="175" t="n"/>
      <c r="AD1725" s="175" t="n"/>
      <c r="AE1725" s="175" t="n"/>
      <c r="AF1725" s="175" t="n"/>
      <c r="AG1725" s="175" t="n"/>
      <c r="AH1725" s="175" t="n"/>
      <c r="AI1725" s="175" t="n"/>
      <c r="AJ1725" s="175" t="n"/>
    </row>
    <row r="1726">
      <c r="B1726" s="175" t="n"/>
      <c r="C1726" s="175" t="n"/>
      <c r="D1726" s="175" t="n"/>
      <c r="E1726" s="175" t="n"/>
      <c r="F1726" s="175" t="n"/>
      <c r="G1726" s="175" t="n"/>
      <c r="H1726" s="175" t="n"/>
      <c r="I1726" s="175" t="n"/>
      <c r="J1726" s="175" t="n"/>
      <c r="K1726" s="175" t="n"/>
      <c r="L1726" s="175" t="n"/>
      <c r="M1726" s="175" t="n"/>
      <c r="N1726" s="175" t="n"/>
      <c r="O1726" s="175" t="n"/>
      <c r="P1726" s="175" t="n"/>
      <c r="Q1726" s="175" t="n"/>
      <c r="R1726" s="175" t="n"/>
      <c r="S1726" s="257" t="n"/>
      <c r="U1726" s="296" t="n"/>
      <c r="V1726" s="175" t="n"/>
      <c r="W1726" s="175" t="n"/>
      <c r="X1726" s="175" t="n"/>
      <c r="Y1726" s="175" t="n"/>
      <c r="Z1726" s="175" t="n"/>
      <c r="AA1726" s="175" t="n"/>
      <c r="AB1726" s="175" t="n"/>
      <c r="AC1726" s="175" t="n"/>
      <c r="AD1726" s="175" t="n"/>
      <c r="AE1726" s="175" t="n"/>
      <c r="AF1726" s="175" t="n"/>
      <c r="AG1726" s="175" t="n"/>
      <c r="AH1726" s="175" t="n"/>
      <c r="AI1726" s="175" t="n"/>
      <c r="AJ1726" s="175" t="n"/>
    </row>
    <row r="1727">
      <c r="B1727" s="175" t="n"/>
      <c r="C1727" s="175" t="n"/>
      <c r="D1727" s="175" t="n"/>
      <c r="E1727" s="175" t="n"/>
      <c r="F1727" s="175" t="n"/>
      <c r="G1727" s="175" t="n"/>
      <c r="H1727" s="175" t="n"/>
      <c r="I1727" s="175" t="n"/>
      <c r="J1727" s="175" t="n"/>
      <c r="K1727" s="175" t="n"/>
      <c r="L1727" s="175" t="n"/>
      <c r="M1727" s="175" t="n"/>
      <c r="N1727" s="175" t="n"/>
      <c r="O1727" s="175" t="n"/>
      <c r="P1727" s="175" t="n"/>
      <c r="Q1727" s="175" t="n"/>
      <c r="R1727" s="175" t="n"/>
      <c r="S1727" s="257" t="n"/>
      <c r="U1727" s="296" t="n"/>
      <c r="V1727" s="175" t="n"/>
      <c r="W1727" s="175" t="n"/>
      <c r="X1727" s="175" t="n"/>
      <c r="Y1727" s="175" t="n"/>
      <c r="Z1727" s="175" t="n"/>
      <c r="AA1727" s="175" t="n"/>
      <c r="AB1727" s="175" t="n"/>
      <c r="AC1727" s="175" t="n"/>
      <c r="AD1727" s="175" t="n"/>
      <c r="AE1727" s="175" t="n"/>
      <c r="AF1727" s="175" t="n"/>
      <c r="AG1727" s="175" t="n"/>
      <c r="AH1727" s="175" t="n"/>
      <c r="AI1727" s="175" t="n"/>
      <c r="AJ1727" s="175" t="n"/>
    </row>
    <row r="1728">
      <c r="B1728" s="175" t="n"/>
      <c r="C1728" s="175" t="n"/>
      <c r="D1728" s="175" t="n"/>
      <c r="E1728" s="175" t="n"/>
      <c r="F1728" s="175" t="n"/>
      <c r="G1728" s="175" t="n"/>
      <c r="H1728" s="175" t="n"/>
      <c r="I1728" s="175" t="n"/>
      <c r="J1728" s="175" t="n"/>
      <c r="K1728" s="175" t="n"/>
      <c r="L1728" s="175" t="n"/>
      <c r="M1728" s="175" t="n"/>
      <c r="N1728" s="175" t="n"/>
      <c r="O1728" s="175" t="n"/>
      <c r="P1728" s="175" t="n"/>
      <c r="Q1728" s="175" t="n"/>
      <c r="R1728" s="175" t="n"/>
      <c r="S1728" s="257" t="n"/>
      <c r="U1728" s="296" t="n"/>
      <c r="V1728" s="175" t="n"/>
      <c r="W1728" s="175" t="n"/>
      <c r="X1728" s="175" t="n"/>
      <c r="Y1728" s="175" t="n"/>
      <c r="Z1728" s="175" t="n"/>
      <c r="AA1728" s="175" t="n"/>
      <c r="AB1728" s="175" t="n"/>
      <c r="AC1728" s="175" t="n"/>
      <c r="AD1728" s="175" t="n"/>
      <c r="AE1728" s="175" t="n"/>
      <c r="AF1728" s="175" t="n"/>
      <c r="AG1728" s="175" t="n"/>
      <c r="AH1728" s="175" t="n"/>
      <c r="AI1728" s="175" t="n"/>
      <c r="AJ1728" s="175" t="n"/>
    </row>
    <row r="1729">
      <c r="B1729" s="175" t="n"/>
      <c r="C1729" s="175" t="n"/>
      <c r="D1729" s="175" t="n"/>
      <c r="E1729" s="175" t="n"/>
      <c r="F1729" s="175" t="n"/>
      <c r="G1729" s="175" t="n"/>
      <c r="H1729" s="175" t="n"/>
      <c r="I1729" s="175" t="n"/>
      <c r="J1729" s="175" t="n"/>
      <c r="K1729" s="175" t="n"/>
      <c r="L1729" s="175" t="n"/>
      <c r="M1729" s="175" t="n"/>
      <c r="N1729" s="175" t="n"/>
      <c r="O1729" s="175" t="n"/>
      <c r="P1729" s="175" t="n"/>
      <c r="Q1729" s="175" t="n"/>
      <c r="R1729" s="175" t="n"/>
      <c r="S1729" s="257" t="n"/>
      <c r="U1729" s="296" t="n"/>
      <c r="V1729" s="175" t="n"/>
      <c r="W1729" s="175" t="n"/>
      <c r="X1729" s="175" t="n"/>
      <c r="Y1729" s="175" t="n"/>
      <c r="Z1729" s="175" t="n"/>
      <c r="AA1729" s="175" t="n"/>
      <c r="AB1729" s="175" t="n"/>
      <c r="AC1729" s="175" t="n"/>
      <c r="AD1729" s="175" t="n"/>
      <c r="AE1729" s="175" t="n"/>
      <c r="AF1729" s="175" t="n"/>
      <c r="AG1729" s="175" t="n"/>
      <c r="AH1729" s="175" t="n"/>
      <c r="AI1729" s="175" t="n"/>
      <c r="AJ1729" s="175" t="n"/>
    </row>
    <row r="1730">
      <c r="B1730" s="175" t="n"/>
      <c r="C1730" s="175" t="n"/>
      <c r="D1730" s="175" t="n"/>
      <c r="E1730" s="175" t="n"/>
      <c r="F1730" s="175" t="n"/>
      <c r="G1730" s="175" t="n"/>
      <c r="H1730" s="175" t="n"/>
      <c r="I1730" s="175" t="n"/>
      <c r="J1730" s="175" t="n"/>
      <c r="K1730" s="175" t="n"/>
      <c r="L1730" s="175" t="n"/>
      <c r="M1730" s="175" t="n"/>
      <c r="N1730" s="175" t="n"/>
      <c r="O1730" s="175" t="n"/>
      <c r="P1730" s="175" t="n"/>
      <c r="Q1730" s="175" t="n"/>
      <c r="R1730" s="175" t="n"/>
      <c r="S1730" s="257" t="n"/>
      <c r="U1730" s="296" t="n"/>
      <c r="V1730" s="175" t="n"/>
      <c r="W1730" s="175" t="n"/>
      <c r="X1730" s="175" t="n"/>
      <c r="Y1730" s="175" t="n"/>
      <c r="Z1730" s="175" t="n"/>
      <c r="AA1730" s="175" t="n"/>
      <c r="AB1730" s="175" t="n"/>
      <c r="AC1730" s="175" t="n"/>
      <c r="AD1730" s="175" t="n"/>
      <c r="AE1730" s="175" t="n"/>
      <c r="AF1730" s="175" t="n"/>
      <c r="AG1730" s="175" t="n"/>
      <c r="AH1730" s="175" t="n"/>
      <c r="AI1730" s="175" t="n"/>
      <c r="AJ1730" s="175" t="n"/>
    </row>
    <row r="1731">
      <c r="B1731" s="175" t="n"/>
      <c r="C1731" s="175" t="n"/>
      <c r="D1731" s="175" t="n"/>
      <c r="E1731" s="175" t="n"/>
      <c r="F1731" s="175" t="n"/>
      <c r="G1731" s="175" t="n"/>
      <c r="H1731" s="175" t="n"/>
      <c r="I1731" s="175" t="n"/>
      <c r="J1731" s="175" t="n"/>
      <c r="K1731" s="175" t="n"/>
      <c r="L1731" s="175" t="n"/>
      <c r="M1731" s="175" t="n"/>
      <c r="N1731" s="175" t="n"/>
      <c r="O1731" s="175" t="n"/>
      <c r="P1731" s="175" t="n"/>
      <c r="Q1731" s="175" t="n"/>
      <c r="R1731" s="175" t="n"/>
      <c r="S1731" s="257" t="n"/>
      <c r="U1731" s="296" t="n"/>
      <c r="V1731" s="175" t="n"/>
      <c r="W1731" s="175" t="n"/>
      <c r="X1731" s="175" t="n"/>
      <c r="Y1731" s="175" t="n"/>
      <c r="Z1731" s="175" t="n"/>
      <c r="AA1731" s="175" t="n"/>
      <c r="AB1731" s="175" t="n"/>
      <c r="AC1731" s="175" t="n"/>
      <c r="AD1731" s="175" t="n"/>
      <c r="AE1731" s="175" t="n"/>
      <c r="AF1731" s="175" t="n"/>
      <c r="AG1731" s="175" t="n"/>
      <c r="AH1731" s="175" t="n"/>
      <c r="AI1731" s="175" t="n"/>
      <c r="AJ1731" s="175" t="n"/>
    </row>
    <row r="1732">
      <c r="B1732" s="175" t="n"/>
      <c r="C1732" s="175" t="n"/>
      <c r="D1732" s="175" t="n"/>
      <c r="E1732" s="175" t="n"/>
      <c r="F1732" s="175" t="n"/>
      <c r="G1732" s="175" t="n"/>
      <c r="H1732" s="175" t="n"/>
      <c r="I1732" s="175" t="n"/>
      <c r="J1732" s="175" t="n"/>
      <c r="K1732" s="175" t="n"/>
      <c r="L1732" s="175" t="n"/>
      <c r="M1732" s="175" t="n"/>
      <c r="N1732" s="175" t="n"/>
      <c r="O1732" s="175" t="n"/>
      <c r="P1732" s="175" t="n"/>
      <c r="Q1732" s="175" t="n"/>
      <c r="R1732" s="175" t="n"/>
      <c r="S1732" s="257" t="n"/>
      <c r="U1732" s="296" t="n"/>
      <c r="V1732" s="175" t="n"/>
      <c r="W1732" s="175" t="n"/>
      <c r="X1732" s="175" t="n"/>
      <c r="Y1732" s="175" t="n"/>
      <c r="Z1732" s="175" t="n"/>
      <c r="AA1732" s="175" t="n"/>
      <c r="AB1732" s="175" t="n"/>
      <c r="AC1732" s="175" t="n"/>
      <c r="AD1732" s="175" t="n"/>
      <c r="AE1732" s="175" t="n"/>
      <c r="AF1732" s="175" t="n"/>
      <c r="AG1732" s="175" t="n"/>
      <c r="AH1732" s="175" t="n"/>
      <c r="AI1732" s="175" t="n"/>
      <c r="AJ1732" s="175" t="n"/>
    </row>
    <row r="1733">
      <c r="B1733" s="175" t="n"/>
      <c r="C1733" s="175" t="n"/>
      <c r="D1733" s="175" t="n"/>
      <c r="E1733" s="175" t="n"/>
      <c r="F1733" s="175" t="n"/>
      <c r="G1733" s="175" t="n"/>
      <c r="H1733" s="175" t="n"/>
      <c r="I1733" s="175" t="n"/>
      <c r="J1733" s="175" t="n"/>
      <c r="K1733" s="175" t="n"/>
      <c r="L1733" s="175" t="n"/>
      <c r="M1733" s="175" t="n"/>
      <c r="N1733" s="175" t="n"/>
      <c r="O1733" s="175" t="n"/>
      <c r="P1733" s="175" t="n"/>
      <c r="Q1733" s="175" t="n"/>
      <c r="R1733" s="175" t="n"/>
      <c r="S1733" s="257" t="n"/>
      <c r="U1733" s="296" t="n"/>
      <c r="V1733" s="175" t="n"/>
      <c r="W1733" s="175" t="n"/>
      <c r="X1733" s="175" t="n"/>
      <c r="Y1733" s="175" t="n"/>
      <c r="Z1733" s="175" t="n"/>
      <c r="AA1733" s="175" t="n"/>
      <c r="AB1733" s="175" t="n"/>
      <c r="AC1733" s="175" t="n"/>
      <c r="AD1733" s="175" t="n"/>
      <c r="AE1733" s="175" t="n"/>
      <c r="AF1733" s="175" t="n"/>
      <c r="AG1733" s="175" t="n"/>
      <c r="AH1733" s="175" t="n"/>
      <c r="AI1733" s="175" t="n"/>
      <c r="AJ1733" s="175" t="n"/>
    </row>
    <row r="1734">
      <c r="B1734" s="175" t="n"/>
      <c r="C1734" s="175" t="n"/>
      <c r="D1734" s="175" t="n"/>
      <c r="E1734" s="175" t="n"/>
      <c r="F1734" s="175" t="n"/>
      <c r="G1734" s="175" t="n"/>
      <c r="H1734" s="175" t="n"/>
      <c r="I1734" s="175" t="n"/>
      <c r="J1734" s="175" t="n"/>
      <c r="K1734" s="175" t="n"/>
      <c r="L1734" s="175" t="n"/>
      <c r="M1734" s="175" t="n"/>
      <c r="N1734" s="175" t="n"/>
      <c r="O1734" s="175" t="n"/>
      <c r="P1734" s="175" t="n"/>
      <c r="Q1734" s="175" t="n"/>
      <c r="R1734" s="175" t="n"/>
      <c r="S1734" s="257" t="n"/>
      <c r="U1734" s="296" t="n"/>
      <c r="V1734" s="175" t="n"/>
      <c r="W1734" s="175" t="n"/>
      <c r="X1734" s="175" t="n"/>
      <c r="Y1734" s="175" t="n"/>
      <c r="Z1734" s="175" t="n"/>
      <c r="AA1734" s="175" t="n"/>
      <c r="AB1734" s="175" t="n"/>
      <c r="AC1734" s="175" t="n"/>
      <c r="AD1734" s="175" t="n"/>
      <c r="AE1734" s="175" t="n"/>
      <c r="AF1734" s="175" t="n"/>
      <c r="AG1734" s="175" t="n"/>
      <c r="AH1734" s="175" t="n"/>
      <c r="AI1734" s="175" t="n"/>
      <c r="AJ1734" s="175" t="n"/>
    </row>
    <row r="1735">
      <c r="B1735" s="175" t="n"/>
      <c r="C1735" s="175" t="n"/>
      <c r="D1735" s="175" t="n"/>
      <c r="E1735" s="175" t="n"/>
      <c r="F1735" s="175" t="n"/>
      <c r="G1735" s="175" t="n"/>
      <c r="H1735" s="175" t="n"/>
      <c r="I1735" s="175" t="n"/>
      <c r="J1735" s="175" t="n"/>
      <c r="K1735" s="175" t="n"/>
      <c r="L1735" s="175" t="n"/>
      <c r="M1735" s="175" t="n"/>
      <c r="N1735" s="175" t="n"/>
      <c r="O1735" s="175" t="n"/>
      <c r="P1735" s="175" t="n"/>
      <c r="Q1735" s="175" t="n"/>
      <c r="R1735" s="175" t="n"/>
      <c r="S1735" s="257" t="n"/>
      <c r="U1735" s="296" t="n"/>
      <c r="V1735" s="175" t="n"/>
      <c r="W1735" s="175" t="n"/>
      <c r="X1735" s="175" t="n"/>
      <c r="Y1735" s="175" t="n"/>
      <c r="Z1735" s="175" t="n"/>
      <c r="AA1735" s="175" t="n"/>
      <c r="AB1735" s="175" t="n"/>
      <c r="AC1735" s="175" t="n"/>
      <c r="AD1735" s="175" t="n"/>
      <c r="AE1735" s="175" t="n"/>
      <c r="AF1735" s="175" t="n"/>
      <c r="AG1735" s="175" t="n"/>
      <c r="AH1735" s="175" t="n"/>
      <c r="AI1735" s="175" t="n"/>
      <c r="AJ1735" s="175" t="n"/>
    </row>
    <row r="1736">
      <c r="B1736" s="175" t="n"/>
      <c r="C1736" s="175" t="n"/>
      <c r="D1736" s="175" t="n"/>
      <c r="E1736" s="175" t="n"/>
      <c r="F1736" s="175" t="n"/>
      <c r="G1736" s="175" t="n"/>
      <c r="H1736" s="175" t="n"/>
      <c r="I1736" s="175" t="n"/>
      <c r="J1736" s="175" t="n"/>
      <c r="K1736" s="175" t="n"/>
      <c r="L1736" s="175" t="n"/>
      <c r="M1736" s="175" t="n"/>
      <c r="N1736" s="175" t="n"/>
      <c r="O1736" s="175" t="n"/>
      <c r="P1736" s="175" t="n"/>
      <c r="Q1736" s="175" t="n"/>
      <c r="R1736" s="175" t="n"/>
      <c r="S1736" s="257" t="n"/>
      <c r="U1736" s="296" t="n"/>
      <c r="V1736" s="175" t="n"/>
      <c r="W1736" s="175" t="n"/>
      <c r="X1736" s="175" t="n"/>
      <c r="Y1736" s="175" t="n"/>
      <c r="Z1736" s="175" t="n"/>
      <c r="AA1736" s="175" t="n"/>
      <c r="AB1736" s="175" t="n"/>
      <c r="AC1736" s="175" t="n"/>
      <c r="AD1736" s="175" t="n"/>
      <c r="AE1736" s="175" t="n"/>
      <c r="AF1736" s="175" t="n"/>
      <c r="AG1736" s="175" t="n"/>
      <c r="AH1736" s="175" t="n"/>
      <c r="AI1736" s="175" t="n"/>
      <c r="AJ1736" s="175" t="n"/>
    </row>
    <row r="1737">
      <c r="B1737" s="175" t="n"/>
      <c r="C1737" s="175" t="n"/>
      <c r="D1737" s="175" t="n"/>
      <c r="E1737" s="175" t="n"/>
      <c r="F1737" s="175" t="n"/>
      <c r="G1737" s="175" t="n"/>
      <c r="H1737" s="175" t="n"/>
      <c r="I1737" s="175" t="n"/>
      <c r="J1737" s="175" t="n"/>
      <c r="K1737" s="175" t="n"/>
      <c r="L1737" s="175" t="n"/>
      <c r="M1737" s="175" t="n"/>
      <c r="N1737" s="175" t="n"/>
      <c r="O1737" s="175" t="n"/>
      <c r="P1737" s="175" t="n"/>
      <c r="Q1737" s="175" t="n"/>
      <c r="R1737" s="175" t="n"/>
      <c r="S1737" s="257" t="n"/>
      <c r="U1737" s="296" t="n"/>
      <c r="V1737" s="175" t="n"/>
      <c r="W1737" s="175" t="n"/>
      <c r="X1737" s="175" t="n"/>
      <c r="Y1737" s="175" t="n"/>
      <c r="Z1737" s="175" t="n"/>
      <c r="AA1737" s="175" t="n"/>
      <c r="AB1737" s="175" t="n"/>
      <c r="AC1737" s="175" t="n"/>
      <c r="AD1737" s="175" t="n"/>
      <c r="AE1737" s="175" t="n"/>
      <c r="AF1737" s="175" t="n"/>
      <c r="AG1737" s="175" t="n"/>
      <c r="AH1737" s="175" t="n"/>
      <c r="AI1737" s="175" t="n"/>
      <c r="AJ1737" s="175" t="n"/>
    </row>
    <row r="1738">
      <c r="B1738" s="175" t="n"/>
      <c r="C1738" s="175" t="n"/>
      <c r="D1738" s="175" t="n"/>
      <c r="E1738" s="175" t="n"/>
      <c r="F1738" s="175" t="n"/>
      <c r="G1738" s="175" t="n"/>
      <c r="H1738" s="175" t="n"/>
      <c r="I1738" s="175" t="n"/>
      <c r="J1738" s="175" t="n"/>
      <c r="K1738" s="175" t="n"/>
      <c r="L1738" s="175" t="n"/>
      <c r="M1738" s="175" t="n"/>
      <c r="N1738" s="175" t="n"/>
      <c r="O1738" s="175" t="n"/>
      <c r="P1738" s="175" t="n"/>
      <c r="Q1738" s="175" t="n"/>
      <c r="R1738" s="175" t="n"/>
      <c r="S1738" s="257" t="n"/>
      <c r="U1738" s="296" t="n"/>
      <c r="V1738" s="175" t="n"/>
      <c r="W1738" s="175" t="n"/>
      <c r="X1738" s="175" t="n"/>
      <c r="Y1738" s="175" t="n"/>
      <c r="Z1738" s="175" t="n"/>
      <c r="AA1738" s="175" t="n"/>
      <c r="AB1738" s="175" t="n"/>
      <c r="AC1738" s="175" t="n"/>
      <c r="AD1738" s="175" t="n"/>
      <c r="AE1738" s="175" t="n"/>
      <c r="AF1738" s="175" t="n"/>
      <c r="AG1738" s="175" t="n"/>
      <c r="AH1738" s="175" t="n"/>
      <c r="AI1738" s="175" t="n"/>
      <c r="AJ1738" s="175" t="n"/>
    </row>
    <row r="1739">
      <c r="B1739" s="175" t="n"/>
      <c r="C1739" s="175" t="n"/>
      <c r="D1739" s="175" t="n"/>
      <c r="E1739" s="175" t="n"/>
      <c r="F1739" s="175" t="n"/>
      <c r="G1739" s="175" t="n"/>
      <c r="H1739" s="175" t="n"/>
      <c r="I1739" s="175" t="n"/>
      <c r="J1739" s="175" t="n"/>
      <c r="K1739" s="175" t="n"/>
      <c r="L1739" s="175" t="n"/>
      <c r="M1739" s="175" t="n"/>
      <c r="N1739" s="175" t="n"/>
      <c r="O1739" s="175" t="n"/>
      <c r="P1739" s="175" t="n"/>
      <c r="Q1739" s="175" t="n"/>
      <c r="R1739" s="175" t="n"/>
      <c r="S1739" s="257" t="n"/>
      <c r="U1739" s="296" t="n"/>
      <c r="V1739" s="175" t="n"/>
      <c r="W1739" s="175" t="n"/>
      <c r="X1739" s="175" t="n"/>
      <c r="Y1739" s="175" t="n"/>
      <c r="Z1739" s="175" t="n"/>
      <c r="AA1739" s="175" t="n"/>
      <c r="AB1739" s="175" t="n"/>
      <c r="AC1739" s="175" t="n"/>
      <c r="AD1739" s="175" t="n"/>
      <c r="AE1739" s="175" t="n"/>
      <c r="AF1739" s="175" t="n"/>
      <c r="AG1739" s="175" t="n"/>
      <c r="AH1739" s="175" t="n"/>
      <c r="AI1739" s="175" t="n"/>
      <c r="AJ1739" s="175" t="n"/>
    </row>
    <row r="1740">
      <c r="B1740" s="175" t="n"/>
      <c r="C1740" s="175" t="n"/>
      <c r="D1740" s="175" t="n"/>
      <c r="E1740" s="175" t="n"/>
      <c r="F1740" s="175" t="n"/>
      <c r="G1740" s="175" t="n"/>
      <c r="H1740" s="175" t="n"/>
      <c r="I1740" s="175" t="n"/>
      <c r="J1740" s="175" t="n"/>
      <c r="K1740" s="175" t="n"/>
      <c r="L1740" s="175" t="n"/>
      <c r="M1740" s="175" t="n"/>
      <c r="N1740" s="175" t="n"/>
      <c r="O1740" s="175" t="n"/>
      <c r="P1740" s="175" t="n"/>
      <c r="Q1740" s="175" t="n"/>
      <c r="R1740" s="175" t="n"/>
      <c r="S1740" s="257" t="n"/>
      <c r="U1740" s="296" t="n"/>
      <c r="V1740" s="175" t="n"/>
      <c r="W1740" s="175" t="n"/>
      <c r="X1740" s="175" t="n"/>
      <c r="Y1740" s="175" t="n"/>
      <c r="Z1740" s="175" t="n"/>
      <c r="AA1740" s="175" t="n"/>
      <c r="AB1740" s="175" t="n"/>
      <c r="AC1740" s="175" t="n"/>
      <c r="AD1740" s="175" t="n"/>
      <c r="AE1740" s="175" t="n"/>
      <c r="AF1740" s="175" t="n"/>
      <c r="AG1740" s="175" t="n"/>
      <c r="AH1740" s="175" t="n"/>
      <c r="AI1740" s="175" t="n"/>
      <c r="AJ1740" s="175" t="n"/>
    </row>
    <row r="1741">
      <c r="B1741" s="175" t="n"/>
      <c r="C1741" s="175" t="n"/>
      <c r="D1741" s="175" t="n"/>
      <c r="E1741" s="175" t="n"/>
      <c r="F1741" s="175" t="n"/>
      <c r="G1741" s="175" t="n"/>
      <c r="H1741" s="175" t="n"/>
      <c r="I1741" s="175" t="n"/>
      <c r="J1741" s="175" t="n"/>
      <c r="K1741" s="175" t="n"/>
      <c r="L1741" s="175" t="n"/>
      <c r="M1741" s="175" t="n"/>
      <c r="N1741" s="175" t="n"/>
      <c r="O1741" s="175" t="n"/>
      <c r="P1741" s="175" t="n"/>
      <c r="Q1741" s="175" t="n"/>
      <c r="R1741" s="175" t="n"/>
      <c r="S1741" s="257" t="n"/>
      <c r="U1741" s="296" t="n"/>
      <c r="V1741" s="175" t="n"/>
      <c r="W1741" s="175" t="n"/>
      <c r="X1741" s="175" t="n"/>
      <c r="Y1741" s="175" t="n"/>
      <c r="Z1741" s="175" t="n"/>
      <c r="AA1741" s="175" t="n"/>
      <c r="AB1741" s="175" t="n"/>
      <c r="AC1741" s="175" t="n"/>
      <c r="AD1741" s="175" t="n"/>
      <c r="AE1741" s="175" t="n"/>
      <c r="AF1741" s="175" t="n"/>
      <c r="AG1741" s="175" t="n"/>
      <c r="AH1741" s="175" t="n"/>
      <c r="AI1741" s="175" t="n"/>
      <c r="AJ1741" s="175" t="n"/>
    </row>
    <row r="1742">
      <c r="B1742" s="175" t="n"/>
      <c r="C1742" s="175" t="n"/>
      <c r="D1742" s="175" t="n"/>
      <c r="E1742" s="175" t="n"/>
      <c r="F1742" s="175" t="n"/>
      <c r="G1742" s="175" t="n"/>
      <c r="H1742" s="175" t="n"/>
      <c r="I1742" s="175" t="n"/>
      <c r="J1742" s="175" t="n"/>
      <c r="K1742" s="175" t="n"/>
      <c r="L1742" s="175" t="n"/>
      <c r="M1742" s="175" t="n"/>
      <c r="N1742" s="175" t="n"/>
      <c r="O1742" s="175" t="n"/>
      <c r="P1742" s="175" t="n"/>
      <c r="Q1742" s="175" t="n"/>
      <c r="R1742" s="175" t="n"/>
      <c r="S1742" s="257" t="n"/>
      <c r="U1742" s="296" t="n"/>
      <c r="V1742" s="175" t="n"/>
      <c r="W1742" s="175" t="n"/>
      <c r="X1742" s="175" t="n"/>
      <c r="Y1742" s="175" t="n"/>
      <c r="Z1742" s="175" t="n"/>
      <c r="AA1742" s="175" t="n"/>
      <c r="AB1742" s="175" t="n"/>
      <c r="AC1742" s="175" t="n"/>
      <c r="AD1742" s="175" t="n"/>
      <c r="AE1742" s="175" t="n"/>
      <c r="AF1742" s="175" t="n"/>
      <c r="AG1742" s="175" t="n"/>
      <c r="AH1742" s="175" t="n"/>
      <c r="AI1742" s="175" t="n"/>
      <c r="AJ1742" s="175" t="n"/>
    </row>
    <row r="1743">
      <c r="B1743" s="175" t="n"/>
      <c r="C1743" s="175" t="n"/>
      <c r="D1743" s="175" t="n"/>
      <c r="E1743" s="175" t="n"/>
      <c r="F1743" s="175" t="n"/>
      <c r="G1743" s="175" t="n"/>
      <c r="H1743" s="175" t="n"/>
      <c r="I1743" s="175" t="n"/>
      <c r="J1743" s="175" t="n"/>
      <c r="K1743" s="175" t="n"/>
      <c r="L1743" s="175" t="n"/>
      <c r="M1743" s="175" t="n"/>
      <c r="N1743" s="175" t="n"/>
      <c r="O1743" s="175" t="n"/>
      <c r="P1743" s="175" t="n"/>
      <c r="Q1743" s="175" t="n"/>
      <c r="R1743" s="175" t="n"/>
      <c r="S1743" s="257" t="n"/>
      <c r="U1743" s="296" t="n"/>
      <c r="V1743" s="175" t="n"/>
      <c r="W1743" s="175" t="n"/>
      <c r="X1743" s="175" t="n"/>
      <c r="Y1743" s="175" t="n"/>
      <c r="Z1743" s="175" t="n"/>
      <c r="AA1743" s="175" t="n"/>
      <c r="AB1743" s="175" t="n"/>
      <c r="AC1743" s="175" t="n"/>
      <c r="AD1743" s="175" t="n"/>
      <c r="AE1743" s="175" t="n"/>
      <c r="AF1743" s="175" t="n"/>
      <c r="AG1743" s="175" t="n"/>
      <c r="AH1743" s="175" t="n"/>
      <c r="AI1743" s="175" t="n"/>
      <c r="AJ1743" s="175" t="n"/>
    </row>
    <row r="1744">
      <c r="B1744" s="175" t="n"/>
      <c r="C1744" s="175" t="n"/>
      <c r="D1744" s="175" t="n"/>
      <c r="E1744" s="175" t="n"/>
      <c r="F1744" s="175" t="n"/>
      <c r="G1744" s="175" t="n"/>
      <c r="H1744" s="175" t="n"/>
      <c r="I1744" s="175" t="n"/>
      <c r="J1744" s="175" t="n"/>
      <c r="K1744" s="175" t="n"/>
      <c r="L1744" s="175" t="n"/>
      <c r="M1744" s="175" t="n"/>
      <c r="N1744" s="175" t="n"/>
      <c r="O1744" s="175" t="n"/>
      <c r="P1744" s="175" t="n"/>
      <c r="Q1744" s="175" t="n"/>
      <c r="R1744" s="175" t="n"/>
      <c r="S1744" s="257" t="n"/>
      <c r="U1744" s="296" t="n"/>
      <c r="V1744" s="175" t="n"/>
      <c r="W1744" s="175" t="n"/>
      <c r="X1744" s="175" t="n"/>
      <c r="Y1744" s="175" t="n"/>
      <c r="Z1744" s="175" t="n"/>
      <c r="AA1744" s="175" t="n"/>
      <c r="AB1744" s="175" t="n"/>
      <c r="AC1744" s="175" t="n"/>
      <c r="AD1744" s="175" t="n"/>
      <c r="AE1744" s="175" t="n"/>
      <c r="AF1744" s="175" t="n"/>
      <c r="AG1744" s="175" t="n"/>
      <c r="AH1744" s="175" t="n"/>
      <c r="AI1744" s="175" t="n"/>
      <c r="AJ1744" s="175" t="n"/>
    </row>
    <row r="1745">
      <c r="B1745" s="175" t="n"/>
      <c r="C1745" s="175" t="n"/>
      <c r="D1745" s="175" t="n"/>
      <c r="E1745" s="175" t="n"/>
      <c r="F1745" s="175" t="n"/>
      <c r="G1745" s="175" t="n"/>
      <c r="H1745" s="175" t="n"/>
      <c r="I1745" s="175" t="n"/>
      <c r="J1745" s="175" t="n"/>
      <c r="K1745" s="175" t="n"/>
      <c r="L1745" s="175" t="n"/>
      <c r="M1745" s="175" t="n"/>
      <c r="N1745" s="175" t="n"/>
      <c r="O1745" s="175" t="n"/>
      <c r="P1745" s="175" t="n"/>
      <c r="Q1745" s="175" t="n"/>
      <c r="R1745" s="175" t="n"/>
      <c r="S1745" s="257" t="n"/>
      <c r="U1745" s="296" t="n"/>
      <c r="V1745" s="175" t="n"/>
      <c r="W1745" s="175" t="n"/>
      <c r="X1745" s="175" t="n"/>
      <c r="Y1745" s="175" t="n"/>
      <c r="Z1745" s="175" t="n"/>
      <c r="AA1745" s="175" t="n"/>
      <c r="AB1745" s="175" t="n"/>
      <c r="AC1745" s="175" t="n"/>
      <c r="AD1745" s="175" t="n"/>
      <c r="AE1745" s="175" t="n"/>
      <c r="AF1745" s="175" t="n"/>
      <c r="AG1745" s="175" t="n"/>
      <c r="AH1745" s="175" t="n"/>
      <c r="AI1745" s="175" t="n"/>
      <c r="AJ1745" s="175" t="n"/>
    </row>
    <row r="1746">
      <c r="B1746" s="175" t="n"/>
      <c r="C1746" s="175" t="n"/>
      <c r="D1746" s="175" t="n"/>
      <c r="E1746" s="175" t="n"/>
      <c r="F1746" s="175" t="n"/>
      <c r="G1746" s="175" t="n"/>
      <c r="H1746" s="175" t="n"/>
      <c r="I1746" s="175" t="n"/>
      <c r="J1746" s="175" t="n"/>
      <c r="K1746" s="175" t="n"/>
      <c r="L1746" s="175" t="n"/>
      <c r="M1746" s="175" t="n"/>
      <c r="N1746" s="175" t="n"/>
      <c r="O1746" s="175" t="n"/>
      <c r="P1746" s="175" t="n"/>
      <c r="Q1746" s="175" t="n"/>
      <c r="R1746" s="175" t="n"/>
      <c r="S1746" s="257" t="n"/>
      <c r="U1746" s="296" t="n"/>
      <c r="V1746" s="175" t="n"/>
      <c r="W1746" s="175" t="n"/>
      <c r="X1746" s="175" t="n"/>
      <c r="Y1746" s="175" t="n"/>
      <c r="Z1746" s="175" t="n"/>
      <c r="AA1746" s="175" t="n"/>
      <c r="AB1746" s="175" t="n"/>
      <c r="AC1746" s="175" t="n"/>
      <c r="AD1746" s="175" t="n"/>
      <c r="AE1746" s="175" t="n"/>
      <c r="AF1746" s="175" t="n"/>
      <c r="AG1746" s="175" t="n"/>
      <c r="AH1746" s="175" t="n"/>
      <c r="AI1746" s="175" t="n"/>
      <c r="AJ1746" s="175" t="n"/>
    </row>
    <row r="1747">
      <c r="B1747" s="175" t="n"/>
      <c r="C1747" s="175" t="n"/>
      <c r="D1747" s="175" t="n"/>
      <c r="E1747" s="175" t="n"/>
      <c r="F1747" s="175" t="n"/>
      <c r="G1747" s="175" t="n"/>
      <c r="H1747" s="175" t="n"/>
      <c r="I1747" s="175" t="n"/>
      <c r="J1747" s="175" t="n"/>
      <c r="K1747" s="175" t="n"/>
      <c r="L1747" s="175" t="n"/>
      <c r="M1747" s="175" t="n"/>
      <c r="N1747" s="175" t="n"/>
      <c r="O1747" s="175" t="n"/>
      <c r="P1747" s="175" t="n"/>
      <c r="Q1747" s="175" t="n"/>
      <c r="R1747" s="175" t="n"/>
      <c r="S1747" s="257" t="n"/>
      <c r="U1747" s="296" t="n"/>
      <c r="V1747" s="175" t="n"/>
      <c r="W1747" s="175" t="n"/>
      <c r="X1747" s="175" t="n"/>
      <c r="Y1747" s="175" t="n"/>
      <c r="Z1747" s="175" t="n"/>
      <c r="AA1747" s="175" t="n"/>
      <c r="AB1747" s="175" t="n"/>
      <c r="AC1747" s="175" t="n"/>
      <c r="AD1747" s="175" t="n"/>
      <c r="AE1747" s="175" t="n"/>
      <c r="AF1747" s="175" t="n"/>
      <c r="AG1747" s="175" t="n"/>
      <c r="AH1747" s="175" t="n"/>
      <c r="AI1747" s="175" t="n"/>
      <c r="AJ1747" s="175" t="n"/>
    </row>
    <row r="1748">
      <c r="B1748" s="175" t="n"/>
      <c r="C1748" s="175" t="n"/>
      <c r="D1748" s="175" t="n"/>
      <c r="E1748" s="175" t="n"/>
      <c r="F1748" s="175" t="n"/>
      <c r="G1748" s="175" t="n"/>
      <c r="H1748" s="175" t="n"/>
      <c r="I1748" s="175" t="n"/>
      <c r="J1748" s="175" t="n"/>
      <c r="K1748" s="175" t="n"/>
      <c r="L1748" s="175" t="n"/>
      <c r="M1748" s="175" t="n"/>
      <c r="N1748" s="175" t="n"/>
      <c r="O1748" s="175" t="n"/>
      <c r="P1748" s="175" t="n"/>
      <c r="Q1748" s="175" t="n"/>
      <c r="R1748" s="175" t="n"/>
      <c r="S1748" s="257" t="n"/>
      <c r="U1748" s="296" t="n"/>
      <c r="V1748" s="175" t="n"/>
      <c r="W1748" s="175" t="n"/>
      <c r="X1748" s="175" t="n"/>
      <c r="Y1748" s="175" t="n"/>
      <c r="Z1748" s="175" t="n"/>
      <c r="AA1748" s="175" t="n"/>
      <c r="AB1748" s="175" t="n"/>
      <c r="AC1748" s="175" t="n"/>
      <c r="AD1748" s="175" t="n"/>
      <c r="AE1748" s="175" t="n"/>
      <c r="AF1748" s="175" t="n"/>
      <c r="AG1748" s="175" t="n"/>
      <c r="AH1748" s="175" t="n"/>
      <c r="AI1748" s="175" t="n"/>
      <c r="AJ1748" s="175" t="n"/>
    </row>
    <row r="1749">
      <c r="B1749" s="175" t="n"/>
      <c r="C1749" s="175" t="n"/>
      <c r="D1749" s="175" t="n"/>
      <c r="E1749" s="175" t="n"/>
      <c r="F1749" s="175" t="n"/>
      <c r="G1749" s="175" t="n"/>
      <c r="H1749" s="175" t="n"/>
      <c r="I1749" s="175" t="n"/>
      <c r="J1749" s="175" t="n"/>
      <c r="K1749" s="175" t="n"/>
      <c r="L1749" s="175" t="n"/>
      <c r="M1749" s="175" t="n"/>
      <c r="N1749" s="175" t="n"/>
      <c r="O1749" s="175" t="n"/>
      <c r="P1749" s="175" t="n"/>
      <c r="Q1749" s="175" t="n"/>
      <c r="R1749" s="175" t="n"/>
      <c r="S1749" s="257" t="n"/>
      <c r="U1749" s="296" t="n"/>
      <c r="V1749" s="175" t="n"/>
      <c r="W1749" s="175" t="n"/>
      <c r="X1749" s="175" t="n"/>
      <c r="Y1749" s="175" t="n"/>
      <c r="Z1749" s="175" t="n"/>
      <c r="AA1749" s="175" t="n"/>
      <c r="AB1749" s="175" t="n"/>
      <c r="AC1749" s="175" t="n"/>
      <c r="AD1749" s="175" t="n"/>
      <c r="AE1749" s="175" t="n"/>
      <c r="AF1749" s="175" t="n"/>
      <c r="AG1749" s="175" t="n"/>
      <c r="AH1749" s="175" t="n"/>
      <c r="AI1749" s="175" t="n"/>
      <c r="AJ1749" s="175" t="n"/>
    </row>
    <row r="1750">
      <c r="B1750" s="175" t="n"/>
      <c r="C1750" s="175" t="n"/>
      <c r="D1750" s="175" t="n"/>
      <c r="E1750" s="175" t="n"/>
      <c r="F1750" s="175" t="n"/>
      <c r="G1750" s="175" t="n"/>
      <c r="H1750" s="175" t="n"/>
      <c r="I1750" s="175" t="n"/>
      <c r="J1750" s="175" t="n"/>
      <c r="K1750" s="175" t="n"/>
      <c r="L1750" s="175" t="n"/>
      <c r="M1750" s="175" t="n"/>
      <c r="N1750" s="175" t="n"/>
      <c r="O1750" s="175" t="n"/>
      <c r="P1750" s="175" t="n"/>
      <c r="Q1750" s="175" t="n"/>
      <c r="R1750" s="175" t="n"/>
      <c r="S1750" s="257" t="n"/>
      <c r="U1750" s="296" t="n"/>
      <c r="V1750" s="175" t="n"/>
      <c r="W1750" s="175" t="n"/>
      <c r="X1750" s="175" t="n"/>
      <c r="Y1750" s="175" t="n"/>
      <c r="Z1750" s="175" t="n"/>
      <c r="AA1750" s="175" t="n"/>
      <c r="AB1750" s="175" t="n"/>
      <c r="AC1750" s="175" t="n"/>
      <c r="AD1750" s="175" t="n"/>
      <c r="AE1750" s="175" t="n"/>
      <c r="AF1750" s="175" t="n"/>
      <c r="AG1750" s="175" t="n"/>
      <c r="AH1750" s="175" t="n"/>
      <c r="AI1750" s="175" t="n"/>
      <c r="AJ1750" s="175" t="n"/>
    </row>
    <row r="1751">
      <c r="B1751" s="175" t="n"/>
      <c r="C1751" s="175" t="n"/>
      <c r="D1751" s="175" t="n"/>
      <c r="E1751" s="175" t="n"/>
      <c r="F1751" s="175" t="n"/>
      <c r="G1751" s="175" t="n"/>
      <c r="H1751" s="175" t="n"/>
      <c r="I1751" s="175" t="n"/>
      <c r="J1751" s="175" t="n"/>
      <c r="K1751" s="175" t="n"/>
      <c r="L1751" s="175" t="n"/>
      <c r="M1751" s="175" t="n"/>
      <c r="N1751" s="175" t="n"/>
      <c r="O1751" s="175" t="n"/>
      <c r="P1751" s="175" t="n"/>
      <c r="Q1751" s="175" t="n"/>
      <c r="R1751" s="175" t="n"/>
      <c r="S1751" s="257" t="n"/>
      <c r="U1751" s="296" t="n"/>
      <c r="V1751" s="175" t="n"/>
      <c r="W1751" s="175" t="n"/>
      <c r="X1751" s="175" t="n"/>
      <c r="Y1751" s="175" t="n"/>
      <c r="Z1751" s="175" t="n"/>
      <c r="AA1751" s="175" t="n"/>
      <c r="AB1751" s="175" t="n"/>
      <c r="AC1751" s="175" t="n"/>
      <c r="AD1751" s="175" t="n"/>
      <c r="AE1751" s="175" t="n"/>
      <c r="AF1751" s="175" t="n"/>
      <c r="AG1751" s="175" t="n"/>
      <c r="AH1751" s="175" t="n"/>
      <c r="AI1751" s="175" t="n"/>
      <c r="AJ1751" s="175" t="n"/>
    </row>
    <row r="1752">
      <c r="B1752" s="175" t="n"/>
      <c r="C1752" s="175" t="n"/>
      <c r="D1752" s="175" t="n"/>
      <c r="E1752" s="175" t="n"/>
      <c r="F1752" s="175" t="n"/>
      <c r="G1752" s="175" t="n"/>
      <c r="H1752" s="175" t="n"/>
      <c r="I1752" s="175" t="n"/>
      <c r="J1752" s="175" t="n"/>
      <c r="K1752" s="175" t="n"/>
      <c r="L1752" s="175" t="n"/>
      <c r="M1752" s="175" t="n"/>
      <c r="N1752" s="175" t="n"/>
      <c r="O1752" s="175" t="n"/>
      <c r="P1752" s="175" t="n"/>
      <c r="Q1752" s="175" t="n"/>
      <c r="R1752" s="175" t="n"/>
      <c r="S1752" s="257" t="n"/>
      <c r="U1752" s="296" t="n"/>
      <c r="V1752" s="175" t="n"/>
      <c r="W1752" s="175" t="n"/>
      <c r="X1752" s="175" t="n"/>
      <c r="Y1752" s="175" t="n"/>
      <c r="Z1752" s="175" t="n"/>
      <c r="AA1752" s="175" t="n"/>
      <c r="AB1752" s="175" t="n"/>
      <c r="AC1752" s="175" t="n"/>
      <c r="AD1752" s="175" t="n"/>
      <c r="AE1752" s="175" t="n"/>
      <c r="AF1752" s="175" t="n"/>
      <c r="AG1752" s="175" t="n"/>
      <c r="AH1752" s="175" t="n"/>
      <c r="AI1752" s="175" t="n"/>
      <c r="AJ1752" s="175" t="n"/>
    </row>
    <row r="1753">
      <c r="B1753" s="175" t="n"/>
      <c r="C1753" s="175" t="n"/>
      <c r="D1753" s="175" t="n"/>
      <c r="E1753" s="175" t="n"/>
      <c r="F1753" s="175" t="n"/>
      <c r="G1753" s="175" t="n"/>
      <c r="H1753" s="175" t="n"/>
      <c r="I1753" s="175" t="n"/>
      <c r="J1753" s="175" t="n"/>
      <c r="K1753" s="175" t="n"/>
      <c r="L1753" s="175" t="n"/>
      <c r="M1753" s="175" t="n"/>
      <c r="N1753" s="175" t="n"/>
      <c r="O1753" s="175" t="n"/>
      <c r="P1753" s="175" t="n"/>
      <c r="Q1753" s="175" t="n"/>
      <c r="R1753" s="175" t="n"/>
      <c r="S1753" s="257" t="n"/>
      <c r="U1753" s="296" t="n"/>
      <c r="V1753" s="175" t="n"/>
      <c r="W1753" s="175" t="n"/>
      <c r="X1753" s="175" t="n"/>
      <c r="Y1753" s="175" t="n"/>
      <c r="Z1753" s="175" t="n"/>
      <c r="AA1753" s="175" t="n"/>
      <c r="AB1753" s="175" t="n"/>
      <c r="AC1753" s="175" t="n"/>
      <c r="AD1753" s="175" t="n"/>
      <c r="AE1753" s="175" t="n"/>
      <c r="AF1753" s="175" t="n"/>
      <c r="AG1753" s="175" t="n"/>
      <c r="AH1753" s="175" t="n"/>
      <c r="AI1753" s="175" t="n"/>
      <c r="AJ1753" s="175" t="n"/>
    </row>
    <row r="1754">
      <c r="B1754" s="175" t="n"/>
      <c r="C1754" s="175" t="n"/>
      <c r="D1754" s="175" t="n"/>
      <c r="E1754" s="175" t="n"/>
      <c r="F1754" s="175" t="n"/>
      <c r="G1754" s="175" t="n"/>
      <c r="H1754" s="175" t="n"/>
      <c r="I1754" s="175" t="n"/>
      <c r="J1754" s="175" t="n"/>
      <c r="K1754" s="175" t="n"/>
      <c r="L1754" s="175" t="n"/>
      <c r="M1754" s="175" t="n"/>
      <c r="N1754" s="175" t="n"/>
      <c r="O1754" s="175" t="n"/>
      <c r="P1754" s="175" t="n"/>
      <c r="Q1754" s="175" t="n"/>
      <c r="R1754" s="175" t="n"/>
      <c r="S1754" s="257" t="n"/>
      <c r="U1754" s="296" t="n"/>
      <c r="V1754" s="175" t="n"/>
      <c r="W1754" s="175" t="n"/>
      <c r="X1754" s="175" t="n"/>
      <c r="Y1754" s="175" t="n"/>
      <c r="Z1754" s="175" t="n"/>
      <c r="AA1754" s="175" t="n"/>
      <c r="AB1754" s="175" t="n"/>
      <c r="AC1754" s="175" t="n"/>
      <c r="AD1754" s="175" t="n"/>
      <c r="AE1754" s="175" t="n"/>
      <c r="AF1754" s="175" t="n"/>
      <c r="AG1754" s="175" t="n"/>
      <c r="AH1754" s="175" t="n"/>
      <c r="AI1754" s="175" t="n"/>
      <c r="AJ1754" s="175" t="n"/>
    </row>
    <row r="1755">
      <c r="B1755" s="175" t="n"/>
      <c r="C1755" s="175" t="n"/>
      <c r="D1755" s="175" t="n"/>
      <c r="E1755" s="175" t="n"/>
      <c r="F1755" s="175" t="n"/>
      <c r="G1755" s="175" t="n"/>
      <c r="H1755" s="175" t="n"/>
      <c r="I1755" s="175" t="n"/>
      <c r="J1755" s="175" t="n"/>
      <c r="K1755" s="175" t="n"/>
      <c r="L1755" s="175" t="n"/>
      <c r="M1755" s="175" t="n"/>
      <c r="N1755" s="175" t="n"/>
      <c r="O1755" s="175" t="n"/>
      <c r="P1755" s="175" t="n"/>
      <c r="Q1755" s="175" t="n"/>
      <c r="R1755" s="175" t="n"/>
      <c r="S1755" s="257" t="n"/>
      <c r="U1755" s="296" t="n"/>
      <c r="V1755" s="175" t="n"/>
      <c r="W1755" s="175" t="n"/>
      <c r="X1755" s="175" t="n"/>
      <c r="Y1755" s="175" t="n"/>
      <c r="Z1755" s="175" t="n"/>
      <c r="AA1755" s="175" t="n"/>
      <c r="AB1755" s="175" t="n"/>
      <c r="AC1755" s="175" t="n"/>
      <c r="AD1755" s="175" t="n"/>
      <c r="AE1755" s="175" t="n"/>
      <c r="AF1755" s="175" t="n"/>
      <c r="AG1755" s="175" t="n"/>
      <c r="AH1755" s="175" t="n"/>
      <c r="AI1755" s="175" t="n"/>
      <c r="AJ1755" s="175" t="n"/>
    </row>
    <row r="1756">
      <c r="B1756" s="175" t="n"/>
      <c r="C1756" s="175" t="n"/>
      <c r="D1756" s="175" t="n"/>
      <c r="E1756" s="175" t="n"/>
      <c r="F1756" s="175" t="n"/>
      <c r="G1756" s="175" t="n"/>
      <c r="H1756" s="175" t="n"/>
      <c r="I1756" s="175" t="n"/>
      <c r="J1756" s="175" t="n"/>
      <c r="K1756" s="175" t="n"/>
      <c r="L1756" s="175" t="n"/>
      <c r="M1756" s="175" t="n"/>
      <c r="N1756" s="175" t="n"/>
      <c r="O1756" s="175" t="n"/>
      <c r="P1756" s="175" t="n"/>
      <c r="Q1756" s="175" t="n"/>
      <c r="R1756" s="175" t="n"/>
      <c r="S1756" s="257" t="n"/>
      <c r="U1756" s="296" t="n"/>
      <c r="V1756" s="175" t="n"/>
      <c r="W1756" s="175" t="n"/>
      <c r="X1756" s="175" t="n"/>
      <c r="Y1756" s="175" t="n"/>
      <c r="Z1756" s="175" t="n"/>
      <c r="AA1756" s="175" t="n"/>
      <c r="AB1756" s="175" t="n"/>
      <c r="AC1756" s="175" t="n"/>
      <c r="AD1756" s="175" t="n"/>
      <c r="AE1756" s="175" t="n"/>
      <c r="AF1756" s="175" t="n"/>
      <c r="AG1756" s="175" t="n"/>
      <c r="AH1756" s="175" t="n"/>
      <c r="AI1756" s="175" t="n"/>
      <c r="AJ1756" s="175" t="n"/>
    </row>
    <row r="1757">
      <c r="B1757" s="175" t="n"/>
      <c r="C1757" s="175" t="n"/>
      <c r="D1757" s="175" t="n"/>
      <c r="E1757" s="175" t="n"/>
      <c r="F1757" s="175" t="n"/>
      <c r="G1757" s="175" t="n"/>
      <c r="H1757" s="175" t="n"/>
      <c r="I1757" s="175" t="n"/>
      <c r="J1757" s="175" t="n"/>
      <c r="K1757" s="175" t="n"/>
      <c r="L1757" s="175" t="n"/>
      <c r="M1757" s="175" t="n"/>
      <c r="N1757" s="175" t="n"/>
      <c r="O1757" s="175" t="n"/>
      <c r="P1757" s="175" t="n"/>
      <c r="Q1757" s="175" t="n"/>
      <c r="R1757" s="175" t="n"/>
      <c r="S1757" s="257" t="n"/>
      <c r="U1757" s="296" t="n"/>
      <c r="V1757" s="175" t="n"/>
      <c r="W1757" s="175" t="n"/>
      <c r="X1757" s="175" t="n"/>
      <c r="Y1757" s="175" t="n"/>
      <c r="Z1757" s="175" t="n"/>
      <c r="AA1757" s="175" t="n"/>
      <c r="AB1757" s="175" t="n"/>
      <c r="AC1757" s="175" t="n"/>
      <c r="AD1757" s="175" t="n"/>
      <c r="AE1757" s="175" t="n"/>
      <c r="AF1757" s="175" t="n"/>
      <c r="AG1757" s="175" t="n"/>
      <c r="AH1757" s="175" t="n"/>
      <c r="AI1757" s="175" t="n"/>
      <c r="AJ1757" s="175" t="n"/>
    </row>
    <row r="1758">
      <c r="B1758" s="175" t="n"/>
      <c r="C1758" s="175" t="n"/>
      <c r="D1758" s="175" t="n"/>
      <c r="E1758" s="175" t="n"/>
      <c r="F1758" s="175" t="n"/>
      <c r="G1758" s="175" t="n"/>
      <c r="H1758" s="175" t="n"/>
      <c r="I1758" s="175" t="n"/>
      <c r="J1758" s="175" t="n"/>
      <c r="K1758" s="175" t="n"/>
      <c r="L1758" s="175" t="n"/>
      <c r="M1758" s="175" t="n"/>
      <c r="N1758" s="175" t="n"/>
      <c r="O1758" s="175" t="n"/>
      <c r="P1758" s="175" t="n"/>
      <c r="Q1758" s="175" t="n"/>
      <c r="R1758" s="175" t="n"/>
      <c r="S1758" s="257" t="n"/>
      <c r="U1758" s="296" t="n"/>
      <c r="V1758" s="175" t="n"/>
      <c r="W1758" s="175" t="n"/>
      <c r="X1758" s="175" t="n"/>
      <c r="Y1758" s="175" t="n"/>
      <c r="Z1758" s="175" t="n"/>
      <c r="AA1758" s="175" t="n"/>
      <c r="AB1758" s="175" t="n"/>
      <c r="AC1758" s="175" t="n"/>
      <c r="AD1758" s="175" t="n"/>
      <c r="AE1758" s="175" t="n"/>
      <c r="AF1758" s="175" t="n"/>
      <c r="AG1758" s="175" t="n"/>
      <c r="AH1758" s="175" t="n"/>
      <c r="AI1758" s="175" t="n"/>
      <c r="AJ1758" s="175" t="n"/>
    </row>
    <row r="1759">
      <c r="B1759" s="175" t="n"/>
      <c r="C1759" s="175" t="n"/>
      <c r="D1759" s="175" t="n"/>
      <c r="E1759" s="175" t="n"/>
      <c r="F1759" s="175" t="n"/>
      <c r="G1759" s="175" t="n"/>
      <c r="H1759" s="175" t="n"/>
      <c r="I1759" s="175" t="n"/>
      <c r="J1759" s="175" t="n"/>
      <c r="K1759" s="175" t="n"/>
      <c r="L1759" s="175" t="n"/>
      <c r="M1759" s="175" t="n"/>
      <c r="N1759" s="175" t="n"/>
      <c r="O1759" s="175" t="n"/>
      <c r="P1759" s="175" t="n"/>
      <c r="Q1759" s="175" t="n"/>
      <c r="R1759" s="175" t="n"/>
      <c r="S1759" s="257" t="n"/>
      <c r="U1759" s="296" t="n"/>
      <c r="V1759" s="175" t="n"/>
      <c r="W1759" s="175" t="n"/>
      <c r="X1759" s="175" t="n"/>
      <c r="Y1759" s="175" t="n"/>
      <c r="Z1759" s="175" t="n"/>
      <c r="AA1759" s="175" t="n"/>
      <c r="AB1759" s="175" t="n"/>
      <c r="AC1759" s="175" t="n"/>
      <c r="AD1759" s="175" t="n"/>
      <c r="AE1759" s="175" t="n"/>
      <c r="AF1759" s="175" t="n"/>
      <c r="AG1759" s="175" t="n"/>
      <c r="AH1759" s="175" t="n"/>
      <c r="AI1759" s="175" t="n"/>
      <c r="AJ1759" s="175" t="n"/>
    </row>
    <row r="1760">
      <c r="B1760" s="175" t="n"/>
      <c r="C1760" s="175" t="n"/>
      <c r="D1760" s="175" t="n"/>
      <c r="E1760" s="175" t="n"/>
      <c r="F1760" s="175" t="n"/>
      <c r="G1760" s="175" t="n"/>
      <c r="H1760" s="175" t="n"/>
      <c r="I1760" s="175" t="n"/>
      <c r="J1760" s="175" t="n"/>
      <c r="K1760" s="175" t="n"/>
      <c r="L1760" s="175" t="n"/>
      <c r="M1760" s="175" t="n"/>
      <c r="N1760" s="175" t="n"/>
      <c r="O1760" s="175" t="n"/>
      <c r="P1760" s="175" t="n"/>
      <c r="Q1760" s="175" t="n"/>
      <c r="R1760" s="175" t="n"/>
      <c r="S1760" s="257" t="n"/>
      <c r="U1760" s="296" t="n"/>
      <c r="V1760" s="175" t="n"/>
      <c r="W1760" s="175" t="n"/>
      <c r="X1760" s="175" t="n"/>
      <c r="Y1760" s="175" t="n"/>
      <c r="Z1760" s="175" t="n"/>
      <c r="AA1760" s="175" t="n"/>
      <c r="AB1760" s="175" t="n"/>
      <c r="AC1760" s="175" t="n"/>
      <c r="AD1760" s="175" t="n"/>
      <c r="AE1760" s="175" t="n"/>
      <c r="AF1760" s="175" t="n"/>
      <c r="AG1760" s="175" t="n"/>
      <c r="AH1760" s="175" t="n"/>
      <c r="AI1760" s="175" t="n"/>
      <c r="AJ1760" s="175" t="n"/>
    </row>
    <row r="1761">
      <c r="B1761" s="175" t="n"/>
      <c r="C1761" s="175" t="n"/>
      <c r="D1761" s="175" t="n"/>
      <c r="E1761" s="175" t="n"/>
      <c r="F1761" s="175" t="n"/>
      <c r="G1761" s="175" t="n"/>
      <c r="H1761" s="175" t="n"/>
      <c r="I1761" s="175" t="n"/>
      <c r="J1761" s="175" t="n"/>
      <c r="K1761" s="175" t="n"/>
      <c r="L1761" s="175" t="n"/>
      <c r="M1761" s="175" t="n"/>
      <c r="N1761" s="175" t="n"/>
      <c r="O1761" s="175" t="n"/>
      <c r="P1761" s="175" t="n"/>
      <c r="Q1761" s="175" t="n"/>
      <c r="R1761" s="175" t="n"/>
      <c r="S1761" s="257" t="n"/>
      <c r="U1761" s="296" t="n"/>
      <c r="V1761" s="175" t="n"/>
      <c r="W1761" s="175" t="n"/>
      <c r="X1761" s="175" t="n"/>
      <c r="Y1761" s="175" t="n"/>
      <c r="Z1761" s="175" t="n"/>
      <c r="AA1761" s="175" t="n"/>
      <c r="AB1761" s="175" t="n"/>
      <c r="AC1761" s="175" t="n"/>
      <c r="AD1761" s="175" t="n"/>
      <c r="AE1761" s="175" t="n"/>
      <c r="AF1761" s="175" t="n"/>
      <c r="AG1761" s="175" t="n"/>
      <c r="AH1761" s="175" t="n"/>
      <c r="AI1761" s="175" t="n"/>
      <c r="AJ1761" s="175" t="n"/>
    </row>
    <row r="1762">
      <c r="B1762" s="175" t="n"/>
      <c r="C1762" s="175" t="n"/>
      <c r="D1762" s="175" t="n"/>
      <c r="E1762" s="175" t="n"/>
      <c r="F1762" s="175" t="n"/>
      <c r="G1762" s="175" t="n"/>
      <c r="H1762" s="175" t="n"/>
      <c r="I1762" s="175" t="n"/>
      <c r="J1762" s="175" t="n"/>
      <c r="K1762" s="175" t="n"/>
      <c r="L1762" s="175" t="n"/>
      <c r="M1762" s="175" t="n"/>
      <c r="N1762" s="175" t="n"/>
      <c r="O1762" s="175" t="n"/>
      <c r="P1762" s="175" t="n"/>
      <c r="Q1762" s="175" t="n"/>
      <c r="R1762" s="175" t="n"/>
      <c r="S1762" s="257" t="n"/>
      <c r="U1762" s="296" t="n"/>
      <c r="V1762" s="175" t="n"/>
      <c r="W1762" s="175" t="n"/>
      <c r="X1762" s="175" t="n"/>
      <c r="Y1762" s="175" t="n"/>
      <c r="Z1762" s="175" t="n"/>
      <c r="AA1762" s="175" t="n"/>
      <c r="AB1762" s="175" t="n"/>
      <c r="AC1762" s="175" t="n"/>
      <c r="AD1762" s="175" t="n"/>
      <c r="AE1762" s="175" t="n"/>
      <c r="AF1762" s="175" t="n"/>
      <c r="AG1762" s="175" t="n"/>
      <c r="AH1762" s="175" t="n"/>
      <c r="AI1762" s="175" t="n"/>
      <c r="AJ1762" s="175" t="n"/>
    </row>
    <row r="1763">
      <c r="B1763" s="175" t="n"/>
      <c r="C1763" s="175" t="n"/>
      <c r="D1763" s="175" t="n"/>
      <c r="E1763" s="175" t="n"/>
      <c r="F1763" s="175" t="n"/>
      <c r="G1763" s="175" t="n"/>
      <c r="H1763" s="175" t="n"/>
      <c r="I1763" s="175" t="n"/>
      <c r="J1763" s="175" t="n"/>
      <c r="K1763" s="175" t="n"/>
      <c r="L1763" s="175" t="n"/>
      <c r="M1763" s="175" t="n"/>
      <c r="N1763" s="175" t="n"/>
      <c r="O1763" s="175" t="n"/>
      <c r="P1763" s="175" t="n"/>
      <c r="Q1763" s="175" t="n"/>
      <c r="R1763" s="175" t="n"/>
      <c r="S1763" s="257" t="n"/>
      <c r="U1763" s="296" t="n"/>
      <c r="V1763" s="175" t="n"/>
      <c r="W1763" s="175" t="n"/>
      <c r="X1763" s="175" t="n"/>
      <c r="Y1763" s="175" t="n"/>
      <c r="Z1763" s="175" t="n"/>
      <c r="AA1763" s="175" t="n"/>
      <c r="AB1763" s="175" t="n"/>
      <c r="AC1763" s="175" t="n"/>
      <c r="AD1763" s="175" t="n"/>
      <c r="AE1763" s="175" t="n"/>
      <c r="AF1763" s="175" t="n"/>
      <c r="AG1763" s="175" t="n"/>
      <c r="AH1763" s="175" t="n"/>
      <c r="AI1763" s="175" t="n"/>
      <c r="AJ1763" s="175" t="n"/>
    </row>
    <row r="1764">
      <c r="B1764" s="175" t="n"/>
      <c r="C1764" s="175" t="n"/>
      <c r="D1764" s="175" t="n"/>
      <c r="E1764" s="175" t="n"/>
      <c r="F1764" s="175" t="n"/>
      <c r="G1764" s="175" t="n"/>
      <c r="H1764" s="175" t="n"/>
      <c r="I1764" s="175" t="n"/>
      <c r="J1764" s="175" t="n"/>
      <c r="K1764" s="175" t="n"/>
      <c r="L1764" s="175" t="n"/>
      <c r="M1764" s="175" t="n"/>
      <c r="N1764" s="175" t="n"/>
      <c r="O1764" s="175" t="n"/>
      <c r="P1764" s="175" t="n"/>
      <c r="Q1764" s="175" t="n"/>
      <c r="R1764" s="175" t="n"/>
      <c r="S1764" s="257" t="n"/>
      <c r="U1764" s="296" t="n"/>
      <c r="V1764" s="175" t="n"/>
      <c r="W1764" s="175" t="n"/>
      <c r="X1764" s="175" t="n"/>
      <c r="Y1764" s="175" t="n"/>
      <c r="Z1764" s="175" t="n"/>
      <c r="AA1764" s="175" t="n"/>
      <c r="AB1764" s="175" t="n"/>
      <c r="AC1764" s="175" t="n"/>
      <c r="AD1764" s="175" t="n"/>
      <c r="AE1764" s="175" t="n"/>
      <c r="AF1764" s="175" t="n"/>
      <c r="AG1764" s="175" t="n"/>
      <c r="AH1764" s="175" t="n"/>
      <c r="AI1764" s="175" t="n"/>
      <c r="AJ1764" s="175" t="n"/>
    </row>
    <row r="1765">
      <c r="B1765" s="175" t="n"/>
      <c r="C1765" s="175" t="n"/>
      <c r="D1765" s="175" t="n"/>
      <c r="E1765" s="175" t="n"/>
      <c r="F1765" s="175" t="n"/>
      <c r="G1765" s="175" t="n"/>
      <c r="H1765" s="175" t="n"/>
      <c r="I1765" s="175" t="n"/>
      <c r="J1765" s="175" t="n"/>
      <c r="K1765" s="175" t="n"/>
      <c r="L1765" s="175" t="n"/>
      <c r="M1765" s="175" t="n"/>
      <c r="N1765" s="175" t="n"/>
      <c r="O1765" s="175" t="n"/>
      <c r="P1765" s="175" t="n"/>
      <c r="Q1765" s="175" t="n"/>
      <c r="R1765" s="175" t="n"/>
      <c r="S1765" s="257" t="n"/>
      <c r="U1765" s="296" t="n"/>
      <c r="V1765" s="175" t="n"/>
      <c r="W1765" s="175" t="n"/>
      <c r="X1765" s="175" t="n"/>
      <c r="Y1765" s="175" t="n"/>
      <c r="Z1765" s="175" t="n"/>
      <c r="AA1765" s="175" t="n"/>
      <c r="AB1765" s="175" t="n"/>
      <c r="AC1765" s="175" t="n"/>
      <c r="AD1765" s="175" t="n"/>
      <c r="AE1765" s="175" t="n"/>
      <c r="AF1765" s="175" t="n"/>
      <c r="AG1765" s="175" t="n"/>
      <c r="AH1765" s="175" t="n"/>
      <c r="AI1765" s="175" t="n"/>
      <c r="AJ1765" s="175" t="n"/>
    </row>
    <row r="1766">
      <c r="B1766" s="175" t="n"/>
      <c r="C1766" s="175" t="n"/>
      <c r="D1766" s="175" t="n"/>
      <c r="E1766" s="175" t="n"/>
      <c r="F1766" s="175" t="n"/>
      <c r="G1766" s="175" t="n"/>
      <c r="H1766" s="175" t="n"/>
      <c r="I1766" s="175" t="n"/>
      <c r="J1766" s="175" t="n"/>
      <c r="K1766" s="175" t="n"/>
      <c r="L1766" s="175" t="n"/>
      <c r="M1766" s="175" t="n"/>
      <c r="N1766" s="175" t="n"/>
      <c r="O1766" s="175" t="n"/>
      <c r="P1766" s="175" t="n"/>
      <c r="Q1766" s="175" t="n"/>
      <c r="R1766" s="175" t="n"/>
      <c r="S1766" s="257" t="n"/>
      <c r="U1766" s="296" t="n"/>
      <c r="V1766" s="175" t="n"/>
      <c r="W1766" s="175" t="n"/>
      <c r="X1766" s="175" t="n"/>
      <c r="Y1766" s="175" t="n"/>
      <c r="Z1766" s="175" t="n"/>
      <c r="AA1766" s="175" t="n"/>
      <c r="AB1766" s="175" t="n"/>
      <c r="AC1766" s="175" t="n"/>
      <c r="AD1766" s="175" t="n"/>
      <c r="AE1766" s="175" t="n"/>
      <c r="AF1766" s="175" t="n"/>
      <c r="AG1766" s="175" t="n"/>
      <c r="AH1766" s="175" t="n"/>
      <c r="AI1766" s="175" t="n"/>
      <c r="AJ1766" s="175" t="n"/>
    </row>
    <row r="1767">
      <c r="B1767" s="175" t="n"/>
      <c r="C1767" s="175" t="n"/>
      <c r="D1767" s="175" t="n"/>
      <c r="E1767" s="175" t="n"/>
      <c r="F1767" s="175" t="n"/>
      <c r="G1767" s="175" t="n"/>
      <c r="H1767" s="175" t="n"/>
      <c r="I1767" s="175" t="n"/>
      <c r="J1767" s="175" t="n"/>
      <c r="K1767" s="175" t="n"/>
      <c r="L1767" s="175" t="n"/>
      <c r="M1767" s="175" t="n"/>
      <c r="N1767" s="175" t="n"/>
      <c r="O1767" s="175" t="n"/>
      <c r="P1767" s="175" t="n"/>
      <c r="Q1767" s="175" t="n"/>
      <c r="R1767" s="175" t="n"/>
      <c r="S1767" s="257" t="n"/>
      <c r="U1767" s="296" t="n"/>
      <c r="V1767" s="175" t="n"/>
      <c r="W1767" s="175" t="n"/>
      <c r="X1767" s="175" t="n"/>
      <c r="Y1767" s="175" t="n"/>
      <c r="Z1767" s="175" t="n"/>
      <c r="AA1767" s="175" t="n"/>
      <c r="AB1767" s="175" t="n"/>
      <c r="AC1767" s="175" t="n"/>
      <c r="AD1767" s="175" t="n"/>
      <c r="AE1767" s="175" t="n"/>
      <c r="AF1767" s="175" t="n"/>
      <c r="AG1767" s="175" t="n"/>
      <c r="AH1767" s="175" t="n"/>
      <c r="AI1767" s="175" t="n"/>
      <c r="AJ1767" s="175" t="n"/>
    </row>
    <row r="1768">
      <c r="B1768" s="175" t="n"/>
      <c r="C1768" s="175" t="n"/>
      <c r="D1768" s="175" t="n"/>
      <c r="E1768" s="175" t="n"/>
      <c r="F1768" s="175" t="n"/>
      <c r="G1768" s="175" t="n"/>
      <c r="H1768" s="175" t="n"/>
      <c r="I1768" s="175" t="n"/>
      <c r="J1768" s="175" t="n"/>
      <c r="K1768" s="175" t="n"/>
      <c r="L1768" s="175" t="n"/>
      <c r="M1768" s="175" t="n"/>
      <c r="N1768" s="175" t="n"/>
      <c r="O1768" s="175" t="n"/>
      <c r="P1768" s="175" t="n"/>
      <c r="Q1768" s="175" t="n"/>
      <c r="R1768" s="175" t="n"/>
      <c r="S1768" s="257" t="n"/>
      <c r="U1768" s="296" t="n"/>
      <c r="V1768" s="175" t="n"/>
      <c r="W1768" s="175" t="n"/>
      <c r="X1768" s="175" t="n"/>
      <c r="Y1768" s="175" t="n"/>
      <c r="Z1768" s="175" t="n"/>
      <c r="AA1768" s="175" t="n"/>
      <c r="AB1768" s="175" t="n"/>
      <c r="AC1768" s="175" t="n"/>
      <c r="AD1768" s="175" t="n"/>
      <c r="AE1768" s="175" t="n"/>
      <c r="AF1768" s="175" t="n"/>
      <c r="AG1768" s="175" t="n"/>
      <c r="AH1768" s="175" t="n"/>
      <c r="AI1768" s="175" t="n"/>
      <c r="AJ1768" s="175" t="n"/>
    </row>
    <row r="1769">
      <c r="B1769" s="175" t="n"/>
      <c r="C1769" s="175" t="n"/>
      <c r="D1769" s="175" t="n"/>
      <c r="E1769" s="175" t="n"/>
      <c r="F1769" s="175" t="n"/>
      <c r="G1769" s="175" t="n"/>
      <c r="H1769" s="175" t="n"/>
      <c r="I1769" s="175" t="n"/>
      <c r="J1769" s="175" t="n"/>
      <c r="K1769" s="175" t="n"/>
      <c r="L1769" s="175" t="n"/>
      <c r="M1769" s="175" t="n"/>
      <c r="N1769" s="175" t="n"/>
      <c r="O1769" s="175" t="n"/>
      <c r="P1769" s="175" t="n"/>
      <c r="Q1769" s="175" t="n"/>
      <c r="R1769" s="175" t="n"/>
      <c r="S1769" s="257" t="n"/>
      <c r="U1769" s="296" t="n"/>
      <c r="V1769" s="175" t="n"/>
      <c r="W1769" s="175" t="n"/>
      <c r="X1769" s="175" t="n"/>
      <c r="Y1769" s="175" t="n"/>
      <c r="Z1769" s="175" t="n"/>
      <c r="AA1769" s="175" t="n"/>
      <c r="AB1769" s="175" t="n"/>
      <c r="AC1769" s="175" t="n"/>
      <c r="AD1769" s="175" t="n"/>
      <c r="AE1769" s="175" t="n"/>
      <c r="AF1769" s="175" t="n"/>
      <c r="AG1769" s="175" t="n"/>
      <c r="AH1769" s="175" t="n"/>
      <c r="AI1769" s="175" t="n"/>
      <c r="AJ1769" s="175" t="n"/>
    </row>
    <row r="1770">
      <c r="B1770" s="175" t="n"/>
      <c r="C1770" s="175" t="n"/>
      <c r="D1770" s="175" t="n"/>
      <c r="E1770" s="175" t="n"/>
      <c r="F1770" s="175" t="n"/>
      <c r="G1770" s="175" t="n"/>
      <c r="H1770" s="175" t="n"/>
      <c r="I1770" s="175" t="n"/>
      <c r="J1770" s="175" t="n"/>
      <c r="K1770" s="175" t="n"/>
      <c r="L1770" s="175" t="n"/>
      <c r="M1770" s="175" t="n"/>
      <c r="N1770" s="175" t="n"/>
      <c r="O1770" s="175" t="n"/>
      <c r="P1770" s="175" t="n"/>
      <c r="Q1770" s="175" t="n"/>
      <c r="R1770" s="175" t="n"/>
      <c r="S1770" s="257" t="n"/>
      <c r="U1770" s="296" t="n"/>
      <c r="V1770" s="175" t="n"/>
      <c r="W1770" s="175" t="n"/>
      <c r="X1770" s="175" t="n"/>
      <c r="Y1770" s="175" t="n"/>
      <c r="Z1770" s="175" t="n"/>
      <c r="AA1770" s="175" t="n"/>
      <c r="AB1770" s="175" t="n"/>
      <c r="AC1770" s="175" t="n"/>
      <c r="AD1770" s="175" t="n"/>
      <c r="AE1770" s="175" t="n"/>
      <c r="AF1770" s="175" t="n"/>
      <c r="AG1770" s="175" t="n"/>
      <c r="AH1770" s="175" t="n"/>
      <c r="AI1770" s="175" t="n"/>
      <c r="AJ1770" s="175" t="n"/>
    </row>
    <row r="1771">
      <c r="B1771" s="175" t="n"/>
      <c r="C1771" s="175" t="n"/>
      <c r="D1771" s="175" t="n"/>
      <c r="E1771" s="175" t="n"/>
      <c r="F1771" s="175" t="n"/>
      <c r="G1771" s="175" t="n"/>
      <c r="H1771" s="175" t="n"/>
      <c r="I1771" s="175" t="n"/>
      <c r="J1771" s="175" t="n"/>
      <c r="K1771" s="175" t="n"/>
      <c r="L1771" s="175" t="n"/>
      <c r="M1771" s="175" t="n"/>
      <c r="N1771" s="175" t="n"/>
      <c r="O1771" s="175" t="n"/>
      <c r="P1771" s="175" t="n"/>
      <c r="Q1771" s="175" t="n"/>
      <c r="R1771" s="175" t="n"/>
      <c r="S1771" s="257" t="n"/>
      <c r="U1771" s="296" t="n"/>
      <c r="V1771" s="175" t="n"/>
      <c r="W1771" s="175" t="n"/>
      <c r="X1771" s="175" t="n"/>
      <c r="Y1771" s="175" t="n"/>
      <c r="Z1771" s="175" t="n"/>
      <c r="AA1771" s="175" t="n"/>
      <c r="AB1771" s="175" t="n"/>
      <c r="AC1771" s="175" t="n"/>
      <c r="AD1771" s="175" t="n"/>
      <c r="AE1771" s="175" t="n"/>
      <c r="AF1771" s="175" t="n"/>
      <c r="AG1771" s="175" t="n"/>
      <c r="AH1771" s="175" t="n"/>
      <c r="AI1771" s="175" t="n"/>
      <c r="AJ1771" s="175" t="n"/>
    </row>
    <row r="1772">
      <c r="B1772" s="175" t="n"/>
      <c r="C1772" s="175" t="n"/>
      <c r="D1772" s="175" t="n"/>
      <c r="E1772" s="175" t="n"/>
      <c r="F1772" s="175" t="n"/>
      <c r="G1772" s="175" t="n"/>
      <c r="H1772" s="175" t="n"/>
      <c r="I1772" s="175" t="n"/>
      <c r="J1772" s="175" t="n"/>
      <c r="K1772" s="175" t="n"/>
      <c r="L1772" s="175" t="n"/>
      <c r="M1772" s="175" t="n"/>
      <c r="N1772" s="175" t="n"/>
      <c r="O1772" s="175" t="n"/>
      <c r="P1772" s="175" t="n"/>
      <c r="Q1772" s="175" t="n"/>
      <c r="R1772" s="175" t="n"/>
      <c r="S1772" s="257" t="n"/>
      <c r="U1772" s="296" t="n"/>
      <c r="V1772" s="175" t="n"/>
      <c r="W1772" s="175" t="n"/>
      <c r="X1772" s="175" t="n"/>
      <c r="Y1772" s="175" t="n"/>
      <c r="Z1772" s="175" t="n"/>
      <c r="AA1772" s="175" t="n"/>
      <c r="AB1772" s="175" t="n"/>
      <c r="AC1772" s="175" t="n"/>
      <c r="AD1772" s="175" t="n"/>
      <c r="AE1772" s="175" t="n"/>
      <c r="AF1772" s="175" t="n"/>
      <c r="AG1772" s="175" t="n"/>
      <c r="AH1772" s="175" t="n"/>
      <c r="AI1772" s="175" t="n"/>
      <c r="AJ1772" s="175" t="n"/>
    </row>
    <row r="1773">
      <c r="B1773" s="175" t="n"/>
      <c r="C1773" s="175" t="n"/>
      <c r="D1773" s="175" t="n"/>
      <c r="E1773" s="175" t="n"/>
      <c r="F1773" s="175" t="n"/>
      <c r="G1773" s="175" t="n"/>
      <c r="H1773" s="175" t="n"/>
      <c r="I1773" s="175" t="n"/>
      <c r="J1773" s="175" t="n"/>
      <c r="K1773" s="175" t="n"/>
      <c r="L1773" s="175" t="n"/>
      <c r="M1773" s="175" t="n"/>
      <c r="N1773" s="175" t="n"/>
      <c r="O1773" s="175" t="n"/>
      <c r="P1773" s="175" t="n"/>
      <c r="Q1773" s="175" t="n"/>
      <c r="R1773" s="175" t="n"/>
      <c r="S1773" s="257" t="n"/>
      <c r="U1773" s="296" t="n"/>
      <c r="V1773" s="175" t="n"/>
      <c r="W1773" s="175" t="n"/>
      <c r="X1773" s="175" t="n"/>
      <c r="Y1773" s="175" t="n"/>
      <c r="Z1773" s="175" t="n"/>
      <c r="AA1773" s="175" t="n"/>
      <c r="AB1773" s="175" t="n"/>
      <c r="AC1773" s="175" t="n"/>
      <c r="AD1773" s="175" t="n"/>
      <c r="AE1773" s="175" t="n"/>
      <c r="AF1773" s="175" t="n"/>
      <c r="AG1773" s="175" t="n"/>
      <c r="AH1773" s="175" t="n"/>
      <c r="AI1773" s="175" t="n"/>
      <c r="AJ1773" s="175" t="n"/>
    </row>
    <row r="1774">
      <c r="B1774" s="175" t="n"/>
      <c r="C1774" s="175" t="n"/>
      <c r="D1774" s="175" t="n"/>
      <c r="E1774" s="175" t="n"/>
      <c r="F1774" s="175" t="n"/>
      <c r="G1774" s="175" t="n"/>
      <c r="H1774" s="175" t="n"/>
      <c r="I1774" s="175" t="n"/>
      <c r="J1774" s="175" t="n"/>
      <c r="K1774" s="175" t="n"/>
      <c r="L1774" s="175" t="n"/>
      <c r="M1774" s="175" t="n"/>
      <c r="N1774" s="175" t="n"/>
      <c r="O1774" s="175" t="n"/>
      <c r="P1774" s="175" t="n"/>
      <c r="Q1774" s="175" t="n"/>
      <c r="R1774" s="175" t="n"/>
      <c r="S1774" s="257" t="n"/>
      <c r="U1774" s="296" t="n"/>
      <c r="V1774" s="175" t="n"/>
      <c r="W1774" s="175" t="n"/>
      <c r="X1774" s="175" t="n"/>
      <c r="Y1774" s="175" t="n"/>
      <c r="Z1774" s="175" t="n"/>
      <c r="AA1774" s="175" t="n"/>
      <c r="AB1774" s="175" t="n"/>
      <c r="AC1774" s="175" t="n"/>
      <c r="AD1774" s="175" t="n"/>
      <c r="AE1774" s="175" t="n"/>
      <c r="AF1774" s="175" t="n"/>
      <c r="AG1774" s="175" t="n"/>
      <c r="AH1774" s="175" t="n"/>
      <c r="AI1774" s="175" t="n"/>
      <c r="AJ1774" s="175" t="n"/>
    </row>
    <row r="1775">
      <c r="B1775" s="175" t="n"/>
      <c r="C1775" s="175" t="n"/>
      <c r="D1775" s="175" t="n"/>
      <c r="E1775" s="175" t="n"/>
      <c r="F1775" s="175" t="n"/>
      <c r="G1775" s="175" t="n"/>
      <c r="H1775" s="175" t="n"/>
      <c r="I1775" s="175" t="n"/>
      <c r="J1775" s="175" t="n"/>
      <c r="K1775" s="175" t="n"/>
      <c r="L1775" s="175" t="n"/>
      <c r="M1775" s="175" t="n"/>
      <c r="N1775" s="175" t="n"/>
      <c r="O1775" s="175" t="n"/>
      <c r="P1775" s="175" t="n"/>
      <c r="Q1775" s="175" t="n"/>
      <c r="R1775" s="175" t="n"/>
      <c r="S1775" s="257" t="n"/>
      <c r="U1775" s="296" t="n"/>
      <c r="V1775" s="175" t="n"/>
      <c r="W1775" s="175" t="n"/>
      <c r="X1775" s="175" t="n"/>
      <c r="Y1775" s="175" t="n"/>
      <c r="Z1775" s="175" t="n"/>
      <c r="AA1775" s="175" t="n"/>
      <c r="AB1775" s="175" t="n"/>
      <c r="AC1775" s="175" t="n"/>
      <c r="AD1775" s="175" t="n"/>
      <c r="AE1775" s="175" t="n"/>
      <c r="AF1775" s="175" t="n"/>
      <c r="AG1775" s="175" t="n"/>
      <c r="AH1775" s="175" t="n"/>
      <c r="AI1775" s="175" t="n"/>
      <c r="AJ1775" s="175" t="n"/>
    </row>
    <row r="1776">
      <c r="B1776" s="175" t="n"/>
      <c r="C1776" s="175" t="n"/>
      <c r="D1776" s="175" t="n"/>
      <c r="E1776" s="175" t="n"/>
      <c r="F1776" s="175" t="n"/>
      <c r="G1776" s="175" t="n"/>
      <c r="H1776" s="175" t="n"/>
      <c r="I1776" s="175" t="n"/>
      <c r="J1776" s="175" t="n"/>
      <c r="K1776" s="175" t="n"/>
      <c r="L1776" s="175" t="n"/>
      <c r="M1776" s="175" t="n"/>
      <c r="N1776" s="175" t="n"/>
      <c r="O1776" s="175" t="n"/>
      <c r="P1776" s="175" t="n"/>
      <c r="Q1776" s="175" t="n"/>
      <c r="R1776" s="175" t="n"/>
      <c r="S1776" s="257" t="n"/>
      <c r="U1776" s="296" t="n"/>
      <c r="V1776" s="175" t="n"/>
      <c r="W1776" s="175" t="n"/>
      <c r="X1776" s="175" t="n"/>
      <c r="Y1776" s="175" t="n"/>
      <c r="Z1776" s="175" t="n"/>
      <c r="AA1776" s="175" t="n"/>
      <c r="AB1776" s="175" t="n"/>
      <c r="AC1776" s="175" t="n"/>
      <c r="AD1776" s="175" t="n"/>
      <c r="AE1776" s="175" t="n"/>
      <c r="AF1776" s="175" t="n"/>
      <c r="AG1776" s="175" t="n"/>
      <c r="AH1776" s="175" t="n"/>
      <c r="AI1776" s="175" t="n"/>
      <c r="AJ1776" s="175" t="n"/>
    </row>
    <row r="1777">
      <c r="B1777" s="175" t="n"/>
      <c r="C1777" s="175" t="n"/>
      <c r="D1777" s="175" t="n"/>
      <c r="E1777" s="175" t="n"/>
      <c r="F1777" s="175" t="n"/>
      <c r="G1777" s="175" t="n"/>
      <c r="H1777" s="175" t="n"/>
      <c r="I1777" s="175" t="n"/>
      <c r="J1777" s="175" t="n"/>
      <c r="K1777" s="175" t="n"/>
      <c r="L1777" s="175" t="n"/>
      <c r="M1777" s="175" t="n"/>
      <c r="N1777" s="175" t="n"/>
      <c r="O1777" s="175" t="n"/>
      <c r="P1777" s="175" t="n"/>
      <c r="Q1777" s="175" t="n"/>
      <c r="R1777" s="175" t="n"/>
      <c r="S1777" s="257" t="n"/>
      <c r="U1777" s="296" t="n"/>
      <c r="V1777" s="175" t="n"/>
      <c r="W1777" s="175" t="n"/>
      <c r="X1777" s="175" t="n"/>
      <c r="Y1777" s="175" t="n"/>
      <c r="Z1777" s="175" t="n"/>
      <c r="AA1777" s="175" t="n"/>
      <c r="AB1777" s="175" t="n"/>
      <c r="AC1777" s="175" t="n"/>
      <c r="AD1777" s="175" t="n"/>
      <c r="AE1777" s="175" t="n"/>
      <c r="AF1777" s="175" t="n"/>
      <c r="AG1777" s="175" t="n"/>
      <c r="AH1777" s="175" t="n"/>
      <c r="AI1777" s="175" t="n"/>
      <c r="AJ1777" s="175" t="n"/>
    </row>
    <row r="1778">
      <c r="B1778" s="175" t="n"/>
      <c r="C1778" s="175" t="n"/>
      <c r="D1778" s="175" t="n"/>
      <c r="E1778" s="175" t="n"/>
      <c r="F1778" s="175" t="n"/>
      <c r="G1778" s="175" t="n"/>
      <c r="H1778" s="175" t="n"/>
      <c r="I1778" s="175" t="n"/>
      <c r="J1778" s="175" t="n"/>
      <c r="K1778" s="175" t="n"/>
      <c r="L1778" s="175" t="n"/>
      <c r="M1778" s="175" t="n"/>
      <c r="N1778" s="175" t="n"/>
      <c r="O1778" s="175" t="n"/>
      <c r="P1778" s="175" t="n"/>
      <c r="Q1778" s="175" t="n"/>
      <c r="R1778" s="175" t="n"/>
      <c r="S1778" s="257" t="n"/>
      <c r="U1778" s="296" t="n"/>
      <c r="V1778" s="175" t="n"/>
      <c r="W1778" s="175" t="n"/>
      <c r="X1778" s="175" t="n"/>
      <c r="Y1778" s="175" t="n"/>
      <c r="Z1778" s="175" t="n"/>
      <c r="AA1778" s="175" t="n"/>
      <c r="AB1778" s="175" t="n"/>
      <c r="AC1778" s="175" t="n"/>
      <c r="AD1778" s="175" t="n"/>
      <c r="AE1778" s="175" t="n"/>
      <c r="AF1778" s="175" t="n"/>
      <c r="AG1778" s="175" t="n"/>
      <c r="AH1778" s="175" t="n"/>
      <c r="AI1778" s="175" t="n"/>
      <c r="AJ1778" s="175" t="n"/>
    </row>
    <row r="1779">
      <c r="B1779" s="175" t="n"/>
      <c r="C1779" s="175" t="n"/>
      <c r="D1779" s="175" t="n"/>
      <c r="E1779" s="175" t="n"/>
      <c r="F1779" s="175" t="n"/>
      <c r="G1779" s="175" t="n"/>
      <c r="H1779" s="175" t="n"/>
      <c r="I1779" s="175" t="n"/>
      <c r="J1779" s="175" t="n"/>
      <c r="K1779" s="175" t="n"/>
      <c r="L1779" s="175" t="n"/>
      <c r="M1779" s="175" t="n"/>
      <c r="N1779" s="175" t="n"/>
      <c r="O1779" s="175" t="n"/>
      <c r="P1779" s="175" t="n"/>
      <c r="Q1779" s="175" t="n"/>
      <c r="R1779" s="175" t="n"/>
      <c r="S1779" s="257" t="n"/>
      <c r="U1779" s="296" t="n"/>
      <c r="V1779" s="175" t="n"/>
      <c r="W1779" s="175" t="n"/>
      <c r="X1779" s="175" t="n"/>
      <c r="Y1779" s="175" t="n"/>
      <c r="Z1779" s="175" t="n"/>
      <c r="AA1779" s="175" t="n"/>
      <c r="AB1779" s="175" t="n"/>
      <c r="AC1779" s="175" t="n"/>
      <c r="AD1779" s="175" t="n"/>
      <c r="AE1779" s="175" t="n"/>
      <c r="AF1779" s="175" t="n"/>
      <c r="AG1779" s="175" t="n"/>
      <c r="AH1779" s="175" t="n"/>
      <c r="AI1779" s="175" t="n"/>
      <c r="AJ1779" s="175" t="n"/>
    </row>
    <row r="1780">
      <c r="B1780" s="175" t="n"/>
      <c r="C1780" s="175" t="n"/>
      <c r="D1780" s="175" t="n"/>
      <c r="E1780" s="175" t="n"/>
      <c r="F1780" s="175" t="n"/>
      <c r="G1780" s="175" t="n"/>
      <c r="H1780" s="175" t="n"/>
      <c r="I1780" s="175" t="n"/>
      <c r="J1780" s="175" t="n"/>
      <c r="K1780" s="175" t="n"/>
      <c r="L1780" s="175" t="n"/>
      <c r="M1780" s="175" t="n"/>
      <c r="N1780" s="175" t="n"/>
      <c r="O1780" s="175" t="n"/>
      <c r="P1780" s="175" t="n"/>
      <c r="Q1780" s="175" t="n"/>
      <c r="R1780" s="175" t="n"/>
      <c r="S1780" s="257" t="n"/>
      <c r="U1780" s="296" t="n"/>
      <c r="V1780" s="175" t="n"/>
      <c r="W1780" s="175" t="n"/>
      <c r="X1780" s="175" t="n"/>
      <c r="Y1780" s="175" t="n"/>
      <c r="Z1780" s="175" t="n"/>
      <c r="AA1780" s="175" t="n"/>
      <c r="AB1780" s="175" t="n"/>
      <c r="AC1780" s="175" t="n"/>
      <c r="AD1780" s="175" t="n"/>
      <c r="AE1780" s="175" t="n"/>
      <c r="AF1780" s="175" t="n"/>
      <c r="AG1780" s="175" t="n"/>
      <c r="AH1780" s="175" t="n"/>
      <c r="AI1780" s="175" t="n"/>
      <c r="AJ1780" s="175" t="n"/>
    </row>
    <row r="1781">
      <c r="B1781" s="175" t="n"/>
      <c r="C1781" s="175" t="n"/>
      <c r="D1781" s="175" t="n"/>
      <c r="E1781" s="175" t="n"/>
      <c r="F1781" s="175" t="n"/>
      <c r="G1781" s="175" t="n"/>
      <c r="H1781" s="175" t="n"/>
      <c r="I1781" s="175" t="n"/>
      <c r="J1781" s="175" t="n"/>
      <c r="K1781" s="175" t="n"/>
      <c r="L1781" s="175" t="n"/>
      <c r="M1781" s="175" t="n"/>
      <c r="N1781" s="175" t="n"/>
      <c r="O1781" s="175" t="n"/>
      <c r="P1781" s="175" t="n"/>
      <c r="Q1781" s="175" t="n"/>
      <c r="R1781" s="175" t="n"/>
      <c r="S1781" s="257" t="n"/>
      <c r="U1781" s="296" t="n"/>
      <c r="V1781" s="175" t="n"/>
      <c r="W1781" s="175" t="n"/>
      <c r="X1781" s="175" t="n"/>
      <c r="Y1781" s="175" t="n"/>
      <c r="Z1781" s="175" t="n"/>
      <c r="AA1781" s="175" t="n"/>
      <c r="AB1781" s="175" t="n"/>
      <c r="AC1781" s="175" t="n"/>
      <c r="AD1781" s="175" t="n"/>
      <c r="AE1781" s="175" t="n"/>
      <c r="AF1781" s="175" t="n"/>
      <c r="AG1781" s="175" t="n"/>
      <c r="AH1781" s="175" t="n"/>
      <c r="AI1781" s="175" t="n"/>
      <c r="AJ1781" s="175" t="n"/>
    </row>
    <row r="1782">
      <c r="B1782" s="175" t="n"/>
      <c r="C1782" s="175" t="n"/>
      <c r="D1782" s="175" t="n"/>
      <c r="E1782" s="175" t="n"/>
      <c r="F1782" s="175" t="n"/>
      <c r="G1782" s="175" t="n"/>
      <c r="H1782" s="175" t="n"/>
      <c r="I1782" s="175" t="n"/>
      <c r="J1782" s="175" t="n"/>
      <c r="K1782" s="175" t="n"/>
      <c r="L1782" s="175" t="n"/>
      <c r="M1782" s="175" t="n"/>
      <c r="N1782" s="175" t="n"/>
      <c r="O1782" s="175" t="n"/>
      <c r="P1782" s="175" t="n"/>
      <c r="Q1782" s="175" t="n"/>
      <c r="R1782" s="175" t="n"/>
      <c r="S1782" s="257" t="n"/>
      <c r="U1782" s="296" t="n"/>
      <c r="V1782" s="175" t="n"/>
      <c r="W1782" s="175" t="n"/>
      <c r="X1782" s="175" t="n"/>
      <c r="Y1782" s="175" t="n"/>
      <c r="Z1782" s="175" t="n"/>
      <c r="AA1782" s="175" t="n"/>
      <c r="AB1782" s="175" t="n"/>
      <c r="AC1782" s="175" t="n"/>
      <c r="AD1782" s="175" t="n"/>
      <c r="AE1782" s="175" t="n"/>
      <c r="AF1782" s="175" t="n"/>
      <c r="AG1782" s="175" t="n"/>
      <c r="AH1782" s="175" t="n"/>
      <c r="AI1782" s="175" t="n"/>
      <c r="AJ1782" s="175" t="n"/>
    </row>
    <row r="1783">
      <c r="B1783" s="175" t="n"/>
      <c r="C1783" s="175" t="n"/>
      <c r="D1783" s="175" t="n"/>
      <c r="E1783" s="175" t="n"/>
      <c r="F1783" s="175" t="n"/>
      <c r="G1783" s="175" t="n"/>
      <c r="H1783" s="175" t="n"/>
      <c r="I1783" s="175" t="n"/>
      <c r="J1783" s="175" t="n"/>
      <c r="K1783" s="175" t="n"/>
      <c r="L1783" s="175" t="n"/>
      <c r="M1783" s="175" t="n"/>
      <c r="N1783" s="175" t="n"/>
      <c r="O1783" s="175" t="n"/>
      <c r="P1783" s="175" t="n"/>
      <c r="Q1783" s="175" t="n"/>
      <c r="R1783" s="175" t="n"/>
      <c r="S1783" s="257" t="n"/>
      <c r="U1783" s="296" t="n"/>
      <c r="V1783" s="175" t="n"/>
      <c r="W1783" s="175" t="n"/>
      <c r="X1783" s="175" t="n"/>
      <c r="Y1783" s="175" t="n"/>
      <c r="Z1783" s="175" t="n"/>
      <c r="AA1783" s="175" t="n"/>
      <c r="AB1783" s="175" t="n"/>
      <c r="AC1783" s="175" t="n"/>
      <c r="AD1783" s="175" t="n"/>
      <c r="AE1783" s="175" t="n"/>
      <c r="AF1783" s="175" t="n"/>
      <c r="AG1783" s="175" t="n"/>
      <c r="AH1783" s="175" t="n"/>
      <c r="AI1783" s="175" t="n"/>
      <c r="AJ1783" s="175" t="n"/>
    </row>
    <row r="1784">
      <c r="B1784" s="175" t="n"/>
      <c r="C1784" s="175" t="n"/>
      <c r="D1784" s="175" t="n"/>
      <c r="E1784" s="175" t="n"/>
      <c r="F1784" s="175" t="n"/>
      <c r="G1784" s="175" t="n"/>
      <c r="H1784" s="175" t="n"/>
      <c r="I1784" s="175" t="n"/>
      <c r="J1784" s="175" t="n"/>
      <c r="K1784" s="175" t="n"/>
      <c r="L1784" s="175" t="n"/>
      <c r="M1784" s="175" t="n"/>
      <c r="N1784" s="175" t="n"/>
      <c r="O1784" s="175" t="n"/>
      <c r="P1784" s="175" t="n"/>
      <c r="Q1784" s="175" t="n"/>
      <c r="R1784" s="175" t="n"/>
      <c r="S1784" s="257" t="n"/>
      <c r="U1784" s="296" t="n"/>
      <c r="V1784" s="175" t="n"/>
      <c r="W1784" s="175" t="n"/>
      <c r="X1784" s="175" t="n"/>
      <c r="Y1784" s="175" t="n"/>
      <c r="Z1784" s="175" t="n"/>
      <c r="AA1784" s="175" t="n"/>
      <c r="AB1784" s="175" t="n"/>
      <c r="AC1784" s="175" t="n"/>
      <c r="AD1784" s="175" t="n"/>
      <c r="AE1784" s="175" t="n"/>
      <c r="AF1784" s="175" t="n"/>
      <c r="AG1784" s="175" t="n"/>
      <c r="AH1784" s="175" t="n"/>
      <c r="AI1784" s="175" t="n"/>
      <c r="AJ1784" s="175" t="n"/>
    </row>
    <row r="1785">
      <c r="B1785" s="175" t="n"/>
      <c r="C1785" s="175" t="n"/>
      <c r="D1785" s="175" t="n"/>
      <c r="E1785" s="175" t="n"/>
      <c r="F1785" s="175" t="n"/>
      <c r="G1785" s="175" t="n"/>
      <c r="H1785" s="175" t="n"/>
      <c r="I1785" s="175" t="n"/>
      <c r="J1785" s="175" t="n"/>
      <c r="K1785" s="175" t="n"/>
      <c r="L1785" s="175" t="n"/>
      <c r="M1785" s="175" t="n"/>
      <c r="N1785" s="175" t="n"/>
      <c r="O1785" s="175" t="n"/>
      <c r="P1785" s="175" t="n"/>
      <c r="Q1785" s="175" t="n"/>
      <c r="R1785" s="175" t="n"/>
      <c r="S1785" s="257" t="n"/>
      <c r="U1785" s="296" t="n"/>
      <c r="V1785" s="175" t="n"/>
      <c r="W1785" s="175" t="n"/>
      <c r="X1785" s="175" t="n"/>
      <c r="Y1785" s="175" t="n"/>
      <c r="Z1785" s="175" t="n"/>
      <c r="AA1785" s="175" t="n"/>
      <c r="AB1785" s="175" t="n"/>
      <c r="AC1785" s="175" t="n"/>
      <c r="AD1785" s="175" t="n"/>
      <c r="AE1785" s="175" t="n"/>
      <c r="AF1785" s="175" t="n"/>
      <c r="AG1785" s="175" t="n"/>
      <c r="AH1785" s="175" t="n"/>
      <c r="AI1785" s="175" t="n"/>
      <c r="AJ1785" s="175" t="n"/>
    </row>
    <row r="1786">
      <c r="B1786" s="175" t="n"/>
      <c r="C1786" s="175" t="n"/>
      <c r="D1786" s="175" t="n"/>
      <c r="E1786" s="175" t="n"/>
      <c r="F1786" s="175" t="n"/>
      <c r="G1786" s="175" t="n"/>
      <c r="H1786" s="175" t="n"/>
      <c r="I1786" s="175" t="n"/>
      <c r="J1786" s="175" t="n"/>
      <c r="K1786" s="175" t="n"/>
      <c r="L1786" s="175" t="n"/>
      <c r="M1786" s="175" t="n"/>
      <c r="N1786" s="175" t="n"/>
      <c r="O1786" s="175" t="n"/>
      <c r="P1786" s="175" t="n"/>
      <c r="Q1786" s="175" t="n"/>
      <c r="R1786" s="175" t="n"/>
      <c r="S1786" s="257" t="n"/>
      <c r="U1786" s="296" t="n"/>
      <c r="V1786" s="175" t="n"/>
      <c r="W1786" s="175" t="n"/>
      <c r="X1786" s="175" t="n"/>
      <c r="Y1786" s="175" t="n"/>
      <c r="Z1786" s="175" t="n"/>
      <c r="AA1786" s="175" t="n"/>
      <c r="AB1786" s="175" t="n"/>
      <c r="AC1786" s="175" t="n"/>
      <c r="AD1786" s="175" t="n"/>
      <c r="AE1786" s="175" t="n"/>
      <c r="AF1786" s="175" t="n"/>
      <c r="AG1786" s="175" t="n"/>
      <c r="AH1786" s="175" t="n"/>
      <c r="AI1786" s="175" t="n"/>
      <c r="AJ1786" s="175" t="n"/>
    </row>
    <row r="1787">
      <c r="B1787" s="175" t="n"/>
      <c r="C1787" s="175" t="n"/>
      <c r="D1787" s="175" t="n"/>
      <c r="E1787" s="175" t="n"/>
      <c r="F1787" s="175" t="n"/>
      <c r="G1787" s="175" t="n"/>
      <c r="H1787" s="175" t="n"/>
      <c r="I1787" s="175" t="n"/>
      <c r="J1787" s="175" t="n"/>
      <c r="K1787" s="175" t="n"/>
      <c r="L1787" s="175" t="n"/>
      <c r="M1787" s="175" t="n"/>
      <c r="N1787" s="175" t="n"/>
      <c r="O1787" s="175" t="n"/>
      <c r="P1787" s="175" t="n"/>
      <c r="Q1787" s="175" t="n"/>
      <c r="R1787" s="175" t="n"/>
      <c r="S1787" s="257" t="n"/>
      <c r="U1787" s="296" t="n"/>
      <c r="V1787" s="175" t="n"/>
      <c r="W1787" s="175" t="n"/>
      <c r="X1787" s="175" t="n"/>
      <c r="Y1787" s="175" t="n"/>
      <c r="Z1787" s="175" t="n"/>
      <c r="AA1787" s="175" t="n"/>
      <c r="AB1787" s="175" t="n"/>
      <c r="AC1787" s="175" t="n"/>
      <c r="AD1787" s="175" t="n"/>
      <c r="AE1787" s="175" t="n"/>
      <c r="AF1787" s="175" t="n"/>
      <c r="AG1787" s="175" t="n"/>
      <c r="AH1787" s="175" t="n"/>
      <c r="AI1787" s="175" t="n"/>
      <c r="AJ1787" s="175" t="n"/>
    </row>
    <row r="1788">
      <c r="B1788" s="175" t="n"/>
      <c r="C1788" s="175" t="n"/>
      <c r="D1788" s="175" t="n"/>
      <c r="E1788" s="175" t="n"/>
      <c r="F1788" s="175" t="n"/>
      <c r="G1788" s="175" t="n"/>
      <c r="H1788" s="175" t="n"/>
      <c r="I1788" s="175" t="n"/>
      <c r="J1788" s="175" t="n"/>
      <c r="K1788" s="175" t="n"/>
      <c r="L1788" s="175" t="n"/>
      <c r="M1788" s="175" t="n"/>
      <c r="N1788" s="175" t="n"/>
      <c r="O1788" s="175" t="n"/>
      <c r="P1788" s="175" t="n"/>
      <c r="Q1788" s="175" t="n"/>
      <c r="R1788" s="175" t="n"/>
      <c r="S1788" s="257" t="n"/>
      <c r="U1788" s="296" t="n"/>
      <c r="V1788" s="175" t="n"/>
      <c r="W1788" s="175" t="n"/>
      <c r="X1788" s="175" t="n"/>
      <c r="Y1788" s="175" t="n"/>
      <c r="Z1788" s="175" t="n"/>
      <c r="AA1788" s="175" t="n"/>
      <c r="AB1788" s="175" t="n"/>
      <c r="AC1788" s="175" t="n"/>
      <c r="AD1788" s="175" t="n"/>
      <c r="AE1788" s="175" t="n"/>
      <c r="AF1788" s="175" t="n"/>
      <c r="AG1788" s="175" t="n"/>
      <c r="AH1788" s="175" t="n"/>
      <c r="AI1788" s="175" t="n"/>
      <c r="AJ1788" s="175" t="n"/>
    </row>
    <row r="1789">
      <c r="B1789" s="175" t="n"/>
      <c r="C1789" s="175" t="n"/>
      <c r="D1789" s="175" t="n"/>
      <c r="E1789" s="175" t="n"/>
      <c r="F1789" s="175" t="n"/>
      <c r="G1789" s="175" t="n"/>
      <c r="H1789" s="175" t="n"/>
      <c r="I1789" s="175" t="n"/>
      <c r="J1789" s="175" t="n"/>
      <c r="K1789" s="175" t="n"/>
      <c r="L1789" s="175" t="n"/>
      <c r="M1789" s="175" t="n"/>
      <c r="N1789" s="175" t="n"/>
      <c r="O1789" s="175" t="n"/>
      <c r="P1789" s="175" t="n"/>
      <c r="Q1789" s="175" t="n"/>
      <c r="R1789" s="175" t="n"/>
      <c r="S1789" s="257" t="n"/>
      <c r="U1789" s="296" t="n"/>
      <c r="V1789" s="175" t="n"/>
      <c r="W1789" s="175" t="n"/>
      <c r="X1789" s="175" t="n"/>
      <c r="Y1789" s="175" t="n"/>
      <c r="Z1789" s="175" t="n"/>
      <c r="AA1789" s="175" t="n"/>
      <c r="AB1789" s="175" t="n"/>
      <c r="AC1789" s="175" t="n"/>
      <c r="AD1789" s="175" t="n"/>
      <c r="AE1789" s="175" t="n"/>
      <c r="AF1789" s="175" t="n"/>
      <c r="AG1789" s="175" t="n"/>
      <c r="AH1789" s="175" t="n"/>
      <c r="AI1789" s="175" t="n"/>
      <c r="AJ1789" s="175" t="n"/>
    </row>
    <row r="1790">
      <c r="B1790" s="175" t="n"/>
      <c r="C1790" s="175" t="n"/>
      <c r="D1790" s="175" t="n"/>
      <c r="E1790" s="175" t="n"/>
      <c r="F1790" s="175" t="n"/>
      <c r="G1790" s="175" t="n"/>
      <c r="H1790" s="175" t="n"/>
      <c r="I1790" s="175" t="n"/>
      <c r="J1790" s="175" t="n"/>
      <c r="K1790" s="175" t="n"/>
      <c r="L1790" s="175" t="n"/>
      <c r="M1790" s="175" t="n"/>
      <c r="N1790" s="175" t="n"/>
      <c r="O1790" s="175" t="n"/>
      <c r="P1790" s="175" t="n"/>
      <c r="Q1790" s="175" t="n"/>
      <c r="R1790" s="175" t="n"/>
      <c r="S1790" s="257" t="n"/>
      <c r="U1790" s="296" t="n"/>
      <c r="V1790" s="175" t="n"/>
      <c r="W1790" s="175" t="n"/>
      <c r="X1790" s="175" t="n"/>
      <c r="Y1790" s="175" t="n"/>
      <c r="Z1790" s="175" t="n"/>
      <c r="AA1790" s="175" t="n"/>
      <c r="AB1790" s="175" t="n"/>
      <c r="AC1790" s="175" t="n"/>
      <c r="AD1790" s="175" t="n"/>
      <c r="AE1790" s="175" t="n"/>
      <c r="AF1790" s="175" t="n"/>
      <c r="AG1790" s="175" t="n"/>
      <c r="AH1790" s="175" t="n"/>
      <c r="AI1790" s="175" t="n"/>
      <c r="AJ1790" s="175" t="n"/>
    </row>
    <row r="1791">
      <c r="B1791" s="175" t="n"/>
      <c r="C1791" s="175" t="n"/>
      <c r="D1791" s="175" t="n"/>
      <c r="E1791" s="175" t="n"/>
      <c r="F1791" s="175" t="n"/>
      <c r="G1791" s="175" t="n"/>
      <c r="H1791" s="175" t="n"/>
      <c r="I1791" s="175" t="n"/>
      <c r="J1791" s="175" t="n"/>
      <c r="K1791" s="175" t="n"/>
      <c r="L1791" s="175" t="n"/>
      <c r="M1791" s="175" t="n"/>
      <c r="N1791" s="175" t="n"/>
      <c r="O1791" s="175" t="n"/>
      <c r="P1791" s="175" t="n"/>
      <c r="Q1791" s="175" t="n"/>
      <c r="R1791" s="175" t="n"/>
      <c r="S1791" s="257" t="n"/>
      <c r="U1791" s="296" t="n"/>
      <c r="V1791" s="175" t="n"/>
      <c r="W1791" s="175" t="n"/>
      <c r="X1791" s="175" t="n"/>
      <c r="Y1791" s="175" t="n"/>
      <c r="Z1791" s="175" t="n"/>
      <c r="AA1791" s="175" t="n"/>
      <c r="AB1791" s="175" t="n"/>
      <c r="AC1791" s="175" t="n"/>
      <c r="AD1791" s="175" t="n"/>
      <c r="AE1791" s="175" t="n"/>
      <c r="AF1791" s="175" t="n"/>
      <c r="AG1791" s="175" t="n"/>
      <c r="AH1791" s="175" t="n"/>
      <c r="AI1791" s="175" t="n"/>
      <c r="AJ1791" s="175" t="n"/>
    </row>
    <row r="1792">
      <c r="B1792" s="175" t="n"/>
      <c r="C1792" s="175" t="n"/>
      <c r="D1792" s="175" t="n"/>
      <c r="E1792" s="175" t="n"/>
      <c r="F1792" s="175" t="n"/>
      <c r="G1792" s="175" t="n"/>
      <c r="H1792" s="175" t="n"/>
      <c r="I1792" s="175" t="n"/>
      <c r="J1792" s="175" t="n"/>
      <c r="K1792" s="175" t="n"/>
      <c r="L1792" s="175" t="n"/>
      <c r="M1792" s="175" t="n"/>
      <c r="N1792" s="175" t="n"/>
      <c r="O1792" s="175" t="n"/>
      <c r="P1792" s="175" t="n"/>
      <c r="Q1792" s="175" t="n"/>
      <c r="R1792" s="175" t="n"/>
      <c r="S1792" s="257" t="n"/>
      <c r="U1792" s="296" t="n"/>
      <c r="V1792" s="175" t="n"/>
      <c r="W1792" s="175" t="n"/>
      <c r="X1792" s="175" t="n"/>
      <c r="Y1792" s="175" t="n"/>
      <c r="Z1792" s="175" t="n"/>
      <c r="AA1792" s="175" t="n"/>
      <c r="AB1792" s="175" t="n"/>
      <c r="AC1792" s="175" t="n"/>
      <c r="AD1792" s="175" t="n"/>
      <c r="AE1792" s="175" t="n"/>
      <c r="AF1792" s="175" t="n"/>
      <c r="AG1792" s="175" t="n"/>
      <c r="AH1792" s="175" t="n"/>
      <c r="AI1792" s="175" t="n"/>
      <c r="AJ1792" s="175" t="n"/>
    </row>
    <row r="1793">
      <c r="B1793" s="175" t="n"/>
      <c r="C1793" s="175" t="n"/>
      <c r="D1793" s="175" t="n"/>
      <c r="E1793" s="175" t="n"/>
      <c r="F1793" s="175" t="n"/>
      <c r="G1793" s="175" t="n"/>
      <c r="H1793" s="175" t="n"/>
      <c r="I1793" s="175" t="n"/>
      <c r="J1793" s="175" t="n"/>
      <c r="K1793" s="175" t="n"/>
      <c r="L1793" s="175" t="n"/>
      <c r="M1793" s="175" t="n"/>
      <c r="N1793" s="175" t="n"/>
      <c r="O1793" s="175" t="n"/>
      <c r="P1793" s="175" t="n"/>
      <c r="Q1793" s="175" t="n"/>
      <c r="R1793" s="175" t="n"/>
      <c r="S1793" s="257" t="n"/>
      <c r="U1793" s="296" t="n"/>
      <c r="V1793" s="175" t="n"/>
      <c r="W1793" s="175" t="n"/>
      <c r="X1793" s="175" t="n"/>
      <c r="Y1793" s="175" t="n"/>
      <c r="Z1793" s="175" t="n"/>
      <c r="AA1793" s="175" t="n"/>
      <c r="AB1793" s="175" t="n"/>
      <c r="AC1793" s="175" t="n"/>
      <c r="AD1793" s="175" t="n"/>
      <c r="AE1793" s="175" t="n"/>
      <c r="AF1793" s="175" t="n"/>
      <c r="AG1793" s="175" t="n"/>
      <c r="AH1793" s="175" t="n"/>
      <c r="AI1793" s="175" t="n"/>
      <c r="AJ1793" s="175" t="n"/>
    </row>
    <row r="1794">
      <c r="B1794" s="175" t="n"/>
      <c r="C1794" s="175" t="n"/>
      <c r="D1794" s="175" t="n"/>
      <c r="E1794" s="175" t="n"/>
      <c r="F1794" s="175" t="n"/>
      <c r="G1794" s="175" t="n"/>
      <c r="H1794" s="175" t="n"/>
      <c r="I1794" s="175" t="n"/>
      <c r="J1794" s="175" t="n"/>
      <c r="K1794" s="175" t="n"/>
      <c r="L1794" s="175" t="n"/>
      <c r="M1794" s="175" t="n"/>
      <c r="N1794" s="175" t="n"/>
      <c r="O1794" s="175" t="n"/>
      <c r="P1794" s="175" t="n"/>
      <c r="Q1794" s="175" t="n"/>
      <c r="R1794" s="175" t="n"/>
      <c r="S1794" s="257" t="n"/>
      <c r="U1794" s="296" t="n"/>
      <c r="V1794" s="175" t="n"/>
      <c r="W1794" s="175" t="n"/>
      <c r="X1794" s="175" t="n"/>
      <c r="Y1794" s="175" t="n"/>
      <c r="Z1794" s="175" t="n"/>
      <c r="AA1794" s="175" t="n"/>
      <c r="AB1794" s="175" t="n"/>
      <c r="AC1794" s="175" t="n"/>
      <c r="AD1794" s="175" t="n"/>
      <c r="AE1794" s="175" t="n"/>
      <c r="AF1794" s="175" t="n"/>
      <c r="AG1794" s="175" t="n"/>
      <c r="AH1794" s="175" t="n"/>
      <c r="AI1794" s="175" t="n"/>
      <c r="AJ1794" s="175" t="n"/>
    </row>
    <row r="1795">
      <c r="B1795" s="175" t="n"/>
      <c r="C1795" s="175" t="n"/>
      <c r="D1795" s="175" t="n"/>
      <c r="E1795" s="175" t="n"/>
      <c r="F1795" s="175" t="n"/>
      <c r="G1795" s="175" t="n"/>
      <c r="H1795" s="175" t="n"/>
      <c r="I1795" s="175" t="n"/>
      <c r="J1795" s="175" t="n"/>
      <c r="K1795" s="175" t="n"/>
      <c r="L1795" s="175" t="n"/>
      <c r="M1795" s="175" t="n"/>
      <c r="N1795" s="175" t="n"/>
      <c r="O1795" s="175" t="n"/>
      <c r="P1795" s="175" t="n"/>
      <c r="Q1795" s="175" t="n"/>
      <c r="R1795" s="175" t="n"/>
      <c r="S1795" s="257" t="n"/>
      <c r="U1795" s="296" t="n"/>
      <c r="V1795" s="175" t="n"/>
      <c r="W1795" s="175" t="n"/>
      <c r="X1795" s="175" t="n"/>
      <c r="Y1795" s="175" t="n"/>
      <c r="Z1795" s="175" t="n"/>
      <c r="AA1795" s="175" t="n"/>
      <c r="AB1795" s="175" t="n"/>
      <c r="AC1795" s="175" t="n"/>
      <c r="AD1795" s="175" t="n"/>
      <c r="AE1795" s="175" t="n"/>
      <c r="AF1795" s="175" t="n"/>
      <c r="AG1795" s="175" t="n"/>
      <c r="AH1795" s="175" t="n"/>
      <c r="AI1795" s="175" t="n"/>
      <c r="AJ1795" s="175" t="n"/>
    </row>
    <row r="1796">
      <c r="B1796" s="175" t="n"/>
      <c r="C1796" s="175" t="n"/>
      <c r="D1796" s="175" t="n"/>
      <c r="E1796" s="175" t="n"/>
      <c r="F1796" s="175" t="n"/>
      <c r="G1796" s="175" t="n"/>
      <c r="H1796" s="175" t="n"/>
      <c r="I1796" s="175" t="n"/>
      <c r="J1796" s="175" t="n"/>
      <c r="K1796" s="175" t="n"/>
      <c r="L1796" s="175" t="n"/>
      <c r="M1796" s="175" t="n"/>
      <c r="N1796" s="175" t="n"/>
      <c r="O1796" s="175" t="n"/>
      <c r="P1796" s="175" t="n"/>
      <c r="Q1796" s="175" t="n"/>
      <c r="R1796" s="175" t="n"/>
      <c r="S1796" s="257" t="n"/>
      <c r="U1796" s="296" t="n"/>
      <c r="V1796" s="175" t="n"/>
      <c r="W1796" s="175" t="n"/>
      <c r="X1796" s="175" t="n"/>
      <c r="Y1796" s="175" t="n"/>
      <c r="Z1796" s="175" t="n"/>
      <c r="AA1796" s="175" t="n"/>
      <c r="AB1796" s="175" t="n"/>
      <c r="AC1796" s="175" t="n"/>
      <c r="AD1796" s="175" t="n"/>
      <c r="AE1796" s="175" t="n"/>
      <c r="AF1796" s="175" t="n"/>
      <c r="AG1796" s="175" t="n"/>
      <c r="AH1796" s="175" t="n"/>
      <c r="AI1796" s="175" t="n"/>
      <c r="AJ1796" s="175" t="n"/>
    </row>
    <row r="1797">
      <c r="B1797" s="175" t="n"/>
      <c r="C1797" s="175" t="n"/>
      <c r="D1797" s="175" t="n"/>
      <c r="E1797" s="175" t="n"/>
      <c r="F1797" s="175" t="n"/>
      <c r="G1797" s="175" t="n"/>
      <c r="H1797" s="175" t="n"/>
      <c r="I1797" s="175" t="n"/>
      <c r="J1797" s="175" t="n"/>
      <c r="K1797" s="175" t="n"/>
      <c r="L1797" s="175" t="n"/>
      <c r="M1797" s="175" t="n"/>
      <c r="N1797" s="175" t="n"/>
      <c r="O1797" s="175" t="n"/>
      <c r="P1797" s="175" t="n"/>
      <c r="Q1797" s="175" t="n"/>
      <c r="R1797" s="175" t="n"/>
      <c r="S1797" s="257" t="n"/>
      <c r="U1797" s="296" t="n"/>
      <c r="V1797" s="175" t="n"/>
      <c r="W1797" s="175" t="n"/>
      <c r="X1797" s="175" t="n"/>
      <c r="Y1797" s="175" t="n"/>
      <c r="Z1797" s="175" t="n"/>
      <c r="AA1797" s="175" t="n"/>
      <c r="AB1797" s="175" t="n"/>
      <c r="AC1797" s="175" t="n"/>
      <c r="AD1797" s="175" t="n"/>
      <c r="AE1797" s="175" t="n"/>
      <c r="AF1797" s="175" t="n"/>
      <c r="AG1797" s="175" t="n"/>
      <c r="AH1797" s="175" t="n"/>
      <c r="AI1797" s="175" t="n"/>
      <c r="AJ1797" s="175" t="n"/>
    </row>
    <row r="1798">
      <c r="B1798" s="175" t="n"/>
      <c r="C1798" s="175" t="n"/>
      <c r="D1798" s="175" t="n"/>
      <c r="E1798" s="175" t="n"/>
      <c r="F1798" s="175" t="n"/>
      <c r="G1798" s="175" t="n"/>
      <c r="H1798" s="175" t="n"/>
      <c r="I1798" s="175" t="n"/>
      <c r="J1798" s="175" t="n"/>
      <c r="K1798" s="175" t="n"/>
      <c r="L1798" s="175" t="n"/>
      <c r="M1798" s="175" t="n"/>
      <c r="N1798" s="175" t="n"/>
      <c r="O1798" s="175" t="n"/>
      <c r="P1798" s="175" t="n"/>
      <c r="Q1798" s="175" t="n"/>
      <c r="R1798" s="175" t="n"/>
      <c r="S1798" s="257" t="n"/>
      <c r="U1798" s="296" t="n"/>
      <c r="V1798" s="175" t="n"/>
      <c r="W1798" s="175" t="n"/>
      <c r="X1798" s="175" t="n"/>
      <c r="Y1798" s="175" t="n"/>
      <c r="Z1798" s="175" t="n"/>
      <c r="AA1798" s="175" t="n"/>
      <c r="AB1798" s="175" t="n"/>
      <c r="AC1798" s="175" t="n"/>
      <c r="AD1798" s="175" t="n"/>
      <c r="AE1798" s="175" t="n"/>
      <c r="AF1798" s="175" t="n"/>
      <c r="AG1798" s="175" t="n"/>
      <c r="AH1798" s="175" t="n"/>
      <c r="AI1798" s="175" t="n"/>
      <c r="AJ1798" s="175" t="n"/>
    </row>
    <row r="1799">
      <c r="B1799" s="175" t="n"/>
      <c r="C1799" s="175" t="n"/>
      <c r="D1799" s="175" t="n"/>
      <c r="E1799" s="175" t="n"/>
      <c r="F1799" s="175" t="n"/>
      <c r="G1799" s="175" t="n"/>
      <c r="H1799" s="175" t="n"/>
      <c r="I1799" s="175" t="n"/>
      <c r="J1799" s="175" t="n"/>
      <c r="K1799" s="175" t="n"/>
      <c r="L1799" s="175" t="n"/>
      <c r="M1799" s="175" t="n"/>
      <c r="N1799" s="175" t="n"/>
      <c r="O1799" s="175" t="n"/>
      <c r="P1799" s="175" t="n"/>
      <c r="Q1799" s="175" t="n"/>
      <c r="R1799" s="175" t="n"/>
      <c r="S1799" s="257" t="n"/>
      <c r="U1799" s="296" t="n"/>
      <c r="V1799" s="175" t="n"/>
      <c r="W1799" s="175" t="n"/>
      <c r="X1799" s="175" t="n"/>
      <c r="Y1799" s="175" t="n"/>
      <c r="Z1799" s="175" t="n"/>
      <c r="AA1799" s="175" t="n"/>
      <c r="AB1799" s="175" t="n"/>
      <c r="AC1799" s="175" t="n"/>
      <c r="AD1799" s="175" t="n"/>
      <c r="AE1799" s="175" t="n"/>
      <c r="AF1799" s="175" t="n"/>
      <c r="AG1799" s="175" t="n"/>
      <c r="AH1799" s="175" t="n"/>
      <c r="AI1799" s="175" t="n"/>
      <c r="AJ1799" s="175" t="n"/>
    </row>
    <row r="1800">
      <c r="B1800" s="175" t="n"/>
      <c r="C1800" s="175" t="n"/>
      <c r="D1800" s="175" t="n"/>
      <c r="E1800" s="175" t="n"/>
      <c r="F1800" s="175" t="n"/>
      <c r="G1800" s="175" t="n"/>
      <c r="H1800" s="175" t="n"/>
      <c r="I1800" s="175" t="n"/>
      <c r="J1800" s="175" t="n"/>
      <c r="K1800" s="175" t="n"/>
      <c r="L1800" s="175" t="n"/>
      <c r="M1800" s="175" t="n"/>
      <c r="N1800" s="175" t="n"/>
      <c r="O1800" s="175" t="n"/>
      <c r="P1800" s="175" t="n"/>
      <c r="Q1800" s="175" t="n"/>
      <c r="R1800" s="175" t="n"/>
      <c r="S1800" s="257" t="n"/>
      <c r="U1800" s="296" t="n"/>
      <c r="V1800" s="175" t="n"/>
      <c r="W1800" s="175" t="n"/>
      <c r="X1800" s="175" t="n"/>
      <c r="Y1800" s="175" t="n"/>
      <c r="Z1800" s="175" t="n"/>
      <c r="AA1800" s="175" t="n"/>
      <c r="AB1800" s="175" t="n"/>
      <c r="AC1800" s="175" t="n"/>
      <c r="AD1800" s="175" t="n"/>
      <c r="AE1800" s="175" t="n"/>
      <c r="AF1800" s="175" t="n"/>
      <c r="AG1800" s="175" t="n"/>
      <c r="AH1800" s="175" t="n"/>
      <c r="AI1800" s="175" t="n"/>
      <c r="AJ1800" s="175" t="n"/>
    </row>
    <row r="1801">
      <c r="B1801" s="175" t="n"/>
      <c r="C1801" s="175" t="n"/>
      <c r="D1801" s="175" t="n"/>
      <c r="E1801" s="175" t="n"/>
      <c r="F1801" s="175" t="n"/>
      <c r="G1801" s="175" t="n"/>
      <c r="H1801" s="175" t="n"/>
      <c r="I1801" s="175" t="n"/>
      <c r="J1801" s="175" t="n"/>
      <c r="K1801" s="175" t="n"/>
      <c r="L1801" s="175" t="n"/>
      <c r="M1801" s="175" t="n"/>
      <c r="N1801" s="175" t="n"/>
      <c r="O1801" s="175" t="n"/>
      <c r="P1801" s="175" t="n"/>
      <c r="Q1801" s="175" t="n"/>
      <c r="R1801" s="175" t="n"/>
      <c r="S1801" s="257" t="n"/>
      <c r="U1801" s="296" t="n"/>
      <c r="V1801" s="175" t="n"/>
      <c r="W1801" s="175" t="n"/>
      <c r="X1801" s="175" t="n"/>
      <c r="Y1801" s="175" t="n"/>
      <c r="Z1801" s="175" t="n"/>
      <c r="AA1801" s="175" t="n"/>
      <c r="AB1801" s="175" t="n"/>
      <c r="AC1801" s="175" t="n"/>
      <c r="AD1801" s="175" t="n"/>
      <c r="AE1801" s="175" t="n"/>
      <c r="AF1801" s="175" t="n"/>
      <c r="AG1801" s="175" t="n"/>
      <c r="AH1801" s="175" t="n"/>
      <c r="AI1801" s="175" t="n"/>
      <c r="AJ1801" s="175" t="n"/>
    </row>
    <row r="1802">
      <c r="B1802" s="175" t="n"/>
      <c r="C1802" s="175" t="n"/>
      <c r="D1802" s="175" t="n"/>
      <c r="E1802" s="175" t="n"/>
      <c r="F1802" s="175" t="n"/>
      <c r="G1802" s="175" t="n"/>
      <c r="H1802" s="175" t="n"/>
      <c r="I1802" s="175" t="n"/>
      <c r="J1802" s="175" t="n"/>
      <c r="K1802" s="175" t="n"/>
      <c r="L1802" s="175" t="n"/>
      <c r="M1802" s="175" t="n"/>
      <c r="N1802" s="175" t="n"/>
      <c r="O1802" s="175" t="n"/>
      <c r="P1802" s="175" t="n"/>
      <c r="Q1802" s="175" t="n"/>
      <c r="R1802" s="175" t="n"/>
      <c r="S1802" s="257" t="n"/>
      <c r="U1802" s="296" t="n"/>
      <c r="V1802" s="175" t="n"/>
      <c r="W1802" s="175" t="n"/>
      <c r="X1802" s="175" t="n"/>
      <c r="Y1802" s="175" t="n"/>
      <c r="Z1802" s="175" t="n"/>
      <c r="AA1802" s="175" t="n"/>
      <c r="AB1802" s="175" t="n"/>
      <c r="AC1802" s="175" t="n"/>
      <c r="AD1802" s="175" t="n"/>
      <c r="AE1802" s="175" t="n"/>
      <c r="AF1802" s="175" t="n"/>
      <c r="AG1802" s="175" t="n"/>
      <c r="AH1802" s="175" t="n"/>
      <c r="AI1802" s="175" t="n"/>
      <c r="AJ1802" s="175" t="n"/>
    </row>
    <row r="1803">
      <c r="B1803" s="175" t="n"/>
      <c r="C1803" s="175" t="n"/>
      <c r="D1803" s="175" t="n"/>
      <c r="E1803" s="175" t="n"/>
      <c r="F1803" s="175" t="n"/>
      <c r="G1803" s="175" t="n"/>
      <c r="H1803" s="175" t="n"/>
      <c r="I1803" s="175" t="n"/>
      <c r="J1803" s="175" t="n"/>
      <c r="K1803" s="175" t="n"/>
      <c r="L1803" s="175" t="n"/>
      <c r="M1803" s="175" t="n"/>
      <c r="N1803" s="175" t="n"/>
      <c r="O1803" s="175" t="n"/>
      <c r="P1803" s="175" t="n"/>
      <c r="Q1803" s="175" t="n"/>
      <c r="R1803" s="175" t="n"/>
      <c r="S1803" s="257" t="n"/>
      <c r="U1803" s="296" t="n"/>
      <c r="V1803" s="175" t="n"/>
      <c r="W1803" s="175" t="n"/>
      <c r="X1803" s="175" t="n"/>
      <c r="Y1803" s="175" t="n"/>
      <c r="Z1803" s="175" t="n"/>
      <c r="AA1803" s="175" t="n"/>
      <c r="AB1803" s="175" t="n"/>
      <c r="AC1803" s="175" t="n"/>
      <c r="AD1803" s="175" t="n"/>
      <c r="AE1803" s="175" t="n"/>
      <c r="AF1803" s="175" t="n"/>
      <c r="AG1803" s="175" t="n"/>
      <c r="AH1803" s="175" t="n"/>
      <c r="AI1803" s="175" t="n"/>
      <c r="AJ1803" s="175" t="n"/>
    </row>
    <row r="1804">
      <c r="B1804" s="175" t="n"/>
      <c r="C1804" s="175" t="n"/>
      <c r="D1804" s="175" t="n"/>
      <c r="E1804" s="175" t="n"/>
      <c r="F1804" s="175" t="n"/>
      <c r="G1804" s="175" t="n"/>
      <c r="H1804" s="175" t="n"/>
      <c r="I1804" s="175" t="n"/>
      <c r="J1804" s="175" t="n"/>
      <c r="K1804" s="175" t="n"/>
      <c r="L1804" s="175" t="n"/>
      <c r="M1804" s="175" t="n"/>
      <c r="N1804" s="175" t="n"/>
      <c r="O1804" s="175" t="n"/>
      <c r="P1804" s="175" t="n"/>
      <c r="Q1804" s="175" t="n"/>
      <c r="R1804" s="175" t="n"/>
      <c r="S1804" s="257" t="n"/>
      <c r="U1804" s="296" t="n"/>
      <c r="V1804" s="175" t="n"/>
      <c r="W1804" s="175" t="n"/>
      <c r="X1804" s="175" t="n"/>
      <c r="Y1804" s="175" t="n"/>
      <c r="Z1804" s="175" t="n"/>
      <c r="AA1804" s="175" t="n"/>
      <c r="AB1804" s="175" t="n"/>
      <c r="AC1804" s="175" t="n"/>
      <c r="AD1804" s="175" t="n"/>
      <c r="AE1804" s="175" t="n"/>
      <c r="AF1804" s="175" t="n"/>
      <c r="AG1804" s="175" t="n"/>
      <c r="AH1804" s="175" t="n"/>
      <c r="AI1804" s="175" t="n"/>
      <c r="AJ1804" s="175" t="n"/>
    </row>
    <row r="1805">
      <c r="B1805" s="175" t="n"/>
      <c r="C1805" s="175" t="n"/>
      <c r="D1805" s="175" t="n"/>
      <c r="E1805" s="175" t="n"/>
      <c r="F1805" s="175" t="n"/>
      <c r="G1805" s="175" t="n"/>
      <c r="H1805" s="175" t="n"/>
      <c r="I1805" s="175" t="n"/>
      <c r="J1805" s="175" t="n"/>
      <c r="K1805" s="175" t="n"/>
      <c r="L1805" s="175" t="n"/>
      <c r="M1805" s="175" t="n"/>
      <c r="N1805" s="175" t="n"/>
      <c r="O1805" s="175" t="n"/>
      <c r="P1805" s="175" t="n"/>
      <c r="Q1805" s="175" t="n"/>
      <c r="R1805" s="175" t="n"/>
      <c r="S1805" s="257" t="n"/>
      <c r="U1805" s="296" t="n"/>
      <c r="V1805" s="175" t="n"/>
      <c r="W1805" s="175" t="n"/>
      <c r="X1805" s="175" t="n"/>
      <c r="Y1805" s="175" t="n"/>
      <c r="Z1805" s="175" t="n"/>
      <c r="AA1805" s="175" t="n"/>
      <c r="AB1805" s="175" t="n"/>
      <c r="AC1805" s="175" t="n"/>
      <c r="AD1805" s="175" t="n"/>
      <c r="AE1805" s="175" t="n"/>
      <c r="AF1805" s="175" t="n"/>
      <c r="AG1805" s="175" t="n"/>
      <c r="AH1805" s="175" t="n"/>
      <c r="AI1805" s="175" t="n"/>
      <c r="AJ1805" s="175" t="n"/>
    </row>
    <row r="1806">
      <c r="B1806" s="175" t="n"/>
      <c r="C1806" s="175" t="n"/>
      <c r="D1806" s="175" t="n"/>
      <c r="E1806" s="175" t="n"/>
      <c r="F1806" s="175" t="n"/>
      <c r="G1806" s="175" t="n"/>
      <c r="H1806" s="175" t="n"/>
      <c r="I1806" s="175" t="n"/>
      <c r="J1806" s="175" t="n"/>
      <c r="K1806" s="175" t="n"/>
      <c r="L1806" s="175" t="n"/>
      <c r="M1806" s="175" t="n"/>
      <c r="N1806" s="175" t="n"/>
      <c r="O1806" s="175" t="n"/>
      <c r="P1806" s="175" t="n"/>
      <c r="Q1806" s="175" t="n"/>
      <c r="R1806" s="175" t="n"/>
      <c r="S1806" s="257" t="n"/>
      <c r="U1806" s="296" t="n"/>
      <c r="V1806" s="175" t="n"/>
      <c r="W1806" s="175" t="n"/>
      <c r="X1806" s="175" t="n"/>
      <c r="Y1806" s="175" t="n"/>
      <c r="Z1806" s="175" t="n"/>
      <c r="AA1806" s="175" t="n"/>
      <c r="AB1806" s="175" t="n"/>
      <c r="AC1806" s="175" t="n"/>
      <c r="AD1806" s="175" t="n"/>
      <c r="AE1806" s="175" t="n"/>
      <c r="AF1806" s="175" t="n"/>
      <c r="AG1806" s="175" t="n"/>
      <c r="AH1806" s="175" t="n"/>
      <c r="AI1806" s="175" t="n"/>
      <c r="AJ1806" s="175" t="n"/>
    </row>
    <row r="1807">
      <c r="B1807" s="175" t="n"/>
      <c r="C1807" s="175" t="n"/>
      <c r="D1807" s="175" t="n"/>
      <c r="E1807" s="175" t="n"/>
      <c r="F1807" s="175" t="n"/>
      <c r="G1807" s="175" t="n"/>
      <c r="H1807" s="175" t="n"/>
      <c r="I1807" s="175" t="n"/>
      <c r="J1807" s="175" t="n"/>
      <c r="K1807" s="175" t="n"/>
      <c r="L1807" s="175" t="n"/>
      <c r="M1807" s="175" t="n"/>
      <c r="N1807" s="175" t="n"/>
      <c r="O1807" s="175" t="n"/>
      <c r="P1807" s="175" t="n"/>
      <c r="Q1807" s="175" t="n"/>
      <c r="R1807" s="175" t="n"/>
      <c r="S1807" s="257" t="n"/>
      <c r="U1807" s="296" t="n"/>
      <c r="V1807" s="175" t="n"/>
      <c r="W1807" s="175" t="n"/>
      <c r="X1807" s="175" t="n"/>
      <c r="Y1807" s="175" t="n"/>
      <c r="Z1807" s="175" t="n"/>
      <c r="AA1807" s="175" t="n"/>
      <c r="AB1807" s="175" t="n"/>
      <c r="AC1807" s="175" t="n"/>
      <c r="AD1807" s="175" t="n"/>
      <c r="AE1807" s="175" t="n"/>
      <c r="AF1807" s="175" t="n"/>
      <c r="AG1807" s="175" t="n"/>
      <c r="AH1807" s="175" t="n"/>
      <c r="AI1807" s="175" t="n"/>
      <c r="AJ1807" s="175" t="n"/>
    </row>
    <row r="1808">
      <c r="B1808" s="175" t="n"/>
      <c r="C1808" s="175" t="n"/>
      <c r="D1808" s="175" t="n"/>
      <c r="E1808" s="175" t="n"/>
      <c r="F1808" s="175" t="n"/>
      <c r="G1808" s="175" t="n"/>
      <c r="H1808" s="175" t="n"/>
      <c r="I1808" s="175" t="n"/>
      <c r="J1808" s="175" t="n"/>
      <c r="K1808" s="175" t="n"/>
      <c r="L1808" s="175" t="n"/>
      <c r="M1808" s="175" t="n"/>
      <c r="N1808" s="175" t="n"/>
      <c r="O1808" s="175" t="n"/>
      <c r="P1808" s="175" t="n"/>
      <c r="Q1808" s="175" t="n"/>
      <c r="R1808" s="175" t="n"/>
      <c r="S1808" s="257" t="n"/>
      <c r="U1808" s="296" t="n"/>
      <c r="V1808" s="175" t="n"/>
      <c r="W1808" s="175" t="n"/>
      <c r="X1808" s="175" t="n"/>
      <c r="Y1808" s="175" t="n"/>
      <c r="Z1808" s="175" t="n"/>
      <c r="AA1808" s="175" t="n"/>
      <c r="AB1808" s="175" t="n"/>
      <c r="AC1808" s="175" t="n"/>
      <c r="AD1808" s="175" t="n"/>
      <c r="AE1808" s="175" t="n"/>
      <c r="AF1808" s="175" t="n"/>
      <c r="AG1808" s="175" t="n"/>
      <c r="AH1808" s="175" t="n"/>
      <c r="AI1808" s="175" t="n"/>
      <c r="AJ1808" s="175" t="n"/>
    </row>
    <row r="1809">
      <c r="B1809" s="175" t="n"/>
      <c r="C1809" s="175" t="n"/>
      <c r="D1809" s="175" t="n"/>
      <c r="E1809" s="175" t="n"/>
      <c r="F1809" s="175" t="n"/>
      <c r="G1809" s="175" t="n"/>
      <c r="H1809" s="175" t="n"/>
      <c r="I1809" s="175" t="n"/>
      <c r="J1809" s="175" t="n"/>
      <c r="K1809" s="175" t="n"/>
      <c r="L1809" s="175" t="n"/>
      <c r="M1809" s="175" t="n"/>
      <c r="N1809" s="175" t="n"/>
      <c r="O1809" s="175" t="n"/>
      <c r="P1809" s="175" t="n"/>
      <c r="Q1809" s="175" t="n"/>
      <c r="R1809" s="175" t="n"/>
      <c r="S1809" s="257" t="n"/>
      <c r="U1809" s="296" t="n"/>
      <c r="V1809" s="175" t="n"/>
      <c r="W1809" s="175" t="n"/>
      <c r="X1809" s="175" t="n"/>
      <c r="Y1809" s="175" t="n"/>
      <c r="Z1809" s="175" t="n"/>
      <c r="AA1809" s="175" t="n"/>
      <c r="AB1809" s="175" t="n"/>
      <c r="AC1809" s="175" t="n"/>
      <c r="AD1809" s="175" t="n"/>
      <c r="AE1809" s="175" t="n"/>
      <c r="AF1809" s="175" t="n"/>
      <c r="AG1809" s="175" t="n"/>
      <c r="AH1809" s="175" t="n"/>
      <c r="AI1809" s="175" t="n"/>
      <c r="AJ1809" s="175" t="n"/>
    </row>
    <row r="1810">
      <c r="B1810" s="175" t="n"/>
      <c r="C1810" s="175" t="n"/>
      <c r="D1810" s="175" t="n"/>
      <c r="E1810" s="175" t="n"/>
      <c r="F1810" s="175" t="n"/>
      <c r="G1810" s="175" t="n"/>
      <c r="H1810" s="175" t="n"/>
      <c r="I1810" s="175" t="n"/>
      <c r="J1810" s="175" t="n"/>
      <c r="K1810" s="175" t="n"/>
      <c r="L1810" s="175" t="n"/>
      <c r="M1810" s="175" t="n"/>
      <c r="N1810" s="175" t="n"/>
      <c r="O1810" s="175" t="n"/>
      <c r="P1810" s="175" t="n"/>
      <c r="Q1810" s="175" t="n"/>
      <c r="R1810" s="175" t="n"/>
      <c r="S1810" s="257" t="n"/>
      <c r="U1810" s="296" t="n"/>
      <c r="V1810" s="175" t="n"/>
      <c r="W1810" s="175" t="n"/>
      <c r="X1810" s="175" t="n"/>
      <c r="Y1810" s="175" t="n"/>
      <c r="Z1810" s="175" t="n"/>
      <c r="AA1810" s="175" t="n"/>
      <c r="AB1810" s="175" t="n"/>
      <c r="AC1810" s="175" t="n"/>
      <c r="AD1810" s="175" t="n"/>
      <c r="AE1810" s="175" t="n"/>
      <c r="AF1810" s="175" t="n"/>
      <c r="AG1810" s="175" t="n"/>
      <c r="AH1810" s="175" t="n"/>
      <c r="AI1810" s="175" t="n"/>
      <c r="AJ1810" s="175" t="n"/>
    </row>
    <row r="1811">
      <c r="B1811" s="175" t="n"/>
      <c r="C1811" s="175" t="n"/>
      <c r="D1811" s="175" t="n"/>
      <c r="E1811" s="175" t="n"/>
      <c r="F1811" s="175" t="n"/>
      <c r="G1811" s="175" t="n"/>
      <c r="H1811" s="175" t="n"/>
      <c r="I1811" s="175" t="n"/>
      <c r="J1811" s="175" t="n"/>
      <c r="K1811" s="175" t="n"/>
      <c r="L1811" s="175" t="n"/>
      <c r="M1811" s="175" t="n"/>
      <c r="N1811" s="175" t="n"/>
      <c r="O1811" s="175" t="n"/>
      <c r="P1811" s="175" t="n"/>
      <c r="Q1811" s="175" t="n"/>
      <c r="R1811" s="175" t="n"/>
      <c r="S1811" s="257" t="n"/>
      <c r="U1811" s="296" t="n"/>
      <c r="V1811" s="175" t="n"/>
      <c r="W1811" s="175" t="n"/>
      <c r="X1811" s="175" t="n"/>
      <c r="Y1811" s="175" t="n"/>
      <c r="Z1811" s="175" t="n"/>
      <c r="AA1811" s="175" t="n"/>
      <c r="AB1811" s="175" t="n"/>
      <c r="AC1811" s="175" t="n"/>
      <c r="AD1811" s="175" t="n"/>
      <c r="AE1811" s="175" t="n"/>
      <c r="AF1811" s="175" t="n"/>
      <c r="AG1811" s="175" t="n"/>
      <c r="AH1811" s="175" t="n"/>
      <c r="AI1811" s="175" t="n"/>
      <c r="AJ1811" s="175" t="n"/>
    </row>
    <row r="1812">
      <c r="B1812" s="175" t="n"/>
      <c r="C1812" s="175" t="n"/>
      <c r="D1812" s="175" t="n"/>
      <c r="E1812" s="175" t="n"/>
      <c r="F1812" s="175" t="n"/>
      <c r="G1812" s="175" t="n"/>
      <c r="H1812" s="175" t="n"/>
      <c r="I1812" s="175" t="n"/>
      <c r="J1812" s="175" t="n"/>
      <c r="K1812" s="175" t="n"/>
      <c r="L1812" s="175" t="n"/>
      <c r="M1812" s="175" t="n"/>
      <c r="N1812" s="175" t="n"/>
      <c r="O1812" s="175" t="n"/>
      <c r="P1812" s="175" t="n"/>
      <c r="Q1812" s="175" t="n"/>
      <c r="R1812" s="175" t="n"/>
      <c r="S1812" s="257" t="n"/>
      <c r="U1812" s="296" t="n"/>
      <c r="V1812" s="175" t="n"/>
      <c r="W1812" s="175" t="n"/>
      <c r="X1812" s="175" t="n"/>
      <c r="Y1812" s="175" t="n"/>
      <c r="Z1812" s="175" t="n"/>
      <c r="AA1812" s="175" t="n"/>
      <c r="AB1812" s="175" t="n"/>
      <c r="AC1812" s="175" t="n"/>
      <c r="AD1812" s="175" t="n"/>
      <c r="AE1812" s="175" t="n"/>
      <c r="AF1812" s="175" t="n"/>
      <c r="AG1812" s="175" t="n"/>
      <c r="AH1812" s="175" t="n"/>
      <c r="AI1812" s="175" t="n"/>
      <c r="AJ1812" s="175" t="n"/>
    </row>
    <row r="1813">
      <c r="B1813" s="175" t="n"/>
      <c r="C1813" s="175" t="n"/>
      <c r="D1813" s="175" t="n"/>
      <c r="E1813" s="175" t="n"/>
      <c r="F1813" s="175" t="n"/>
      <c r="G1813" s="175" t="n"/>
      <c r="H1813" s="175" t="n"/>
      <c r="I1813" s="175" t="n"/>
      <c r="J1813" s="175" t="n"/>
      <c r="K1813" s="175" t="n"/>
      <c r="L1813" s="175" t="n"/>
      <c r="M1813" s="175" t="n"/>
      <c r="N1813" s="175" t="n"/>
      <c r="O1813" s="175" t="n"/>
      <c r="P1813" s="175" t="n"/>
      <c r="Q1813" s="175" t="n"/>
      <c r="R1813" s="175" t="n"/>
      <c r="S1813" s="257" t="n"/>
      <c r="U1813" s="296" t="n"/>
      <c r="V1813" s="175" t="n"/>
      <c r="W1813" s="175" t="n"/>
      <c r="X1813" s="175" t="n"/>
      <c r="Y1813" s="175" t="n"/>
      <c r="Z1813" s="175" t="n"/>
      <c r="AA1813" s="175" t="n"/>
      <c r="AB1813" s="175" t="n"/>
      <c r="AC1813" s="175" t="n"/>
      <c r="AD1813" s="175" t="n"/>
      <c r="AE1813" s="175" t="n"/>
      <c r="AF1813" s="175" t="n"/>
      <c r="AG1813" s="175" t="n"/>
      <c r="AH1813" s="175" t="n"/>
      <c r="AI1813" s="175" t="n"/>
      <c r="AJ1813" s="175" t="n"/>
    </row>
    <row r="1814">
      <c r="B1814" s="175" t="n"/>
      <c r="C1814" s="175" t="n"/>
      <c r="D1814" s="175" t="n"/>
      <c r="E1814" s="175" t="n"/>
      <c r="F1814" s="175" t="n"/>
      <c r="G1814" s="175" t="n"/>
      <c r="H1814" s="175" t="n"/>
      <c r="I1814" s="175" t="n"/>
      <c r="J1814" s="175" t="n"/>
      <c r="K1814" s="175" t="n"/>
      <c r="L1814" s="175" t="n"/>
      <c r="M1814" s="175" t="n"/>
      <c r="N1814" s="175" t="n"/>
      <c r="O1814" s="175" t="n"/>
      <c r="P1814" s="175" t="n"/>
      <c r="Q1814" s="175" t="n"/>
      <c r="R1814" s="175" t="n"/>
      <c r="S1814" s="257" t="n"/>
      <c r="U1814" s="296" t="n"/>
      <c r="V1814" s="175" t="n"/>
      <c r="W1814" s="175" t="n"/>
      <c r="X1814" s="175" t="n"/>
      <c r="Y1814" s="175" t="n"/>
      <c r="Z1814" s="175" t="n"/>
      <c r="AA1814" s="175" t="n"/>
      <c r="AB1814" s="175" t="n"/>
      <c r="AC1814" s="175" t="n"/>
      <c r="AD1814" s="175" t="n"/>
      <c r="AE1814" s="175" t="n"/>
      <c r="AF1814" s="175" t="n"/>
      <c r="AG1814" s="175" t="n"/>
      <c r="AH1814" s="175" t="n"/>
      <c r="AI1814" s="175" t="n"/>
      <c r="AJ1814" s="175" t="n"/>
    </row>
    <row r="1815">
      <c r="B1815" s="175" t="n"/>
      <c r="C1815" s="175" t="n"/>
      <c r="D1815" s="175" t="n"/>
      <c r="E1815" s="175" t="n"/>
      <c r="F1815" s="175" t="n"/>
      <c r="G1815" s="175" t="n"/>
      <c r="H1815" s="175" t="n"/>
      <c r="I1815" s="175" t="n"/>
      <c r="J1815" s="175" t="n"/>
      <c r="K1815" s="175" t="n"/>
      <c r="L1815" s="175" t="n"/>
      <c r="M1815" s="175" t="n"/>
      <c r="N1815" s="175" t="n"/>
      <c r="O1815" s="175" t="n"/>
      <c r="P1815" s="175" t="n"/>
      <c r="Q1815" s="175" t="n"/>
      <c r="R1815" s="175" t="n"/>
      <c r="S1815" s="257" t="n"/>
      <c r="U1815" s="296" t="n"/>
      <c r="V1815" s="175" t="n"/>
      <c r="W1815" s="175" t="n"/>
      <c r="X1815" s="175" t="n"/>
      <c r="Y1815" s="175" t="n"/>
      <c r="Z1815" s="175" t="n"/>
      <c r="AA1815" s="175" t="n"/>
      <c r="AB1815" s="175" t="n"/>
      <c r="AC1815" s="175" t="n"/>
      <c r="AD1815" s="175" t="n"/>
      <c r="AE1815" s="175" t="n"/>
      <c r="AF1815" s="175" t="n"/>
      <c r="AG1815" s="175" t="n"/>
      <c r="AH1815" s="175" t="n"/>
      <c r="AI1815" s="175" t="n"/>
      <c r="AJ1815" s="175" t="n"/>
    </row>
    <row r="1816">
      <c r="B1816" s="175" t="n"/>
      <c r="C1816" s="175" t="n"/>
      <c r="D1816" s="175" t="n"/>
      <c r="E1816" s="175" t="n"/>
      <c r="F1816" s="175" t="n"/>
      <c r="G1816" s="175" t="n"/>
      <c r="H1816" s="175" t="n"/>
      <c r="I1816" s="175" t="n"/>
      <c r="J1816" s="175" t="n"/>
      <c r="K1816" s="175" t="n"/>
      <c r="L1816" s="175" t="n"/>
      <c r="M1816" s="175" t="n"/>
      <c r="N1816" s="175" t="n"/>
      <c r="O1816" s="175" t="n"/>
      <c r="P1816" s="175" t="n"/>
      <c r="Q1816" s="175" t="n"/>
      <c r="R1816" s="175" t="n"/>
      <c r="S1816" s="257" t="n"/>
      <c r="U1816" s="296" t="n"/>
      <c r="V1816" s="175" t="n"/>
      <c r="W1816" s="175" t="n"/>
      <c r="X1816" s="175" t="n"/>
      <c r="Y1816" s="175" t="n"/>
      <c r="Z1816" s="175" t="n"/>
      <c r="AA1816" s="175" t="n"/>
      <c r="AB1816" s="175" t="n"/>
      <c r="AC1816" s="175" t="n"/>
      <c r="AD1816" s="175" t="n"/>
      <c r="AE1816" s="175" t="n"/>
      <c r="AF1816" s="175" t="n"/>
      <c r="AG1816" s="175" t="n"/>
      <c r="AH1816" s="175" t="n"/>
      <c r="AI1816" s="175" t="n"/>
      <c r="AJ1816" s="175" t="n"/>
    </row>
    <row r="1817">
      <c r="B1817" s="175" t="n"/>
      <c r="C1817" s="175" t="n"/>
      <c r="D1817" s="175" t="n"/>
      <c r="E1817" s="175" t="n"/>
      <c r="F1817" s="175" t="n"/>
      <c r="G1817" s="175" t="n"/>
      <c r="H1817" s="175" t="n"/>
      <c r="I1817" s="175" t="n"/>
      <c r="J1817" s="175" t="n"/>
      <c r="K1817" s="175" t="n"/>
      <c r="L1817" s="175" t="n"/>
      <c r="M1817" s="175" t="n"/>
      <c r="N1817" s="175" t="n"/>
      <c r="O1817" s="175" t="n"/>
      <c r="P1817" s="175" t="n"/>
      <c r="Q1817" s="175" t="n"/>
      <c r="R1817" s="175" t="n"/>
      <c r="S1817" s="257" t="n"/>
      <c r="U1817" s="296" t="n"/>
      <c r="V1817" s="175" t="n"/>
      <c r="W1817" s="175" t="n"/>
      <c r="X1817" s="175" t="n"/>
      <c r="Y1817" s="175" t="n"/>
      <c r="Z1817" s="175" t="n"/>
      <c r="AA1817" s="175" t="n"/>
      <c r="AB1817" s="175" t="n"/>
      <c r="AC1817" s="175" t="n"/>
      <c r="AD1817" s="175" t="n"/>
      <c r="AE1817" s="175" t="n"/>
      <c r="AF1817" s="175" t="n"/>
      <c r="AG1817" s="175" t="n"/>
      <c r="AH1817" s="175" t="n"/>
      <c r="AI1817" s="175" t="n"/>
      <c r="AJ1817" s="175" t="n"/>
    </row>
    <row r="1818">
      <c r="B1818" s="175" t="n"/>
      <c r="C1818" s="175" t="n"/>
      <c r="D1818" s="175" t="n"/>
      <c r="E1818" s="175" t="n"/>
      <c r="F1818" s="175" t="n"/>
      <c r="G1818" s="175" t="n"/>
      <c r="H1818" s="175" t="n"/>
      <c r="I1818" s="175" t="n"/>
      <c r="J1818" s="175" t="n"/>
      <c r="K1818" s="175" t="n"/>
      <c r="L1818" s="175" t="n"/>
      <c r="M1818" s="175" t="n"/>
      <c r="N1818" s="175" t="n"/>
      <c r="O1818" s="175" t="n"/>
      <c r="P1818" s="175" t="n"/>
      <c r="Q1818" s="175" t="n"/>
      <c r="R1818" s="175" t="n"/>
      <c r="S1818" s="257" t="n"/>
      <c r="U1818" s="296" t="n"/>
      <c r="V1818" s="175" t="n"/>
      <c r="W1818" s="175" t="n"/>
      <c r="X1818" s="175" t="n"/>
      <c r="Y1818" s="175" t="n"/>
      <c r="Z1818" s="175" t="n"/>
      <c r="AA1818" s="175" t="n"/>
      <c r="AB1818" s="175" t="n"/>
      <c r="AC1818" s="175" t="n"/>
      <c r="AD1818" s="175" t="n"/>
      <c r="AE1818" s="175" t="n"/>
      <c r="AF1818" s="175" t="n"/>
      <c r="AG1818" s="175" t="n"/>
      <c r="AH1818" s="175" t="n"/>
      <c r="AI1818" s="175" t="n"/>
      <c r="AJ1818" s="175" t="n"/>
    </row>
    <row r="1819">
      <c r="B1819" s="175" t="n"/>
      <c r="C1819" s="175" t="n"/>
      <c r="D1819" s="175" t="n"/>
      <c r="E1819" s="175" t="n"/>
      <c r="F1819" s="175" t="n"/>
      <c r="G1819" s="175" t="n"/>
      <c r="H1819" s="175" t="n"/>
      <c r="I1819" s="175" t="n"/>
      <c r="J1819" s="175" t="n"/>
      <c r="K1819" s="175" t="n"/>
      <c r="L1819" s="175" t="n"/>
      <c r="M1819" s="175" t="n"/>
      <c r="N1819" s="175" t="n"/>
      <c r="O1819" s="175" t="n"/>
      <c r="P1819" s="175" t="n"/>
      <c r="Q1819" s="175" t="n"/>
      <c r="R1819" s="175" t="n"/>
      <c r="S1819" s="257" t="n"/>
      <c r="U1819" s="296" t="n"/>
      <c r="V1819" s="175" t="n"/>
      <c r="W1819" s="175" t="n"/>
      <c r="X1819" s="175" t="n"/>
      <c r="Y1819" s="175" t="n"/>
      <c r="Z1819" s="175" t="n"/>
      <c r="AA1819" s="175" t="n"/>
      <c r="AB1819" s="175" t="n"/>
      <c r="AC1819" s="175" t="n"/>
      <c r="AD1819" s="175" t="n"/>
      <c r="AE1819" s="175" t="n"/>
      <c r="AF1819" s="175" t="n"/>
      <c r="AG1819" s="175" t="n"/>
      <c r="AH1819" s="175" t="n"/>
      <c r="AI1819" s="175" t="n"/>
      <c r="AJ1819" s="175" t="n"/>
    </row>
    <row r="1820">
      <c r="B1820" s="175" t="n"/>
      <c r="C1820" s="175" t="n"/>
      <c r="D1820" s="175" t="n"/>
      <c r="E1820" s="175" t="n"/>
      <c r="F1820" s="175" t="n"/>
      <c r="G1820" s="175" t="n"/>
      <c r="H1820" s="175" t="n"/>
      <c r="I1820" s="175" t="n"/>
      <c r="J1820" s="175" t="n"/>
      <c r="K1820" s="175" t="n"/>
      <c r="L1820" s="175" t="n"/>
      <c r="M1820" s="175" t="n"/>
      <c r="N1820" s="175" t="n"/>
      <c r="O1820" s="175" t="n"/>
      <c r="P1820" s="175" t="n"/>
      <c r="Q1820" s="175" t="n"/>
      <c r="R1820" s="175" t="n"/>
      <c r="S1820" s="257" t="n"/>
      <c r="U1820" s="296" t="n"/>
      <c r="V1820" s="175" t="n"/>
      <c r="W1820" s="175" t="n"/>
      <c r="X1820" s="175" t="n"/>
      <c r="Y1820" s="175" t="n"/>
      <c r="Z1820" s="175" t="n"/>
      <c r="AA1820" s="175" t="n"/>
      <c r="AB1820" s="175" t="n"/>
      <c r="AC1820" s="175" t="n"/>
      <c r="AD1820" s="175" t="n"/>
      <c r="AE1820" s="175" t="n"/>
      <c r="AF1820" s="175" t="n"/>
      <c r="AG1820" s="175" t="n"/>
      <c r="AH1820" s="175" t="n"/>
      <c r="AI1820" s="175" t="n"/>
      <c r="AJ1820" s="175" t="n"/>
    </row>
    <row r="1821">
      <c r="B1821" s="175" t="n"/>
      <c r="C1821" s="175" t="n"/>
      <c r="D1821" s="175" t="n"/>
      <c r="E1821" s="175" t="n"/>
      <c r="F1821" s="175" t="n"/>
      <c r="G1821" s="175" t="n"/>
      <c r="H1821" s="175" t="n"/>
      <c r="I1821" s="175" t="n"/>
      <c r="J1821" s="175" t="n"/>
      <c r="K1821" s="175" t="n"/>
      <c r="L1821" s="175" t="n"/>
      <c r="M1821" s="175" t="n"/>
      <c r="N1821" s="175" t="n"/>
      <c r="O1821" s="175" t="n"/>
      <c r="P1821" s="175" t="n"/>
      <c r="Q1821" s="175" t="n"/>
      <c r="R1821" s="175" t="n"/>
      <c r="S1821" s="257" t="n"/>
      <c r="U1821" s="296" t="n"/>
      <c r="V1821" s="175" t="n"/>
      <c r="W1821" s="175" t="n"/>
      <c r="X1821" s="175" t="n"/>
      <c r="Y1821" s="175" t="n"/>
      <c r="Z1821" s="175" t="n"/>
      <c r="AA1821" s="175" t="n"/>
      <c r="AB1821" s="175" t="n"/>
      <c r="AC1821" s="175" t="n"/>
      <c r="AD1821" s="175" t="n"/>
      <c r="AE1821" s="175" t="n"/>
      <c r="AF1821" s="175" t="n"/>
      <c r="AG1821" s="175" t="n"/>
      <c r="AH1821" s="175" t="n"/>
      <c r="AI1821" s="175" t="n"/>
      <c r="AJ1821" s="175" t="n"/>
    </row>
    <row r="1822">
      <c r="B1822" s="175" t="n"/>
      <c r="C1822" s="175" t="n"/>
      <c r="D1822" s="175" t="n"/>
      <c r="E1822" s="175" t="n"/>
      <c r="F1822" s="175" t="n"/>
      <c r="G1822" s="175" t="n"/>
      <c r="H1822" s="175" t="n"/>
      <c r="I1822" s="175" t="n"/>
      <c r="J1822" s="175" t="n"/>
      <c r="K1822" s="175" t="n"/>
      <c r="L1822" s="175" t="n"/>
      <c r="M1822" s="175" t="n"/>
      <c r="N1822" s="175" t="n"/>
      <c r="O1822" s="175" t="n"/>
      <c r="P1822" s="175" t="n"/>
      <c r="Q1822" s="175" t="n"/>
      <c r="R1822" s="175" t="n"/>
      <c r="S1822" s="257" t="n"/>
      <c r="U1822" s="296" t="n"/>
      <c r="V1822" s="175" t="n"/>
      <c r="W1822" s="175" t="n"/>
      <c r="X1822" s="175" t="n"/>
      <c r="Y1822" s="175" t="n"/>
      <c r="Z1822" s="175" t="n"/>
      <c r="AA1822" s="175" t="n"/>
      <c r="AB1822" s="175" t="n"/>
      <c r="AC1822" s="175" t="n"/>
      <c r="AD1822" s="175" t="n"/>
      <c r="AE1822" s="175" t="n"/>
      <c r="AF1822" s="175" t="n"/>
      <c r="AG1822" s="175" t="n"/>
      <c r="AH1822" s="175" t="n"/>
      <c r="AI1822" s="175" t="n"/>
      <c r="AJ1822" s="175" t="n"/>
    </row>
    <row r="1823">
      <c r="B1823" s="175" t="n"/>
      <c r="C1823" s="175" t="n"/>
      <c r="D1823" s="175" t="n"/>
      <c r="E1823" s="175" t="n"/>
      <c r="F1823" s="175" t="n"/>
      <c r="G1823" s="175" t="n"/>
      <c r="H1823" s="175" t="n"/>
      <c r="I1823" s="175" t="n"/>
      <c r="J1823" s="175" t="n"/>
      <c r="K1823" s="175" t="n"/>
      <c r="L1823" s="175" t="n"/>
      <c r="M1823" s="175" t="n"/>
      <c r="N1823" s="175" t="n"/>
      <c r="O1823" s="175" t="n"/>
      <c r="P1823" s="175" t="n"/>
      <c r="Q1823" s="175" t="n"/>
      <c r="R1823" s="175" t="n"/>
      <c r="S1823" s="257" t="n"/>
      <c r="U1823" s="296" t="n"/>
      <c r="V1823" s="175" t="n"/>
      <c r="W1823" s="175" t="n"/>
      <c r="X1823" s="175" t="n"/>
      <c r="Y1823" s="175" t="n"/>
      <c r="Z1823" s="175" t="n"/>
      <c r="AA1823" s="175" t="n"/>
      <c r="AB1823" s="175" t="n"/>
      <c r="AC1823" s="175" t="n"/>
      <c r="AD1823" s="175" t="n"/>
      <c r="AE1823" s="175" t="n"/>
      <c r="AF1823" s="175" t="n"/>
      <c r="AG1823" s="175" t="n"/>
      <c r="AH1823" s="175" t="n"/>
      <c r="AI1823" s="175" t="n"/>
      <c r="AJ1823" s="175" t="n"/>
    </row>
    <row r="1824">
      <c r="B1824" s="175" t="n"/>
      <c r="C1824" s="175" t="n"/>
      <c r="D1824" s="175" t="n"/>
      <c r="E1824" s="175" t="n"/>
      <c r="F1824" s="175" t="n"/>
      <c r="G1824" s="175" t="n"/>
      <c r="H1824" s="175" t="n"/>
      <c r="I1824" s="175" t="n"/>
      <c r="J1824" s="175" t="n"/>
      <c r="K1824" s="175" t="n"/>
      <c r="L1824" s="175" t="n"/>
      <c r="M1824" s="175" t="n"/>
      <c r="N1824" s="175" t="n"/>
      <c r="O1824" s="175" t="n"/>
      <c r="P1824" s="175" t="n"/>
      <c r="Q1824" s="175" t="n"/>
      <c r="R1824" s="175" t="n"/>
      <c r="S1824" s="257" t="n"/>
      <c r="U1824" s="296" t="n"/>
      <c r="V1824" s="175" t="n"/>
      <c r="W1824" s="175" t="n"/>
      <c r="X1824" s="175" t="n"/>
      <c r="Y1824" s="175" t="n"/>
      <c r="Z1824" s="175" t="n"/>
      <c r="AA1824" s="175" t="n"/>
      <c r="AB1824" s="175" t="n"/>
      <c r="AC1824" s="175" t="n"/>
      <c r="AD1824" s="175" t="n"/>
      <c r="AE1824" s="175" t="n"/>
      <c r="AF1824" s="175" t="n"/>
      <c r="AG1824" s="175" t="n"/>
      <c r="AH1824" s="175" t="n"/>
      <c r="AI1824" s="175" t="n"/>
      <c r="AJ1824" s="175" t="n"/>
    </row>
    <row r="1825">
      <c r="B1825" s="175" t="n"/>
      <c r="C1825" s="175" t="n"/>
      <c r="D1825" s="175" t="n"/>
      <c r="E1825" s="175" t="n"/>
      <c r="F1825" s="175" t="n"/>
      <c r="G1825" s="175" t="n"/>
      <c r="H1825" s="175" t="n"/>
      <c r="I1825" s="175" t="n"/>
      <c r="J1825" s="175" t="n"/>
      <c r="K1825" s="175" t="n"/>
      <c r="L1825" s="175" t="n"/>
      <c r="M1825" s="175" t="n"/>
      <c r="N1825" s="175" t="n"/>
      <c r="O1825" s="175" t="n"/>
      <c r="P1825" s="175" t="n"/>
      <c r="Q1825" s="175" t="n"/>
      <c r="R1825" s="175" t="n"/>
      <c r="S1825" s="257" t="n"/>
      <c r="U1825" s="296" t="n"/>
      <c r="V1825" s="175" t="n"/>
      <c r="W1825" s="175" t="n"/>
      <c r="X1825" s="175" t="n"/>
      <c r="Y1825" s="175" t="n"/>
      <c r="Z1825" s="175" t="n"/>
      <c r="AA1825" s="175" t="n"/>
      <c r="AB1825" s="175" t="n"/>
      <c r="AC1825" s="175" t="n"/>
      <c r="AD1825" s="175" t="n"/>
      <c r="AE1825" s="175" t="n"/>
      <c r="AF1825" s="175" t="n"/>
      <c r="AG1825" s="175" t="n"/>
      <c r="AH1825" s="175" t="n"/>
      <c r="AI1825" s="175" t="n"/>
      <c r="AJ1825" s="175" t="n"/>
    </row>
    <row r="1826">
      <c r="B1826" s="175" t="n"/>
      <c r="C1826" s="175" t="n"/>
      <c r="D1826" s="175" t="n"/>
      <c r="E1826" s="175" t="n"/>
      <c r="F1826" s="175" t="n"/>
      <c r="G1826" s="175" t="n"/>
      <c r="H1826" s="175" t="n"/>
      <c r="I1826" s="175" t="n"/>
      <c r="J1826" s="175" t="n"/>
      <c r="K1826" s="175" t="n"/>
      <c r="L1826" s="175" t="n"/>
      <c r="M1826" s="175" t="n"/>
      <c r="N1826" s="175" t="n"/>
      <c r="O1826" s="175" t="n"/>
      <c r="P1826" s="175" t="n"/>
      <c r="Q1826" s="175" t="n"/>
      <c r="R1826" s="175" t="n"/>
      <c r="S1826" s="257" t="n"/>
      <c r="U1826" s="296" t="n"/>
      <c r="V1826" s="175" t="n"/>
      <c r="W1826" s="175" t="n"/>
      <c r="X1826" s="175" t="n"/>
      <c r="Y1826" s="175" t="n"/>
      <c r="Z1826" s="175" t="n"/>
      <c r="AA1826" s="175" t="n"/>
      <c r="AB1826" s="175" t="n"/>
      <c r="AC1826" s="175" t="n"/>
      <c r="AD1826" s="175" t="n"/>
      <c r="AE1826" s="175" t="n"/>
      <c r="AF1826" s="175" t="n"/>
      <c r="AG1826" s="175" t="n"/>
      <c r="AH1826" s="175" t="n"/>
      <c r="AI1826" s="175" t="n"/>
      <c r="AJ1826" s="175" t="n"/>
    </row>
    <row r="1827">
      <c r="B1827" s="175" t="n"/>
      <c r="C1827" s="175" t="n"/>
      <c r="D1827" s="175" t="n"/>
      <c r="E1827" s="175" t="n"/>
      <c r="F1827" s="175" t="n"/>
      <c r="G1827" s="175" t="n"/>
      <c r="H1827" s="175" t="n"/>
      <c r="I1827" s="175" t="n"/>
      <c r="J1827" s="175" t="n"/>
      <c r="K1827" s="175" t="n"/>
      <c r="L1827" s="175" t="n"/>
      <c r="M1827" s="175" t="n"/>
      <c r="N1827" s="175" t="n"/>
      <c r="O1827" s="175" t="n"/>
      <c r="P1827" s="175" t="n"/>
      <c r="Q1827" s="175" t="n"/>
      <c r="R1827" s="175" t="n"/>
      <c r="S1827" s="257" t="n"/>
      <c r="U1827" s="296" t="n"/>
      <c r="V1827" s="175" t="n"/>
      <c r="W1827" s="175" t="n"/>
      <c r="X1827" s="175" t="n"/>
      <c r="Y1827" s="175" t="n"/>
      <c r="Z1827" s="175" t="n"/>
      <c r="AA1827" s="175" t="n"/>
      <c r="AB1827" s="175" t="n"/>
      <c r="AC1827" s="175" t="n"/>
      <c r="AD1827" s="175" t="n"/>
      <c r="AE1827" s="175" t="n"/>
      <c r="AF1827" s="175" t="n"/>
      <c r="AG1827" s="175" t="n"/>
      <c r="AH1827" s="175" t="n"/>
      <c r="AI1827" s="175" t="n"/>
      <c r="AJ1827" s="175" t="n"/>
    </row>
    <row r="1828">
      <c r="B1828" s="175" t="n"/>
      <c r="C1828" s="175" t="n"/>
      <c r="D1828" s="175" t="n"/>
      <c r="E1828" s="175" t="n"/>
      <c r="F1828" s="175" t="n"/>
      <c r="G1828" s="175" t="n"/>
      <c r="H1828" s="175" t="n"/>
      <c r="I1828" s="175" t="n"/>
      <c r="J1828" s="175" t="n"/>
      <c r="K1828" s="175" t="n"/>
      <c r="L1828" s="175" t="n"/>
      <c r="M1828" s="175" t="n"/>
      <c r="N1828" s="175" t="n"/>
      <c r="O1828" s="175" t="n"/>
      <c r="P1828" s="175" t="n"/>
      <c r="Q1828" s="175" t="n"/>
      <c r="R1828" s="175" t="n"/>
      <c r="S1828" s="257" t="n"/>
      <c r="U1828" s="296" t="n"/>
      <c r="V1828" s="175" t="n"/>
      <c r="W1828" s="175" t="n"/>
      <c r="X1828" s="175" t="n"/>
      <c r="Y1828" s="175" t="n"/>
      <c r="Z1828" s="175" t="n"/>
      <c r="AA1828" s="175" t="n"/>
      <c r="AB1828" s="175" t="n"/>
      <c r="AC1828" s="175" t="n"/>
      <c r="AD1828" s="175" t="n"/>
      <c r="AE1828" s="175" t="n"/>
      <c r="AF1828" s="175" t="n"/>
      <c r="AG1828" s="175" t="n"/>
      <c r="AH1828" s="175" t="n"/>
      <c r="AI1828" s="175" t="n"/>
      <c r="AJ1828" s="175" t="n"/>
    </row>
    <row r="1829">
      <c r="B1829" s="175" t="n"/>
      <c r="C1829" s="175" t="n"/>
      <c r="D1829" s="175" t="n"/>
      <c r="E1829" s="175" t="n"/>
      <c r="F1829" s="175" t="n"/>
      <c r="G1829" s="175" t="n"/>
      <c r="H1829" s="175" t="n"/>
      <c r="I1829" s="175" t="n"/>
      <c r="J1829" s="175" t="n"/>
      <c r="K1829" s="175" t="n"/>
      <c r="L1829" s="175" t="n"/>
      <c r="M1829" s="175" t="n"/>
      <c r="N1829" s="175" t="n"/>
      <c r="O1829" s="175" t="n"/>
      <c r="P1829" s="175" t="n"/>
      <c r="Q1829" s="175" t="n"/>
      <c r="R1829" s="175" t="n"/>
      <c r="S1829" s="257" t="n"/>
      <c r="U1829" s="296" t="n"/>
      <c r="V1829" s="175" t="n"/>
      <c r="W1829" s="175" t="n"/>
      <c r="X1829" s="175" t="n"/>
      <c r="Y1829" s="175" t="n"/>
      <c r="Z1829" s="175" t="n"/>
      <c r="AA1829" s="175" t="n"/>
      <c r="AB1829" s="175" t="n"/>
      <c r="AC1829" s="175" t="n"/>
      <c r="AD1829" s="175" t="n"/>
      <c r="AE1829" s="175" t="n"/>
      <c r="AF1829" s="175" t="n"/>
      <c r="AG1829" s="175" t="n"/>
      <c r="AH1829" s="175" t="n"/>
      <c r="AI1829" s="175" t="n"/>
      <c r="AJ1829" s="175" t="n"/>
    </row>
    <row r="1830">
      <c r="B1830" s="175" t="n"/>
      <c r="C1830" s="175" t="n"/>
      <c r="D1830" s="175" t="n"/>
      <c r="E1830" s="175" t="n"/>
      <c r="F1830" s="175" t="n"/>
      <c r="G1830" s="175" t="n"/>
      <c r="H1830" s="175" t="n"/>
      <c r="I1830" s="175" t="n"/>
      <c r="J1830" s="175" t="n"/>
      <c r="K1830" s="175" t="n"/>
      <c r="L1830" s="175" t="n"/>
      <c r="M1830" s="175" t="n"/>
      <c r="N1830" s="175" t="n"/>
      <c r="O1830" s="175" t="n"/>
      <c r="P1830" s="175" t="n"/>
      <c r="Q1830" s="175" t="n"/>
      <c r="R1830" s="175" t="n"/>
      <c r="S1830" s="257" t="n"/>
      <c r="U1830" s="296" t="n"/>
      <c r="V1830" s="175" t="n"/>
      <c r="W1830" s="175" t="n"/>
      <c r="X1830" s="175" t="n"/>
      <c r="Y1830" s="175" t="n"/>
      <c r="Z1830" s="175" t="n"/>
      <c r="AA1830" s="175" t="n"/>
      <c r="AB1830" s="175" t="n"/>
      <c r="AC1830" s="175" t="n"/>
      <c r="AD1830" s="175" t="n"/>
      <c r="AE1830" s="175" t="n"/>
      <c r="AF1830" s="175" t="n"/>
      <c r="AG1830" s="175" t="n"/>
      <c r="AH1830" s="175" t="n"/>
      <c r="AI1830" s="175" t="n"/>
      <c r="AJ1830" s="175" t="n"/>
    </row>
    <row r="1831">
      <c r="B1831" s="175" t="n"/>
      <c r="C1831" s="175" t="n"/>
      <c r="D1831" s="175" t="n"/>
      <c r="E1831" s="175" t="n"/>
      <c r="F1831" s="175" t="n"/>
      <c r="G1831" s="175" t="n"/>
      <c r="H1831" s="175" t="n"/>
      <c r="I1831" s="175" t="n"/>
      <c r="J1831" s="175" t="n"/>
      <c r="K1831" s="175" t="n"/>
      <c r="L1831" s="175" t="n"/>
      <c r="M1831" s="175" t="n"/>
      <c r="N1831" s="175" t="n"/>
      <c r="O1831" s="175" t="n"/>
      <c r="P1831" s="175" t="n"/>
      <c r="Q1831" s="175" t="n"/>
      <c r="R1831" s="175" t="n"/>
      <c r="S1831" s="257" t="n"/>
      <c r="U1831" s="296" t="n"/>
      <c r="V1831" s="175" t="n"/>
      <c r="W1831" s="175" t="n"/>
      <c r="X1831" s="175" t="n"/>
      <c r="Y1831" s="175" t="n"/>
      <c r="Z1831" s="175" t="n"/>
      <c r="AA1831" s="175" t="n"/>
      <c r="AB1831" s="175" t="n"/>
      <c r="AC1831" s="175" t="n"/>
      <c r="AD1831" s="175" t="n"/>
      <c r="AE1831" s="175" t="n"/>
      <c r="AF1831" s="175" t="n"/>
      <c r="AG1831" s="175" t="n"/>
      <c r="AH1831" s="175" t="n"/>
      <c r="AI1831" s="175" t="n"/>
      <c r="AJ1831" s="175" t="n"/>
    </row>
    <row r="1832">
      <c r="B1832" s="175" t="n"/>
      <c r="C1832" s="175" t="n"/>
      <c r="D1832" s="175" t="n"/>
      <c r="E1832" s="175" t="n"/>
      <c r="F1832" s="175" t="n"/>
      <c r="G1832" s="175" t="n"/>
      <c r="H1832" s="175" t="n"/>
      <c r="I1832" s="175" t="n"/>
      <c r="J1832" s="175" t="n"/>
      <c r="K1832" s="175" t="n"/>
      <c r="L1832" s="175" t="n"/>
      <c r="M1832" s="175" t="n"/>
      <c r="N1832" s="175" t="n"/>
      <c r="O1832" s="175" t="n"/>
      <c r="P1832" s="175" t="n"/>
      <c r="Q1832" s="175" t="n"/>
      <c r="R1832" s="175" t="n"/>
      <c r="S1832" s="257" t="n"/>
      <c r="U1832" s="296" t="n"/>
      <c r="V1832" s="175" t="n"/>
      <c r="W1832" s="175" t="n"/>
      <c r="X1832" s="175" t="n"/>
      <c r="Y1832" s="175" t="n"/>
      <c r="Z1832" s="175" t="n"/>
      <c r="AA1832" s="175" t="n"/>
      <c r="AB1832" s="175" t="n"/>
      <c r="AC1832" s="175" t="n"/>
      <c r="AD1832" s="175" t="n"/>
      <c r="AE1832" s="175" t="n"/>
      <c r="AF1832" s="175" t="n"/>
      <c r="AG1832" s="175" t="n"/>
      <c r="AH1832" s="175" t="n"/>
      <c r="AI1832" s="175" t="n"/>
      <c r="AJ1832" s="175" t="n"/>
    </row>
    <row r="1833">
      <c r="B1833" s="175" t="n"/>
      <c r="C1833" s="175" t="n"/>
      <c r="D1833" s="175" t="n"/>
      <c r="E1833" s="175" t="n"/>
      <c r="F1833" s="175" t="n"/>
      <c r="G1833" s="175" t="n"/>
      <c r="H1833" s="175" t="n"/>
      <c r="I1833" s="175" t="n"/>
      <c r="J1833" s="175" t="n"/>
      <c r="K1833" s="175" t="n"/>
      <c r="L1833" s="175" t="n"/>
      <c r="M1833" s="175" t="n"/>
      <c r="N1833" s="175" t="n"/>
      <c r="O1833" s="175" t="n"/>
      <c r="P1833" s="175" t="n"/>
      <c r="Q1833" s="175" t="n"/>
      <c r="R1833" s="175" t="n"/>
      <c r="S1833" s="257" t="n"/>
      <c r="U1833" s="296" t="n"/>
      <c r="V1833" s="175" t="n"/>
      <c r="W1833" s="175" t="n"/>
      <c r="X1833" s="175" t="n"/>
      <c r="Y1833" s="175" t="n"/>
      <c r="Z1833" s="175" t="n"/>
      <c r="AA1833" s="175" t="n"/>
      <c r="AB1833" s="175" t="n"/>
      <c r="AC1833" s="175" t="n"/>
      <c r="AD1833" s="175" t="n"/>
      <c r="AE1833" s="175" t="n"/>
      <c r="AF1833" s="175" t="n"/>
      <c r="AG1833" s="175" t="n"/>
      <c r="AH1833" s="175" t="n"/>
      <c r="AI1833" s="175" t="n"/>
      <c r="AJ1833" s="175" t="n"/>
    </row>
    <row r="1834">
      <c r="B1834" s="175" t="n"/>
      <c r="C1834" s="175" t="n"/>
      <c r="D1834" s="175" t="n"/>
      <c r="E1834" s="175" t="n"/>
      <c r="F1834" s="175" t="n"/>
      <c r="G1834" s="175" t="n"/>
      <c r="H1834" s="175" t="n"/>
      <c r="I1834" s="175" t="n"/>
      <c r="J1834" s="175" t="n"/>
      <c r="K1834" s="175" t="n"/>
      <c r="L1834" s="175" t="n"/>
      <c r="M1834" s="175" t="n"/>
      <c r="N1834" s="175" t="n"/>
      <c r="O1834" s="175" t="n"/>
      <c r="P1834" s="175" t="n"/>
      <c r="Q1834" s="175" t="n"/>
      <c r="R1834" s="175" t="n"/>
      <c r="S1834" s="257" t="n"/>
      <c r="U1834" s="296" t="n"/>
      <c r="V1834" s="175" t="n"/>
      <c r="W1834" s="175" t="n"/>
      <c r="X1834" s="175" t="n"/>
      <c r="Y1834" s="175" t="n"/>
      <c r="Z1834" s="175" t="n"/>
      <c r="AA1834" s="175" t="n"/>
      <c r="AB1834" s="175" t="n"/>
      <c r="AC1834" s="175" t="n"/>
      <c r="AD1834" s="175" t="n"/>
      <c r="AE1834" s="175" t="n"/>
      <c r="AF1834" s="175" t="n"/>
      <c r="AG1834" s="175" t="n"/>
      <c r="AH1834" s="175" t="n"/>
      <c r="AI1834" s="175" t="n"/>
      <c r="AJ1834" s="175" t="n"/>
    </row>
    <row r="1835">
      <c r="B1835" s="175" t="n"/>
      <c r="C1835" s="175" t="n"/>
      <c r="D1835" s="175" t="n"/>
      <c r="E1835" s="175" t="n"/>
      <c r="F1835" s="175" t="n"/>
      <c r="G1835" s="175" t="n"/>
      <c r="H1835" s="175" t="n"/>
      <c r="I1835" s="175" t="n"/>
      <c r="J1835" s="175" t="n"/>
      <c r="K1835" s="175" t="n"/>
      <c r="L1835" s="175" t="n"/>
      <c r="M1835" s="175" t="n"/>
      <c r="N1835" s="175" t="n"/>
      <c r="O1835" s="175" t="n"/>
      <c r="P1835" s="175" t="n"/>
      <c r="Q1835" s="175" t="n"/>
      <c r="R1835" s="175" t="n"/>
      <c r="S1835" s="257" t="n"/>
      <c r="U1835" s="296" t="n"/>
      <c r="V1835" s="175" t="n"/>
      <c r="W1835" s="175" t="n"/>
      <c r="X1835" s="175" t="n"/>
      <c r="Y1835" s="175" t="n"/>
      <c r="Z1835" s="175" t="n"/>
      <c r="AA1835" s="175" t="n"/>
      <c r="AB1835" s="175" t="n"/>
      <c r="AC1835" s="175" t="n"/>
      <c r="AD1835" s="175" t="n"/>
      <c r="AE1835" s="175" t="n"/>
      <c r="AF1835" s="175" t="n"/>
      <c r="AG1835" s="175" t="n"/>
      <c r="AH1835" s="175" t="n"/>
      <c r="AI1835" s="175" t="n"/>
      <c r="AJ1835" s="175" t="n"/>
    </row>
    <row r="1836">
      <c r="B1836" s="175" t="n"/>
      <c r="C1836" s="175" t="n"/>
      <c r="D1836" s="175" t="n"/>
      <c r="E1836" s="175" t="n"/>
      <c r="F1836" s="175" t="n"/>
      <c r="G1836" s="175" t="n"/>
      <c r="H1836" s="175" t="n"/>
      <c r="I1836" s="175" t="n"/>
      <c r="J1836" s="175" t="n"/>
      <c r="K1836" s="175" t="n"/>
      <c r="L1836" s="175" t="n"/>
      <c r="M1836" s="175" t="n"/>
      <c r="N1836" s="175" t="n"/>
      <c r="O1836" s="175" t="n"/>
      <c r="P1836" s="175" t="n"/>
      <c r="Q1836" s="175" t="n"/>
      <c r="R1836" s="175" t="n"/>
      <c r="S1836" s="257" t="n"/>
      <c r="U1836" s="296" t="n"/>
      <c r="V1836" s="175" t="n"/>
      <c r="W1836" s="175" t="n"/>
      <c r="X1836" s="175" t="n"/>
      <c r="Y1836" s="175" t="n"/>
      <c r="Z1836" s="175" t="n"/>
      <c r="AA1836" s="175" t="n"/>
      <c r="AB1836" s="175" t="n"/>
      <c r="AC1836" s="175" t="n"/>
      <c r="AD1836" s="175" t="n"/>
      <c r="AE1836" s="175" t="n"/>
      <c r="AF1836" s="175" t="n"/>
      <c r="AG1836" s="175" t="n"/>
      <c r="AH1836" s="175" t="n"/>
      <c r="AI1836" s="175" t="n"/>
      <c r="AJ1836" s="175" t="n"/>
    </row>
    <row r="1837">
      <c r="B1837" s="175" t="n"/>
      <c r="C1837" s="175" t="n"/>
      <c r="D1837" s="175" t="n"/>
      <c r="E1837" s="175" t="n"/>
      <c r="F1837" s="175" t="n"/>
      <c r="G1837" s="175" t="n"/>
      <c r="H1837" s="175" t="n"/>
      <c r="I1837" s="175" t="n"/>
      <c r="J1837" s="175" t="n"/>
      <c r="K1837" s="175" t="n"/>
      <c r="L1837" s="175" t="n"/>
      <c r="M1837" s="175" t="n"/>
      <c r="N1837" s="175" t="n"/>
      <c r="O1837" s="175" t="n"/>
      <c r="P1837" s="175" t="n"/>
      <c r="Q1837" s="175" t="n"/>
      <c r="R1837" s="175" t="n"/>
      <c r="S1837" s="257" t="n"/>
      <c r="U1837" s="296" t="n"/>
      <c r="V1837" s="175" t="n"/>
      <c r="W1837" s="175" t="n"/>
      <c r="X1837" s="175" t="n"/>
      <c r="Y1837" s="175" t="n"/>
      <c r="Z1837" s="175" t="n"/>
      <c r="AA1837" s="175" t="n"/>
      <c r="AB1837" s="175" t="n"/>
      <c r="AC1837" s="175" t="n"/>
      <c r="AD1837" s="175" t="n"/>
      <c r="AE1837" s="175" t="n"/>
      <c r="AF1837" s="175" t="n"/>
      <c r="AG1837" s="175" t="n"/>
      <c r="AH1837" s="175" t="n"/>
      <c r="AI1837" s="175" t="n"/>
      <c r="AJ1837" s="175" t="n"/>
    </row>
    <row r="1838">
      <c r="B1838" s="175" t="n"/>
      <c r="C1838" s="175" t="n"/>
      <c r="D1838" s="175" t="n"/>
      <c r="E1838" s="175" t="n"/>
      <c r="F1838" s="175" t="n"/>
      <c r="G1838" s="175" t="n"/>
      <c r="H1838" s="175" t="n"/>
      <c r="I1838" s="175" t="n"/>
      <c r="J1838" s="175" t="n"/>
      <c r="K1838" s="175" t="n"/>
      <c r="L1838" s="175" t="n"/>
      <c r="M1838" s="175" t="n"/>
      <c r="N1838" s="175" t="n"/>
      <c r="O1838" s="175" t="n"/>
      <c r="P1838" s="175" t="n"/>
      <c r="Q1838" s="175" t="n"/>
      <c r="R1838" s="175" t="n"/>
      <c r="S1838" s="257" t="n"/>
      <c r="U1838" s="296" t="n"/>
      <c r="V1838" s="175" t="n"/>
      <c r="W1838" s="175" t="n"/>
      <c r="X1838" s="175" t="n"/>
      <c r="Y1838" s="175" t="n"/>
      <c r="Z1838" s="175" t="n"/>
      <c r="AA1838" s="175" t="n"/>
      <c r="AB1838" s="175" t="n"/>
      <c r="AC1838" s="175" t="n"/>
      <c r="AD1838" s="175" t="n"/>
      <c r="AE1838" s="175" t="n"/>
      <c r="AF1838" s="175" t="n"/>
      <c r="AG1838" s="175" t="n"/>
      <c r="AH1838" s="175" t="n"/>
      <c r="AI1838" s="175" t="n"/>
      <c r="AJ1838" s="175" t="n"/>
    </row>
    <row r="1839">
      <c r="B1839" s="175" t="n"/>
      <c r="C1839" s="175" t="n"/>
      <c r="D1839" s="175" t="n"/>
      <c r="E1839" s="175" t="n"/>
      <c r="F1839" s="175" t="n"/>
      <c r="G1839" s="175" t="n"/>
      <c r="H1839" s="175" t="n"/>
      <c r="I1839" s="175" t="n"/>
      <c r="J1839" s="175" t="n"/>
      <c r="K1839" s="175" t="n"/>
      <c r="L1839" s="175" t="n"/>
      <c r="M1839" s="175" t="n"/>
      <c r="N1839" s="175" t="n"/>
      <c r="O1839" s="175" t="n"/>
      <c r="P1839" s="175" t="n"/>
      <c r="Q1839" s="175" t="n"/>
      <c r="R1839" s="175" t="n"/>
      <c r="S1839" s="257" t="n"/>
      <c r="U1839" s="296" t="n"/>
      <c r="V1839" s="175" t="n"/>
      <c r="W1839" s="175" t="n"/>
      <c r="X1839" s="175" t="n"/>
      <c r="Y1839" s="175" t="n"/>
      <c r="Z1839" s="175" t="n"/>
      <c r="AA1839" s="175" t="n"/>
      <c r="AB1839" s="175" t="n"/>
      <c r="AC1839" s="175" t="n"/>
      <c r="AD1839" s="175" t="n"/>
      <c r="AE1839" s="175" t="n"/>
      <c r="AF1839" s="175" t="n"/>
      <c r="AG1839" s="175" t="n"/>
      <c r="AH1839" s="175" t="n"/>
      <c r="AI1839" s="175" t="n"/>
      <c r="AJ1839" s="175" t="n"/>
    </row>
    <row r="1840">
      <c r="B1840" s="175" t="n"/>
      <c r="C1840" s="175" t="n"/>
      <c r="D1840" s="175" t="n"/>
      <c r="E1840" s="175" t="n"/>
      <c r="F1840" s="175" t="n"/>
      <c r="G1840" s="175" t="n"/>
      <c r="H1840" s="175" t="n"/>
      <c r="I1840" s="175" t="n"/>
      <c r="J1840" s="175" t="n"/>
      <c r="K1840" s="175" t="n"/>
      <c r="L1840" s="175" t="n"/>
      <c r="M1840" s="175" t="n"/>
      <c r="N1840" s="175" t="n"/>
      <c r="O1840" s="175" t="n"/>
      <c r="P1840" s="175" t="n"/>
      <c r="Q1840" s="175" t="n"/>
      <c r="R1840" s="175" t="n"/>
      <c r="S1840" s="257" t="n"/>
      <c r="U1840" s="296" t="n"/>
      <c r="V1840" s="175" t="n"/>
      <c r="W1840" s="175" t="n"/>
      <c r="X1840" s="175" t="n"/>
      <c r="Y1840" s="175" t="n"/>
      <c r="Z1840" s="175" t="n"/>
      <c r="AA1840" s="175" t="n"/>
      <c r="AB1840" s="175" t="n"/>
      <c r="AC1840" s="175" t="n"/>
      <c r="AD1840" s="175" t="n"/>
      <c r="AE1840" s="175" t="n"/>
      <c r="AF1840" s="175" t="n"/>
      <c r="AG1840" s="175" t="n"/>
      <c r="AH1840" s="175" t="n"/>
      <c r="AI1840" s="175" t="n"/>
      <c r="AJ1840" s="175" t="n"/>
    </row>
    <row r="1841">
      <c r="B1841" s="175" t="n"/>
      <c r="C1841" s="175" t="n"/>
      <c r="D1841" s="175" t="n"/>
      <c r="E1841" s="175" t="n"/>
      <c r="F1841" s="175" t="n"/>
      <c r="G1841" s="175" t="n"/>
      <c r="H1841" s="175" t="n"/>
      <c r="I1841" s="175" t="n"/>
      <c r="J1841" s="175" t="n"/>
      <c r="K1841" s="175" t="n"/>
      <c r="L1841" s="175" t="n"/>
      <c r="M1841" s="175" t="n"/>
      <c r="N1841" s="175" t="n"/>
      <c r="O1841" s="175" t="n"/>
      <c r="P1841" s="175" t="n"/>
      <c r="Q1841" s="175" t="n"/>
      <c r="R1841" s="175" t="n"/>
      <c r="S1841" s="257" t="n"/>
      <c r="U1841" s="296" t="n"/>
      <c r="V1841" s="175" t="n"/>
      <c r="W1841" s="175" t="n"/>
      <c r="X1841" s="175" t="n"/>
      <c r="Y1841" s="175" t="n"/>
      <c r="Z1841" s="175" t="n"/>
      <c r="AA1841" s="175" t="n"/>
      <c r="AB1841" s="175" t="n"/>
      <c r="AC1841" s="175" t="n"/>
      <c r="AD1841" s="175" t="n"/>
      <c r="AE1841" s="175" t="n"/>
      <c r="AF1841" s="175" t="n"/>
      <c r="AG1841" s="175" t="n"/>
      <c r="AH1841" s="175" t="n"/>
      <c r="AI1841" s="175" t="n"/>
      <c r="AJ1841" s="175" t="n"/>
    </row>
    <row r="1842">
      <c r="B1842" s="175" t="n"/>
      <c r="C1842" s="175" t="n"/>
      <c r="D1842" s="175" t="n"/>
      <c r="E1842" s="175" t="n"/>
      <c r="F1842" s="175" t="n"/>
      <c r="G1842" s="175" t="n"/>
      <c r="H1842" s="175" t="n"/>
      <c r="I1842" s="175" t="n"/>
      <c r="J1842" s="175" t="n"/>
      <c r="K1842" s="175" t="n"/>
      <c r="L1842" s="175" t="n"/>
      <c r="M1842" s="175" t="n"/>
      <c r="N1842" s="175" t="n"/>
      <c r="O1842" s="175" t="n"/>
      <c r="P1842" s="175" t="n"/>
      <c r="Q1842" s="175" t="n"/>
      <c r="R1842" s="175" t="n"/>
      <c r="S1842" s="257" t="n"/>
      <c r="U1842" s="296" t="n"/>
      <c r="V1842" s="175" t="n"/>
      <c r="W1842" s="175" t="n"/>
      <c r="X1842" s="175" t="n"/>
      <c r="Y1842" s="175" t="n"/>
      <c r="Z1842" s="175" t="n"/>
      <c r="AA1842" s="175" t="n"/>
      <c r="AB1842" s="175" t="n"/>
      <c r="AC1842" s="175" t="n"/>
      <c r="AD1842" s="175" t="n"/>
      <c r="AE1842" s="175" t="n"/>
      <c r="AF1842" s="175" t="n"/>
      <c r="AG1842" s="175" t="n"/>
      <c r="AH1842" s="175" t="n"/>
      <c r="AI1842" s="175" t="n"/>
      <c r="AJ1842" s="175" t="n"/>
    </row>
    <row r="1843">
      <c r="B1843" s="175" t="n"/>
      <c r="C1843" s="175" t="n"/>
      <c r="D1843" s="175" t="n"/>
      <c r="E1843" s="175" t="n"/>
      <c r="F1843" s="175" t="n"/>
      <c r="G1843" s="175" t="n"/>
      <c r="H1843" s="175" t="n"/>
      <c r="I1843" s="175" t="n"/>
      <c r="J1843" s="175" t="n"/>
      <c r="K1843" s="175" t="n"/>
      <c r="L1843" s="175" t="n"/>
      <c r="M1843" s="175" t="n"/>
      <c r="N1843" s="175" t="n"/>
      <c r="O1843" s="175" t="n"/>
      <c r="P1843" s="175" t="n"/>
      <c r="Q1843" s="175" t="n"/>
      <c r="R1843" s="175" t="n"/>
      <c r="S1843" s="257" t="n"/>
      <c r="U1843" s="296" t="n"/>
      <c r="V1843" s="175" t="n"/>
      <c r="W1843" s="175" t="n"/>
      <c r="X1843" s="175" t="n"/>
      <c r="Y1843" s="175" t="n"/>
      <c r="Z1843" s="175" t="n"/>
      <c r="AA1843" s="175" t="n"/>
      <c r="AB1843" s="175" t="n"/>
      <c r="AC1843" s="175" t="n"/>
      <c r="AD1843" s="175" t="n"/>
      <c r="AE1843" s="175" t="n"/>
      <c r="AF1843" s="175" t="n"/>
      <c r="AG1843" s="175" t="n"/>
      <c r="AH1843" s="175" t="n"/>
      <c r="AI1843" s="175" t="n"/>
      <c r="AJ1843" s="175" t="n"/>
    </row>
    <row r="1844">
      <c r="B1844" s="175" t="n"/>
      <c r="C1844" s="175" t="n"/>
      <c r="D1844" s="175" t="n"/>
      <c r="E1844" s="175" t="n"/>
      <c r="F1844" s="175" t="n"/>
      <c r="G1844" s="175" t="n"/>
      <c r="H1844" s="175" t="n"/>
      <c r="I1844" s="175" t="n"/>
      <c r="J1844" s="175" t="n"/>
      <c r="K1844" s="175" t="n"/>
      <c r="L1844" s="175" t="n"/>
      <c r="M1844" s="175" t="n"/>
      <c r="N1844" s="175" t="n"/>
      <c r="O1844" s="175" t="n"/>
      <c r="P1844" s="175" t="n"/>
      <c r="Q1844" s="175" t="n"/>
      <c r="R1844" s="175" t="n"/>
      <c r="S1844" s="257" t="n"/>
      <c r="U1844" s="296" t="n"/>
      <c r="V1844" s="175" t="n"/>
      <c r="W1844" s="175" t="n"/>
      <c r="X1844" s="175" t="n"/>
      <c r="Y1844" s="175" t="n"/>
      <c r="Z1844" s="175" t="n"/>
      <c r="AA1844" s="175" t="n"/>
      <c r="AB1844" s="175" t="n"/>
      <c r="AC1844" s="175" t="n"/>
      <c r="AD1844" s="175" t="n"/>
      <c r="AE1844" s="175" t="n"/>
      <c r="AF1844" s="175" t="n"/>
      <c r="AG1844" s="175" t="n"/>
      <c r="AH1844" s="175" t="n"/>
      <c r="AI1844" s="175" t="n"/>
      <c r="AJ1844" s="175" t="n"/>
    </row>
    <row r="1845">
      <c r="B1845" s="175" t="n"/>
      <c r="C1845" s="175" t="n"/>
      <c r="D1845" s="175" t="n"/>
      <c r="E1845" s="175" t="n"/>
      <c r="F1845" s="175" t="n"/>
      <c r="G1845" s="175" t="n"/>
      <c r="H1845" s="175" t="n"/>
      <c r="I1845" s="175" t="n"/>
      <c r="J1845" s="175" t="n"/>
      <c r="K1845" s="175" t="n"/>
      <c r="L1845" s="175" t="n"/>
      <c r="M1845" s="175" t="n"/>
      <c r="N1845" s="175" t="n"/>
      <c r="O1845" s="175" t="n"/>
      <c r="P1845" s="175" t="n"/>
      <c r="Q1845" s="175" t="n"/>
      <c r="R1845" s="175" t="n"/>
      <c r="S1845" s="257" t="n"/>
      <c r="U1845" s="296" t="n"/>
      <c r="V1845" s="175" t="n"/>
      <c r="W1845" s="175" t="n"/>
      <c r="X1845" s="175" t="n"/>
      <c r="Y1845" s="175" t="n"/>
      <c r="Z1845" s="175" t="n"/>
      <c r="AA1845" s="175" t="n"/>
      <c r="AB1845" s="175" t="n"/>
      <c r="AC1845" s="175" t="n"/>
      <c r="AD1845" s="175" t="n"/>
      <c r="AE1845" s="175" t="n"/>
      <c r="AF1845" s="175" t="n"/>
      <c r="AG1845" s="175" t="n"/>
      <c r="AH1845" s="175" t="n"/>
      <c r="AI1845" s="175" t="n"/>
      <c r="AJ1845" s="175" t="n"/>
    </row>
    <row r="1846">
      <c r="B1846" s="175" t="n"/>
      <c r="C1846" s="175" t="n"/>
      <c r="D1846" s="175" t="n"/>
      <c r="E1846" s="175" t="n"/>
      <c r="F1846" s="175" t="n"/>
      <c r="G1846" s="175" t="n"/>
      <c r="H1846" s="175" t="n"/>
      <c r="I1846" s="175" t="n"/>
      <c r="J1846" s="175" t="n"/>
      <c r="K1846" s="175" t="n"/>
      <c r="L1846" s="175" t="n"/>
      <c r="M1846" s="175" t="n"/>
      <c r="N1846" s="175" t="n"/>
      <c r="O1846" s="175" t="n"/>
      <c r="P1846" s="175" t="n"/>
      <c r="Q1846" s="175" t="n"/>
      <c r="R1846" s="175" t="n"/>
      <c r="S1846" s="257" t="n"/>
      <c r="U1846" s="296" t="n"/>
      <c r="V1846" s="175" t="n"/>
      <c r="W1846" s="175" t="n"/>
      <c r="X1846" s="175" t="n"/>
      <c r="Y1846" s="175" t="n"/>
      <c r="Z1846" s="175" t="n"/>
      <c r="AA1846" s="175" t="n"/>
      <c r="AB1846" s="175" t="n"/>
      <c r="AC1846" s="175" t="n"/>
      <c r="AD1846" s="175" t="n"/>
      <c r="AE1846" s="175" t="n"/>
      <c r="AF1846" s="175" t="n"/>
      <c r="AG1846" s="175" t="n"/>
      <c r="AH1846" s="175" t="n"/>
      <c r="AI1846" s="175" t="n"/>
      <c r="AJ1846" s="175" t="n"/>
    </row>
    <row r="1847">
      <c r="B1847" s="175" t="n"/>
      <c r="C1847" s="175" t="n"/>
      <c r="D1847" s="175" t="n"/>
      <c r="E1847" s="175" t="n"/>
      <c r="F1847" s="175" t="n"/>
      <c r="G1847" s="175" t="n"/>
      <c r="H1847" s="175" t="n"/>
      <c r="I1847" s="175" t="n"/>
      <c r="J1847" s="175" t="n"/>
      <c r="K1847" s="175" t="n"/>
      <c r="L1847" s="175" t="n"/>
      <c r="M1847" s="175" t="n"/>
      <c r="N1847" s="175" t="n"/>
      <c r="O1847" s="175" t="n"/>
      <c r="P1847" s="175" t="n"/>
      <c r="Q1847" s="175" t="n"/>
      <c r="R1847" s="175" t="n"/>
      <c r="S1847" s="257" t="n"/>
      <c r="U1847" s="296" t="n"/>
      <c r="V1847" s="175" t="n"/>
      <c r="W1847" s="175" t="n"/>
      <c r="X1847" s="175" t="n"/>
      <c r="Y1847" s="175" t="n"/>
      <c r="Z1847" s="175" t="n"/>
      <c r="AA1847" s="175" t="n"/>
      <c r="AB1847" s="175" t="n"/>
      <c r="AC1847" s="175" t="n"/>
      <c r="AD1847" s="175" t="n"/>
      <c r="AE1847" s="175" t="n"/>
      <c r="AF1847" s="175" t="n"/>
      <c r="AG1847" s="175" t="n"/>
      <c r="AH1847" s="175" t="n"/>
      <c r="AI1847" s="175" t="n"/>
      <c r="AJ1847" s="175" t="n"/>
    </row>
    <row r="1848">
      <c r="B1848" s="175" t="n"/>
      <c r="C1848" s="175" t="n"/>
      <c r="D1848" s="175" t="n"/>
      <c r="E1848" s="175" t="n"/>
      <c r="F1848" s="175" t="n"/>
      <c r="G1848" s="175" t="n"/>
      <c r="H1848" s="175" t="n"/>
      <c r="I1848" s="175" t="n"/>
      <c r="J1848" s="175" t="n"/>
      <c r="K1848" s="175" t="n"/>
      <c r="L1848" s="175" t="n"/>
      <c r="M1848" s="175" t="n"/>
      <c r="N1848" s="175" t="n"/>
      <c r="O1848" s="175" t="n"/>
      <c r="P1848" s="175" t="n"/>
      <c r="Q1848" s="175" t="n"/>
      <c r="R1848" s="175" t="n"/>
      <c r="S1848" s="257" t="n"/>
      <c r="U1848" s="296" t="n"/>
      <c r="V1848" s="175" t="n"/>
      <c r="W1848" s="175" t="n"/>
      <c r="X1848" s="175" t="n"/>
      <c r="Y1848" s="175" t="n"/>
      <c r="Z1848" s="175" t="n"/>
      <c r="AA1848" s="175" t="n"/>
      <c r="AB1848" s="175" t="n"/>
      <c r="AC1848" s="175" t="n"/>
      <c r="AD1848" s="175" t="n"/>
      <c r="AE1848" s="175" t="n"/>
      <c r="AF1848" s="175" t="n"/>
      <c r="AG1848" s="175" t="n"/>
      <c r="AH1848" s="175" t="n"/>
      <c r="AI1848" s="175" t="n"/>
      <c r="AJ1848" s="175" t="n"/>
    </row>
    <row r="1849">
      <c r="B1849" s="175" t="n"/>
      <c r="C1849" s="175" t="n"/>
      <c r="D1849" s="175" t="n"/>
      <c r="E1849" s="175" t="n"/>
      <c r="F1849" s="175" t="n"/>
      <c r="G1849" s="175" t="n"/>
      <c r="H1849" s="175" t="n"/>
      <c r="I1849" s="175" t="n"/>
      <c r="J1849" s="175" t="n"/>
      <c r="K1849" s="175" t="n"/>
      <c r="L1849" s="175" t="n"/>
      <c r="M1849" s="175" t="n"/>
      <c r="N1849" s="175" t="n"/>
      <c r="O1849" s="175" t="n"/>
      <c r="P1849" s="175" t="n"/>
      <c r="Q1849" s="175" t="n"/>
      <c r="R1849" s="175" t="n"/>
      <c r="S1849" s="257" t="n"/>
      <c r="U1849" s="296" t="n"/>
      <c r="V1849" s="175" t="n"/>
      <c r="W1849" s="175" t="n"/>
      <c r="X1849" s="175" t="n"/>
      <c r="Y1849" s="175" t="n"/>
      <c r="Z1849" s="175" t="n"/>
      <c r="AA1849" s="175" t="n"/>
      <c r="AB1849" s="175" t="n"/>
      <c r="AC1849" s="175" t="n"/>
      <c r="AD1849" s="175" t="n"/>
      <c r="AE1849" s="175" t="n"/>
      <c r="AF1849" s="175" t="n"/>
      <c r="AG1849" s="175" t="n"/>
      <c r="AH1849" s="175" t="n"/>
      <c r="AI1849" s="175" t="n"/>
      <c r="AJ1849" s="175" t="n"/>
    </row>
    <row r="1850">
      <c r="B1850" s="175" t="n"/>
      <c r="C1850" s="175" t="n"/>
      <c r="D1850" s="175" t="n"/>
      <c r="E1850" s="175" t="n"/>
      <c r="F1850" s="175" t="n"/>
      <c r="G1850" s="175" t="n"/>
      <c r="H1850" s="175" t="n"/>
      <c r="I1850" s="175" t="n"/>
      <c r="J1850" s="175" t="n"/>
      <c r="K1850" s="175" t="n"/>
      <c r="L1850" s="175" t="n"/>
      <c r="M1850" s="175" t="n"/>
      <c r="N1850" s="175" t="n"/>
      <c r="O1850" s="175" t="n"/>
      <c r="P1850" s="175" t="n"/>
      <c r="Q1850" s="175" t="n"/>
      <c r="R1850" s="175" t="n"/>
      <c r="S1850" s="257" t="n"/>
      <c r="U1850" s="296" t="n"/>
      <c r="V1850" s="175" t="n"/>
      <c r="W1850" s="175" t="n"/>
      <c r="X1850" s="175" t="n"/>
      <c r="Y1850" s="175" t="n"/>
      <c r="Z1850" s="175" t="n"/>
      <c r="AA1850" s="175" t="n"/>
      <c r="AB1850" s="175" t="n"/>
      <c r="AC1850" s="175" t="n"/>
      <c r="AD1850" s="175" t="n"/>
      <c r="AE1850" s="175" t="n"/>
      <c r="AF1850" s="175" t="n"/>
      <c r="AG1850" s="175" t="n"/>
      <c r="AH1850" s="175" t="n"/>
      <c r="AI1850" s="175" t="n"/>
      <c r="AJ1850" s="175" t="n"/>
    </row>
    <row r="1851">
      <c r="B1851" s="175" t="n"/>
      <c r="C1851" s="175" t="n"/>
      <c r="D1851" s="175" t="n"/>
      <c r="E1851" s="175" t="n"/>
      <c r="F1851" s="175" t="n"/>
      <c r="G1851" s="175" t="n"/>
      <c r="H1851" s="175" t="n"/>
      <c r="I1851" s="175" t="n"/>
      <c r="J1851" s="175" t="n"/>
      <c r="K1851" s="175" t="n"/>
      <c r="L1851" s="175" t="n"/>
      <c r="M1851" s="175" t="n"/>
      <c r="N1851" s="175" t="n"/>
      <c r="O1851" s="175" t="n"/>
      <c r="P1851" s="175" t="n"/>
      <c r="Q1851" s="175" t="n"/>
      <c r="R1851" s="175" t="n"/>
      <c r="S1851" s="257" t="n"/>
      <c r="U1851" s="296" t="n"/>
      <c r="V1851" s="175" t="n"/>
      <c r="W1851" s="175" t="n"/>
      <c r="X1851" s="175" t="n"/>
      <c r="Y1851" s="175" t="n"/>
      <c r="Z1851" s="175" t="n"/>
      <c r="AA1851" s="175" t="n"/>
      <c r="AB1851" s="175" t="n"/>
      <c r="AC1851" s="175" t="n"/>
      <c r="AD1851" s="175" t="n"/>
      <c r="AE1851" s="175" t="n"/>
      <c r="AF1851" s="175" t="n"/>
      <c r="AG1851" s="175" t="n"/>
      <c r="AH1851" s="175" t="n"/>
      <c r="AI1851" s="175" t="n"/>
      <c r="AJ1851" s="175" t="n"/>
    </row>
    <row r="1852">
      <c r="B1852" s="175" t="n"/>
      <c r="C1852" s="175" t="n"/>
      <c r="D1852" s="175" t="n"/>
      <c r="E1852" s="175" t="n"/>
      <c r="F1852" s="175" t="n"/>
      <c r="G1852" s="175" t="n"/>
      <c r="H1852" s="175" t="n"/>
      <c r="I1852" s="175" t="n"/>
      <c r="J1852" s="175" t="n"/>
      <c r="K1852" s="175" t="n"/>
      <c r="L1852" s="175" t="n"/>
      <c r="M1852" s="175" t="n"/>
      <c r="N1852" s="175" t="n"/>
      <c r="O1852" s="175" t="n"/>
      <c r="P1852" s="175" t="n"/>
      <c r="Q1852" s="175" t="n"/>
      <c r="R1852" s="175" t="n"/>
      <c r="S1852" s="257" t="n"/>
      <c r="U1852" s="296" t="n"/>
      <c r="V1852" s="175" t="n"/>
      <c r="W1852" s="175" t="n"/>
      <c r="X1852" s="175" t="n"/>
      <c r="Y1852" s="175" t="n"/>
      <c r="Z1852" s="175" t="n"/>
      <c r="AA1852" s="175" t="n"/>
      <c r="AB1852" s="175" t="n"/>
      <c r="AC1852" s="175" t="n"/>
      <c r="AD1852" s="175" t="n"/>
      <c r="AE1852" s="175" t="n"/>
      <c r="AF1852" s="175" t="n"/>
      <c r="AG1852" s="175" t="n"/>
      <c r="AH1852" s="175" t="n"/>
      <c r="AI1852" s="175" t="n"/>
      <c r="AJ1852" s="175" t="n"/>
    </row>
    <row r="1853">
      <c r="B1853" s="175" t="n"/>
      <c r="C1853" s="175" t="n"/>
      <c r="D1853" s="175" t="n"/>
      <c r="E1853" s="175" t="n"/>
      <c r="F1853" s="175" t="n"/>
      <c r="G1853" s="175" t="n"/>
      <c r="H1853" s="175" t="n"/>
      <c r="I1853" s="175" t="n"/>
      <c r="J1853" s="175" t="n"/>
      <c r="K1853" s="175" t="n"/>
      <c r="L1853" s="175" t="n"/>
      <c r="M1853" s="175" t="n"/>
      <c r="N1853" s="175" t="n"/>
      <c r="O1853" s="175" t="n"/>
      <c r="P1853" s="175" t="n"/>
      <c r="Q1853" s="175" t="n"/>
      <c r="R1853" s="175" t="n"/>
      <c r="S1853" s="257" t="n"/>
      <c r="U1853" s="296" t="n"/>
      <c r="V1853" s="175" t="n"/>
      <c r="W1853" s="175" t="n"/>
      <c r="X1853" s="175" t="n"/>
      <c r="Y1853" s="175" t="n"/>
      <c r="Z1853" s="175" t="n"/>
      <c r="AA1853" s="175" t="n"/>
      <c r="AB1853" s="175" t="n"/>
      <c r="AC1853" s="175" t="n"/>
      <c r="AD1853" s="175" t="n"/>
      <c r="AE1853" s="175" t="n"/>
      <c r="AF1853" s="175" t="n"/>
      <c r="AG1853" s="175" t="n"/>
      <c r="AH1853" s="175" t="n"/>
      <c r="AI1853" s="175" t="n"/>
      <c r="AJ1853" s="175" t="n"/>
    </row>
    <row r="1854">
      <c r="B1854" s="175" t="n"/>
      <c r="C1854" s="175" t="n"/>
      <c r="D1854" s="175" t="n"/>
      <c r="E1854" s="175" t="n"/>
      <c r="F1854" s="175" t="n"/>
      <c r="G1854" s="175" t="n"/>
      <c r="H1854" s="175" t="n"/>
      <c r="I1854" s="175" t="n"/>
      <c r="J1854" s="175" t="n"/>
      <c r="K1854" s="175" t="n"/>
      <c r="L1854" s="175" t="n"/>
      <c r="M1854" s="175" t="n"/>
      <c r="N1854" s="175" t="n"/>
      <c r="O1854" s="175" t="n"/>
      <c r="P1854" s="175" t="n"/>
      <c r="Q1854" s="175" t="n"/>
      <c r="R1854" s="175" t="n"/>
      <c r="S1854" s="257" t="n"/>
      <c r="U1854" s="296" t="n"/>
      <c r="V1854" s="175" t="n"/>
      <c r="W1854" s="175" t="n"/>
      <c r="X1854" s="175" t="n"/>
      <c r="Y1854" s="175" t="n"/>
      <c r="Z1854" s="175" t="n"/>
      <c r="AA1854" s="175" t="n"/>
      <c r="AB1854" s="175" t="n"/>
      <c r="AC1854" s="175" t="n"/>
      <c r="AD1854" s="175" t="n"/>
      <c r="AE1854" s="175" t="n"/>
      <c r="AF1854" s="175" t="n"/>
      <c r="AG1854" s="175" t="n"/>
      <c r="AH1854" s="175" t="n"/>
      <c r="AI1854" s="175" t="n"/>
      <c r="AJ1854" s="175" t="n"/>
    </row>
    <row r="1855">
      <c r="B1855" s="175" t="n"/>
      <c r="C1855" s="175" t="n"/>
      <c r="D1855" s="175" t="n"/>
      <c r="E1855" s="175" t="n"/>
      <c r="F1855" s="175" t="n"/>
      <c r="G1855" s="175" t="n"/>
      <c r="H1855" s="175" t="n"/>
      <c r="I1855" s="175" t="n"/>
      <c r="J1855" s="175" t="n"/>
      <c r="K1855" s="175" t="n"/>
      <c r="L1855" s="175" t="n"/>
      <c r="M1855" s="175" t="n"/>
      <c r="N1855" s="175" t="n"/>
      <c r="O1855" s="175" t="n"/>
      <c r="P1855" s="175" t="n"/>
      <c r="Q1855" s="175" t="n"/>
      <c r="R1855" s="175" t="n"/>
      <c r="S1855" s="257" t="n"/>
      <c r="U1855" s="296" t="n"/>
      <c r="V1855" s="175" t="n"/>
      <c r="W1855" s="175" t="n"/>
      <c r="X1855" s="175" t="n"/>
      <c r="Y1855" s="175" t="n"/>
      <c r="Z1855" s="175" t="n"/>
      <c r="AA1855" s="175" t="n"/>
      <c r="AB1855" s="175" t="n"/>
      <c r="AC1855" s="175" t="n"/>
      <c r="AD1855" s="175" t="n"/>
      <c r="AE1855" s="175" t="n"/>
      <c r="AF1855" s="175" t="n"/>
      <c r="AG1855" s="175" t="n"/>
      <c r="AH1855" s="175" t="n"/>
      <c r="AI1855" s="175" t="n"/>
      <c r="AJ1855" s="175" t="n"/>
    </row>
    <row r="1856">
      <c r="B1856" s="175" t="n"/>
      <c r="C1856" s="175" t="n"/>
      <c r="D1856" s="175" t="n"/>
      <c r="E1856" s="175" t="n"/>
      <c r="F1856" s="175" t="n"/>
      <c r="G1856" s="175" t="n"/>
      <c r="H1856" s="175" t="n"/>
      <c r="I1856" s="175" t="n"/>
      <c r="J1856" s="175" t="n"/>
      <c r="K1856" s="175" t="n"/>
      <c r="L1856" s="175" t="n"/>
      <c r="M1856" s="175" t="n"/>
      <c r="N1856" s="175" t="n"/>
      <c r="O1856" s="175" t="n"/>
      <c r="P1856" s="175" t="n"/>
      <c r="Q1856" s="175" t="n"/>
      <c r="R1856" s="175" t="n"/>
      <c r="S1856" s="257" t="n"/>
      <c r="U1856" s="296" t="n"/>
      <c r="V1856" s="175" t="n"/>
      <c r="W1856" s="175" t="n"/>
      <c r="X1856" s="175" t="n"/>
      <c r="Y1856" s="175" t="n"/>
      <c r="Z1856" s="175" t="n"/>
      <c r="AA1856" s="175" t="n"/>
      <c r="AB1856" s="175" t="n"/>
      <c r="AC1856" s="175" t="n"/>
      <c r="AD1856" s="175" t="n"/>
      <c r="AE1856" s="175" t="n"/>
      <c r="AF1856" s="175" t="n"/>
      <c r="AG1856" s="175" t="n"/>
      <c r="AH1856" s="175" t="n"/>
      <c r="AI1856" s="175" t="n"/>
      <c r="AJ1856" s="175" t="n"/>
    </row>
    <row r="1857">
      <c r="B1857" s="175" t="n"/>
      <c r="C1857" s="175" t="n"/>
      <c r="D1857" s="175" t="n"/>
      <c r="E1857" s="175" t="n"/>
      <c r="F1857" s="175" t="n"/>
      <c r="G1857" s="175" t="n"/>
      <c r="H1857" s="175" t="n"/>
      <c r="I1857" s="175" t="n"/>
      <c r="J1857" s="175" t="n"/>
      <c r="K1857" s="175" t="n"/>
      <c r="L1857" s="175" t="n"/>
      <c r="M1857" s="175" t="n"/>
      <c r="N1857" s="175" t="n"/>
      <c r="O1857" s="175" t="n"/>
      <c r="P1857" s="175" t="n"/>
      <c r="Q1857" s="175" t="n"/>
      <c r="R1857" s="175" t="n"/>
      <c r="S1857" s="257" t="n"/>
      <c r="U1857" s="296" t="n"/>
      <c r="V1857" s="175" t="n"/>
      <c r="W1857" s="175" t="n"/>
      <c r="X1857" s="175" t="n"/>
      <c r="Y1857" s="175" t="n"/>
      <c r="Z1857" s="175" t="n"/>
      <c r="AA1857" s="175" t="n"/>
      <c r="AB1857" s="175" t="n"/>
      <c r="AC1857" s="175" t="n"/>
      <c r="AD1857" s="175" t="n"/>
      <c r="AE1857" s="175" t="n"/>
      <c r="AF1857" s="175" t="n"/>
      <c r="AG1857" s="175" t="n"/>
      <c r="AH1857" s="175" t="n"/>
      <c r="AI1857" s="175" t="n"/>
      <c r="AJ1857" s="175" t="n"/>
    </row>
    <row r="1858">
      <c r="B1858" s="175" t="n"/>
      <c r="C1858" s="175" t="n"/>
      <c r="D1858" s="175" t="n"/>
      <c r="E1858" s="175" t="n"/>
      <c r="F1858" s="175" t="n"/>
      <c r="G1858" s="175" t="n"/>
      <c r="H1858" s="175" t="n"/>
      <c r="I1858" s="175" t="n"/>
      <c r="J1858" s="175" t="n"/>
      <c r="K1858" s="175" t="n"/>
      <c r="L1858" s="175" t="n"/>
      <c r="M1858" s="175" t="n"/>
      <c r="N1858" s="175" t="n"/>
      <c r="O1858" s="175" t="n"/>
      <c r="P1858" s="175" t="n"/>
      <c r="Q1858" s="175" t="n"/>
      <c r="R1858" s="175" t="n"/>
      <c r="S1858" s="257" t="n"/>
      <c r="U1858" s="296" t="n"/>
      <c r="V1858" s="175" t="n"/>
      <c r="W1858" s="175" t="n"/>
      <c r="X1858" s="175" t="n"/>
      <c r="Y1858" s="175" t="n"/>
      <c r="Z1858" s="175" t="n"/>
      <c r="AA1858" s="175" t="n"/>
      <c r="AB1858" s="175" t="n"/>
      <c r="AC1858" s="175" t="n"/>
      <c r="AD1858" s="175" t="n"/>
      <c r="AE1858" s="175" t="n"/>
      <c r="AF1858" s="175" t="n"/>
      <c r="AG1858" s="175" t="n"/>
      <c r="AH1858" s="175" t="n"/>
      <c r="AI1858" s="175" t="n"/>
      <c r="AJ1858" s="175" t="n"/>
    </row>
    <row r="1859">
      <c r="B1859" s="175" t="n"/>
      <c r="C1859" s="175" t="n"/>
      <c r="D1859" s="175" t="n"/>
      <c r="E1859" s="175" t="n"/>
      <c r="F1859" s="175" t="n"/>
      <c r="G1859" s="175" t="n"/>
      <c r="H1859" s="175" t="n"/>
      <c r="I1859" s="175" t="n"/>
      <c r="J1859" s="175" t="n"/>
      <c r="K1859" s="175" t="n"/>
      <c r="L1859" s="175" t="n"/>
      <c r="M1859" s="175" t="n"/>
      <c r="N1859" s="175" t="n"/>
      <c r="O1859" s="175" t="n"/>
      <c r="P1859" s="175" t="n"/>
      <c r="Q1859" s="175" t="n"/>
      <c r="R1859" s="175" t="n"/>
      <c r="S1859" s="257" t="n"/>
      <c r="U1859" s="296" t="n"/>
      <c r="V1859" s="175" t="n"/>
      <c r="W1859" s="175" t="n"/>
      <c r="X1859" s="175" t="n"/>
      <c r="Y1859" s="175" t="n"/>
      <c r="Z1859" s="175" t="n"/>
      <c r="AA1859" s="175" t="n"/>
      <c r="AB1859" s="175" t="n"/>
      <c r="AC1859" s="175" t="n"/>
      <c r="AD1859" s="175" t="n"/>
      <c r="AE1859" s="175" t="n"/>
      <c r="AF1859" s="175" t="n"/>
      <c r="AG1859" s="175" t="n"/>
      <c r="AH1859" s="175" t="n"/>
      <c r="AI1859" s="175" t="n"/>
      <c r="AJ1859" s="175" t="n"/>
    </row>
    <row r="1860">
      <c r="B1860" s="175" t="n"/>
      <c r="C1860" s="175" t="n"/>
      <c r="D1860" s="175" t="n"/>
      <c r="E1860" s="175" t="n"/>
      <c r="F1860" s="175" t="n"/>
      <c r="G1860" s="175" t="n"/>
      <c r="H1860" s="175" t="n"/>
      <c r="I1860" s="175" t="n"/>
      <c r="J1860" s="175" t="n"/>
      <c r="K1860" s="175" t="n"/>
      <c r="L1860" s="175" t="n"/>
      <c r="M1860" s="175" t="n"/>
      <c r="N1860" s="175" t="n"/>
      <c r="O1860" s="175" t="n"/>
      <c r="P1860" s="175" t="n"/>
      <c r="Q1860" s="175" t="n"/>
      <c r="R1860" s="175" t="n"/>
      <c r="S1860" s="257" t="n"/>
      <c r="U1860" s="296" t="n"/>
      <c r="V1860" s="175" t="n"/>
      <c r="W1860" s="175" t="n"/>
      <c r="X1860" s="175" t="n"/>
      <c r="Y1860" s="175" t="n"/>
      <c r="Z1860" s="175" t="n"/>
      <c r="AA1860" s="175" t="n"/>
      <c r="AB1860" s="175" t="n"/>
      <c r="AC1860" s="175" t="n"/>
      <c r="AD1860" s="175" t="n"/>
      <c r="AE1860" s="175" t="n"/>
      <c r="AF1860" s="175" t="n"/>
      <c r="AG1860" s="175" t="n"/>
      <c r="AH1860" s="175" t="n"/>
      <c r="AI1860" s="175" t="n"/>
      <c r="AJ1860" s="175" t="n"/>
    </row>
    <row r="1861">
      <c r="B1861" s="175" t="n"/>
      <c r="C1861" s="175" t="n"/>
      <c r="D1861" s="175" t="n"/>
      <c r="E1861" s="175" t="n"/>
      <c r="F1861" s="175" t="n"/>
      <c r="G1861" s="175" t="n"/>
      <c r="H1861" s="175" t="n"/>
      <c r="I1861" s="175" t="n"/>
      <c r="J1861" s="175" t="n"/>
      <c r="K1861" s="175" t="n"/>
      <c r="L1861" s="175" t="n"/>
      <c r="M1861" s="175" t="n"/>
      <c r="N1861" s="175" t="n"/>
      <c r="O1861" s="175" t="n"/>
      <c r="P1861" s="175" t="n"/>
      <c r="Q1861" s="175" t="n"/>
      <c r="R1861" s="175" t="n"/>
      <c r="S1861" s="257" t="n"/>
      <c r="U1861" s="296" t="n"/>
      <c r="V1861" s="175" t="n"/>
      <c r="W1861" s="175" t="n"/>
      <c r="X1861" s="175" t="n"/>
      <c r="Y1861" s="175" t="n"/>
      <c r="Z1861" s="175" t="n"/>
      <c r="AA1861" s="175" t="n"/>
      <c r="AB1861" s="175" t="n"/>
      <c r="AC1861" s="175" t="n"/>
      <c r="AD1861" s="175" t="n"/>
      <c r="AE1861" s="175" t="n"/>
      <c r="AF1861" s="175" t="n"/>
      <c r="AG1861" s="175" t="n"/>
      <c r="AH1861" s="175" t="n"/>
      <c r="AI1861" s="175" t="n"/>
      <c r="AJ1861" s="175" t="n"/>
    </row>
    <row r="1862">
      <c r="B1862" s="175" t="n"/>
      <c r="C1862" s="175" t="n"/>
      <c r="D1862" s="175" t="n"/>
      <c r="E1862" s="175" t="n"/>
      <c r="F1862" s="175" t="n"/>
      <c r="G1862" s="175" t="n"/>
      <c r="H1862" s="175" t="n"/>
      <c r="I1862" s="175" t="n"/>
      <c r="J1862" s="175" t="n"/>
      <c r="K1862" s="175" t="n"/>
      <c r="L1862" s="175" t="n"/>
      <c r="M1862" s="175" t="n"/>
      <c r="N1862" s="175" t="n"/>
      <c r="O1862" s="175" t="n"/>
      <c r="P1862" s="175" t="n"/>
      <c r="Q1862" s="175" t="n"/>
      <c r="R1862" s="175" t="n"/>
      <c r="S1862" s="257" t="n"/>
      <c r="U1862" s="296" t="n"/>
      <c r="V1862" s="175" t="n"/>
      <c r="W1862" s="175" t="n"/>
      <c r="X1862" s="175" t="n"/>
      <c r="Y1862" s="175" t="n"/>
      <c r="Z1862" s="175" t="n"/>
      <c r="AA1862" s="175" t="n"/>
      <c r="AB1862" s="175" t="n"/>
      <c r="AC1862" s="175" t="n"/>
      <c r="AD1862" s="175" t="n"/>
      <c r="AE1862" s="175" t="n"/>
      <c r="AF1862" s="175" t="n"/>
      <c r="AG1862" s="175" t="n"/>
      <c r="AH1862" s="175" t="n"/>
      <c r="AI1862" s="175" t="n"/>
      <c r="AJ1862" s="175" t="n"/>
    </row>
    <row r="1863">
      <c r="B1863" s="175" t="n"/>
      <c r="C1863" s="175" t="n"/>
      <c r="D1863" s="175" t="n"/>
      <c r="E1863" s="175" t="n"/>
      <c r="F1863" s="175" t="n"/>
      <c r="G1863" s="175" t="n"/>
      <c r="H1863" s="175" t="n"/>
      <c r="I1863" s="175" t="n"/>
      <c r="J1863" s="175" t="n"/>
      <c r="K1863" s="175" t="n"/>
      <c r="L1863" s="175" t="n"/>
      <c r="M1863" s="175" t="n"/>
      <c r="N1863" s="175" t="n"/>
      <c r="O1863" s="175" t="n"/>
      <c r="P1863" s="175" t="n"/>
      <c r="Q1863" s="175" t="n"/>
      <c r="R1863" s="175" t="n"/>
      <c r="S1863" s="257" t="n"/>
      <c r="U1863" s="296" t="n"/>
      <c r="V1863" s="175" t="n"/>
      <c r="W1863" s="175" t="n"/>
      <c r="X1863" s="175" t="n"/>
      <c r="Y1863" s="175" t="n"/>
      <c r="Z1863" s="175" t="n"/>
      <c r="AA1863" s="175" t="n"/>
      <c r="AB1863" s="175" t="n"/>
      <c r="AC1863" s="175" t="n"/>
      <c r="AD1863" s="175" t="n"/>
      <c r="AE1863" s="175" t="n"/>
      <c r="AF1863" s="175" t="n"/>
      <c r="AG1863" s="175" t="n"/>
      <c r="AH1863" s="175" t="n"/>
      <c r="AI1863" s="175" t="n"/>
      <c r="AJ1863" s="175" t="n"/>
    </row>
    <row r="1864">
      <c r="B1864" s="175" t="n"/>
      <c r="C1864" s="175" t="n"/>
      <c r="D1864" s="175" t="n"/>
      <c r="E1864" s="175" t="n"/>
      <c r="F1864" s="175" t="n"/>
      <c r="G1864" s="175" t="n"/>
      <c r="H1864" s="175" t="n"/>
      <c r="I1864" s="175" t="n"/>
      <c r="J1864" s="175" t="n"/>
      <c r="K1864" s="175" t="n"/>
      <c r="L1864" s="175" t="n"/>
      <c r="M1864" s="175" t="n"/>
      <c r="N1864" s="175" t="n"/>
      <c r="O1864" s="175" t="n"/>
      <c r="P1864" s="175" t="n"/>
      <c r="Q1864" s="175" t="n"/>
      <c r="R1864" s="175" t="n"/>
      <c r="S1864" s="257" t="n"/>
      <c r="U1864" s="296" t="n"/>
      <c r="V1864" s="175" t="n"/>
      <c r="W1864" s="175" t="n"/>
      <c r="X1864" s="175" t="n"/>
      <c r="Y1864" s="175" t="n"/>
      <c r="Z1864" s="175" t="n"/>
      <c r="AA1864" s="175" t="n"/>
      <c r="AB1864" s="175" t="n"/>
      <c r="AC1864" s="175" t="n"/>
      <c r="AD1864" s="175" t="n"/>
      <c r="AE1864" s="175" t="n"/>
      <c r="AF1864" s="175" t="n"/>
      <c r="AG1864" s="175" t="n"/>
      <c r="AH1864" s="175" t="n"/>
      <c r="AI1864" s="175" t="n"/>
      <c r="AJ1864" s="175" t="n"/>
    </row>
    <row r="1865">
      <c r="B1865" s="175" t="n"/>
      <c r="C1865" s="175" t="n"/>
      <c r="D1865" s="175" t="n"/>
      <c r="E1865" s="175" t="n"/>
      <c r="F1865" s="175" t="n"/>
      <c r="G1865" s="175" t="n"/>
      <c r="H1865" s="175" t="n"/>
      <c r="I1865" s="175" t="n"/>
      <c r="J1865" s="175" t="n"/>
      <c r="K1865" s="175" t="n"/>
      <c r="L1865" s="175" t="n"/>
      <c r="M1865" s="175" t="n"/>
      <c r="N1865" s="175" t="n"/>
      <c r="O1865" s="175" t="n"/>
      <c r="P1865" s="175" t="n"/>
      <c r="Q1865" s="175" t="n"/>
      <c r="R1865" s="175" t="n"/>
      <c r="S1865" s="257" t="n"/>
      <c r="U1865" s="296" t="n"/>
      <c r="V1865" s="175" t="n"/>
      <c r="W1865" s="175" t="n"/>
      <c r="X1865" s="175" t="n"/>
      <c r="Y1865" s="175" t="n"/>
      <c r="Z1865" s="175" t="n"/>
      <c r="AA1865" s="175" t="n"/>
      <c r="AB1865" s="175" t="n"/>
      <c r="AC1865" s="175" t="n"/>
      <c r="AD1865" s="175" t="n"/>
      <c r="AE1865" s="175" t="n"/>
      <c r="AF1865" s="175" t="n"/>
      <c r="AG1865" s="175" t="n"/>
      <c r="AH1865" s="175" t="n"/>
      <c r="AI1865" s="175" t="n"/>
      <c r="AJ1865" s="175" t="n"/>
    </row>
    <row r="1866">
      <c r="B1866" s="175" t="n"/>
      <c r="C1866" s="175" t="n"/>
      <c r="D1866" s="175" t="n"/>
      <c r="E1866" s="175" t="n"/>
      <c r="F1866" s="175" t="n"/>
      <c r="G1866" s="175" t="n"/>
      <c r="H1866" s="175" t="n"/>
      <c r="I1866" s="175" t="n"/>
      <c r="J1866" s="175" t="n"/>
      <c r="K1866" s="175" t="n"/>
      <c r="L1866" s="175" t="n"/>
      <c r="M1866" s="175" t="n"/>
      <c r="N1866" s="175" t="n"/>
      <c r="O1866" s="175" t="n"/>
      <c r="P1866" s="175" t="n"/>
      <c r="Q1866" s="175" t="n"/>
      <c r="R1866" s="175" t="n"/>
      <c r="S1866" s="257" t="n"/>
      <c r="U1866" s="296" t="n"/>
      <c r="V1866" s="175" t="n"/>
      <c r="W1866" s="175" t="n"/>
      <c r="X1866" s="175" t="n"/>
      <c r="Y1866" s="175" t="n"/>
      <c r="Z1866" s="175" t="n"/>
      <c r="AA1866" s="175" t="n"/>
      <c r="AB1866" s="175" t="n"/>
      <c r="AC1866" s="175" t="n"/>
      <c r="AD1866" s="175" t="n"/>
      <c r="AE1866" s="175" t="n"/>
      <c r="AF1866" s="175" t="n"/>
      <c r="AG1866" s="175" t="n"/>
      <c r="AH1866" s="175" t="n"/>
      <c r="AI1866" s="175" t="n"/>
      <c r="AJ1866" s="175" t="n"/>
    </row>
    <row r="1867">
      <c r="B1867" s="175" t="n"/>
      <c r="C1867" s="175" t="n"/>
      <c r="D1867" s="175" t="n"/>
      <c r="E1867" s="175" t="n"/>
      <c r="F1867" s="175" t="n"/>
      <c r="G1867" s="175" t="n"/>
      <c r="H1867" s="175" t="n"/>
      <c r="I1867" s="175" t="n"/>
      <c r="J1867" s="175" t="n"/>
      <c r="K1867" s="175" t="n"/>
      <c r="L1867" s="175" t="n"/>
      <c r="M1867" s="175" t="n"/>
      <c r="N1867" s="175" t="n"/>
      <c r="O1867" s="175" t="n"/>
      <c r="P1867" s="175" t="n"/>
      <c r="Q1867" s="175" t="n"/>
      <c r="R1867" s="175" t="n"/>
      <c r="S1867" s="257" t="n"/>
      <c r="U1867" s="296" t="n"/>
      <c r="V1867" s="175" t="n"/>
      <c r="W1867" s="175" t="n"/>
      <c r="X1867" s="175" t="n"/>
      <c r="Y1867" s="175" t="n"/>
      <c r="Z1867" s="175" t="n"/>
      <c r="AA1867" s="175" t="n"/>
      <c r="AB1867" s="175" t="n"/>
      <c r="AC1867" s="175" t="n"/>
      <c r="AD1867" s="175" t="n"/>
      <c r="AE1867" s="175" t="n"/>
      <c r="AF1867" s="175" t="n"/>
      <c r="AG1867" s="175" t="n"/>
      <c r="AH1867" s="175" t="n"/>
      <c r="AI1867" s="175" t="n"/>
      <c r="AJ1867" s="175" t="n"/>
    </row>
    <row r="1868">
      <c r="B1868" s="175" t="n"/>
      <c r="C1868" s="175" t="n"/>
      <c r="D1868" s="175" t="n"/>
      <c r="E1868" s="175" t="n"/>
      <c r="F1868" s="175" t="n"/>
      <c r="G1868" s="175" t="n"/>
      <c r="H1868" s="175" t="n"/>
      <c r="I1868" s="175" t="n"/>
      <c r="J1868" s="175" t="n"/>
      <c r="K1868" s="175" t="n"/>
      <c r="L1868" s="175" t="n"/>
      <c r="M1868" s="175" t="n"/>
      <c r="N1868" s="175" t="n"/>
      <c r="O1868" s="175" t="n"/>
      <c r="P1868" s="175" t="n"/>
      <c r="Q1868" s="175" t="n"/>
      <c r="R1868" s="175" t="n"/>
      <c r="S1868" s="257" t="n"/>
      <c r="U1868" s="296" t="n"/>
      <c r="V1868" s="175" t="n"/>
      <c r="W1868" s="175" t="n"/>
      <c r="X1868" s="175" t="n"/>
      <c r="Y1868" s="175" t="n"/>
      <c r="Z1868" s="175" t="n"/>
      <c r="AA1868" s="175" t="n"/>
      <c r="AB1868" s="175" t="n"/>
      <c r="AC1868" s="175" t="n"/>
      <c r="AD1868" s="175" t="n"/>
      <c r="AE1868" s="175" t="n"/>
      <c r="AF1868" s="175" t="n"/>
      <c r="AG1868" s="175" t="n"/>
      <c r="AH1868" s="175" t="n"/>
      <c r="AI1868" s="175" t="n"/>
      <c r="AJ1868" s="175" t="n"/>
    </row>
    <row r="1869">
      <c r="B1869" s="175" t="n"/>
      <c r="C1869" s="175" t="n"/>
      <c r="D1869" s="175" t="n"/>
      <c r="E1869" s="175" t="n"/>
      <c r="F1869" s="175" t="n"/>
      <c r="G1869" s="175" t="n"/>
      <c r="H1869" s="175" t="n"/>
      <c r="I1869" s="175" t="n"/>
      <c r="J1869" s="175" t="n"/>
      <c r="K1869" s="175" t="n"/>
      <c r="L1869" s="175" t="n"/>
      <c r="M1869" s="175" t="n"/>
      <c r="N1869" s="175" t="n"/>
      <c r="O1869" s="175" t="n"/>
      <c r="P1869" s="175" t="n"/>
      <c r="Q1869" s="175" t="n"/>
      <c r="R1869" s="175" t="n"/>
      <c r="S1869" s="257" t="n"/>
      <c r="U1869" s="296" t="n"/>
      <c r="V1869" s="175" t="n"/>
      <c r="W1869" s="175" t="n"/>
      <c r="X1869" s="175" t="n"/>
      <c r="Y1869" s="175" t="n"/>
      <c r="Z1869" s="175" t="n"/>
      <c r="AA1869" s="175" t="n"/>
      <c r="AB1869" s="175" t="n"/>
      <c r="AC1869" s="175" t="n"/>
      <c r="AD1869" s="175" t="n"/>
      <c r="AE1869" s="175" t="n"/>
      <c r="AF1869" s="175" t="n"/>
      <c r="AG1869" s="175" t="n"/>
      <c r="AH1869" s="175" t="n"/>
      <c r="AI1869" s="175" t="n"/>
      <c r="AJ1869" s="175" t="n"/>
    </row>
    <row r="1870">
      <c r="B1870" s="175" t="n"/>
      <c r="C1870" s="175" t="n"/>
      <c r="D1870" s="175" t="n"/>
      <c r="E1870" s="175" t="n"/>
      <c r="F1870" s="175" t="n"/>
      <c r="G1870" s="175" t="n"/>
      <c r="H1870" s="175" t="n"/>
      <c r="I1870" s="175" t="n"/>
      <c r="J1870" s="175" t="n"/>
      <c r="K1870" s="175" t="n"/>
      <c r="L1870" s="175" t="n"/>
      <c r="M1870" s="175" t="n"/>
      <c r="N1870" s="175" t="n"/>
      <c r="O1870" s="175" t="n"/>
      <c r="P1870" s="175" t="n"/>
      <c r="Q1870" s="175" t="n"/>
      <c r="R1870" s="175" t="n"/>
      <c r="S1870" s="257" t="n"/>
      <c r="U1870" s="296" t="n"/>
      <c r="V1870" s="175" t="n"/>
      <c r="W1870" s="175" t="n"/>
      <c r="X1870" s="175" t="n"/>
      <c r="Y1870" s="175" t="n"/>
      <c r="Z1870" s="175" t="n"/>
      <c r="AA1870" s="175" t="n"/>
      <c r="AB1870" s="175" t="n"/>
      <c r="AC1870" s="175" t="n"/>
      <c r="AD1870" s="175" t="n"/>
      <c r="AE1870" s="175" t="n"/>
      <c r="AF1870" s="175" t="n"/>
      <c r="AG1870" s="175" t="n"/>
      <c r="AH1870" s="175" t="n"/>
      <c r="AI1870" s="175" t="n"/>
      <c r="AJ1870" s="175" t="n"/>
    </row>
    <row r="1871">
      <c r="B1871" s="175" t="n"/>
      <c r="C1871" s="175" t="n"/>
      <c r="D1871" s="175" t="n"/>
      <c r="E1871" s="175" t="n"/>
      <c r="F1871" s="175" t="n"/>
      <c r="G1871" s="175" t="n"/>
      <c r="H1871" s="175" t="n"/>
      <c r="I1871" s="175" t="n"/>
      <c r="J1871" s="175" t="n"/>
      <c r="K1871" s="175" t="n"/>
      <c r="L1871" s="175" t="n"/>
      <c r="M1871" s="175" t="n"/>
      <c r="N1871" s="175" t="n"/>
      <c r="O1871" s="175" t="n"/>
      <c r="P1871" s="175" t="n"/>
      <c r="Q1871" s="175" t="n"/>
      <c r="R1871" s="175" t="n"/>
      <c r="S1871" s="257" t="n"/>
      <c r="U1871" s="296" t="n"/>
      <c r="V1871" s="175" t="n"/>
      <c r="W1871" s="175" t="n"/>
      <c r="X1871" s="175" t="n"/>
      <c r="Y1871" s="175" t="n"/>
      <c r="Z1871" s="175" t="n"/>
      <c r="AA1871" s="175" t="n"/>
      <c r="AB1871" s="175" t="n"/>
      <c r="AC1871" s="175" t="n"/>
      <c r="AD1871" s="175" t="n"/>
      <c r="AE1871" s="175" t="n"/>
      <c r="AF1871" s="175" t="n"/>
      <c r="AG1871" s="175" t="n"/>
      <c r="AH1871" s="175" t="n"/>
      <c r="AI1871" s="175" t="n"/>
      <c r="AJ1871" s="175" t="n"/>
    </row>
    <row r="1872">
      <c r="B1872" s="175" t="n"/>
      <c r="C1872" s="175" t="n"/>
      <c r="D1872" s="175" t="n"/>
      <c r="E1872" s="175" t="n"/>
      <c r="F1872" s="175" t="n"/>
      <c r="G1872" s="175" t="n"/>
      <c r="H1872" s="175" t="n"/>
      <c r="I1872" s="175" t="n"/>
      <c r="J1872" s="175" t="n"/>
      <c r="K1872" s="175" t="n"/>
      <c r="L1872" s="175" t="n"/>
      <c r="M1872" s="175" t="n"/>
      <c r="N1872" s="175" t="n"/>
      <c r="O1872" s="175" t="n"/>
      <c r="P1872" s="175" t="n"/>
      <c r="Q1872" s="175" t="n"/>
      <c r="R1872" s="175" t="n"/>
      <c r="S1872" s="257" t="n"/>
      <c r="U1872" s="296" t="n"/>
      <c r="V1872" s="175" t="n"/>
      <c r="W1872" s="175" t="n"/>
      <c r="X1872" s="175" t="n"/>
      <c r="Y1872" s="175" t="n"/>
      <c r="Z1872" s="175" t="n"/>
      <c r="AA1872" s="175" t="n"/>
      <c r="AB1872" s="175" t="n"/>
      <c r="AC1872" s="175" t="n"/>
      <c r="AD1872" s="175" t="n"/>
      <c r="AE1872" s="175" t="n"/>
      <c r="AF1872" s="175" t="n"/>
      <c r="AG1872" s="175" t="n"/>
      <c r="AH1872" s="175" t="n"/>
      <c r="AI1872" s="175" t="n"/>
      <c r="AJ1872" s="175" t="n"/>
    </row>
    <row r="1873">
      <c r="B1873" s="175" t="n"/>
      <c r="C1873" s="175" t="n"/>
      <c r="D1873" s="175" t="n"/>
      <c r="E1873" s="175" t="n"/>
      <c r="F1873" s="175" t="n"/>
      <c r="G1873" s="175" t="n"/>
      <c r="H1873" s="175" t="n"/>
      <c r="I1873" s="175" t="n"/>
      <c r="J1873" s="175" t="n"/>
      <c r="K1873" s="175" t="n"/>
      <c r="L1873" s="175" t="n"/>
      <c r="M1873" s="175" t="n"/>
      <c r="N1873" s="175" t="n"/>
      <c r="O1873" s="175" t="n"/>
      <c r="P1873" s="175" t="n"/>
      <c r="Q1873" s="175" t="n"/>
      <c r="R1873" s="175" t="n"/>
      <c r="S1873" s="257" t="n"/>
      <c r="U1873" s="296" t="n"/>
      <c r="V1873" s="175" t="n"/>
      <c r="W1873" s="175" t="n"/>
      <c r="X1873" s="175" t="n"/>
      <c r="Y1873" s="175" t="n"/>
      <c r="Z1873" s="175" t="n"/>
      <c r="AA1873" s="175" t="n"/>
      <c r="AB1873" s="175" t="n"/>
      <c r="AC1873" s="175" t="n"/>
      <c r="AD1873" s="175" t="n"/>
      <c r="AE1873" s="175" t="n"/>
      <c r="AF1873" s="175" t="n"/>
      <c r="AG1873" s="175" t="n"/>
      <c r="AH1873" s="175" t="n"/>
      <c r="AI1873" s="175" t="n"/>
      <c r="AJ1873" s="175" t="n"/>
    </row>
    <row r="1874">
      <c r="B1874" s="175" t="n"/>
      <c r="C1874" s="175" t="n"/>
      <c r="D1874" s="175" t="n"/>
      <c r="E1874" s="175" t="n"/>
      <c r="F1874" s="175" t="n"/>
      <c r="G1874" s="175" t="n"/>
      <c r="H1874" s="175" t="n"/>
      <c r="I1874" s="175" t="n"/>
      <c r="J1874" s="175" t="n"/>
      <c r="K1874" s="175" t="n"/>
      <c r="L1874" s="175" t="n"/>
      <c r="M1874" s="175" t="n"/>
      <c r="N1874" s="175" t="n"/>
      <c r="O1874" s="175" t="n"/>
      <c r="P1874" s="175" t="n"/>
      <c r="Q1874" s="175" t="n"/>
      <c r="R1874" s="175" t="n"/>
      <c r="S1874" s="257" t="n"/>
      <c r="U1874" s="296" t="n"/>
      <c r="V1874" s="175" t="n"/>
      <c r="W1874" s="175" t="n"/>
      <c r="X1874" s="175" t="n"/>
      <c r="Y1874" s="175" t="n"/>
      <c r="Z1874" s="175" t="n"/>
      <c r="AA1874" s="175" t="n"/>
      <c r="AB1874" s="175" t="n"/>
      <c r="AC1874" s="175" t="n"/>
      <c r="AD1874" s="175" t="n"/>
      <c r="AE1874" s="175" t="n"/>
      <c r="AF1874" s="175" t="n"/>
      <c r="AG1874" s="175" t="n"/>
      <c r="AH1874" s="175" t="n"/>
      <c r="AI1874" s="175" t="n"/>
      <c r="AJ1874" s="175" t="n"/>
    </row>
    <row r="1875">
      <c r="B1875" s="175" t="n"/>
      <c r="C1875" s="175" t="n"/>
      <c r="D1875" s="175" t="n"/>
      <c r="E1875" s="175" t="n"/>
      <c r="F1875" s="175" t="n"/>
      <c r="G1875" s="175" t="n"/>
      <c r="H1875" s="175" t="n"/>
      <c r="I1875" s="175" t="n"/>
      <c r="J1875" s="175" t="n"/>
      <c r="K1875" s="175" t="n"/>
      <c r="L1875" s="175" t="n"/>
      <c r="M1875" s="175" t="n"/>
      <c r="N1875" s="175" t="n"/>
      <c r="O1875" s="175" t="n"/>
      <c r="P1875" s="175" t="n"/>
      <c r="Q1875" s="175" t="n"/>
      <c r="R1875" s="175" t="n"/>
      <c r="S1875" s="257" t="n"/>
      <c r="U1875" s="296" t="n"/>
      <c r="V1875" s="175" t="n"/>
      <c r="W1875" s="175" t="n"/>
      <c r="X1875" s="175" t="n"/>
      <c r="Y1875" s="175" t="n"/>
      <c r="Z1875" s="175" t="n"/>
      <c r="AA1875" s="175" t="n"/>
      <c r="AB1875" s="175" t="n"/>
      <c r="AC1875" s="175" t="n"/>
      <c r="AD1875" s="175" t="n"/>
      <c r="AE1875" s="175" t="n"/>
      <c r="AF1875" s="175" t="n"/>
      <c r="AG1875" s="175" t="n"/>
      <c r="AH1875" s="175" t="n"/>
      <c r="AI1875" s="175" t="n"/>
      <c r="AJ1875" s="175" t="n"/>
    </row>
    <row r="1876">
      <c r="B1876" s="175" t="n"/>
      <c r="C1876" s="175" t="n"/>
      <c r="D1876" s="175" t="n"/>
      <c r="E1876" s="175" t="n"/>
      <c r="F1876" s="175" t="n"/>
      <c r="G1876" s="175" t="n"/>
      <c r="H1876" s="175" t="n"/>
      <c r="I1876" s="175" t="n"/>
      <c r="J1876" s="175" t="n"/>
      <c r="K1876" s="175" t="n"/>
      <c r="L1876" s="175" t="n"/>
      <c r="M1876" s="175" t="n"/>
      <c r="N1876" s="175" t="n"/>
      <c r="O1876" s="175" t="n"/>
      <c r="P1876" s="175" t="n"/>
      <c r="Q1876" s="175" t="n"/>
      <c r="R1876" s="175" t="n"/>
      <c r="S1876" s="257" t="n"/>
      <c r="U1876" s="296" t="n"/>
      <c r="V1876" s="175" t="n"/>
      <c r="W1876" s="175" t="n"/>
      <c r="X1876" s="175" t="n"/>
      <c r="Y1876" s="175" t="n"/>
      <c r="Z1876" s="175" t="n"/>
      <c r="AA1876" s="175" t="n"/>
      <c r="AB1876" s="175" t="n"/>
      <c r="AC1876" s="175" t="n"/>
      <c r="AD1876" s="175" t="n"/>
      <c r="AE1876" s="175" t="n"/>
      <c r="AF1876" s="175" t="n"/>
      <c r="AG1876" s="175" t="n"/>
      <c r="AH1876" s="175" t="n"/>
      <c r="AI1876" s="175" t="n"/>
      <c r="AJ1876" s="175" t="n"/>
    </row>
    <row r="1877">
      <c r="B1877" s="175" t="n"/>
      <c r="C1877" s="175" t="n"/>
      <c r="D1877" s="175" t="n"/>
      <c r="E1877" s="175" t="n"/>
      <c r="F1877" s="175" t="n"/>
      <c r="G1877" s="175" t="n"/>
      <c r="H1877" s="175" t="n"/>
      <c r="I1877" s="175" t="n"/>
      <c r="J1877" s="175" t="n"/>
      <c r="K1877" s="175" t="n"/>
      <c r="L1877" s="175" t="n"/>
      <c r="M1877" s="175" t="n"/>
      <c r="N1877" s="175" t="n"/>
      <c r="O1877" s="175" t="n"/>
      <c r="P1877" s="175" t="n"/>
      <c r="Q1877" s="175" t="n"/>
      <c r="R1877" s="175" t="n"/>
      <c r="S1877" s="257" t="n"/>
      <c r="U1877" s="296" t="n"/>
      <c r="V1877" s="175" t="n"/>
      <c r="W1877" s="175" t="n"/>
      <c r="X1877" s="175" t="n"/>
      <c r="Y1877" s="175" t="n"/>
      <c r="Z1877" s="175" t="n"/>
      <c r="AA1877" s="175" t="n"/>
      <c r="AB1877" s="175" t="n"/>
      <c r="AC1877" s="175" t="n"/>
      <c r="AD1877" s="175" t="n"/>
      <c r="AE1877" s="175" t="n"/>
      <c r="AF1877" s="175" t="n"/>
      <c r="AG1877" s="175" t="n"/>
      <c r="AH1877" s="175" t="n"/>
      <c r="AI1877" s="175" t="n"/>
      <c r="AJ1877" s="175" t="n"/>
    </row>
    <row r="1878">
      <c r="B1878" s="175" t="n"/>
      <c r="C1878" s="175" t="n"/>
      <c r="D1878" s="175" t="n"/>
      <c r="E1878" s="175" t="n"/>
      <c r="F1878" s="175" t="n"/>
      <c r="G1878" s="175" t="n"/>
      <c r="H1878" s="175" t="n"/>
      <c r="I1878" s="175" t="n"/>
      <c r="J1878" s="175" t="n"/>
      <c r="K1878" s="175" t="n"/>
      <c r="L1878" s="175" t="n"/>
      <c r="M1878" s="175" t="n"/>
      <c r="N1878" s="175" t="n"/>
      <c r="O1878" s="175" t="n"/>
      <c r="P1878" s="175" t="n"/>
      <c r="Q1878" s="175" t="n"/>
      <c r="R1878" s="175" t="n"/>
      <c r="S1878" s="257" t="n"/>
      <c r="U1878" s="296" t="n"/>
      <c r="V1878" s="175" t="n"/>
      <c r="W1878" s="175" t="n"/>
      <c r="X1878" s="175" t="n"/>
      <c r="Y1878" s="175" t="n"/>
      <c r="Z1878" s="175" t="n"/>
      <c r="AA1878" s="175" t="n"/>
      <c r="AB1878" s="175" t="n"/>
      <c r="AC1878" s="175" t="n"/>
      <c r="AD1878" s="175" t="n"/>
      <c r="AE1878" s="175" t="n"/>
      <c r="AF1878" s="175" t="n"/>
      <c r="AG1878" s="175" t="n"/>
      <c r="AH1878" s="175" t="n"/>
      <c r="AI1878" s="175" t="n"/>
      <c r="AJ1878" s="175" t="n"/>
    </row>
    <row r="1879">
      <c r="B1879" s="175" t="n"/>
      <c r="C1879" s="175" t="n"/>
      <c r="D1879" s="175" t="n"/>
      <c r="E1879" s="175" t="n"/>
      <c r="F1879" s="175" t="n"/>
      <c r="G1879" s="175" t="n"/>
      <c r="H1879" s="175" t="n"/>
      <c r="I1879" s="175" t="n"/>
      <c r="J1879" s="175" t="n"/>
      <c r="K1879" s="175" t="n"/>
      <c r="L1879" s="175" t="n"/>
      <c r="M1879" s="175" t="n"/>
      <c r="N1879" s="175" t="n"/>
      <c r="O1879" s="175" t="n"/>
      <c r="P1879" s="175" t="n"/>
      <c r="Q1879" s="175" t="n"/>
      <c r="R1879" s="175" t="n"/>
      <c r="S1879" s="257" t="n"/>
      <c r="U1879" s="296" t="n"/>
      <c r="V1879" s="175" t="n"/>
      <c r="W1879" s="175" t="n"/>
      <c r="X1879" s="175" t="n"/>
      <c r="Y1879" s="175" t="n"/>
      <c r="Z1879" s="175" t="n"/>
      <c r="AA1879" s="175" t="n"/>
      <c r="AB1879" s="175" t="n"/>
      <c r="AC1879" s="175" t="n"/>
      <c r="AD1879" s="175" t="n"/>
      <c r="AE1879" s="175" t="n"/>
      <c r="AF1879" s="175" t="n"/>
      <c r="AG1879" s="175" t="n"/>
      <c r="AH1879" s="175" t="n"/>
      <c r="AI1879" s="175" t="n"/>
      <c r="AJ1879" s="175" t="n"/>
    </row>
    <row r="1880">
      <c r="B1880" s="175" t="n"/>
      <c r="C1880" s="175" t="n"/>
      <c r="D1880" s="175" t="n"/>
      <c r="E1880" s="175" t="n"/>
      <c r="F1880" s="175" t="n"/>
      <c r="G1880" s="175" t="n"/>
      <c r="H1880" s="175" t="n"/>
      <c r="I1880" s="175" t="n"/>
      <c r="J1880" s="175" t="n"/>
      <c r="K1880" s="175" t="n"/>
      <c r="L1880" s="175" t="n"/>
      <c r="M1880" s="175" t="n"/>
      <c r="N1880" s="175" t="n"/>
      <c r="O1880" s="175" t="n"/>
      <c r="P1880" s="175" t="n"/>
      <c r="Q1880" s="175" t="n"/>
      <c r="R1880" s="175" t="n"/>
      <c r="S1880" s="257" t="n"/>
      <c r="U1880" s="296" t="n"/>
      <c r="V1880" s="175" t="n"/>
      <c r="W1880" s="175" t="n"/>
      <c r="X1880" s="175" t="n"/>
      <c r="Y1880" s="175" t="n"/>
      <c r="Z1880" s="175" t="n"/>
      <c r="AA1880" s="175" t="n"/>
      <c r="AB1880" s="175" t="n"/>
      <c r="AC1880" s="175" t="n"/>
      <c r="AD1880" s="175" t="n"/>
      <c r="AE1880" s="175" t="n"/>
      <c r="AF1880" s="175" t="n"/>
      <c r="AG1880" s="175" t="n"/>
      <c r="AH1880" s="175" t="n"/>
      <c r="AI1880" s="175" t="n"/>
      <c r="AJ1880" s="175" t="n"/>
    </row>
    <row r="1881">
      <c r="B1881" s="175" t="n"/>
      <c r="C1881" s="175" t="n"/>
      <c r="D1881" s="175" t="n"/>
      <c r="E1881" s="175" t="n"/>
      <c r="F1881" s="175" t="n"/>
      <c r="G1881" s="175" t="n"/>
      <c r="H1881" s="175" t="n"/>
      <c r="I1881" s="175" t="n"/>
      <c r="J1881" s="175" t="n"/>
      <c r="K1881" s="175" t="n"/>
      <c r="L1881" s="175" t="n"/>
      <c r="M1881" s="175" t="n"/>
      <c r="N1881" s="175" t="n"/>
      <c r="O1881" s="175" t="n"/>
      <c r="P1881" s="175" t="n"/>
      <c r="Q1881" s="175" t="n"/>
      <c r="R1881" s="175" t="n"/>
      <c r="S1881" s="257" t="n"/>
      <c r="U1881" s="296" t="n"/>
      <c r="V1881" s="175" t="n"/>
      <c r="W1881" s="175" t="n"/>
      <c r="X1881" s="175" t="n"/>
      <c r="Y1881" s="175" t="n"/>
      <c r="Z1881" s="175" t="n"/>
      <c r="AA1881" s="175" t="n"/>
      <c r="AB1881" s="175" t="n"/>
      <c r="AC1881" s="175" t="n"/>
      <c r="AD1881" s="175" t="n"/>
      <c r="AE1881" s="175" t="n"/>
      <c r="AF1881" s="175" t="n"/>
      <c r="AG1881" s="175" t="n"/>
      <c r="AH1881" s="175" t="n"/>
      <c r="AI1881" s="175" t="n"/>
      <c r="AJ1881" s="175" t="n"/>
    </row>
    <row r="1882">
      <c r="B1882" s="175" t="n"/>
      <c r="C1882" s="175" t="n"/>
      <c r="D1882" s="175" t="n"/>
      <c r="E1882" s="175" t="n"/>
      <c r="F1882" s="175" t="n"/>
      <c r="G1882" s="175" t="n"/>
      <c r="H1882" s="175" t="n"/>
      <c r="I1882" s="175" t="n"/>
      <c r="J1882" s="175" t="n"/>
      <c r="K1882" s="175" t="n"/>
      <c r="L1882" s="175" t="n"/>
      <c r="M1882" s="175" t="n"/>
      <c r="N1882" s="175" t="n"/>
      <c r="O1882" s="175" t="n"/>
      <c r="P1882" s="175" t="n"/>
      <c r="Q1882" s="175" t="n"/>
      <c r="R1882" s="175" t="n"/>
      <c r="S1882" s="257" t="n"/>
      <c r="U1882" s="296" t="n"/>
      <c r="V1882" s="175" t="n"/>
      <c r="W1882" s="175" t="n"/>
      <c r="X1882" s="175" t="n"/>
      <c r="Y1882" s="175" t="n"/>
      <c r="Z1882" s="175" t="n"/>
      <c r="AA1882" s="175" t="n"/>
      <c r="AB1882" s="175" t="n"/>
      <c r="AC1882" s="175" t="n"/>
      <c r="AD1882" s="175" t="n"/>
      <c r="AE1882" s="175" t="n"/>
      <c r="AF1882" s="175" t="n"/>
      <c r="AG1882" s="175" t="n"/>
      <c r="AH1882" s="175" t="n"/>
      <c r="AI1882" s="175" t="n"/>
      <c r="AJ1882" s="175" t="n"/>
    </row>
    <row r="1883">
      <c r="B1883" s="175" t="n"/>
      <c r="C1883" s="175" t="n"/>
      <c r="D1883" s="175" t="n"/>
      <c r="E1883" s="175" t="n"/>
      <c r="F1883" s="175" t="n"/>
      <c r="G1883" s="175" t="n"/>
      <c r="H1883" s="175" t="n"/>
      <c r="I1883" s="175" t="n"/>
      <c r="J1883" s="175" t="n"/>
      <c r="K1883" s="175" t="n"/>
      <c r="L1883" s="175" t="n"/>
      <c r="M1883" s="175" t="n"/>
      <c r="N1883" s="175" t="n"/>
      <c r="O1883" s="175" t="n"/>
      <c r="P1883" s="175" t="n"/>
      <c r="Q1883" s="175" t="n"/>
      <c r="R1883" s="175" t="n"/>
      <c r="S1883" s="257" t="n"/>
      <c r="U1883" s="296" t="n"/>
      <c r="V1883" s="175" t="n"/>
      <c r="W1883" s="175" t="n"/>
      <c r="X1883" s="175" t="n"/>
      <c r="Y1883" s="175" t="n"/>
      <c r="Z1883" s="175" t="n"/>
      <c r="AA1883" s="175" t="n"/>
      <c r="AB1883" s="175" t="n"/>
      <c r="AC1883" s="175" t="n"/>
      <c r="AD1883" s="175" t="n"/>
      <c r="AE1883" s="175" t="n"/>
      <c r="AF1883" s="175" t="n"/>
      <c r="AG1883" s="175" t="n"/>
      <c r="AH1883" s="175" t="n"/>
      <c r="AI1883" s="175" t="n"/>
      <c r="AJ1883" s="175" t="n"/>
    </row>
    <row r="1884">
      <c r="B1884" s="175" t="n"/>
      <c r="C1884" s="175" t="n"/>
      <c r="D1884" s="175" t="n"/>
      <c r="E1884" s="175" t="n"/>
      <c r="F1884" s="175" t="n"/>
      <c r="G1884" s="175" t="n"/>
      <c r="H1884" s="175" t="n"/>
      <c r="I1884" s="175" t="n"/>
      <c r="J1884" s="175" t="n"/>
      <c r="K1884" s="175" t="n"/>
      <c r="L1884" s="175" t="n"/>
      <c r="M1884" s="175" t="n"/>
      <c r="N1884" s="175" t="n"/>
      <c r="O1884" s="175" t="n"/>
      <c r="P1884" s="175" t="n"/>
      <c r="Q1884" s="175" t="n"/>
      <c r="R1884" s="175" t="n"/>
      <c r="S1884" s="257" t="n"/>
      <c r="U1884" s="296" t="n"/>
      <c r="V1884" s="175" t="n"/>
      <c r="W1884" s="175" t="n"/>
      <c r="X1884" s="175" t="n"/>
      <c r="Y1884" s="175" t="n"/>
      <c r="Z1884" s="175" t="n"/>
      <c r="AA1884" s="175" t="n"/>
      <c r="AB1884" s="175" t="n"/>
      <c r="AC1884" s="175" t="n"/>
      <c r="AD1884" s="175" t="n"/>
      <c r="AE1884" s="175" t="n"/>
      <c r="AF1884" s="175" t="n"/>
      <c r="AG1884" s="175" t="n"/>
      <c r="AH1884" s="175" t="n"/>
      <c r="AI1884" s="175" t="n"/>
      <c r="AJ1884" s="175" t="n"/>
    </row>
    <row r="1885">
      <c r="B1885" s="175" t="n"/>
      <c r="C1885" s="175" t="n"/>
      <c r="D1885" s="175" t="n"/>
      <c r="E1885" s="175" t="n"/>
      <c r="F1885" s="175" t="n"/>
      <c r="G1885" s="175" t="n"/>
      <c r="H1885" s="175" t="n"/>
      <c r="I1885" s="175" t="n"/>
      <c r="J1885" s="175" t="n"/>
      <c r="K1885" s="175" t="n"/>
      <c r="L1885" s="175" t="n"/>
      <c r="M1885" s="175" t="n"/>
      <c r="N1885" s="175" t="n"/>
      <c r="O1885" s="175" t="n"/>
      <c r="P1885" s="175" t="n"/>
      <c r="Q1885" s="175" t="n"/>
      <c r="R1885" s="175" t="n"/>
      <c r="S1885" s="257" t="n"/>
      <c r="U1885" s="296" t="n"/>
      <c r="V1885" s="175" t="n"/>
      <c r="W1885" s="175" t="n"/>
      <c r="X1885" s="175" t="n"/>
      <c r="Y1885" s="175" t="n"/>
      <c r="Z1885" s="175" t="n"/>
      <c r="AA1885" s="175" t="n"/>
      <c r="AB1885" s="175" t="n"/>
      <c r="AC1885" s="175" t="n"/>
      <c r="AD1885" s="175" t="n"/>
      <c r="AE1885" s="175" t="n"/>
      <c r="AF1885" s="175" t="n"/>
      <c r="AG1885" s="175" t="n"/>
      <c r="AH1885" s="175" t="n"/>
      <c r="AI1885" s="175" t="n"/>
      <c r="AJ1885" s="175" t="n"/>
    </row>
    <row r="1886">
      <c r="B1886" s="175" t="n"/>
      <c r="C1886" s="175" t="n"/>
      <c r="D1886" s="175" t="n"/>
      <c r="E1886" s="175" t="n"/>
      <c r="F1886" s="175" t="n"/>
      <c r="G1886" s="175" t="n"/>
      <c r="H1886" s="175" t="n"/>
      <c r="I1886" s="175" t="n"/>
      <c r="J1886" s="175" t="n"/>
      <c r="K1886" s="175" t="n"/>
      <c r="L1886" s="175" t="n"/>
      <c r="M1886" s="175" t="n"/>
      <c r="N1886" s="175" t="n"/>
      <c r="O1886" s="175" t="n"/>
      <c r="P1886" s="175" t="n"/>
      <c r="Q1886" s="175" t="n"/>
      <c r="R1886" s="175" t="n"/>
      <c r="S1886" s="257" t="n"/>
      <c r="U1886" s="296" t="n"/>
      <c r="V1886" s="175" t="n"/>
      <c r="W1886" s="175" t="n"/>
      <c r="X1886" s="175" t="n"/>
      <c r="Y1886" s="175" t="n"/>
      <c r="Z1886" s="175" t="n"/>
      <c r="AA1886" s="175" t="n"/>
      <c r="AB1886" s="175" t="n"/>
      <c r="AC1886" s="175" t="n"/>
      <c r="AD1886" s="175" t="n"/>
      <c r="AE1886" s="175" t="n"/>
      <c r="AF1886" s="175" t="n"/>
      <c r="AG1886" s="175" t="n"/>
      <c r="AH1886" s="175" t="n"/>
      <c r="AI1886" s="175" t="n"/>
      <c r="AJ1886" s="175" t="n"/>
    </row>
    <row r="1887">
      <c r="B1887" s="175" t="n"/>
      <c r="C1887" s="175" t="n"/>
      <c r="D1887" s="175" t="n"/>
      <c r="E1887" s="175" t="n"/>
      <c r="F1887" s="175" t="n"/>
      <c r="G1887" s="175" t="n"/>
      <c r="H1887" s="175" t="n"/>
      <c r="I1887" s="175" t="n"/>
      <c r="J1887" s="175" t="n"/>
      <c r="K1887" s="175" t="n"/>
      <c r="L1887" s="175" t="n"/>
      <c r="M1887" s="175" t="n"/>
      <c r="N1887" s="175" t="n"/>
      <c r="O1887" s="175" t="n"/>
      <c r="P1887" s="175" t="n"/>
      <c r="Q1887" s="175" t="n"/>
      <c r="R1887" s="175" t="n"/>
      <c r="S1887" s="257" t="n"/>
      <c r="U1887" s="296" t="n"/>
      <c r="V1887" s="175" t="n"/>
      <c r="W1887" s="175" t="n"/>
      <c r="X1887" s="175" t="n"/>
      <c r="Y1887" s="175" t="n"/>
      <c r="Z1887" s="175" t="n"/>
      <c r="AA1887" s="175" t="n"/>
      <c r="AB1887" s="175" t="n"/>
      <c r="AC1887" s="175" t="n"/>
      <c r="AD1887" s="175" t="n"/>
      <c r="AE1887" s="175" t="n"/>
      <c r="AF1887" s="175" t="n"/>
      <c r="AG1887" s="175" t="n"/>
      <c r="AH1887" s="175" t="n"/>
      <c r="AI1887" s="175" t="n"/>
      <c r="AJ1887" s="175" t="n"/>
    </row>
    <row r="1888">
      <c r="B1888" s="175" t="n"/>
      <c r="C1888" s="175" t="n"/>
      <c r="D1888" s="175" t="n"/>
      <c r="E1888" s="175" t="n"/>
      <c r="F1888" s="175" t="n"/>
      <c r="G1888" s="175" t="n"/>
      <c r="H1888" s="175" t="n"/>
      <c r="I1888" s="175" t="n"/>
      <c r="J1888" s="175" t="n"/>
      <c r="K1888" s="175" t="n"/>
      <c r="L1888" s="175" t="n"/>
      <c r="M1888" s="175" t="n"/>
      <c r="N1888" s="175" t="n"/>
      <c r="O1888" s="175" t="n"/>
      <c r="P1888" s="175" t="n"/>
      <c r="Q1888" s="175" t="n"/>
      <c r="R1888" s="175" t="n"/>
      <c r="S1888" s="257" t="n"/>
      <c r="U1888" s="296" t="n"/>
      <c r="V1888" s="175" t="n"/>
      <c r="W1888" s="175" t="n"/>
      <c r="X1888" s="175" t="n"/>
      <c r="Y1888" s="175" t="n"/>
      <c r="Z1888" s="175" t="n"/>
      <c r="AA1888" s="175" t="n"/>
      <c r="AB1888" s="175" t="n"/>
      <c r="AC1888" s="175" t="n"/>
      <c r="AD1888" s="175" t="n"/>
      <c r="AE1888" s="175" t="n"/>
      <c r="AF1888" s="175" t="n"/>
      <c r="AG1888" s="175" t="n"/>
      <c r="AH1888" s="175" t="n"/>
      <c r="AI1888" s="175" t="n"/>
      <c r="AJ1888" s="175" t="n"/>
    </row>
    <row r="1889">
      <c r="B1889" s="175" t="n"/>
      <c r="C1889" s="175" t="n"/>
      <c r="D1889" s="175" t="n"/>
      <c r="E1889" s="175" t="n"/>
      <c r="F1889" s="175" t="n"/>
      <c r="G1889" s="175" t="n"/>
      <c r="H1889" s="175" t="n"/>
      <c r="I1889" s="175" t="n"/>
      <c r="J1889" s="175" t="n"/>
      <c r="K1889" s="175" t="n"/>
      <c r="L1889" s="175" t="n"/>
      <c r="M1889" s="175" t="n"/>
      <c r="N1889" s="175" t="n"/>
      <c r="O1889" s="175" t="n"/>
      <c r="P1889" s="175" t="n"/>
      <c r="Q1889" s="175" t="n"/>
      <c r="R1889" s="175" t="n"/>
      <c r="S1889" s="257" t="n"/>
      <c r="U1889" s="296" t="n"/>
      <c r="V1889" s="175" t="n"/>
      <c r="W1889" s="175" t="n"/>
      <c r="X1889" s="175" t="n"/>
      <c r="Y1889" s="175" t="n"/>
      <c r="Z1889" s="175" t="n"/>
      <c r="AA1889" s="175" t="n"/>
      <c r="AB1889" s="175" t="n"/>
      <c r="AC1889" s="175" t="n"/>
      <c r="AD1889" s="175" t="n"/>
      <c r="AE1889" s="175" t="n"/>
      <c r="AF1889" s="175" t="n"/>
      <c r="AG1889" s="175" t="n"/>
      <c r="AH1889" s="175" t="n"/>
      <c r="AI1889" s="175" t="n"/>
      <c r="AJ1889" s="175" t="n"/>
    </row>
    <row r="1890">
      <c r="B1890" s="175" t="n"/>
      <c r="C1890" s="175" t="n"/>
      <c r="D1890" s="175" t="n"/>
      <c r="E1890" s="175" t="n"/>
      <c r="F1890" s="175" t="n"/>
      <c r="G1890" s="175" t="n"/>
      <c r="H1890" s="175" t="n"/>
      <c r="I1890" s="175" t="n"/>
      <c r="J1890" s="175" t="n"/>
      <c r="K1890" s="175" t="n"/>
      <c r="L1890" s="175" t="n"/>
      <c r="M1890" s="175" t="n"/>
      <c r="N1890" s="175" t="n"/>
      <c r="O1890" s="175" t="n"/>
      <c r="P1890" s="175" t="n"/>
      <c r="Q1890" s="175" t="n"/>
      <c r="R1890" s="175" t="n"/>
      <c r="S1890" s="257" t="n"/>
      <c r="U1890" s="296" t="n"/>
      <c r="V1890" s="175" t="n"/>
      <c r="W1890" s="175" t="n"/>
      <c r="X1890" s="175" t="n"/>
      <c r="Y1890" s="175" t="n"/>
      <c r="Z1890" s="175" t="n"/>
      <c r="AA1890" s="175" t="n"/>
      <c r="AB1890" s="175" t="n"/>
      <c r="AC1890" s="175" t="n"/>
      <c r="AD1890" s="175" t="n"/>
      <c r="AE1890" s="175" t="n"/>
      <c r="AF1890" s="175" t="n"/>
      <c r="AG1890" s="175" t="n"/>
      <c r="AH1890" s="175" t="n"/>
      <c r="AI1890" s="175" t="n"/>
      <c r="AJ1890" s="175" t="n"/>
    </row>
    <row r="1891">
      <c r="B1891" s="175" t="n"/>
      <c r="C1891" s="175" t="n"/>
      <c r="D1891" s="175" t="n"/>
      <c r="E1891" s="175" t="n"/>
      <c r="F1891" s="175" t="n"/>
      <c r="G1891" s="175" t="n"/>
      <c r="H1891" s="175" t="n"/>
      <c r="I1891" s="175" t="n"/>
      <c r="J1891" s="175" t="n"/>
      <c r="K1891" s="175" t="n"/>
      <c r="L1891" s="175" t="n"/>
      <c r="M1891" s="175" t="n"/>
      <c r="N1891" s="175" t="n"/>
      <c r="O1891" s="175" t="n"/>
      <c r="P1891" s="175" t="n"/>
      <c r="Q1891" s="175" t="n"/>
      <c r="R1891" s="175" t="n"/>
      <c r="S1891" s="257" t="n"/>
      <c r="U1891" s="296" t="n"/>
      <c r="V1891" s="175" t="n"/>
      <c r="W1891" s="175" t="n"/>
      <c r="X1891" s="175" t="n"/>
      <c r="Y1891" s="175" t="n"/>
      <c r="Z1891" s="175" t="n"/>
      <c r="AA1891" s="175" t="n"/>
      <c r="AB1891" s="175" t="n"/>
      <c r="AC1891" s="175" t="n"/>
      <c r="AD1891" s="175" t="n"/>
      <c r="AE1891" s="175" t="n"/>
      <c r="AF1891" s="175" t="n"/>
      <c r="AG1891" s="175" t="n"/>
      <c r="AH1891" s="175" t="n"/>
      <c r="AI1891" s="175" t="n"/>
      <c r="AJ1891" s="175" t="n"/>
    </row>
    <row r="1892">
      <c r="B1892" s="175" t="n"/>
      <c r="C1892" s="175" t="n"/>
      <c r="D1892" s="175" t="n"/>
      <c r="E1892" s="175" t="n"/>
      <c r="F1892" s="175" t="n"/>
      <c r="G1892" s="175" t="n"/>
      <c r="H1892" s="175" t="n"/>
      <c r="I1892" s="175" t="n"/>
      <c r="J1892" s="175" t="n"/>
      <c r="K1892" s="175" t="n"/>
      <c r="L1892" s="175" t="n"/>
      <c r="M1892" s="175" t="n"/>
      <c r="N1892" s="175" t="n"/>
      <c r="O1892" s="175" t="n"/>
      <c r="P1892" s="175" t="n"/>
      <c r="Q1892" s="175" t="n"/>
      <c r="R1892" s="175" t="n"/>
      <c r="S1892" s="257" t="n"/>
      <c r="U1892" s="296" t="n"/>
      <c r="V1892" s="175" t="n"/>
      <c r="W1892" s="175" t="n"/>
      <c r="X1892" s="175" t="n"/>
      <c r="Y1892" s="175" t="n"/>
      <c r="Z1892" s="175" t="n"/>
      <c r="AA1892" s="175" t="n"/>
      <c r="AB1892" s="175" t="n"/>
      <c r="AC1892" s="175" t="n"/>
      <c r="AD1892" s="175" t="n"/>
      <c r="AE1892" s="175" t="n"/>
      <c r="AF1892" s="175" t="n"/>
      <c r="AG1892" s="175" t="n"/>
      <c r="AH1892" s="175" t="n"/>
      <c r="AI1892" s="175" t="n"/>
      <c r="AJ1892" s="175" t="n"/>
    </row>
    <row r="1893">
      <c r="B1893" s="175" t="n"/>
      <c r="C1893" s="175" t="n"/>
      <c r="D1893" s="175" t="n"/>
      <c r="E1893" s="175" t="n"/>
      <c r="F1893" s="175" t="n"/>
      <c r="G1893" s="175" t="n"/>
      <c r="H1893" s="175" t="n"/>
      <c r="I1893" s="175" t="n"/>
      <c r="J1893" s="175" t="n"/>
      <c r="K1893" s="175" t="n"/>
      <c r="L1893" s="175" t="n"/>
      <c r="M1893" s="175" t="n"/>
      <c r="N1893" s="175" t="n"/>
      <c r="O1893" s="175" t="n"/>
      <c r="P1893" s="175" t="n"/>
      <c r="Q1893" s="175" t="n"/>
      <c r="R1893" s="175" t="n"/>
      <c r="S1893" s="257" t="n"/>
      <c r="U1893" s="296" t="n"/>
      <c r="V1893" s="175" t="n"/>
      <c r="W1893" s="175" t="n"/>
      <c r="X1893" s="175" t="n"/>
      <c r="Y1893" s="175" t="n"/>
      <c r="Z1893" s="175" t="n"/>
      <c r="AA1893" s="175" t="n"/>
      <c r="AB1893" s="175" t="n"/>
      <c r="AC1893" s="175" t="n"/>
      <c r="AD1893" s="175" t="n"/>
      <c r="AE1893" s="175" t="n"/>
      <c r="AF1893" s="175" t="n"/>
      <c r="AG1893" s="175" t="n"/>
      <c r="AH1893" s="175" t="n"/>
      <c r="AI1893" s="175" t="n"/>
      <c r="AJ1893" s="175" t="n"/>
    </row>
    <row r="1894">
      <c r="B1894" s="175" t="n"/>
      <c r="C1894" s="175" t="n"/>
      <c r="D1894" s="175" t="n"/>
      <c r="E1894" s="175" t="n"/>
      <c r="F1894" s="175" t="n"/>
      <c r="G1894" s="175" t="n"/>
      <c r="H1894" s="175" t="n"/>
      <c r="I1894" s="175" t="n"/>
      <c r="J1894" s="175" t="n"/>
      <c r="K1894" s="175" t="n"/>
      <c r="L1894" s="175" t="n"/>
      <c r="M1894" s="175" t="n"/>
      <c r="N1894" s="175" t="n"/>
      <c r="O1894" s="175" t="n"/>
      <c r="P1894" s="175" t="n"/>
      <c r="Q1894" s="175" t="n"/>
      <c r="R1894" s="175" t="n"/>
      <c r="S1894" s="257" t="n"/>
      <c r="U1894" s="296" t="n"/>
      <c r="V1894" s="175" t="n"/>
      <c r="W1894" s="175" t="n"/>
      <c r="X1894" s="175" t="n"/>
      <c r="Y1894" s="175" t="n"/>
      <c r="Z1894" s="175" t="n"/>
      <c r="AA1894" s="175" t="n"/>
      <c r="AB1894" s="175" t="n"/>
      <c r="AC1894" s="175" t="n"/>
      <c r="AD1894" s="175" t="n"/>
      <c r="AE1894" s="175" t="n"/>
      <c r="AF1894" s="175" t="n"/>
      <c r="AG1894" s="175" t="n"/>
      <c r="AH1894" s="175" t="n"/>
      <c r="AI1894" s="175" t="n"/>
      <c r="AJ1894" s="175" t="n"/>
    </row>
    <row r="1895">
      <c r="B1895" s="175" t="n"/>
      <c r="C1895" s="175" t="n"/>
      <c r="D1895" s="175" t="n"/>
      <c r="E1895" s="175" t="n"/>
      <c r="F1895" s="175" t="n"/>
      <c r="G1895" s="175" t="n"/>
      <c r="H1895" s="175" t="n"/>
      <c r="I1895" s="175" t="n"/>
      <c r="J1895" s="175" t="n"/>
      <c r="K1895" s="175" t="n"/>
      <c r="L1895" s="175" t="n"/>
      <c r="M1895" s="175" t="n"/>
      <c r="N1895" s="175" t="n"/>
      <c r="O1895" s="175" t="n"/>
      <c r="P1895" s="175" t="n"/>
      <c r="Q1895" s="175" t="n"/>
      <c r="R1895" s="175" t="n"/>
      <c r="S1895" s="257" t="n"/>
      <c r="U1895" s="296" t="n"/>
      <c r="V1895" s="175" t="n"/>
      <c r="W1895" s="175" t="n"/>
      <c r="X1895" s="175" t="n"/>
      <c r="Y1895" s="175" t="n"/>
      <c r="Z1895" s="175" t="n"/>
      <c r="AA1895" s="175" t="n"/>
      <c r="AB1895" s="175" t="n"/>
      <c r="AC1895" s="175" t="n"/>
      <c r="AD1895" s="175" t="n"/>
      <c r="AE1895" s="175" t="n"/>
      <c r="AF1895" s="175" t="n"/>
      <c r="AG1895" s="175" t="n"/>
      <c r="AH1895" s="175" t="n"/>
      <c r="AI1895" s="175" t="n"/>
      <c r="AJ1895" s="175" t="n"/>
    </row>
    <row r="1896">
      <c r="B1896" s="175" t="n"/>
      <c r="C1896" s="175" t="n"/>
      <c r="D1896" s="175" t="n"/>
      <c r="E1896" s="175" t="n"/>
      <c r="F1896" s="175" t="n"/>
      <c r="G1896" s="175" t="n"/>
      <c r="H1896" s="175" t="n"/>
      <c r="I1896" s="175" t="n"/>
      <c r="J1896" s="175" t="n"/>
      <c r="K1896" s="175" t="n"/>
      <c r="L1896" s="175" t="n"/>
      <c r="M1896" s="175" t="n"/>
      <c r="N1896" s="175" t="n"/>
      <c r="O1896" s="175" t="n"/>
      <c r="P1896" s="175" t="n"/>
      <c r="Q1896" s="175" t="n"/>
      <c r="R1896" s="175" t="n"/>
      <c r="S1896" s="257" t="n"/>
      <c r="U1896" s="296" t="n"/>
      <c r="V1896" s="175" t="n"/>
      <c r="W1896" s="175" t="n"/>
      <c r="X1896" s="175" t="n"/>
      <c r="Y1896" s="175" t="n"/>
      <c r="Z1896" s="175" t="n"/>
      <c r="AA1896" s="175" t="n"/>
      <c r="AB1896" s="175" t="n"/>
      <c r="AC1896" s="175" t="n"/>
      <c r="AD1896" s="175" t="n"/>
      <c r="AE1896" s="175" t="n"/>
      <c r="AF1896" s="175" t="n"/>
      <c r="AG1896" s="175" t="n"/>
      <c r="AH1896" s="175" t="n"/>
      <c r="AI1896" s="175" t="n"/>
      <c r="AJ1896" s="175" t="n"/>
    </row>
    <row r="1897">
      <c r="B1897" s="175" t="n"/>
      <c r="C1897" s="175" t="n"/>
      <c r="D1897" s="175" t="n"/>
      <c r="E1897" s="175" t="n"/>
      <c r="F1897" s="175" t="n"/>
      <c r="G1897" s="175" t="n"/>
      <c r="H1897" s="175" t="n"/>
      <c r="I1897" s="175" t="n"/>
      <c r="J1897" s="175" t="n"/>
      <c r="K1897" s="175" t="n"/>
      <c r="L1897" s="175" t="n"/>
      <c r="M1897" s="175" t="n"/>
      <c r="N1897" s="175" t="n"/>
      <c r="O1897" s="175" t="n"/>
      <c r="P1897" s="175" t="n"/>
      <c r="Q1897" s="175" t="n"/>
      <c r="R1897" s="175" t="n"/>
      <c r="S1897" s="257" t="n"/>
      <c r="U1897" s="296" t="n"/>
      <c r="V1897" s="175" t="n"/>
      <c r="W1897" s="175" t="n"/>
      <c r="X1897" s="175" t="n"/>
      <c r="Y1897" s="175" t="n"/>
      <c r="Z1897" s="175" t="n"/>
      <c r="AA1897" s="175" t="n"/>
      <c r="AB1897" s="175" t="n"/>
      <c r="AC1897" s="175" t="n"/>
      <c r="AD1897" s="175" t="n"/>
      <c r="AE1897" s="175" t="n"/>
      <c r="AF1897" s="175" t="n"/>
      <c r="AG1897" s="175" t="n"/>
      <c r="AH1897" s="175" t="n"/>
      <c r="AI1897" s="175" t="n"/>
      <c r="AJ1897" s="175" t="n"/>
    </row>
    <row r="1898">
      <c r="B1898" s="175" t="n"/>
      <c r="C1898" s="175" t="n"/>
      <c r="D1898" s="175" t="n"/>
      <c r="E1898" s="175" t="n"/>
      <c r="F1898" s="175" t="n"/>
      <c r="G1898" s="175" t="n"/>
      <c r="H1898" s="175" t="n"/>
      <c r="I1898" s="175" t="n"/>
      <c r="J1898" s="175" t="n"/>
      <c r="K1898" s="175" t="n"/>
      <c r="L1898" s="175" t="n"/>
      <c r="M1898" s="175" t="n"/>
      <c r="N1898" s="175" t="n"/>
      <c r="O1898" s="175" t="n"/>
      <c r="P1898" s="175" t="n"/>
      <c r="Q1898" s="175" t="n"/>
      <c r="R1898" s="175" t="n"/>
      <c r="S1898" s="257" t="n"/>
      <c r="U1898" s="296" t="n"/>
      <c r="V1898" s="175" t="n"/>
      <c r="W1898" s="175" t="n"/>
      <c r="X1898" s="175" t="n"/>
      <c r="Y1898" s="175" t="n"/>
      <c r="Z1898" s="175" t="n"/>
      <c r="AA1898" s="175" t="n"/>
      <c r="AB1898" s="175" t="n"/>
      <c r="AC1898" s="175" t="n"/>
      <c r="AD1898" s="175" t="n"/>
      <c r="AE1898" s="175" t="n"/>
      <c r="AF1898" s="175" t="n"/>
      <c r="AG1898" s="175" t="n"/>
      <c r="AH1898" s="175" t="n"/>
      <c r="AI1898" s="175" t="n"/>
      <c r="AJ1898" s="175" t="n"/>
    </row>
    <row r="1899">
      <c r="B1899" s="175" t="n"/>
      <c r="C1899" s="175" t="n"/>
      <c r="D1899" s="175" t="n"/>
      <c r="E1899" s="175" t="n"/>
      <c r="F1899" s="175" t="n"/>
      <c r="G1899" s="175" t="n"/>
      <c r="H1899" s="175" t="n"/>
      <c r="I1899" s="175" t="n"/>
      <c r="J1899" s="175" t="n"/>
      <c r="K1899" s="175" t="n"/>
      <c r="L1899" s="175" t="n"/>
      <c r="M1899" s="175" t="n"/>
      <c r="N1899" s="175" t="n"/>
      <c r="O1899" s="175" t="n"/>
      <c r="P1899" s="175" t="n"/>
      <c r="Q1899" s="175" t="n"/>
      <c r="R1899" s="175" t="n"/>
      <c r="S1899" s="257" t="n"/>
      <c r="U1899" s="296" t="n"/>
      <c r="V1899" s="175" t="n"/>
      <c r="W1899" s="175" t="n"/>
      <c r="X1899" s="175" t="n"/>
      <c r="Y1899" s="175" t="n"/>
      <c r="Z1899" s="175" t="n"/>
      <c r="AA1899" s="175" t="n"/>
      <c r="AB1899" s="175" t="n"/>
      <c r="AC1899" s="175" t="n"/>
      <c r="AD1899" s="175" t="n"/>
      <c r="AE1899" s="175" t="n"/>
      <c r="AF1899" s="175" t="n"/>
      <c r="AG1899" s="175" t="n"/>
      <c r="AH1899" s="175" t="n"/>
      <c r="AI1899" s="175" t="n"/>
      <c r="AJ1899" s="175" t="n"/>
    </row>
    <row r="1900">
      <c r="B1900" s="175" t="n"/>
      <c r="C1900" s="175" t="n"/>
      <c r="D1900" s="175" t="n"/>
      <c r="E1900" s="175" t="n"/>
      <c r="F1900" s="175" t="n"/>
      <c r="G1900" s="175" t="n"/>
      <c r="H1900" s="175" t="n"/>
      <c r="I1900" s="175" t="n"/>
      <c r="J1900" s="175" t="n"/>
      <c r="K1900" s="175" t="n"/>
      <c r="L1900" s="175" t="n"/>
      <c r="M1900" s="175" t="n"/>
      <c r="N1900" s="175" t="n"/>
      <c r="O1900" s="175" t="n"/>
      <c r="P1900" s="175" t="n"/>
      <c r="Q1900" s="175" t="n"/>
      <c r="R1900" s="175" t="n"/>
      <c r="S1900" s="257" t="n"/>
      <c r="U1900" s="296" t="n"/>
      <c r="V1900" s="175" t="n"/>
      <c r="W1900" s="175" t="n"/>
      <c r="X1900" s="175" t="n"/>
      <c r="Y1900" s="175" t="n"/>
      <c r="Z1900" s="175" t="n"/>
      <c r="AA1900" s="175" t="n"/>
      <c r="AB1900" s="175" t="n"/>
      <c r="AC1900" s="175" t="n"/>
      <c r="AD1900" s="175" t="n"/>
      <c r="AE1900" s="175" t="n"/>
      <c r="AF1900" s="175" t="n"/>
      <c r="AG1900" s="175" t="n"/>
      <c r="AH1900" s="175" t="n"/>
      <c r="AI1900" s="175" t="n"/>
      <c r="AJ1900" s="175" t="n"/>
    </row>
    <row r="1901">
      <c r="B1901" s="175" t="n"/>
      <c r="C1901" s="175" t="n"/>
      <c r="D1901" s="175" t="n"/>
      <c r="E1901" s="175" t="n"/>
      <c r="F1901" s="175" t="n"/>
      <c r="G1901" s="175" t="n"/>
      <c r="H1901" s="175" t="n"/>
      <c r="I1901" s="175" t="n"/>
      <c r="J1901" s="175" t="n"/>
      <c r="K1901" s="175" t="n"/>
      <c r="L1901" s="175" t="n"/>
      <c r="M1901" s="175" t="n"/>
      <c r="N1901" s="175" t="n"/>
      <c r="O1901" s="175" t="n"/>
      <c r="P1901" s="175" t="n"/>
      <c r="Q1901" s="175" t="n"/>
      <c r="R1901" s="175" t="n"/>
      <c r="S1901" s="257" t="n"/>
      <c r="U1901" s="296" t="n"/>
      <c r="V1901" s="175" t="n"/>
      <c r="W1901" s="175" t="n"/>
      <c r="X1901" s="175" t="n"/>
      <c r="Y1901" s="175" t="n"/>
      <c r="Z1901" s="175" t="n"/>
      <c r="AA1901" s="175" t="n"/>
      <c r="AB1901" s="175" t="n"/>
      <c r="AC1901" s="175" t="n"/>
      <c r="AD1901" s="175" t="n"/>
      <c r="AE1901" s="175" t="n"/>
      <c r="AF1901" s="175" t="n"/>
      <c r="AG1901" s="175" t="n"/>
      <c r="AH1901" s="175" t="n"/>
      <c r="AI1901" s="175" t="n"/>
      <c r="AJ1901" s="175" t="n"/>
    </row>
    <row r="1902">
      <c r="B1902" s="175" t="n"/>
      <c r="C1902" s="175" t="n"/>
      <c r="D1902" s="175" t="n"/>
      <c r="E1902" s="175" t="n"/>
      <c r="F1902" s="175" t="n"/>
      <c r="G1902" s="175" t="n"/>
      <c r="H1902" s="175" t="n"/>
      <c r="I1902" s="175" t="n"/>
      <c r="J1902" s="175" t="n"/>
      <c r="K1902" s="175" t="n"/>
      <c r="L1902" s="175" t="n"/>
      <c r="M1902" s="175" t="n"/>
      <c r="N1902" s="175" t="n"/>
      <c r="O1902" s="175" t="n"/>
      <c r="P1902" s="175" t="n"/>
      <c r="Q1902" s="175" t="n"/>
      <c r="R1902" s="175" t="n"/>
      <c r="S1902" s="257" t="n"/>
      <c r="U1902" s="296" t="n"/>
      <c r="V1902" s="175" t="n"/>
      <c r="W1902" s="175" t="n"/>
      <c r="X1902" s="175" t="n"/>
      <c r="Y1902" s="175" t="n"/>
      <c r="Z1902" s="175" t="n"/>
      <c r="AA1902" s="175" t="n"/>
      <c r="AB1902" s="175" t="n"/>
      <c r="AC1902" s="175" t="n"/>
      <c r="AD1902" s="175" t="n"/>
      <c r="AE1902" s="175" t="n"/>
      <c r="AF1902" s="175" t="n"/>
      <c r="AG1902" s="175" t="n"/>
      <c r="AH1902" s="175" t="n"/>
      <c r="AI1902" s="175" t="n"/>
      <c r="AJ1902" s="175" t="n"/>
    </row>
    <row r="1903">
      <c r="B1903" s="175" t="n"/>
      <c r="C1903" s="175" t="n"/>
      <c r="D1903" s="175" t="n"/>
      <c r="E1903" s="175" t="n"/>
      <c r="F1903" s="175" t="n"/>
      <c r="G1903" s="175" t="n"/>
      <c r="H1903" s="175" t="n"/>
      <c r="I1903" s="175" t="n"/>
      <c r="J1903" s="175" t="n"/>
      <c r="K1903" s="175" t="n"/>
      <c r="L1903" s="175" t="n"/>
      <c r="M1903" s="175" t="n"/>
      <c r="N1903" s="175" t="n"/>
      <c r="O1903" s="175" t="n"/>
      <c r="P1903" s="175" t="n"/>
      <c r="Q1903" s="175" t="n"/>
      <c r="R1903" s="175" t="n"/>
      <c r="S1903" s="257" t="n"/>
      <c r="U1903" s="296" t="n"/>
      <c r="V1903" s="175" t="n"/>
      <c r="W1903" s="175" t="n"/>
      <c r="X1903" s="175" t="n"/>
      <c r="Y1903" s="175" t="n"/>
      <c r="Z1903" s="175" t="n"/>
      <c r="AA1903" s="175" t="n"/>
      <c r="AB1903" s="175" t="n"/>
      <c r="AC1903" s="175" t="n"/>
      <c r="AD1903" s="175" t="n"/>
      <c r="AE1903" s="175" t="n"/>
      <c r="AF1903" s="175" t="n"/>
      <c r="AG1903" s="175" t="n"/>
      <c r="AH1903" s="175" t="n"/>
      <c r="AI1903" s="175" t="n"/>
      <c r="AJ1903" s="175" t="n"/>
    </row>
    <row r="1904">
      <c r="B1904" s="175" t="n"/>
      <c r="C1904" s="175" t="n"/>
      <c r="D1904" s="175" t="n"/>
      <c r="E1904" s="175" t="n"/>
      <c r="F1904" s="175" t="n"/>
      <c r="G1904" s="175" t="n"/>
      <c r="H1904" s="175" t="n"/>
      <c r="I1904" s="175" t="n"/>
      <c r="J1904" s="175" t="n"/>
      <c r="K1904" s="175" t="n"/>
      <c r="L1904" s="175" t="n"/>
      <c r="M1904" s="175" t="n"/>
      <c r="N1904" s="175" t="n"/>
      <c r="O1904" s="175" t="n"/>
      <c r="P1904" s="175" t="n"/>
      <c r="Q1904" s="175" t="n"/>
      <c r="R1904" s="175" t="n"/>
      <c r="S1904" s="257" t="n"/>
      <c r="U1904" s="296" t="n"/>
      <c r="V1904" s="175" t="n"/>
      <c r="W1904" s="175" t="n"/>
      <c r="X1904" s="175" t="n"/>
      <c r="Y1904" s="175" t="n"/>
      <c r="Z1904" s="175" t="n"/>
      <c r="AA1904" s="175" t="n"/>
      <c r="AB1904" s="175" t="n"/>
      <c r="AC1904" s="175" t="n"/>
      <c r="AD1904" s="175" t="n"/>
      <c r="AE1904" s="175" t="n"/>
      <c r="AF1904" s="175" t="n"/>
      <c r="AG1904" s="175" t="n"/>
      <c r="AH1904" s="175" t="n"/>
      <c r="AI1904" s="175" t="n"/>
      <c r="AJ1904" s="175" t="n"/>
    </row>
    <row r="1905">
      <c r="B1905" s="175" t="n"/>
      <c r="C1905" s="175" t="n"/>
      <c r="D1905" s="175" t="n"/>
      <c r="E1905" s="175" t="n"/>
      <c r="F1905" s="175" t="n"/>
      <c r="G1905" s="175" t="n"/>
      <c r="H1905" s="175" t="n"/>
      <c r="I1905" s="175" t="n"/>
      <c r="J1905" s="175" t="n"/>
      <c r="K1905" s="175" t="n"/>
      <c r="L1905" s="175" t="n"/>
      <c r="M1905" s="175" t="n"/>
      <c r="N1905" s="175" t="n"/>
      <c r="O1905" s="175" t="n"/>
      <c r="P1905" s="175" t="n"/>
      <c r="Q1905" s="175" t="n"/>
      <c r="R1905" s="175" t="n"/>
      <c r="S1905" s="257" t="n"/>
      <c r="U1905" s="296" t="n"/>
      <c r="V1905" s="175" t="n"/>
      <c r="W1905" s="175" t="n"/>
      <c r="X1905" s="175" t="n"/>
      <c r="Y1905" s="175" t="n"/>
      <c r="Z1905" s="175" t="n"/>
      <c r="AA1905" s="175" t="n"/>
      <c r="AB1905" s="175" t="n"/>
      <c r="AC1905" s="175" t="n"/>
      <c r="AD1905" s="175" t="n"/>
      <c r="AE1905" s="175" t="n"/>
      <c r="AF1905" s="175" t="n"/>
      <c r="AG1905" s="175" t="n"/>
      <c r="AH1905" s="175" t="n"/>
      <c r="AI1905" s="175" t="n"/>
      <c r="AJ1905" s="175" t="n"/>
    </row>
    <row r="1906">
      <c r="B1906" s="175" t="n"/>
      <c r="C1906" s="175" t="n"/>
      <c r="D1906" s="175" t="n"/>
      <c r="E1906" s="175" t="n"/>
      <c r="F1906" s="175" t="n"/>
      <c r="G1906" s="175" t="n"/>
      <c r="H1906" s="175" t="n"/>
      <c r="I1906" s="175" t="n"/>
      <c r="J1906" s="175" t="n"/>
      <c r="K1906" s="175" t="n"/>
      <c r="L1906" s="175" t="n"/>
      <c r="M1906" s="175" t="n"/>
      <c r="N1906" s="175" t="n"/>
      <c r="O1906" s="175" t="n"/>
      <c r="P1906" s="175" t="n"/>
      <c r="Q1906" s="175" t="n"/>
      <c r="R1906" s="175" t="n"/>
      <c r="S1906" s="257" t="n"/>
      <c r="U1906" s="296" t="n"/>
      <c r="V1906" s="175" t="n"/>
      <c r="W1906" s="175" t="n"/>
      <c r="X1906" s="175" t="n"/>
      <c r="Y1906" s="175" t="n"/>
      <c r="Z1906" s="175" t="n"/>
      <c r="AA1906" s="175" t="n"/>
      <c r="AB1906" s="175" t="n"/>
      <c r="AC1906" s="175" t="n"/>
      <c r="AD1906" s="175" t="n"/>
      <c r="AE1906" s="175" t="n"/>
      <c r="AF1906" s="175" t="n"/>
      <c r="AG1906" s="175" t="n"/>
      <c r="AH1906" s="175" t="n"/>
      <c r="AI1906" s="175" t="n"/>
      <c r="AJ1906" s="175" t="n"/>
    </row>
    <row r="1907">
      <c r="B1907" s="175" t="n"/>
      <c r="C1907" s="175" t="n"/>
      <c r="D1907" s="175" t="n"/>
      <c r="E1907" s="175" t="n"/>
      <c r="F1907" s="175" t="n"/>
      <c r="G1907" s="175" t="n"/>
      <c r="H1907" s="175" t="n"/>
      <c r="I1907" s="175" t="n"/>
      <c r="J1907" s="175" t="n"/>
      <c r="K1907" s="175" t="n"/>
      <c r="L1907" s="175" t="n"/>
      <c r="M1907" s="175" t="n"/>
      <c r="N1907" s="175" t="n"/>
      <c r="O1907" s="175" t="n"/>
      <c r="P1907" s="175" t="n"/>
      <c r="Q1907" s="175" t="n"/>
      <c r="R1907" s="175" t="n"/>
      <c r="S1907" s="257" t="n"/>
      <c r="U1907" s="296" t="n"/>
      <c r="V1907" s="175" t="n"/>
      <c r="W1907" s="175" t="n"/>
      <c r="X1907" s="175" t="n"/>
      <c r="Y1907" s="175" t="n"/>
      <c r="Z1907" s="175" t="n"/>
      <c r="AA1907" s="175" t="n"/>
      <c r="AB1907" s="175" t="n"/>
      <c r="AC1907" s="175" t="n"/>
      <c r="AD1907" s="175" t="n"/>
      <c r="AE1907" s="175" t="n"/>
      <c r="AF1907" s="175" t="n"/>
      <c r="AG1907" s="175" t="n"/>
      <c r="AH1907" s="175" t="n"/>
      <c r="AI1907" s="175" t="n"/>
      <c r="AJ1907" s="175" t="n"/>
    </row>
    <row r="1908">
      <c r="B1908" s="175" t="n"/>
      <c r="C1908" s="175" t="n"/>
      <c r="D1908" s="175" t="n"/>
      <c r="E1908" s="175" t="n"/>
      <c r="F1908" s="175" t="n"/>
      <c r="G1908" s="175" t="n"/>
      <c r="H1908" s="175" t="n"/>
      <c r="I1908" s="175" t="n"/>
      <c r="J1908" s="175" t="n"/>
      <c r="K1908" s="175" t="n"/>
      <c r="L1908" s="175" t="n"/>
      <c r="M1908" s="175" t="n"/>
      <c r="N1908" s="175" t="n"/>
      <c r="O1908" s="175" t="n"/>
      <c r="P1908" s="175" t="n"/>
      <c r="Q1908" s="175" t="n"/>
      <c r="R1908" s="175" t="n"/>
      <c r="S1908" s="257" t="n"/>
      <c r="U1908" s="296" t="n"/>
      <c r="V1908" s="175" t="n"/>
      <c r="W1908" s="175" t="n"/>
      <c r="X1908" s="175" t="n"/>
      <c r="Y1908" s="175" t="n"/>
      <c r="Z1908" s="175" t="n"/>
      <c r="AA1908" s="175" t="n"/>
      <c r="AB1908" s="175" t="n"/>
      <c r="AC1908" s="175" t="n"/>
      <c r="AD1908" s="175" t="n"/>
      <c r="AE1908" s="175" t="n"/>
      <c r="AF1908" s="175" t="n"/>
      <c r="AG1908" s="175" t="n"/>
      <c r="AH1908" s="175" t="n"/>
      <c r="AI1908" s="175" t="n"/>
      <c r="AJ1908" s="175" t="n"/>
    </row>
    <row r="1909">
      <c r="B1909" s="175" t="n"/>
      <c r="C1909" s="175" t="n"/>
      <c r="D1909" s="175" t="n"/>
      <c r="E1909" s="175" t="n"/>
      <c r="F1909" s="175" t="n"/>
      <c r="G1909" s="175" t="n"/>
      <c r="H1909" s="175" t="n"/>
      <c r="I1909" s="175" t="n"/>
      <c r="J1909" s="175" t="n"/>
      <c r="K1909" s="175" t="n"/>
      <c r="L1909" s="175" t="n"/>
      <c r="M1909" s="175" t="n"/>
      <c r="N1909" s="175" t="n"/>
      <c r="O1909" s="175" t="n"/>
      <c r="P1909" s="175" t="n"/>
      <c r="Q1909" s="175" t="n"/>
      <c r="R1909" s="175" t="n"/>
      <c r="S1909" s="257" t="n"/>
      <c r="U1909" s="296" t="n"/>
      <c r="V1909" s="175" t="n"/>
      <c r="W1909" s="175" t="n"/>
      <c r="X1909" s="175" t="n"/>
      <c r="Y1909" s="175" t="n"/>
      <c r="Z1909" s="175" t="n"/>
      <c r="AA1909" s="175" t="n"/>
      <c r="AB1909" s="175" t="n"/>
      <c r="AC1909" s="175" t="n"/>
      <c r="AD1909" s="175" t="n"/>
      <c r="AE1909" s="175" t="n"/>
      <c r="AF1909" s="175" t="n"/>
      <c r="AG1909" s="175" t="n"/>
      <c r="AH1909" s="175" t="n"/>
      <c r="AI1909" s="175" t="n"/>
      <c r="AJ1909" s="175" t="n"/>
    </row>
    <row r="1910">
      <c r="B1910" s="175" t="n"/>
      <c r="C1910" s="175" t="n"/>
      <c r="D1910" s="175" t="n"/>
      <c r="E1910" s="175" t="n"/>
      <c r="F1910" s="175" t="n"/>
      <c r="G1910" s="175" t="n"/>
      <c r="H1910" s="175" t="n"/>
      <c r="I1910" s="175" t="n"/>
      <c r="J1910" s="175" t="n"/>
      <c r="K1910" s="175" t="n"/>
      <c r="L1910" s="175" t="n"/>
      <c r="M1910" s="175" t="n"/>
      <c r="N1910" s="175" t="n"/>
      <c r="O1910" s="175" t="n"/>
      <c r="P1910" s="175" t="n"/>
      <c r="Q1910" s="175" t="n"/>
      <c r="R1910" s="175" t="n"/>
      <c r="S1910" s="257" t="n"/>
      <c r="U1910" s="296" t="n"/>
      <c r="V1910" s="175" t="n"/>
      <c r="W1910" s="175" t="n"/>
      <c r="X1910" s="175" t="n"/>
      <c r="Y1910" s="175" t="n"/>
      <c r="Z1910" s="175" t="n"/>
      <c r="AA1910" s="175" t="n"/>
      <c r="AB1910" s="175" t="n"/>
      <c r="AC1910" s="175" t="n"/>
      <c r="AD1910" s="175" t="n"/>
      <c r="AE1910" s="175" t="n"/>
      <c r="AF1910" s="175" t="n"/>
      <c r="AG1910" s="175" t="n"/>
      <c r="AH1910" s="175" t="n"/>
      <c r="AI1910" s="175" t="n"/>
      <c r="AJ1910" s="175" t="n"/>
    </row>
    <row r="1911">
      <c r="B1911" s="175" t="n"/>
      <c r="C1911" s="175" t="n"/>
      <c r="D1911" s="175" t="n"/>
      <c r="E1911" s="175" t="n"/>
      <c r="F1911" s="175" t="n"/>
      <c r="G1911" s="175" t="n"/>
      <c r="H1911" s="175" t="n"/>
      <c r="I1911" s="175" t="n"/>
      <c r="J1911" s="175" t="n"/>
      <c r="K1911" s="175" t="n"/>
      <c r="L1911" s="175" t="n"/>
      <c r="M1911" s="175" t="n"/>
      <c r="N1911" s="175" t="n"/>
      <c r="O1911" s="175" t="n"/>
      <c r="P1911" s="175" t="n"/>
      <c r="Q1911" s="175" t="n"/>
      <c r="R1911" s="175" t="n"/>
      <c r="S1911" s="257" t="n"/>
      <c r="U1911" s="296" t="n"/>
      <c r="V1911" s="175" t="n"/>
      <c r="W1911" s="175" t="n"/>
      <c r="X1911" s="175" t="n"/>
      <c r="Y1911" s="175" t="n"/>
      <c r="Z1911" s="175" t="n"/>
      <c r="AA1911" s="175" t="n"/>
      <c r="AB1911" s="175" t="n"/>
      <c r="AC1911" s="175" t="n"/>
      <c r="AD1911" s="175" t="n"/>
      <c r="AE1911" s="175" t="n"/>
      <c r="AF1911" s="175" t="n"/>
      <c r="AG1911" s="175" t="n"/>
      <c r="AH1911" s="175" t="n"/>
      <c r="AI1911" s="175" t="n"/>
      <c r="AJ1911" s="175" t="n"/>
    </row>
    <row r="1912">
      <c r="B1912" s="175" t="n"/>
      <c r="C1912" s="175" t="n"/>
      <c r="D1912" s="175" t="n"/>
      <c r="E1912" s="175" t="n"/>
      <c r="F1912" s="175" t="n"/>
      <c r="G1912" s="175" t="n"/>
      <c r="H1912" s="175" t="n"/>
      <c r="I1912" s="175" t="n"/>
      <c r="J1912" s="175" t="n"/>
      <c r="K1912" s="175" t="n"/>
      <c r="L1912" s="175" t="n"/>
      <c r="M1912" s="175" t="n"/>
      <c r="N1912" s="175" t="n"/>
      <c r="O1912" s="175" t="n"/>
      <c r="P1912" s="175" t="n"/>
      <c r="Q1912" s="175" t="n"/>
      <c r="R1912" s="175" t="n"/>
      <c r="S1912" s="257" t="n"/>
      <c r="U1912" s="296" t="n"/>
      <c r="V1912" s="175" t="n"/>
      <c r="W1912" s="175" t="n"/>
      <c r="X1912" s="175" t="n"/>
      <c r="Y1912" s="175" t="n"/>
      <c r="Z1912" s="175" t="n"/>
      <c r="AA1912" s="175" t="n"/>
      <c r="AB1912" s="175" t="n"/>
      <c r="AC1912" s="175" t="n"/>
      <c r="AD1912" s="175" t="n"/>
      <c r="AE1912" s="175" t="n"/>
      <c r="AF1912" s="175" t="n"/>
      <c r="AG1912" s="175" t="n"/>
      <c r="AH1912" s="175" t="n"/>
      <c r="AI1912" s="175" t="n"/>
      <c r="AJ1912" s="175" t="n"/>
    </row>
    <row r="1913">
      <c r="B1913" s="175" t="n"/>
      <c r="C1913" s="175" t="n"/>
      <c r="D1913" s="175" t="n"/>
      <c r="E1913" s="175" t="n"/>
      <c r="F1913" s="175" t="n"/>
      <c r="G1913" s="175" t="n"/>
      <c r="H1913" s="175" t="n"/>
      <c r="I1913" s="175" t="n"/>
      <c r="J1913" s="175" t="n"/>
      <c r="K1913" s="175" t="n"/>
      <c r="L1913" s="175" t="n"/>
      <c r="M1913" s="175" t="n"/>
      <c r="N1913" s="175" t="n"/>
      <c r="O1913" s="175" t="n"/>
      <c r="P1913" s="175" t="n"/>
      <c r="Q1913" s="175" t="n"/>
      <c r="R1913" s="175" t="n"/>
      <c r="S1913" s="257" t="n"/>
      <c r="U1913" s="296" t="n"/>
      <c r="V1913" s="175" t="n"/>
      <c r="W1913" s="175" t="n"/>
      <c r="X1913" s="175" t="n"/>
      <c r="Y1913" s="175" t="n"/>
      <c r="Z1913" s="175" t="n"/>
      <c r="AA1913" s="175" t="n"/>
      <c r="AB1913" s="175" t="n"/>
      <c r="AC1913" s="175" t="n"/>
      <c r="AD1913" s="175" t="n"/>
      <c r="AE1913" s="175" t="n"/>
      <c r="AF1913" s="175" t="n"/>
      <c r="AG1913" s="175" t="n"/>
      <c r="AH1913" s="175" t="n"/>
      <c r="AI1913" s="175" t="n"/>
      <c r="AJ1913" s="175" t="n"/>
    </row>
    <row r="1914">
      <c r="B1914" s="175" t="n"/>
      <c r="C1914" s="175" t="n"/>
      <c r="D1914" s="175" t="n"/>
      <c r="E1914" s="175" t="n"/>
      <c r="F1914" s="175" t="n"/>
      <c r="G1914" s="175" t="n"/>
      <c r="H1914" s="175" t="n"/>
      <c r="I1914" s="175" t="n"/>
      <c r="J1914" s="175" t="n"/>
      <c r="K1914" s="175" t="n"/>
      <c r="L1914" s="175" t="n"/>
      <c r="M1914" s="175" t="n"/>
      <c r="N1914" s="175" t="n"/>
      <c r="O1914" s="175" t="n"/>
      <c r="P1914" s="175" t="n"/>
      <c r="Q1914" s="175" t="n"/>
      <c r="R1914" s="175" t="n"/>
      <c r="S1914" s="257" t="n"/>
      <c r="U1914" s="296" t="n"/>
      <c r="V1914" s="175" t="n"/>
      <c r="W1914" s="175" t="n"/>
      <c r="X1914" s="175" t="n"/>
      <c r="Y1914" s="175" t="n"/>
      <c r="Z1914" s="175" t="n"/>
      <c r="AA1914" s="175" t="n"/>
      <c r="AB1914" s="175" t="n"/>
      <c r="AC1914" s="175" t="n"/>
      <c r="AD1914" s="175" t="n"/>
      <c r="AE1914" s="175" t="n"/>
      <c r="AF1914" s="175" t="n"/>
      <c r="AG1914" s="175" t="n"/>
      <c r="AH1914" s="175" t="n"/>
      <c r="AI1914" s="175" t="n"/>
      <c r="AJ1914" s="175" t="n"/>
    </row>
    <row r="1915">
      <c r="B1915" s="175" t="n"/>
      <c r="C1915" s="175" t="n"/>
      <c r="D1915" s="175" t="n"/>
      <c r="E1915" s="175" t="n"/>
      <c r="F1915" s="175" t="n"/>
      <c r="G1915" s="175" t="n"/>
      <c r="H1915" s="175" t="n"/>
      <c r="I1915" s="175" t="n"/>
      <c r="J1915" s="175" t="n"/>
      <c r="K1915" s="175" t="n"/>
      <c r="L1915" s="175" t="n"/>
      <c r="M1915" s="175" t="n"/>
      <c r="N1915" s="175" t="n"/>
      <c r="O1915" s="175" t="n"/>
      <c r="P1915" s="175" t="n"/>
      <c r="Q1915" s="175" t="n"/>
      <c r="R1915" s="175" t="n"/>
      <c r="S1915" s="257" t="n"/>
      <c r="U1915" s="296" t="n"/>
      <c r="V1915" s="175" t="n"/>
      <c r="W1915" s="175" t="n"/>
      <c r="X1915" s="175" t="n"/>
      <c r="Y1915" s="175" t="n"/>
      <c r="Z1915" s="175" t="n"/>
      <c r="AA1915" s="175" t="n"/>
      <c r="AB1915" s="175" t="n"/>
      <c r="AC1915" s="175" t="n"/>
      <c r="AD1915" s="175" t="n"/>
      <c r="AE1915" s="175" t="n"/>
      <c r="AF1915" s="175" t="n"/>
      <c r="AG1915" s="175" t="n"/>
      <c r="AH1915" s="175" t="n"/>
      <c r="AI1915" s="175" t="n"/>
      <c r="AJ1915" s="175" t="n"/>
    </row>
    <row r="1916">
      <c r="B1916" s="175" t="n"/>
      <c r="C1916" s="175" t="n"/>
      <c r="D1916" s="175" t="n"/>
      <c r="E1916" s="175" t="n"/>
      <c r="F1916" s="175" t="n"/>
      <c r="G1916" s="175" t="n"/>
      <c r="H1916" s="175" t="n"/>
      <c r="I1916" s="175" t="n"/>
      <c r="J1916" s="175" t="n"/>
      <c r="K1916" s="175" t="n"/>
      <c r="L1916" s="175" t="n"/>
      <c r="M1916" s="175" t="n"/>
      <c r="N1916" s="175" t="n"/>
      <c r="O1916" s="175" t="n"/>
      <c r="P1916" s="175" t="n"/>
      <c r="Q1916" s="175" t="n"/>
      <c r="R1916" s="175" t="n"/>
      <c r="S1916" s="257" t="n"/>
      <c r="U1916" s="296" t="n"/>
      <c r="V1916" s="175" t="n"/>
      <c r="W1916" s="175" t="n"/>
      <c r="X1916" s="175" t="n"/>
      <c r="Y1916" s="175" t="n"/>
      <c r="Z1916" s="175" t="n"/>
      <c r="AA1916" s="175" t="n"/>
      <c r="AB1916" s="175" t="n"/>
      <c r="AC1916" s="175" t="n"/>
      <c r="AD1916" s="175" t="n"/>
      <c r="AE1916" s="175" t="n"/>
      <c r="AF1916" s="175" t="n"/>
      <c r="AG1916" s="175" t="n"/>
      <c r="AH1916" s="175" t="n"/>
      <c r="AI1916" s="175" t="n"/>
      <c r="AJ1916" s="175" t="n"/>
    </row>
    <row r="1917">
      <c r="B1917" s="175" t="n"/>
      <c r="C1917" s="175" t="n"/>
      <c r="D1917" s="175" t="n"/>
      <c r="E1917" s="175" t="n"/>
      <c r="F1917" s="175" t="n"/>
      <c r="G1917" s="175" t="n"/>
      <c r="H1917" s="175" t="n"/>
      <c r="I1917" s="175" t="n"/>
      <c r="J1917" s="175" t="n"/>
      <c r="K1917" s="175" t="n"/>
      <c r="L1917" s="175" t="n"/>
      <c r="M1917" s="175" t="n"/>
      <c r="N1917" s="175" t="n"/>
      <c r="O1917" s="175" t="n"/>
      <c r="P1917" s="175" t="n"/>
      <c r="Q1917" s="175" t="n"/>
      <c r="R1917" s="175" t="n"/>
      <c r="S1917" s="257" t="n"/>
      <c r="U1917" s="296" t="n"/>
      <c r="V1917" s="175" t="n"/>
      <c r="W1917" s="175" t="n"/>
      <c r="X1917" s="175" t="n"/>
      <c r="Y1917" s="175" t="n"/>
      <c r="Z1917" s="175" t="n"/>
      <c r="AA1917" s="175" t="n"/>
      <c r="AB1917" s="175" t="n"/>
      <c r="AC1917" s="175" t="n"/>
      <c r="AD1917" s="175" t="n"/>
      <c r="AE1917" s="175" t="n"/>
      <c r="AF1917" s="175" t="n"/>
      <c r="AG1917" s="175" t="n"/>
      <c r="AH1917" s="175" t="n"/>
      <c r="AI1917" s="175" t="n"/>
      <c r="AJ1917" s="175" t="n"/>
    </row>
    <row r="1918">
      <c r="B1918" s="175" t="n"/>
      <c r="C1918" s="175" t="n"/>
      <c r="D1918" s="175" t="n"/>
      <c r="E1918" s="175" t="n"/>
      <c r="F1918" s="175" t="n"/>
      <c r="G1918" s="175" t="n"/>
      <c r="H1918" s="175" t="n"/>
      <c r="I1918" s="175" t="n"/>
      <c r="J1918" s="175" t="n"/>
      <c r="K1918" s="175" t="n"/>
      <c r="L1918" s="175" t="n"/>
      <c r="M1918" s="175" t="n"/>
      <c r="N1918" s="175" t="n"/>
      <c r="O1918" s="175" t="n"/>
      <c r="P1918" s="175" t="n"/>
      <c r="Q1918" s="175" t="n"/>
      <c r="R1918" s="175" t="n"/>
      <c r="S1918" s="257" t="n"/>
      <c r="U1918" s="296" t="n"/>
      <c r="V1918" s="175" t="n"/>
      <c r="W1918" s="175" t="n"/>
      <c r="X1918" s="175" t="n"/>
      <c r="Y1918" s="175" t="n"/>
      <c r="Z1918" s="175" t="n"/>
      <c r="AA1918" s="175" t="n"/>
      <c r="AB1918" s="175" t="n"/>
      <c r="AC1918" s="175" t="n"/>
      <c r="AD1918" s="175" t="n"/>
      <c r="AE1918" s="175" t="n"/>
      <c r="AF1918" s="175" t="n"/>
      <c r="AG1918" s="175" t="n"/>
      <c r="AH1918" s="175" t="n"/>
      <c r="AI1918" s="175" t="n"/>
      <c r="AJ1918" s="175" t="n"/>
    </row>
    <row r="1919">
      <c r="B1919" s="175" t="n"/>
      <c r="C1919" s="175" t="n"/>
      <c r="D1919" s="175" t="n"/>
      <c r="E1919" s="175" t="n"/>
      <c r="F1919" s="175" t="n"/>
      <c r="G1919" s="175" t="n"/>
      <c r="H1919" s="175" t="n"/>
      <c r="I1919" s="175" t="n"/>
      <c r="J1919" s="175" t="n"/>
      <c r="K1919" s="175" t="n"/>
      <c r="L1919" s="175" t="n"/>
      <c r="M1919" s="175" t="n"/>
      <c r="N1919" s="175" t="n"/>
      <c r="O1919" s="175" t="n"/>
      <c r="P1919" s="175" t="n"/>
      <c r="Q1919" s="175" t="n"/>
      <c r="R1919" s="175" t="n"/>
      <c r="S1919" s="257" t="n"/>
      <c r="U1919" s="296" t="n"/>
      <c r="V1919" s="175" t="n"/>
      <c r="W1919" s="175" t="n"/>
      <c r="X1919" s="175" t="n"/>
      <c r="Y1919" s="175" t="n"/>
      <c r="Z1919" s="175" t="n"/>
      <c r="AA1919" s="175" t="n"/>
      <c r="AB1919" s="175" t="n"/>
      <c r="AC1919" s="175" t="n"/>
      <c r="AD1919" s="175" t="n"/>
      <c r="AE1919" s="175" t="n"/>
      <c r="AF1919" s="175" t="n"/>
      <c r="AG1919" s="175" t="n"/>
      <c r="AH1919" s="175" t="n"/>
      <c r="AI1919" s="175" t="n"/>
      <c r="AJ1919" s="175" t="n"/>
    </row>
    <row r="1920">
      <c r="B1920" s="175" t="n"/>
      <c r="C1920" s="175" t="n"/>
      <c r="D1920" s="175" t="n"/>
      <c r="E1920" s="175" t="n"/>
      <c r="F1920" s="175" t="n"/>
      <c r="G1920" s="175" t="n"/>
      <c r="H1920" s="175" t="n"/>
      <c r="I1920" s="175" t="n"/>
      <c r="J1920" s="175" t="n"/>
      <c r="K1920" s="175" t="n"/>
      <c r="L1920" s="175" t="n"/>
      <c r="M1920" s="175" t="n"/>
      <c r="N1920" s="175" t="n"/>
      <c r="O1920" s="175" t="n"/>
      <c r="P1920" s="175" t="n"/>
      <c r="Q1920" s="175" t="n"/>
      <c r="R1920" s="175" t="n"/>
      <c r="S1920" s="257" t="n"/>
      <c r="U1920" s="296" t="n"/>
      <c r="V1920" s="175" t="n"/>
      <c r="W1920" s="175" t="n"/>
      <c r="X1920" s="175" t="n"/>
      <c r="Y1920" s="175" t="n"/>
      <c r="Z1920" s="175" t="n"/>
      <c r="AA1920" s="175" t="n"/>
      <c r="AB1920" s="175" t="n"/>
      <c r="AC1920" s="175" t="n"/>
      <c r="AD1920" s="175" t="n"/>
      <c r="AE1920" s="175" t="n"/>
      <c r="AF1920" s="175" t="n"/>
      <c r="AG1920" s="175" t="n"/>
      <c r="AH1920" s="175" t="n"/>
      <c r="AI1920" s="175" t="n"/>
      <c r="AJ1920" s="175" t="n"/>
    </row>
    <row r="1921">
      <c r="B1921" s="175" t="n"/>
      <c r="C1921" s="175" t="n"/>
      <c r="D1921" s="175" t="n"/>
      <c r="E1921" s="175" t="n"/>
      <c r="F1921" s="175" t="n"/>
      <c r="G1921" s="175" t="n"/>
      <c r="H1921" s="175" t="n"/>
      <c r="I1921" s="175" t="n"/>
      <c r="J1921" s="175" t="n"/>
      <c r="K1921" s="175" t="n"/>
      <c r="L1921" s="175" t="n"/>
      <c r="M1921" s="175" t="n"/>
      <c r="N1921" s="175" t="n"/>
      <c r="O1921" s="175" t="n"/>
      <c r="P1921" s="175" t="n"/>
      <c r="Q1921" s="175" t="n"/>
      <c r="R1921" s="175" t="n"/>
      <c r="S1921" s="257" t="n"/>
      <c r="U1921" s="296" t="n"/>
      <c r="V1921" s="175" t="n"/>
      <c r="W1921" s="175" t="n"/>
      <c r="X1921" s="175" t="n"/>
      <c r="Y1921" s="175" t="n"/>
      <c r="Z1921" s="175" t="n"/>
      <c r="AA1921" s="175" t="n"/>
      <c r="AB1921" s="175" t="n"/>
      <c r="AC1921" s="175" t="n"/>
      <c r="AD1921" s="175" t="n"/>
      <c r="AE1921" s="175" t="n"/>
      <c r="AF1921" s="175" t="n"/>
      <c r="AG1921" s="175" t="n"/>
      <c r="AH1921" s="175" t="n"/>
      <c r="AI1921" s="175" t="n"/>
      <c r="AJ1921" s="175" t="n"/>
    </row>
    <row r="1922">
      <c r="B1922" s="175" t="n"/>
      <c r="C1922" s="175" t="n"/>
      <c r="D1922" s="175" t="n"/>
      <c r="E1922" s="175" t="n"/>
      <c r="F1922" s="175" t="n"/>
      <c r="G1922" s="175" t="n"/>
      <c r="H1922" s="175" t="n"/>
      <c r="I1922" s="175" t="n"/>
      <c r="J1922" s="175" t="n"/>
      <c r="K1922" s="175" t="n"/>
      <c r="L1922" s="175" t="n"/>
      <c r="M1922" s="175" t="n"/>
      <c r="N1922" s="175" t="n"/>
      <c r="O1922" s="175" t="n"/>
      <c r="P1922" s="175" t="n"/>
      <c r="Q1922" s="175" t="n"/>
      <c r="R1922" s="175" t="n"/>
      <c r="S1922" s="257" t="n"/>
      <c r="U1922" s="296" t="n"/>
      <c r="V1922" s="175" t="n"/>
      <c r="W1922" s="175" t="n"/>
      <c r="X1922" s="175" t="n"/>
      <c r="Y1922" s="175" t="n"/>
      <c r="Z1922" s="175" t="n"/>
      <c r="AA1922" s="175" t="n"/>
      <c r="AB1922" s="175" t="n"/>
      <c r="AC1922" s="175" t="n"/>
      <c r="AD1922" s="175" t="n"/>
      <c r="AE1922" s="175" t="n"/>
      <c r="AF1922" s="175" t="n"/>
      <c r="AG1922" s="175" t="n"/>
      <c r="AH1922" s="175" t="n"/>
      <c r="AI1922" s="175" t="n"/>
      <c r="AJ1922" s="175" t="n"/>
    </row>
    <row r="1923">
      <c r="B1923" s="175" t="n"/>
      <c r="C1923" s="175" t="n"/>
      <c r="D1923" s="175" t="n"/>
      <c r="E1923" s="175" t="n"/>
      <c r="F1923" s="175" t="n"/>
      <c r="G1923" s="175" t="n"/>
      <c r="H1923" s="175" t="n"/>
      <c r="I1923" s="175" t="n"/>
      <c r="J1923" s="175" t="n"/>
      <c r="K1923" s="175" t="n"/>
      <c r="L1923" s="175" t="n"/>
      <c r="M1923" s="175" t="n"/>
      <c r="N1923" s="175" t="n"/>
      <c r="O1923" s="175" t="n"/>
      <c r="P1923" s="175" t="n"/>
      <c r="Q1923" s="175" t="n"/>
      <c r="R1923" s="175" t="n"/>
      <c r="S1923" s="257" t="n"/>
      <c r="U1923" s="296" t="n"/>
      <c r="V1923" s="175" t="n"/>
      <c r="W1923" s="175" t="n"/>
      <c r="X1923" s="175" t="n"/>
      <c r="Y1923" s="175" t="n"/>
      <c r="Z1923" s="175" t="n"/>
      <c r="AA1923" s="175" t="n"/>
      <c r="AB1923" s="175" t="n"/>
      <c r="AC1923" s="175" t="n"/>
      <c r="AD1923" s="175" t="n"/>
      <c r="AE1923" s="175" t="n"/>
      <c r="AF1923" s="175" t="n"/>
      <c r="AG1923" s="175" t="n"/>
      <c r="AH1923" s="175" t="n"/>
      <c r="AI1923" s="175" t="n"/>
      <c r="AJ1923" s="175" t="n"/>
    </row>
    <row r="1924">
      <c r="B1924" s="175" t="n"/>
      <c r="C1924" s="175" t="n"/>
      <c r="D1924" s="175" t="n"/>
      <c r="E1924" s="175" t="n"/>
      <c r="F1924" s="175" t="n"/>
      <c r="G1924" s="175" t="n"/>
      <c r="H1924" s="175" t="n"/>
      <c r="I1924" s="175" t="n"/>
      <c r="J1924" s="175" t="n"/>
      <c r="K1924" s="175" t="n"/>
      <c r="L1924" s="175" t="n"/>
      <c r="M1924" s="175" t="n"/>
      <c r="N1924" s="175" t="n"/>
      <c r="O1924" s="175" t="n"/>
      <c r="P1924" s="175" t="n"/>
      <c r="Q1924" s="175" t="n"/>
      <c r="R1924" s="175" t="n"/>
      <c r="S1924" s="257" t="n"/>
      <c r="U1924" s="296" t="n"/>
      <c r="V1924" s="175" t="n"/>
      <c r="W1924" s="175" t="n"/>
      <c r="X1924" s="175" t="n"/>
      <c r="Y1924" s="175" t="n"/>
      <c r="Z1924" s="175" t="n"/>
      <c r="AA1924" s="175" t="n"/>
      <c r="AB1924" s="175" t="n"/>
      <c r="AC1924" s="175" t="n"/>
      <c r="AD1924" s="175" t="n"/>
      <c r="AE1924" s="175" t="n"/>
      <c r="AF1924" s="175" t="n"/>
      <c r="AG1924" s="175" t="n"/>
      <c r="AH1924" s="175" t="n"/>
      <c r="AI1924" s="175" t="n"/>
      <c r="AJ1924" s="175" t="n"/>
    </row>
    <row r="1925">
      <c r="B1925" s="175" t="n"/>
      <c r="C1925" s="175" t="n"/>
      <c r="D1925" s="175" t="n"/>
      <c r="E1925" s="175" t="n"/>
      <c r="F1925" s="175" t="n"/>
      <c r="G1925" s="175" t="n"/>
      <c r="H1925" s="175" t="n"/>
      <c r="I1925" s="175" t="n"/>
      <c r="J1925" s="175" t="n"/>
      <c r="K1925" s="175" t="n"/>
      <c r="L1925" s="175" t="n"/>
      <c r="M1925" s="175" t="n"/>
      <c r="N1925" s="175" t="n"/>
      <c r="O1925" s="175" t="n"/>
      <c r="P1925" s="175" t="n"/>
      <c r="Q1925" s="175" t="n"/>
      <c r="R1925" s="175" t="n"/>
      <c r="S1925" s="257" t="n"/>
      <c r="U1925" s="296" t="n"/>
      <c r="V1925" s="175" t="n"/>
      <c r="W1925" s="175" t="n"/>
      <c r="X1925" s="175" t="n"/>
      <c r="Y1925" s="175" t="n"/>
      <c r="Z1925" s="175" t="n"/>
      <c r="AA1925" s="175" t="n"/>
      <c r="AB1925" s="175" t="n"/>
      <c r="AC1925" s="175" t="n"/>
      <c r="AD1925" s="175" t="n"/>
      <c r="AE1925" s="175" t="n"/>
      <c r="AF1925" s="175" t="n"/>
      <c r="AG1925" s="175" t="n"/>
      <c r="AH1925" s="175" t="n"/>
      <c r="AI1925" s="175" t="n"/>
      <c r="AJ1925" s="175" t="n"/>
    </row>
    <row r="1926">
      <c r="B1926" s="175" t="n"/>
      <c r="C1926" s="175" t="n"/>
      <c r="D1926" s="175" t="n"/>
      <c r="E1926" s="175" t="n"/>
      <c r="F1926" s="175" t="n"/>
      <c r="G1926" s="175" t="n"/>
      <c r="H1926" s="175" t="n"/>
      <c r="I1926" s="175" t="n"/>
      <c r="J1926" s="175" t="n"/>
      <c r="K1926" s="175" t="n"/>
      <c r="L1926" s="175" t="n"/>
      <c r="M1926" s="175" t="n"/>
      <c r="N1926" s="175" t="n"/>
      <c r="O1926" s="175" t="n"/>
      <c r="P1926" s="175" t="n"/>
      <c r="Q1926" s="175" t="n"/>
      <c r="R1926" s="175" t="n"/>
      <c r="S1926" s="257" t="n"/>
      <c r="U1926" s="296" t="n"/>
      <c r="V1926" s="175" t="n"/>
      <c r="W1926" s="175" t="n"/>
      <c r="X1926" s="175" t="n"/>
      <c r="Y1926" s="175" t="n"/>
      <c r="Z1926" s="175" t="n"/>
      <c r="AA1926" s="175" t="n"/>
      <c r="AB1926" s="175" t="n"/>
      <c r="AC1926" s="175" t="n"/>
      <c r="AD1926" s="175" t="n"/>
      <c r="AE1926" s="175" t="n"/>
      <c r="AF1926" s="175" t="n"/>
      <c r="AG1926" s="175" t="n"/>
      <c r="AH1926" s="175" t="n"/>
      <c r="AI1926" s="175" t="n"/>
      <c r="AJ1926" s="175" t="n"/>
    </row>
    <row r="1927">
      <c r="B1927" s="175" t="n"/>
      <c r="C1927" s="175" t="n"/>
      <c r="D1927" s="175" t="n"/>
      <c r="E1927" s="175" t="n"/>
      <c r="F1927" s="175" t="n"/>
      <c r="G1927" s="175" t="n"/>
      <c r="H1927" s="175" t="n"/>
      <c r="I1927" s="175" t="n"/>
      <c r="J1927" s="175" t="n"/>
      <c r="K1927" s="175" t="n"/>
      <c r="L1927" s="175" t="n"/>
      <c r="M1927" s="175" t="n"/>
      <c r="N1927" s="175" t="n"/>
      <c r="O1927" s="175" t="n"/>
      <c r="P1927" s="175" t="n"/>
      <c r="Q1927" s="175" t="n"/>
      <c r="R1927" s="175" t="n"/>
      <c r="S1927" s="257" t="n"/>
      <c r="U1927" s="296" t="n"/>
      <c r="V1927" s="175" t="n"/>
      <c r="W1927" s="175" t="n"/>
      <c r="X1927" s="175" t="n"/>
      <c r="Y1927" s="175" t="n"/>
      <c r="Z1927" s="175" t="n"/>
      <c r="AA1927" s="175" t="n"/>
      <c r="AB1927" s="175" t="n"/>
      <c r="AC1927" s="175" t="n"/>
      <c r="AD1927" s="175" t="n"/>
      <c r="AE1927" s="175" t="n"/>
      <c r="AF1927" s="175" t="n"/>
      <c r="AG1927" s="175" t="n"/>
      <c r="AH1927" s="175" t="n"/>
      <c r="AI1927" s="175" t="n"/>
      <c r="AJ1927" s="175" t="n"/>
    </row>
    <row r="1928">
      <c r="B1928" s="175" t="n"/>
      <c r="C1928" s="175" t="n"/>
      <c r="D1928" s="175" t="n"/>
      <c r="E1928" s="175" t="n"/>
      <c r="F1928" s="175" t="n"/>
      <c r="G1928" s="175" t="n"/>
      <c r="H1928" s="175" t="n"/>
      <c r="I1928" s="175" t="n"/>
      <c r="J1928" s="175" t="n"/>
      <c r="K1928" s="175" t="n"/>
      <c r="L1928" s="175" t="n"/>
      <c r="M1928" s="175" t="n"/>
      <c r="N1928" s="175" t="n"/>
      <c r="O1928" s="175" t="n"/>
      <c r="P1928" s="175" t="n"/>
      <c r="Q1928" s="175" t="n"/>
      <c r="R1928" s="175" t="n"/>
      <c r="S1928" s="257" t="n"/>
      <c r="U1928" s="296" t="n"/>
      <c r="V1928" s="175" t="n"/>
      <c r="W1928" s="175" t="n"/>
      <c r="X1928" s="175" t="n"/>
      <c r="Y1928" s="175" t="n"/>
      <c r="Z1928" s="175" t="n"/>
      <c r="AA1928" s="175" t="n"/>
      <c r="AB1928" s="175" t="n"/>
      <c r="AC1928" s="175" t="n"/>
      <c r="AD1928" s="175" t="n"/>
      <c r="AE1928" s="175" t="n"/>
      <c r="AF1928" s="175" t="n"/>
      <c r="AG1928" s="175" t="n"/>
      <c r="AH1928" s="175" t="n"/>
      <c r="AI1928" s="175" t="n"/>
      <c r="AJ1928" s="175" t="n"/>
    </row>
    <row r="1929">
      <c r="B1929" s="175" t="n"/>
      <c r="C1929" s="175" t="n"/>
      <c r="D1929" s="175" t="n"/>
      <c r="E1929" s="175" t="n"/>
      <c r="F1929" s="175" t="n"/>
      <c r="G1929" s="175" t="n"/>
      <c r="H1929" s="175" t="n"/>
      <c r="I1929" s="175" t="n"/>
      <c r="J1929" s="175" t="n"/>
      <c r="K1929" s="175" t="n"/>
      <c r="L1929" s="175" t="n"/>
      <c r="M1929" s="175" t="n"/>
      <c r="N1929" s="175" t="n"/>
      <c r="O1929" s="175" t="n"/>
      <c r="P1929" s="175" t="n"/>
      <c r="Q1929" s="175" t="n"/>
      <c r="R1929" s="175" t="n"/>
      <c r="S1929" s="257" t="n"/>
      <c r="U1929" s="296" t="n"/>
      <c r="V1929" s="175" t="n"/>
      <c r="W1929" s="175" t="n"/>
      <c r="X1929" s="175" t="n"/>
      <c r="Y1929" s="175" t="n"/>
      <c r="Z1929" s="175" t="n"/>
      <c r="AA1929" s="175" t="n"/>
      <c r="AB1929" s="175" t="n"/>
      <c r="AC1929" s="175" t="n"/>
      <c r="AD1929" s="175" t="n"/>
      <c r="AE1929" s="175" t="n"/>
      <c r="AF1929" s="175" t="n"/>
      <c r="AG1929" s="175" t="n"/>
      <c r="AH1929" s="175" t="n"/>
      <c r="AI1929" s="175" t="n"/>
      <c r="AJ1929" s="175" t="n"/>
    </row>
    <row r="1930">
      <c r="B1930" s="175" t="n"/>
      <c r="C1930" s="175" t="n"/>
      <c r="D1930" s="175" t="n"/>
      <c r="E1930" s="175" t="n"/>
      <c r="F1930" s="175" t="n"/>
      <c r="G1930" s="175" t="n"/>
      <c r="H1930" s="175" t="n"/>
      <c r="I1930" s="175" t="n"/>
      <c r="J1930" s="175" t="n"/>
      <c r="K1930" s="175" t="n"/>
      <c r="L1930" s="175" t="n"/>
      <c r="M1930" s="175" t="n"/>
      <c r="N1930" s="175" t="n"/>
      <c r="O1930" s="175" t="n"/>
      <c r="P1930" s="175" t="n"/>
      <c r="Q1930" s="175" t="n"/>
      <c r="R1930" s="175" t="n"/>
      <c r="S1930" s="257" t="n"/>
      <c r="U1930" s="296" t="n"/>
      <c r="V1930" s="175" t="n"/>
      <c r="W1930" s="175" t="n"/>
      <c r="X1930" s="175" t="n"/>
      <c r="Y1930" s="175" t="n"/>
      <c r="Z1930" s="175" t="n"/>
      <c r="AA1930" s="175" t="n"/>
      <c r="AB1930" s="175" t="n"/>
      <c r="AC1930" s="175" t="n"/>
      <c r="AD1930" s="175" t="n"/>
      <c r="AE1930" s="175" t="n"/>
      <c r="AF1930" s="175" t="n"/>
      <c r="AG1930" s="175" t="n"/>
      <c r="AH1930" s="175" t="n"/>
      <c r="AI1930" s="175" t="n"/>
      <c r="AJ1930" s="175" t="n"/>
    </row>
    <row r="1931">
      <c r="B1931" s="175" t="n"/>
      <c r="C1931" s="175" t="n"/>
      <c r="D1931" s="175" t="n"/>
      <c r="E1931" s="175" t="n"/>
      <c r="F1931" s="175" t="n"/>
      <c r="G1931" s="175" t="n"/>
      <c r="H1931" s="175" t="n"/>
      <c r="I1931" s="175" t="n"/>
      <c r="J1931" s="175" t="n"/>
      <c r="K1931" s="175" t="n"/>
      <c r="L1931" s="175" t="n"/>
      <c r="M1931" s="175" t="n"/>
      <c r="N1931" s="175" t="n"/>
      <c r="O1931" s="175" t="n"/>
      <c r="P1931" s="175" t="n"/>
      <c r="Q1931" s="175" t="n"/>
      <c r="R1931" s="175" t="n"/>
      <c r="S1931" s="257" t="n"/>
      <c r="U1931" s="296" t="n"/>
      <c r="V1931" s="175" t="n"/>
      <c r="W1931" s="175" t="n"/>
      <c r="X1931" s="175" t="n"/>
      <c r="Y1931" s="175" t="n"/>
      <c r="Z1931" s="175" t="n"/>
      <c r="AA1931" s="175" t="n"/>
      <c r="AB1931" s="175" t="n"/>
      <c r="AC1931" s="175" t="n"/>
      <c r="AD1931" s="175" t="n"/>
      <c r="AE1931" s="175" t="n"/>
      <c r="AF1931" s="175" t="n"/>
      <c r="AG1931" s="175" t="n"/>
      <c r="AH1931" s="175" t="n"/>
      <c r="AI1931" s="175" t="n"/>
      <c r="AJ1931" s="175" t="n"/>
    </row>
    <row r="1932">
      <c r="B1932" s="175" t="n"/>
      <c r="C1932" s="175" t="n"/>
      <c r="D1932" s="175" t="n"/>
      <c r="E1932" s="175" t="n"/>
      <c r="F1932" s="175" t="n"/>
      <c r="G1932" s="175" t="n"/>
      <c r="H1932" s="175" t="n"/>
      <c r="I1932" s="175" t="n"/>
      <c r="J1932" s="175" t="n"/>
      <c r="K1932" s="175" t="n"/>
      <c r="L1932" s="175" t="n"/>
      <c r="M1932" s="175" t="n"/>
      <c r="N1932" s="175" t="n"/>
      <c r="O1932" s="175" t="n"/>
      <c r="P1932" s="175" t="n"/>
      <c r="Q1932" s="175" t="n"/>
      <c r="R1932" s="175" t="n"/>
      <c r="S1932" s="257" t="n"/>
      <c r="U1932" s="296" t="n"/>
      <c r="V1932" s="175" t="n"/>
      <c r="W1932" s="175" t="n"/>
      <c r="X1932" s="175" t="n"/>
      <c r="Y1932" s="175" t="n"/>
      <c r="Z1932" s="175" t="n"/>
      <c r="AA1932" s="175" t="n"/>
      <c r="AB1932" s="175" t="n"/>
      <c r="AC1932" s="175" t="n"/>
      <c r="AD1932" s="175" t="n"/>
      <c r="AE1932" s="175" t="n"/>
      <c r="AF1932" s="175" t="n"/>
      <c r="AG1932" s="175" t="n"/>
      <c r="AH1932" s="175" t="n"/>
      <c r="AI1932" s="175" t="n"/>
      <c r="AJ1932" s="175" t="n"/>
    </row>
    <row r="1933">
      <c r="B1933" s="175" t="n"/>
      <c r="C1933" s="175" t="n"/>
      <c r="D1933" s="175" t="n"/>
      <c r="E1933" s="175" t="n"/>
      <c r="F1933" s="175" t="n"/>
      <c r="G1933" s="175" t="n"/>
      <c r="H1933" s="175" t="n"/>
      <c r="I1933" s="175" t="n"/>
      <c r="J1933" s="175" t="n"/>
      <c r="K1933" s="175" t="n"/>
      <c r="L1933" s="175" t="n"/>
      <c r="M1933" s="175" t="n"/>
      <c r="N1933" s="175" t="n"/>
      <c r="O1933" s="175" t="n"/>
      <c r="P1933" s="175" t="n"/>
      <c r="Q1933" s="175" t="n"/>
      <c r="R1933" s="175" t="n"/>
      <c r="S1933" s="257" t="n"/>
      <c r="U1933" s="296" t="n"/>
      <c r="V1933" s="175" t="n"/>
      <c r="W1933" s="175" t="n"/>
      <c r="X1933" s="175" t="n"/>
      <c r="Y1933" s="175" t="n"/>
      <c r="Z1933" s="175" t="n"/>
      <c r="AA1933" s="175" t="n"/>
      <c r="AB1933" s="175" t="n"/>
      <c r="AC1933" s="175" t="n"/>
      <c r="AD1933" s="175" t="n"/>
      <c r="AE1933" s="175" t="n"/>
      <c r="AF1933" s="175" t="n"/>
      <c r="AG1933" s="175" t="n"/>
      <c r="AH1933" s="175" t="n"/>
      <c r="AI1933" s="175" t="n"/>
      <c r="AJ1933" s="175" t="n"/>
    </row>
    <row r="1934">
      <c r="B1934" s="175" t="n"/>
      <c r="C1934" s="175" t="n"/>
      <c r="D1934" s="175" t="n"/>
      <c r="E1934" s="175" t="n"/>
      <c r="F1934" s="175" t="n"/>
      <c r="G1934" s="175" t="n"/>
      <c r="H1934" s="175" t="n"/>
      <c r="I1934" s="175" t="n"/>
      <c r="J1934" s="175" t="n"/>
      <c r="K1934" s="175" t="n"/>
      <c r="L1934" s="175" t="n"/>
      <c r="M1934" s="175" t="n"/>
      <c r="N1934" s="175" t="n"/>
      <c r="O1934" s="175" t="n"/>
      <c r="P1934" s="175" t="n"/>
      <c r="Q1934" s="175" t="n"/>
      <c r="R1934" s="175" t="n"/>
      <c r="S1934" s="257" t="n"/>
      <c r="U1934" s="296" t="n"/>
      <c r="V1934" s="175" t="n"/>
      <c r="W1934" s="175" t="n"/>
      <c r="X1934" s="175" t="n"/>
      <c r="Y1934" s="175" t="n"/>
      <c r="Z1934" s="175" t="n"/>
      <c r="AA1934" s="175" t="n"/>
      <c r="AB1934" s="175" t="n"/>
      <c r="AC1934" s="175" t="n"/>
      <c r="AD1934" s="175" t="n"/>
      <c r="AE1934" s="175" t="n"/>
      <c r="AF1934" s="175" t="n"/>
      <c r="AG1934" s="175" t="n"/>
      <c r="AH1934" s="175" t="n"/>
      <c r="AI1934" s="175" t="n"/>
      <c r="AJ1934" s="175" t="n"/>
    </row>
    <row r="1935">
      <c r="B1935" s="175" t="n"/>
      <c r="C1935" s="175" t="n"/>
      <c r="D1935" s="175" t="n"/>
      <c r="E1935" s="175" t="n"/>
      <c r="F1935" s="175" t="n"/>
      <c r="G1935" s="175" t="n"/>
      <c r="H1935" s="175" t="n"/>
      <c r="I1935" s="175" t="n"/>
      <c r="J1935" s="175" t="n"/>
      <c r="K1935" s="175" t="n"/>
      <c r="L1935" s="175" t="n"/>
      <c r="M1935" s="175" t="n"/>
      <c r="N1935" s="175" t="n"/>
      <c r="O1935" s="175" t="n"/>
      <c r="P1935" s="175" t="n"/>
      <c r="Q1935" s="175" t="n"/>
      <c r="R1935" s="175" t="n"/>
      <c r="S1935" s="257" t="n"/>
      <c r="U1935" s="296" t="n"/>
      <c r="V1935" s="175" t="n"/>
      <c r="W1935" s="175" t="n"/>
      <c r="X1935" s="175" t="n"/>
      <c r="Y1935" s="175" t="n"/>
      <c r="Z1935" s="175" t="n"/>
      <c r="AA1935" s="175" t="n"/>
      <c r="AB1935" s="175" t="n"/>
      <c r="AC1935" s="175" t="n"/>
      <c r="AD1935" s="175" t="n"/>
      <c r="AE1935" s="175" t="n"/>
      <c r="AF1935" s="175" t="n"/>
      <c r="AG1935" s="175" t="n"/>
      <c r="AH1935" s="175" t="n"/>
      <c r="AI1935" s="175" t="n"/>
      <c r="AJ1935" s="175" t="n"/>
    </row>
    <row r="1936">
      <c r="B1936" s="175" t="n"/>
      <c r="C1936" s="175" t="n"/>
      <c r="D1936" s="175" t="n"/>
      <c r="E1936" s="175" t="n"/>
      <c r="F1936" s="175" t="n"/>
      <c r="G1936" s="175" t="n"/>
      <c r="H1936" s="175" t="n"/>
      <c r="I1936" s="175" t="n"/>
      <c r="J1936" s="175" t="n"/>
      <c r="K1936" s="175" t="n"/>
      <c r="L1936" s="175" t="n"/>
      <c r="M1936" s="175" t="n"/>
      <c r="N1936" s="175" t="n"/>
      <c r="O1936" s="175" t="n"/>
      <c r="P1936" s="175" t="n"/>
      <c r="Q1936" s="175" t="n"/>
      <c r="R1936" s="175" t="n"/>
      <c r="S1936" s="257" t="n"/>
      <c r="U1936" s="296" t="n"/>
      <c r="V1936" s="175" t="n"/>
      <c r="W1936" s="175" t="n"/>
      <c r="X1936" s="175" t="n"/>
      <c r="Y1936" s="175" t="n"/>
      <c r="Z1936" s="175" t="n"/>
      <c r="AA1936" s="175" t="n"/>
      <c r="AB1936" s="175" t="n"/>
      <c r="AC1936" s="175" t="n"/>
      <c r="AD1936" s="175" t="n"/>
      <c r="AE1936" s="175" t="n"/>
      <c r="AF1936" s="175" t="n"/>
      <c r="AG1936" s="175" t="n"/>
      <c r="AH1936" s="175" t="n"/>
      <c r="AI1936" s="175" t="n"/>
      <c r="AJ1936" s="175" t="n"/>
    </row>
    <row r="1937">
      <c r="B1937" s="175" t="n"/>
      <c r="C1937" s="175" t="n"/>
      <c r="D1937" s="175" t="n"/>
      <c r="E1937" s="175" t="n"/>
      <c r="F1937" s="175" t="n"/>
      <c r="G1937" s="175" t="n"/>
      <c r="H1937" s="175" t="n"/>
      <c r="I1937" s="175" t="n"/>
      <c r="J1937" s="175" t="n"/>
      <c r="K1937" s="175" t="n"/>
      <c r="L1937" s="175" t="n"/>
      <c r="M1937" s="175" t="n"/>
      <c r="N1937" s="175" t="n"/>
      <c r="O1937" s="175" t="n"/>
      <c r="P1937" s="175" t="n"/>
      <c r="Q1937" s="175" t="n"/>
      <c r="R1937" s="175" t="n"/>
      <c r="S1937" s="257" t="n"/>
      <c r="U1937" s="296" t="n"/>
      <c r="V1937" s="175" t="n"/>
      <c r="W1937" s="175" t="n"/>
      <c r="X1937" s="175" t="n"/>
      <c r="Y1937" s="175" t="n"/>
      <c r="Z1937" s="175" t="n"/>
      <c r="AA1937" s="175" t="n"/>
      <c r="AB1937" s="175" t="n"/>
      <c r="AC1937" s="175" t="n"/>
      <c r="AD1937" s="175" t="n"/>
      <c r="AE1937" s="175" t="n"/>
      <c r="AF1937" s="175" t="n"/>
      <c r="AG1937" s="175" t="n"/>
      <c r="AH1937" s="175" t="n"/>
      <c r="AI1937" s="175" t="n"/>
      <c r="AJ1937" s="175" t="n"/>
    </row>
    <row r="1938">
      <c r="B1938" s="175" t="n"/>
      <c r="C1938" s="175" t="n"/>
      <c r="D1938" s="175" t="n"/>
      <c r="E1938" s="175" t="n"/>
      <c r="F1938" s="175" t="n"/>
      <c r="G1938" s="175" t="n"/>
      <c r="H1938" s="175" t="n"/>
      <c r="I1938" s="175" t="n"/>
      <c r="J1938" s="175" t="n"/>
      <c r="K1938" s="175" t="n"/>
      <c r="L1938" s="175" t="n"/>
      <c r="M1938" s="175" t="n"/>
      <c r="N1938" s="175" t="n"/>
      <c r="O1938" s="175" t="n"/>
      <c r="P1938" s="175" t="n"/>
      <c r="Q1938" s="175" t="n"/>
      <c r="R1938" s="175" t="n"/>
      <c r="S1938" s="257" t="n"/>
      <c r="U1938" s="296" t="n"/>
      <c r="V1938" s="175" t="n"/>
      <c r="W1938" s="175" t="n"/>
      <c r="X1938" s="175" t="n"/>
      <c r="Y1938" s="175" t="n"/>
      <c r="Z1938" s="175" t="n"/>
      <c r="AA1938" s="175" t="n"/>
      <c r="AB1938" s="175" t="n"/>
      <c r="AC1938" s="175" t="n"/>
      <c r="AD1938" s="175" t="n"/>
      <c r="AE1938" s="175" t="n"/>
      <c r="AF1938" s="175" t="n"/>
      <c r="AG1938" s="175" t="n"/>
      <c r="AH1938" s="175" t="n"/>
      <c r="AI1938" s="175" t="n"/>
      <c r="AJ1938" s="175" t="n"/>
    </row>
    <row r="1939">
      <c r="B1939" s="175" t="n"/>
      <c r="C1939" s="175" t="n"/>
      <c r="D1939" s="175" t="n"/>
      <c r="E1939" s="175" t="n"/>
      <c r="F1939" s="175" t="n"/>
      <c r="G1939" s="175" t="n"/>
      <c r="H1939" s="175" t="n"/>
      <c r="I1939" s="175" t="n"/>
      <c r="J1939" s="175" t="n"/>
      <c r="K1939" s="175" t="n"/>
      <c r="L1939" s="175" t="n"/>
      <c r="M1939" s="175" t="n"/>
      <c r="N1939" s="175" t="n"/>
      <c r="O1939" s="175" t="n"/>
      <c r="P1939" s="175" t="n"/>
      <c r="Q1939" s="175" t="n"/>
      <c r="R1939" s="175" t="n"/>
      <c r="S1939" s="257" t="n"/>
      <c r="U1939" s="296" t="n"/>
      <c r="V1939" s="175" t="n"/>
      <c r="W1939" s="175" t="n"/>
      <c r="X1939" s="175" t="n"/>
      <c r="Y1939" s="175" t="n"/>
      <c r="Z1939" s="175" t="n"/>
      <c r="AA1939" s="175" t="n"/>
      <c r="AB1939" s="175" t="n"/>
      <c r="AC1939" s="175" t="n"/>
      <c r="AD1939" s="175" t="n"/>
      <c r="AE1939" s="175" t="n"/>
      <c r="AF1939" s="175" t="n"/>
      <c r="AG1939" s="175" t="n"/>
      <c r="AH1939" s="175" t="n"/>
      <c r="AI1939" s="175" t="n"/>
      <c r="AJ1939" s="175" t="n"/>
    </row>
    <row r="1940">
      <c r="B1940" s="175" t="n"/>
      <c r="C1940" s="175" t="n"/>
      <c r="D1940" s="175" t="n"/>
      <c r="E1940" s="175" t="n"/>
      <c r="F1940" s="175" t="n"/>
      <c r="G1940" s="175" t="n"/>
      <c r="H1940" s="175" t="n"/>
      <c r="I1940" s="175" t="n"/>
      <c r="J1940" s="175" t="n"/>
      <c r="K1940" s="175" t="n"/>
      <c r="L1940" s="175" t="n"/>
      <c r="M1940" s="175" t="n"/>
      <c r="N1940" s="175" t="n"/>
      <c r="O1940" s="175" t="n"/>
      <c r="P1940" s="175" t="n"/>
      <c r="Q1940" s="175" t="n"/>
      <c r="R1940" s="175" t="n"/>
      <c r="S1940" s="257" t="n"/>
      <c r="U1940" s="296" t="n"/>
      <c r="V1940" s="175" t="n"/>
      <c r="W1940" s="175" t="n"/>
      <c r="X1940" s="175" t="n"/>
      <c r="Y1940" s="175" t="n"/>
      <c r="Z1940" s="175" t="n"/>
      <c r="AA1940" s="175" t="n"/>
      <c r="AB1940" s="175" t="n"/>
      <c r="AC1940" s="175" t="n"/>
      <c r="AD1940" s="175" t="n"/>
      <c r="AE1940" s="175" t="n"/>
      <c r="AF1940" s="175" t="n"/>
      <c r="AG1940" s="175" t="n"/>
      <c r="AH1940" s="175" t="n"/>
      <c r="AI1940" s="175" t="n"/>
      <c r="AJ1940" s="175" t="n"/>
    </row>
    <row r="1941">
      <c r="B1941" s="175" t="n"/>
      <c r="C1941" s="175" t="n"/>
      <c r="D1941" s="175" t="n"/>
      <c r="E1941" s="175" t="n"/>
      <c r="F1941" s="175" t="n"/>
      <c r="G1941" s="175" t="n"/>
      <c r="H1941" s="175" t="n"/>
      <c r="I1941" s="175" t="n"/>
      <c r="J1941" s="175" t="n"/>
      <c r="K1941" s="175" t="n"/>
      <c r="L1941" s="175" t="n"/>
      <c r="M1941" s="175" t="n"/>
      <c r="N1941" s="175" t="n"/>
      <c r="O1941" s="175" t="n"/>
      <c r="P1941" s="175" t="n"/>
      <c r="Q1941" s="175" t="n"/>
      <c r="R1941" s="175" t="n"/>
      <c r="S1941" s="257" t="n"/>
      <c r="U1941" s="296" t="n"/>
      <c r="V1941" s="175" t="n"/>
      <c r="W1941" s="175" t="n"/>
      <c r="X1941" s="175" t="n"/>
      <c r="Y1941" s="175" t="n"/>
      <c r="Z1941" s="175" t="n"/>
      <c r="AA1941" s="175" t="n"/>
      <c r="AB1941" s="175" t="n"/>
      <c r="AC1941" s="175" t="n"/>
      <c r="AD1941" s="175" t="n"/>
      <c r="AE1941" s="175" t="n"/>
      <c r="AF1941" s="175" t="n"/>
      <c r="AG1941" s="175" t="n"/>
      <c r="AH1941" s="175" t="n"/>
      <c r="AI1941" s="175" t="n"/>
      <c r="AJ1941" s="175" t="n"/>
    </row>
    <row r="1942">
      <c r="B1942" s="175" t="n"/>
      <c r="C1942" s="175" t="n"/>
      <c r="D1942" s="175" t="n"/>
      <c r="E1942" s="175" t="n"/>
      <c r="F1942" s="175" t="n"/>
      <c r="G1942" s="175" t="n"/>
      <c r="H1942" s="175" t="n"/>
      <c r="I1942" s="175" t="n"/>
      <c r="J1942" s="175" t="n"/>
      <c r="K1942" s="175" t="n"/>
      <c r="L1942" s="175" t="n"/>
      <c r="M1942" s="175" t="n"/>
      <c r="N1942" s="175" t="n"/>
      <c r="O1942" s="175" t="n"/>
      <c r="P1942" s="175" t="n"/>
      <c r="Q1942" s="175" t="n"/>
      <c r="R1942" s="175" t="n"/>
      <c r="S1942" s="257" t="n"/>
      <c r="U1942" s="296" t="n"/>
      <c r="V1942" s="175" t="n"/>
      <c r="W1942" s="175" t="n"/>
      <c r="X1942" s="175" t="n"/>
      <c r="Y1942" s="175" t="n"/>
      <c r="Z1942" s="175" t="n"/>
      <c r="AA1942" s="175" t="n"/>
      <c r="AB1942" s="175" t="n"/>
      <c r="AC1942" s="175" t="n"/>
      <c r="AD1942" s="175" t="n"/>
      <c r="AE1942" s="175" t="n"/>
      <c r="AF1942" s="175" t="n"/>
      <c r="AG1942" s="175" t="n"/>
      <c r="AH1942" s="175" t="n"/>
      <c r="AI1942" s="175" t="n"/>
      <c r="AJ1942" s="175" t="n"/>
    </row>
    <row r="1943">
      <c r="B1943" s="175" t="n"/>
      <c r="C1943" s="175" t="n"/>
      <c r="D1943" s="175" t="n"/>
      <c r="E1943" s="175" t="n"/>
      <c r="F1943" s="175" t="n"/>
      <c r="G1943" s="175" t="n"/>
      <c r="H1943" s="175" t="n"/>
      <c r="I1943" s="175" t="n"/>
      <c r="J1943" s="175" t="n"/>
      <c r="K1943" s="175" t="n"/>
      <c r="L1943" s="175" t="n"/>
      <c r="M1943" s="175" t="n"/>
      <c r="N1943" s="175" t="n"/>
      <c r="O1943" s="175" t="n"/>
      <c r="P1943" s="175" t="n"/>
      <c r="Q1943" s="175" t="n"/>
      <c r="R1943" s="175" t="n"/>
      <c r="S1943" s="257" t="n"/>
      <c r="U1943" s="296" t="n"/>
      <c r="V1943" s="175" t="n"/>
      <c r="W1943" s="175" t="n"/>
      <c r="X1943" s="175" t="n"/>
      <c r="Y1943" s="175" t="n"/>
      <c r="Z1943" s="175" t="n"/>
      <c r="AA1943" s="175" t="n"/>
      <c r="AB1943" s="175" t="n"/>
      <c r="AC1943" s="175" t="n"/>
      <c r="AD1943" s="175" t="n"/>
      <c r="AE1943" s="175" t="n"/>
      <c r="AF1943" s="175" t="n"/>
      <c r="AG1943" s="175" t="n"/>
      <c r="AH1943" s="175" t="n"/>
      <c r="AI1943" s="175" t="n"/>
      <c r="AJ1943" s="175" t="n"/>
    </row>
    <row r="1944">
      <c r="B1944" s="175" t="n"/>
      <c r="C1944" s="175" t="n"/>
      <c r="D1944" s="175" t="n"/>
      <c r="E1944" s="175" t="n"/>
      <c r="F1944" s="175" t="n"/>
      <c r="G1944" s="175" t="n"/>
      <c r="H1944" s="175" t="n"/>
      <c r="I1944" s="175" t="n"/>
      <c r="J1944" s="175" t="n"/>
      <c r="K1944" s="175" t="n"/>
      <c r="L1944" s="175" t="n"/>
      <c r="M1944" s="175" t="n"/>
      <c r="N1944" s="175" t="n"/>
      <c r="O1944" s="175" t="n"/>
      <c r="P1944" s="175" t="n"/>
      <c r="Q1944" s="175" t="n"/>
      <c r="R1944" s="175" t="n"/>
      <c r="S1944" s="257" t="n"/>
      <c r="U1944" s="296" t="n"/>
      <c r="V1944" s="175" t="n"/>
      <c r="W1944" s="175" t="n"/>
      <c r="X1944" s="175" t="n"/>
      <c r="Y1944" s="175" t="n"/>
      <c r="Z1944" s="175" t="n"/>
      <c r="AA1944" s="175" t="n"/>
      <c r="AB1944" s="175" t="n"/>
      <c r="AC1944" s="175" t="n"/>
      <c r="AD1944" s="175" t="n"/>
      <c r="AE1944" s="175" t="n"/>
      <c r="AF1944" s="175" t="n"/>
      <c r="AG1944" s="175" t="n"/>
      <c r="AH1944" s="175" t="n"/>
      <c r="AI1944" s="175" t="n"/>
      <c r="AJ1944" s="175" t="n"/>
    </row>
    <row r="1945">
      <c r="B1945" s="175" t="n"/>
      <c r="C1945" s="175" t="n"/>
      <c r="D1945" s="175" t="n"/>
      <c r="E1945" s="175" t="n"/>
      <c r="F1945" s="175" t="n"/>
      <c r="G1945" s="175" t="n"/>
      <c r="H1945" s="175" t="n"/>
      <c r="I1945" s="175" t="n"/>
      <c r="J1945" s="175" t="n"/>
      <c r="K1945" s="175" t="n"/>
      <c r="L1945" s="175" t="n"/>
      <c r="M1945" s="175" t="n"/>
      <c r="N1945" s="175" t="n"/>
      <c r="O1945" s="175" t="n"/>
      <c r="P1945" s="175" t="n"/>
      <c r="Q1945" s="175" t="n"/>
      <c r="R1945" s="175" t="n"/>
      <c r="S1945" s="257" t="n"/>
      <c r="U1945" s="296" t="n"/>
      <c r="V1945" s="175" t="n"/>
      <c r="W1945" s="175" t="n"/>
      <c r="X1945" s="175" t="n"/>
      <c r="Y1945" s="175" t="n"/>
      <c r="Z1945" s="175" t="n"/>
      <c r="AA1945" s="175" t="n"/>
      <c r="AB1945" s="175" t="n"/>
      <c r="AC1945" s="175" t="n"/>
      <c r="AD1945" s="175" t="n"/>
      <c r="AE1945" s="175" t="n"/>
      <c r="AF1945" s="175" t="n"/>
      <c r="AG1945" s="175" t="n"/>
      <c r="AH1945" s="175" t="n"/>
      <c r="AI1945" s="175" t="n"/>
      <c r="AJ1945" s="175" t="n"/>
    </row>
    <row r="1946">
      <c r="B1946" s="175" t="n"/>
      <c r="C1946" s="175" t="n"/>
      <c r="D1946" s="175" t="n"/>
      <c r="E1946" s="175" t="n"/>
      <c r="F1946" s="175" t="n"/>
      <c r="G1946" s="175" t="n"/>
      <c r="H1946" s="175" t="n"/>
      <c r="I1946" s="175" t="n"/>
      <c r="J1946" s="175" t="n"/>
      <c r="K1946" s="175" t="n"/>
      <c r="L1946" s="175" t="n"/>
      <c r="M1946" s="175" t="n"/>
      <c r="N1946" s="175" t="n"/>
      <c r="O1946" s="175" t="n"/>
      <c r="P1946" s="175" t="n"/>
      <c r="Q1946" s="175" t="n"/>
      <c r="R1946" s="175" t="n"/>
      <c r="S1946" s="257" t="n"/>
      <c r="U1946" s="296" t="n"/>
      <c r="V1946" s="175" t="n"/>
      <c r="W1946" s="175" t="n"/>
      <c r="X1946" s="175" t="n"/>
      <c r="Y1946" s="175" t="n"/>
      <c r="Z1946" s="175" t="n"/>
      <c r="AA1946" s="175" t="n"/>
      <c r="AB1946" s="175" t="n"/>
      <c r="AC1946" s="175" t="n"/>
      <c r="AD1946" s="175" t="n"/>
      <c r="AE1946" s="175" t="n"/>
      <c r="AF1946" s="175" t="n"/>
      <c r="AG1946" s="175" t="n"/>
      <c r="AH1946" s="175" t="n"/>
      <c r="AI1946" s="175" t="n"/>
      <c r="AJ1946" s="175" t="n"/>
    </row>
    <row r="1947">
      <c r="B1947" s="175" t="n"/>
      <c r="C1947" s="175" t="n"/>
      <c r="D1947" s="175" t="n"/>
      <c r="E1947" s="175" t="n"/>
      <c r="F1947" s="175" t="n"/>
      <c r="G1947" s="175" t="n"/>
      <c r="H1947" s="175" t="n"/>
      <c r="I1947" s="175" t="n"/>
      <c r="J1947" s="175" t="n"/>
      <c r="K1947" s="175" t="n"/>
      <c r="L1947" s="175" t="n"/>
      <c r="M1947" s="175" t="n"/>
      <c r="N1947" s="175" t="n"/>
      <c r="O1947" s="175" t="n"/>
      <c r="P1947" s="175" t="n"/>
      <c r="Q1947" s="175" t="n"/>
      <c r="R1947" s="175" t="n"/>
      <c r="S1947" s="257" t="n"/>
      <c r="U1947" s="296" t="n"/>
      <c r="V1947" s="175" t="n"/>
      <c r="W1947" s="175" t="n"/>
      <c r="X1947" s="175" t="n"/>
      <c r="Y1947" s="175" t="n"/>
      <c r="Z1947" s="175" t="n"/>
      <c r="AA1947" s="175" t="n"/>
      <c r="AB1947" s="175" t="n"/>
      <c r="AC1947" s="175" t="n"/>
      <c r="AD1947" s="175" t="n"/>
      <c r="AE1947" s="175" t="n"/>
      <c r="AF1947" s="175" t="n"/>
      <c r="AG1947" s="175" t="n"/>
      <c r="AH1947" s="175" t="n"/>
      <c r="AI1947" s="175" t="n"/>
      <c r="AJ1947" s="175" t="n"/>
    </row>
    <row r="1948">
      <c r="B1948" s="175" t="n"/>
      <c r="C1948" s="175" t="n"/>
      <c r="D1948" s="175" t="n"/>
      <c r="E1948" s="175" t="n"/>
      <c r="F1948" s="175" t="n"/>
      <c r="G1948" s="175" t="n"/>
      <c r="H1948" s="175" t="n"/>
      <c r="I1948" s="175" t="n"/>
      <c r="J1948" s="175" t="n"/>
      <c r="K1948" s="175" t="n"/>
      <c r="L1948" s="175" t="n"/>
      <c r="M1948" s="175" t="n"/>
      <c r="N1948" s="175" t="n"/>
      <c r="O1948" s="175" t="n"/>
      <c r="P1948" s="175" t="n"/>
      <c r="Q1948" s="175" t="n"/>
      <c r="R1948" s="175" t="n"/>
      <c r="S1948" s="257" t="n"/>
      <c r="U1948" s="296" t="n"/>
      <c r="V1948" s="175" t="n"/>
      <c r="W1948" s="175" t="n"/>
      <c r="X1948" s="175" t="n"/>
      <c r="Y1948" s="175" t="n"/>
      <c r="Z1948" s="175" t="n"/>
      <c r="AA1948" s="175" t="n"/>
      <c r="AB1948" s="175" t="n"/>
      <c r="AC1948" s="175" t="n"/>
      <c r="AD1948" s="175" t="n"/>
      <c r="AE1948" s="175" t="n"/>
      <c r="AF1948" s="175" t="n"/>
      <c r="AG1948" s="175" t="n"/>
      <c r="AH1948" s="175" t="n"/>
      <c r="AI1948" s="175" t="n"/>
      <c r="AJ1948" s="175" t="n"/>
    </row>
    <row r="1949">
      <c r="B1949" s="175" t="n"/>
      <c r="C1949" s="175" t="n"/>
      <c r="D1949" s="175" t="n"/>
      <c r="E1949" s="175" t="n"/>
      <c r="F1949" s="175" t="n"/>
      <c r="G1949" s="175" t="n"/>
      <c r="H1949" s="175" t="n"/>
      <c r="I1949" s="175" t="n"/>
      <c r="J1949" s="175" t="n"/>
      <c r="K1949" s="175" t="n"/>
      <c r="L1949" s="175" t="n"/>
      <c r="M1949" s="175" t="n"/>
      <c r="N1949" s="175" t="n"/>
      <c r="O1949" s="175" t="n"/>
      <c r="P1949" s="175" t="n"/>
      <c r="Q1949" s="175" t="n"/>
      <c r="R1949" s="175" t="n"/>
      <c r="S1949" s="257" t="n"/>
      <c r="U1949" s="296" t="n"/>
      <c r="V1949" s="175" t="n"/>
      <c r="W1949" s="175" t="n"/>
      <c r="X1949" s="175" t="n"/>
      <c r="Y1949" s="175" t="n"/>
      <c r="Z1949" s="175" t="n"/>
      <c r="AA1949" s="175" t="n"/>
      <c r="AB1949" s="175" t="n"/>
      <c r="AC1949" s="175" t="n"/>
      <c r="AD1949" s="175" t="n"/>
      <c r="AE1949" s="175" t="n"/>
      <c r="AF1949" s="175" t="n"/>
      <c r="AG1949" s="175" t="n"/>
      <c r="AH1949" s="175" t="n"/>
      <c r="AI1949" s="175" t="n"/>
      <c r="AJ1949" s="175" t="n"/>
    </row>
    <row r="1950">
      <c r="B1950" s="175" t="n"/>
      <c r="C1950" s="175" t="n"/>
      <c r="D1950" s="175" t="n"/>
      <c r="E1950" s="175" t="n"/>
      <c r="F1950" s="175" t="n"/>
      <c r="G1950" s="175" t="n"/>
      <c r="H1950" s="175" t="n"/>
      <c r="I1950" s="175" t="n"/>
      <c r="J1950" s="175" t="n"/>
      <c r="K1950" s="175" t="n"/>
      <c r="L1950" s="175" t="n"/>
      <c r="M1950" s="175" t="n"/>
      <c r="N1950" s="175" t="n"/>
      <c r="O1950" s="175" t="n"/>
      <c r="P1950" s="175" t="n"/>
      <c r="Q1950" s="175" t="n"/>
      <c r="R1950" s="175" t="n"/>
      <c r="S1950" s="257" t="n"/>
      <c r="U1950" s="296" t="n"/>
      <c r="V1950" s="175" t="n"/>
      <c r="W1950" s="175" t="n"/>
      <c r="X1950" s="175" t="n"/>
      <c r="Y1950" s="175" t="n"/>
      <c r="Z1950" s="175" t="n"/>
      <c r="AA1950" s="175" t="n"/>
      <c r="AB1950" s="175" t="n"/>
      <c r="AC1950" s="175" t="n"/>
      <c r="AD1950" s="175" t="n"/>
      <c r="AE1950" s="175" t="n"/>
      <c r="AF1950" s="175" t="n"/>
      <c r="AG1950" s="175" t="n"/>
      <c r="AH1950" s="175" t="n"/>
      <c r="AI1950" s="175" t="n"/>
      <c r="AJ1950" s="175" t="n"/>
    </row>
    <row r="1951">
      <c r="B1951" s="175" t="n"/>
      <c r="C1951" s="175" t="n"/>
      <c r="D1951" s="175" t="n"/>
      <c r="E1951" s="175" t="n"/>
      <c r="F1951" s="175" t="n"/>
      <c r="G1951" s="175" t="n"/>
      <c r="H1951" s="175" t="n"/>
      <c r="I1951" s="175" t="n"/>
      <c r="J1951" s="175" t="n"/>
      <c r="K1951" s="175" t="n"/>
      <c r="L1951" s="175" t="n"/>
      <c r="M1951" s="175" t="n"/>
      <c r="N1951" s="175" t="n"/>
      <c r="O1951" s="175" t="n"/>
      <c r="P1951" s="175" t="n"/>
      <c r="Q1951" s="175" t="n"/>
      <c r="R1951" s="175" t="n"/>
      <c r="S1951" s="257" t="n"/>
      <c r="U1951" s="296" t="n"/>
      <c r="V1951" s="175" t="n"/>
      <c r="W1951" s="175" t="n"/>
      <c r="X1951" s="175" t="n"/>
      <c r="Y1951" s="175" t="n"/>
      <c r="Z1951" s="175" t="n"/>
      <c r="AA1951" s="175" t="n"/>
      <c r="AB1951" s="175" t="n"/>
      <c r="AC1951" s="175" t="n"/>
      <c r="AD1951" s="175" t="n"/>
      <c r="AE1951" s="175" t="n"/>
      <c r="AF1951" s="175" t="n"/>
      <c r="AG1951" s="175" t="n"/>
      <c r="AH1951" s="175" t="n"/>
      <c r="AI1951" s="175" t="n"/>
      <c r="AJ1951" s="175" t="n"/>
    </row>
    <row r="1952">
      <c r="B1952" s="175" t="n"/>
      <c r="C1952" s="175" t="n"/>
      <c r="D1952" s="175" t="n"/>
      <c r="E1952" s="175" t="n"/>
      <c r="F1952" s="175" t="n"/>
      <c r="G1952" s="175" t="n"/>
      <c r="H1952" s="175" t="n"/>
      <c r="I1952" s="175" t="n"/>
      <c r="J1952" s="175" t="n"/>
      <c r="K1952" s="175" t="n"/>
      <c r="L1952" s="175" t="n"/>
      <c r="M1952" s="175" t="n"/>
      <c r="N1952" s="175" t="n"/>
      <c r="O1952" s="175" t="n"/>
      <c r="P1952" s="175" t="n"/>
      <c r="Q1952" s="175" t="n"/>
      <c r="R1952" s="175" t="n"/>
      <c r="S1952" s="257" t="n"/>
      <c r="U1952" s="296" t="n"/>
      <c r="V1952" s="175" t="n"/>
      <c r="W1952" s="175" t="n"/>
      <c r="X1952" s="175" t="n"/>
      <c r="Y1952" s="175" t="n"/>
      <c r="Z1952" s="175" t="n"/>
      <c r="AA1952" s="175" t="n"/>
      <c r="AB1952" s="175" t="n"/>
      <c r="AC1952" s="175" t="n"/>
      <c r="AD1952" s="175" t="n"/>
      <c r="AE1952" s="175" t="n"/>
      <c r="AF1952" s="175" t="n"/>
      <c r="AG1952" s="175" t="n"/>
      <c r="AH1952" s="175" t="n"/>
      <c r="AI1952" s="175" t="n"/>
      <c r="AJ1952" s="175" t="n"/>
    </row>
    <row r="1953">
      <c r="B1953" s="175" t="n"/>
      <c r="C1953" s="175" t="n"/>
      <c r="D1953" s="175" t="n"/>
      <c r="E1953" s="175" t="n"/>
      <c r="F1953" s="175" t="n"/>
      <c r="G1953" s="175" t="n"/>
      <c r="H1953" s="175" t="n"/>
      <c r="I1953" s="175" t="n"/>
      <c r="J1953" s="175" t="n"/>
      <c r="K1953" s="175" t="n"/>
      <c r="L1953" s="175" t="n"/>
      <c r="M1953" s="175" t="n"/>
      <c r="N1953" s="175" t="n"/>
      <c r="O1953" s="175" t="n"/>
      <c r="P1953" s="175" t="n"/>
      <c r="Q1953" s="175" t="n"/>
      <c r="R1953" s="175" t="n"/>
      <c r="S1953" s="257" t="n"/>
      <c r="U1953" s="296" t="n"/>
      <c r="V1953" s="175" t="n"/>
      <c r="W1953" s="175" t="n"/>
      <c r="X1953" s="175" t="n"/>
      <c r="Y1953" s="175" t="n"/>
      <c r="Z1953" s="175" t="n"/>
      <c r="AA1953" s="175" t="n"/>
      <c r="AB1953" s="175" t="n"/>
      <c r="AC1953" s="175" t="n"/>
      <c r="AD1953" s="175" t="n"/>
      <c r="AE1953" s="175" t="n"/>
      <c r="AF1953" s="175" t="n"/>
      <c r="AG1953" s="175" t="n"/>
      <c r="AH1953" s="175" t="n"/>
      <c r="AI1953" s="175" t="n"/>
      <c r="AJ1953" s="175" t="n"/>
    </row>
    <row r="1954">
      <c r="B1954" s="175" t="n"/>
      <c r="C1954" s="175" t="n"/>
      <c r="D1954" s="175" t="n"/>
      <c r="E1954" s="175" t="n"/>
      <c r="F1954" s="175" t="n"/>
      <c r="G1954" s="175" t="n"/>
      <c r="H1954" s="175" t="n"/>
      <c r="I1954" s="175" t="n"/>
      <c r="J1954" s="175" t="n"/>
      <c r="K1954" s="175" t="n"/>
      <c r="L1954" s="175" t="n"/>
      <c r="M1954" s="175" t="n"/>
      <c r="N1954" s="175" t="n"/>
      <c r="O1954" s="175" t="n"/>
      <c r="P1954" s="175" t="n"/>
      <c r="Q1954" s="175" t="n"/>
      <c r="R1954" s="175" t="n"/>
      <c r="S1954" s="257" t="n"/>
      <c r="U1954" s="296" t="n"/>
      <c r="V1954" s="175" t="n"/>
      <c r="W1954" s="175" t="n"/>
      <c r="X1954" s="175" t="n"/>
      <c r="Y1954" s="175" t="n"/>
      <c r="Z1954" s="175" t="n"/>
      <c r="AA1954" s="175" t="n"/>
      <c r="AB1954" s="175" t="n"/>
      <c r="AC1954" s="175" t="n"/>
      <c r="AD1954" s="175" t="n"/>
      <c r="AE1954" s="175" t="n"/>
      <c r="AF1954" s="175" t="n"/>
      <c r="AG1954" s="175" t="n"/>
      <c r="AH1954" s="175" t="n"/>
      <c r="AI1954" s="175" t="n"/>
      <c r="AJ1954" s="175" t="n"/>
    </row>
    <row r="1955">
      <c r="B1955" s="175" t="n"/>
      <c r="C1955" s="175" t="n"/>
      <c r="D1955" s="175" t="n"/>
      <c r="E1955" s="175" t="n"/>
      <c r="F1955" s="175" t="n"/>
      <c r="G1955" s="175" t="n"/>
      <c r="H1955" s="175" t="n"/>
      <c r="I1955" s="175" t="n"/>
      <c r="J1955" s="175" t="n"/>
      <c r="K1955" s="175" t="n"/>
      <c r="L1955" s="175" t="n"/>
      <c r="M1955" s="175" t="n"/>
      <c r="N1955" s="175" t="n"/>
      <c r="O1955" s="175" t="n"/>
      <c r="P1955" s="175" t="n"/>
      <c r="Q1955" s="175" t="n"/>
      <c r="R1955" s="175" t="n"/>
      <c r="S1955" s="257" t="n"/>
      <c r="U1955" s="296" t="n"/>
      <c r="V1955" s="175" t="n"/>
      <c r="W1955" s="175" t="n"/>
      <c r="X1955" s="175" t="n"/>
      <c r="Y1955" s="175" t="n"/>
      <c r="Z1955" s="175" t="n"/>
      <c r="AA1955" s="175" t="n"/>
      <c r="AB1955" s="175" t="n"/>
      <c r="AC1955" s="175" t="n"/>
      <c r="AD1955" s="175" t="n"/>
      <c r="AE1955" s="175" t="n"/>
      <c r="AF1955" s="175" t="n"/>
      <c r="AG1955" s="175" t="n"/>
      <c r="AH1955" s="175" t="n"/>
      <c r="AI1955" s="175" t="n"/>
      <c r="AJ1955" s="175" t="n"/>
    </row>
    <row r="1956">
      <c r="B1956" s="175" t="n"/>
      <c r="C1956" s="175" t="n"/>
      <c r="D1956" s="175" t="n"/>
      <c r="E1956" s="175" t="n"/>
      <c r="F1956" s="175" t="n"/>
      <c r="G1956" s="175" t="n"/>
      <c r="H1956" s="175" t="n"/>
      <c r="I1956" s="175" t="n"/>
      <c r="J1956" s="175" t="n"/>
      <c r="K1956" s="175" t="n"/>
      <c r="L1956" s="175" t="n"/>
      <c r="M1956" s="175" t="n"/>
      <c r="N1956" s="175" t="n"/>
      <c r="O1956" s="175" t="n"/>
      <c r="P1956" s="175" t="n"/>
      <c r="Q1956" s="175" t="n"/>
      <c r="R1956" s="175" t="n"/>
      <c r="S1956" s="257" t="n"/>
      <c r="U1956" s="296" t="n"/>
      <c r="V1956" s="175" t="n"/>
      <c r="W1956" s="175" t="n"/>
      <c r="X1956" s="175" t="n"/>
      <c r="Y1956" s="175" t="n"/>
      <c r="Z1956" s="175" t="n"/>
      <c r="AA1956" s="175" t="n"/>
      <c r="AB1956" s="175" t="n"/>
      <c r="AC1956" s="175" t="n"/>
      <c r="AD1956" s="175" t="n"/>
      <c r="AE1956" s="175" t="n"/>
      <c r="AF1956" s="175" t="n"/>
      <c r="AG1956" s="175" t="n"/>
      <c r="AH1956" s="175" t="n"/>
      <c r="AI1956" s="175" t="n"/>
      <c r="AJ1956" s="175" t="n"/>
    </row>
    <row r="1957">
      <c r="B1957" s="175" t="n"/>
      <c r="C1957" s="175" t="n"/>
      <c r="D1957" s="175" t="n"/>
      <c r="E1957" s="175" t="n"/>
      <c r="F1957" s="175" t="n"/>
      <c r="G1957" s="175" t="n"/>
      <c r="H1957" s="175" t="n"/>
      <c r="I1957" s="175" t="n"/>
      <c r="J1957" s="175" t="n"/>
      <c r="K1957" s="175" t="n"/>
      <c r="L1957" s="175" t="n"/>
      <c r="M1957" s="175" t="n"/>
      <c r="N1957" s="175" t="n"/>
      <c r="O1957" s="175" t="n"/>
      <c r="P1957" s="175" t="n"/>
      <c r="Q1957" s="175" t="n"/>
      <c r="R1957" s="175" t="n"/>
      <c r="S1957" s="257" t="n"/>
      <c r="U1957" s="296" t="n"/>
      <c r="V1957" s="175" t="n"/>
      <c r="W1957" s="175" t="n"/>
      <c r="X1957" s="175" t="n"/>
      <c r="Y1957" s="175" t="n"/>
      <c r="Z1957" s="175" t="n"/>
      <c r="AA1957" s="175" t="n"/>
      <c r="AB1957" s="175" t="n"/>
      <c r="AC1957" s="175" t="n"/>
      <c r="AD1957" s="175" t="n"/>
      <c r="AE1957" s="175" t="n"/>
      <c r="AF1957" s="175" t="n"/>
      <c r="AG1957" s="175" t="n"/>
      <c r="AH1957" s="175" t="n"/>
      <c r="AI1957" s="175" t="n"/>
      <c r="AJ1957" s="175" t="n"/>
    </row>
    <row r="1958">
      <c r="B1958" s="175" t="n"/>
      <c r="C1958" s="175" t="n"/>
      <c r="D1958" s="175" t="n"/>
      <c r="E1958" s="175" t="n"/>
      <c r="F1958" s="175" t="n"/>
      <c r="G1958" s="175" t="n"/>
      <c r="H1958" s="175" t="n"/>
      <c r="I1958" s="175" t="n"/>
      <c r="J1958" s="175" t="n"/>
      <c r="K1958" s="175" t="n"/>
      <c r="L1958" s="175" t="n"/>
      <c r="M1958" s="175" t="n"/>
      <c r="N1958" s="175" t="n"/>
      <c r="O1958" s="175" t="n"/>
      <c r="P1958" s="175" t="n"/>
      <c r="Q1958" s="175" t="n"/>
      <c r="R1958" s="175" t="n"/>
      <c r="S1958" s="257" t="n"/>
      <c r="U1958" s="296" t="n"/>
      <c r="V1958" s="175" t="n"/>
      <c r="W1958" s="175" t="n"/>
      <c r="X1958" s="175" t="n"/>
      <c r="Y1958" s="175" t="n"/>
      <c r="Z1958" s="175" t="n"/>
      <c r="AA1958" s="175" t="n"/>
      <c r="AB1958" s="175" t="n"/>
      <c r="AC1958" s="175" t="n"/>
      <c r="AD1958" s="175" t="n"/>
      <c r="AE1958" s="175" t="n"/>
      <c r="AF1958" s="175" t="n"/>
      <c r="AG1958" s="175" t="n"/>
      <c r="AH1958" s="175" t="n"/>
      <c r="AI1958" s="175" t="n"/>
      <c r="AJ1958" s="175" t="n"/>
    </row>
    <row r="1959">
      <c r="B1959" s="175" t="n"/>
      <c r="C1959" s="175" t="n"/>
      <c r="D1959" s="175" t="n"/>
      <c r="E1959" s="175" t="n"/>
      <c r="F1959" s="175" t="n"/>
      <c r="G1959" s="175" t="n"/>
      <c r="H1959" s="175" t="n"/>
      <c r="I1959" s="175" t="n"/>
      <c r="J1959" s="175" t="n"/>
      <c r="K1959" s="175" t="n"/>
      <c r="L1959" s="175" t="n"/>
      <c r="M1959" s="175" t="n"/>
      <c r="N1959" s="175" t="n"/>
      <c r="O1959" s="175" t="n"/>
      <c r="P1959" s="175" t="n"/>
      <c r="Q1959" s="175" t="n"/>
      <c r="R1959" s="175" t="n"/>
      <c r="S1959" s="257" t="n"/>
      <c r="U1959" s="296" t="n"/>
      <c r="V1959" s="175" t="n"/>
      <c r="W1959" s="175" t="n"/>
      <c r="X1959" s="175" t="n"/>
      <c r="Y1959" s="175" t="n"/>
      <c r="Z1959" s="175" t="n"/>
      <c r="AA1959" s="175" t="n"/>
      <c r="AB1959" s="175" t="n"/>
      <c r="AC1959" s="175" t="n"/>
      <c r="AD1959" s="175" t="n"/>
      <c r="AE1959" s="175" t="n"/>
      <c r="AF1959" s="175" t="n"/>
      <c r="AG1959" s="175" t="n"/>
      <c r="AH1959" s="175" t="n"/>
      <c r="AI1959" s="175" t="n"/>
      <c r="AJ1959" s="175" t="n"/>
    </row>
    <row r="1960">
      <c r="B1960" s="175" t="n"/>
      <c r="C1960" s="175" t="n"/>
      <c r="D1960" s="175" t="n"/>
      <c r="E1960" s="175" t="n"/>
      <c r="F1960" s="175" t="n"/>
      <c r="G1960" s="175" t="n"/>
      <c r="H1960" s="175" t="n"/>
      <c r="I1960" s="175" t="n"/>
      <c r="J1960" s="175" t="n"/>
      <c r="K1960" s="175" t="n"/>
      <c r="L1960" s="175" t="n"/>
      <c r="M1960" s="175" t="n"/>
      <c r="N1960" s="175" t="n"/>
      <c r="O1960" s="175" t="n"/>
      <c r="P1960" s="175" t="n"/>
      <c r="Q1960" s="175" t="n"/>
      <c r="R1960" s="175" t="n"/>
      <c r="S1960" s="257" t="n"/>
      <c r="U1960" s="296" t="n"/>
      <c r="V1960" s="175" t="n"/>
      <c r="W1960" s="175" t="n"/>
      <c r="X1960" s="175" t="n"/>
      <c r="Y1960" s="175" t="n"/>
      <c r="Z1960" s="175" t="n"/>
      <c r="AA1960" s="175" t="n"/>
      <c r="AB1960" s="175" t="n"/>
      <c r="AC1960" s="175" t="n"/>
      <c r="AD1960" s="175" t="n"/>
      <c r="AE1960" s="175" t="n"/>
      <c r="AF1960" s="175" t="n"/>
      <c r="AG1960" s="175" t="n"/>
      <c r="AH1960" s="175" t="n"/>
      <c r="AI1960" s="175" t="n"/>
      <c r="AJ1960" s="175" t="n"/>
    </row>
    <row r="1961">
      <c r="B1961" s="175" t="n"/>
      <c r="C1961" s="175" t="n"/>
      <c r="D1961" s="175" t="n"/>
      <c r="E1961" s="175" t="n"/>
      <c r="F1961" s="175" t="n"/>
      <c r="G1961" s="175" t="n"/>
      <c r="H1961" s="175" t="n"/>
      <c r="I1961" s="175" t="n"/>
      <c r="J1961" s="175" t="n"/>
      <c r="K1961" s="175" t="n"/>
      <c r="L1961" s="175" t="n"/>
      <c r="M1961" s="175" t="n"/>
      <c r="N1961" s="175" t="n"/>
      <c r="O1961" s="175" t="n"/>
      <c r="P1961" s="175" t="n"/>
      <c r="Q1961" s="175" t="n"/>
      <c r="R1961" s="175" t="n"/>
      <c r="S1961" s="257" t="n"/>
      <c r="U1961" s="296" t="n"/>
      <c r="V1961" s="175" t="n"/>
      <c r="W1961" s="175" t="n"/>
      <c r="X1961" s="175" t="n"/>
      <c r="Y1961" s="175" t="n"/>
      <c r="Z1961" s="175" t="n"/>
      <c r="AA1961" s="175" t="n"/>
      <c r="AB1961" s="175" t="n"/>
      <c r="AC1961" s="175" t="n"/>
      <c r="AD1961" s="175" t="n"/>
      <c r="AE1961" s="175" t="n"/>
      <c r="AF1961" s="175" t="n"/>
      <c r="AG1961" s="175" t="n"/>
      <c r="AH1961" s="175" t="n"/>
      <c r="AI1961" s="175" t="n"/>
      <c r="AJ1961" s="175" t="n"/>
    </row>
    <row r="1962">
      <c r="B1962" s="175" t="n"/>
      <c r="C1962" s="175" t="n"/>
      <c r="D1962" s="175" t="n"/>
      <c r="E1962" s="175" t="n"/>
      <c r="F1962" s="175" t="n"/>
      <c r="G1962" s="175" t="n"/>
      <c r="H1962" s="175" t="n"/>
      <c r="I1962" s="175" t="n"/>
      <c r="J1962" s="175" t="n"/>
      <c r="K1962" s="175" t="n"/>
      <c r="L1962" s="175" t="n"/>
      <c r="M1962" s="175" t="n"/>
      <c r="N1962" s="175" t="n"/>
      <c r="O1962" s="175" t="n"/>
      <c r="P1962" s="175" t="n"/>
      <c r="Q1962" s="175" t="n"/>
      <c r="R1962" s="175" t="n"/>
      <c r="S1962" s="257" t="n"/>
      <c r="U1962" s="296" t="n"/>
      <c r="V1962" s="175" t="n"/>
      <c r="W1962" s="175" t="n"/>
      <c r="X1962" s="175" t="n"/>
      <c r="Y1962" s="175" t="n"/>
      <c r="Z1962" s="175" t="n"/>
      <c r="AA1962" s="175" t="n"/>
      <c r="AB1962" s="175" t="n"/>
      <c r="AC1962" s="175" t="n"/>
      <c r="AD1962" s="175" t="n"/>
      <c r="AE1962" s="175" t="n"/>
      <c r="AF1962" s="175" t="n"/>
      <c r="AG1962" s="175" t="n"/>
      <c r="AH1962" s="175" t="n"/>
      <c r="AI1962" s="175" t="n"/>
      <c r="AJ1962" s="175" t="n"/>
    </row>
    <row r="1963">
      <c r="B1963" s="175" t="n"/>
      <c r="C1963" s="175" t="n"/>
      <c r="D1963" s="175" t="n"/>
      <c r="E1963" s="175" t="n"/>
      <c r="F1963" s="175" t="n"/>
      <c r="G1963" s="175" t="n"/>
      <c r="H1963" s="175" t="n"/>
      <c r="I1963" s="175" t="n"/>
      <c r="J1963" s="175" t="n"/>
      <c r="K1963" s="175" t="n"/>
      <c r="L1963" s="175" t="n"/>
      <c r="M1963" s="175" t="n"/>
      <c r="N1963" s="175" t="n"/>
      <c r="O1963" s="175" t="n"/>
      <c r="P1963" s="175" t="n"/>
      <c r="Q1963" s="175" t="n"/>
      <c r="R1963" s="175" t="n"/>
      <c r="S1963" s="257" t="n"/>
      <c r="U1963" s="296" t="n"/>
      <c r="V1963" s="175" t="n"/>
      <c r="W1963" s="175" t="n"/>
      <c r="X1963" s="175" t="n"/>
      <c r="Y1963" s="175" t="n"/>
      <c r="Z1963" s="175" t="n"/>
      <c r="AA1963" s="175" t="n"/>
      <c r="AB1963" s="175" t="n"/>
      <c r="AC1963" s="175" t="n"/>
      <c r="AD1963" s="175" t="n"/>
      <c r="AE1963" s="175" t="n"/>
      <c r="AF1963" s="175" t="n"/>
      <c r="AG1963" s="175" t="n"/>
      <c r="AH1963" s="175" t="n"/>
      <c r="AI1963" s="175" t="n"/>
      <c r="AJ1963" s="175" t="n"/>
    </row>
    <row r="1964">
      <c r="B1964" s="175" t="n"/>
      <c r="C1964" s="175" t="n"/>
      <c r="D1964" s="175" t="n"/>
      <c r="E1964" s="175" t="n"/>
      <c r="F1964" s="175" t="n"/>
      <c r="G1964" s="175" t="n"/>
      <c r="H1964" s="175" t="n"/>
      <c r="I1964" s="175" t="n"/>
      <c r="J1964" s="175" t="n"/>
      <c r="K1964" s="175" t="n"/>
      <c r="L1964" s="175" t="n"/>
      <c r="M1964" s="175" t="n"/>
      <c r="N1964" s="175" t="n"/>
      <c r="O1964" s="175" t="n"/>
      <c r="P1964" s="175" t="n"/>
      <c r="Q1964" s="175" t="n"/>
      <c r="R1964" s="175" t="n"/>
      <c r="S1964" s="257" t="n"/>
      <c r="U1964" s="296" t="n"/>
      <c r="V1964" s="175" t="n"/>
      <c r="W1964" s="175" t="n"/>
      <c r="X1964" s="175" t="n"/>
      <c r="Y1964" s="175" t="n"/>
      <c r="Z1964" s="175" t="n"/>
      <c r="AA1964" s="175" t="n"/>
      <c r="AB1964" s="175" t="n"/>
      <c r="AC1964" s="175" t="n"/>
      <c r="AD1964" s="175" t="n"/>
      <c r="AE1964" s="175" t="n"/>
      <c r="AF1964" s="175" t="n"/>
      <c r="AG1964" s="175" t="n"/>
      <c r="AH1964" s="175" t="n"/>
      <c r="AI1964" s="175" t="n"/>
      <c r="AJ1964" s="175" t="n"/>
    </row>
    <row r="1965">
      <c r="B1965" s="175" t="n"/>
      <c r="C1965" s="175" t="n"/>
      <c r="D1965" s="175" t="n"/>
      <c r="E1965" s="175" t="n"/>
      <c r="F1965" s="175" t="n"/>
      <c r="G1965" s="175" t="n"/>
      <c r="H1965" s="175" t="n"/>
      <c r="I1965" s="175" t="n"/>
      <c r="J1965" s="175" t="n"/>
      <c r="K1965" s="175" t="n"/>
      <c r="L1965" s="175" t="n"/>
      <c r="M1965" s="175" t="n"/>
      <c r="N1965" s="175" t="n"/>
      <c r="O1965" s="175" t="n"/>
      <c r="P1965" s="175" t="n"/>
      <c r="Q1965" s="175" t="n"/>
      <c r="R1965" s="175" t="n"/>
      <c r="S1965" s="257" t="n"/>
      <c r="U1965" s="296" t="n"/>
      <c r="V1965" s="175" t="n"/>
      <c r="W1965" s="175" t="n"/>
      <c r="X1965" s="175" t="n"/>
      <c r="Y1965" s="175" t="n"/>
      <c r="Z1965" s="175" t="n"/>
      <c r="AA1965" s="175" t="n"/>
      <c r="AB1965" s="175" t="n"/>
      <c r="AC1965" s="175" t="n"/>
      <c r="AD1965" s="175" t="n"/>
      <c r="AE1965" s="175" t="n"/>
      <c r="AF1965" s="175" t="n"/>
      <c r="AG1965" s="175" t="n"/>
      <c r="AH1965" s="175" t="n"/>
      <c r="AI1965" s="175" t="n"/>
      <c r="AJ1965" s="175" t="n"/>
    </row>
    <row r="1966">
      <c r="B1966" s="175" t="n"/>
      <c r="C1966" s="175" t="n"/>
      <c r="D1966" s="175" t="n"/>
      <c r="E1966" s="175" t="n"/>
      <c r="F1966" s="175" t="n"/>
      <c r="G1966" s="175" t="n"/>
      <c r="H1966" s="175" t="n"/>
      <c r="I1966" s="175" t="n"/>
      <c r="J1966" s="175" t="n"/>
      <c r="K1966" s="175" t="n"/>
      <c r="L1966" s="175" t="n"/>
      <c r="M1966" s="175" t="n"/>
      <c r="N1966" s="175" t="n"/>
      <c r="O1966" s="175" t="n"/>
      <c r="P1966" s="175" t="n"/>
      <c r="Q1966" s="175" t="n"/>
      <c r="R1966" s="175" t="n"/>
      <c r="S1966" s="257" t="n"/>
      <c r="U1966" s="296" t="n"/>
      <c r="V1966" s="175" t="n"/>
      <c r="W1966" s="175" t="n"/>
      <c r="X1966" s="175" t="n"/>
      <c r="Y1966" s="175" t="n"/>
      <c r="Z1966" s="175" t="n"/>
      <c r="AA1966" s="175" t="n"/>
      <c r="AB1966" s="175" t="n"/>
      <c r="AC1966" s="175" t="n"/>
      <c r="AD1966" s="175" t="n"/>
      <c r="AE1966" s="175" t="n"/>
      <c r="AF1966" s="175" t="n"/>
      <c r="AG1966" s="175" t="n"/>
      <c r="AH1966" s="175" t="n"/>
      <c r="AI1966" s="175" t="n"/>
      <c r="AJ1966" s="175" t="n"/>
    </row>
    <row r="1967">
      <c r="B1967" s="175" t="n"/>
      <c r="C1967" s="175" t="n"/>
      <c r="D1967" s="175" t="n"/>
      <c r="E1967" s="175" t="n"/>
      <c r="F1967" s="175" t="n"/>
      <c r="G1967" s="175" t="n"/>
      <c r="H1967" s="175" t="n"/>
      <c r="I1967" s="175" t="n"/>
      <c r="J1967" s="175" t="n"/>
      <c r="K1967" s="175" t="n"/>
      <c r="L1967" s="175" t="n"/>
      <c r="M1967" s="175" t="n"/>
      <c r="N1967" s="175" t="n"/>
      <c r="O1967" s="175" t="n"/>
      <c r="P1967" s="175" t="n"/>
      <c r="Q1967" s="175" t="n"/>
      <c r="R1967" s="175" t="n"/>
      <c r="S1967" s="257" t="n"/>
      <c r="U1967" s="296" t="n"/>
      <c r="V1967" s="175" t="n"/>
      <c r="W1967" s="175" t="n"/>
      <c r="X1967" s="175" t="n"/>
      <c r="Y1967" s="175" t="n"/>
      <c r="Z1967" s="175" t="n"/>
      <c r="AA1967" s="175" t="n"/>
      <c r="AB1967" s="175" t="n"/>
      <c r="AC1967" s="175" t="n"/>
      <c r="AD1967" s="175" t="n"/>
      <c r="AE1967" s="175" t="n"/>
      <c r="AF1967" s="175" t="n"/>
      <c r="AG1967" s="175" t="n"/>
      <c r="AH1967" s="175" t="n"/>
      <c r="AI1967" s="175" t="n"/>
      <c r="AJ1967" s="175" t="n"/>
    </row>
    <row r="1968">
      <c r="B1968" s="175" t="n"/>
      <c r="C1968" s="175" t="n"/>
      <c r="D1968" s="175" t="n"/>
      <c r="E1968" s="175" t="n"/>
      <c r="F1968" s="175" t="n"/>
      <c r="G1968" s="175" t="n"/>
      <c r="H1968" s="175" t="n"/>
      <c r="I1968" s="175" t="n"/>
      <c r="J1968" s="175" t="n"/>
      <c r="K1968" s="175" t="n"/>
      <c r="L1968" s="175" t="n"/>
      <c r="M1968" s="175" t="n"/>
      <c r="N1968" s="175" t="n"/>
      <c r="O1968" s="175" t="n"/>
      <c r="P1968" s="175" t="n"/>
      <c r="Q1968" s="175" t="n"/>
      <c r="R1968" s="175" t="n"/>
      <c r="S1968" s="257" t="n"/>
      <c r="U1968" s="296" t="n"/>
      <c r="V1968" s="175" t="n"/>
      <c r="W1968" s="175" t="n"/>
      <c r="X1968" s="175" t="n"/>
      <c r="Y1968" s="175" t="n"/>
      <c r="Z1968" s="175" t="n"/>
      <c r="AA1968" s="175" t="n"/>
      <c r="AB1968" s="175" t="n"/>
      <c r="AC1968" s="175" t="n"/>
      <c r="AD1968" s="175" t="n"/>
      <c r="AE1968" s="175" t="n"/>
      <c r="AF1968" s="175" t="n"/>
      <c r="AG1968" s="175" t="n"/>
      <c r="AH1968" s="175" t="n"/>
      <c r="AI1968" s="175" t="n"/>
      <c r="AJ1968" s="175" t="n"/>
    </row>
    <row r="1969">
      <c r="B1969" s="175" t="n"/>
      <c r="C1969" s="175" t="n"/>
      <c r="D1969" s="175" t="n"/>
      <c r="E1969" s="175" t="n"/>
      <c r="F1969" s="175" t="n"/>
      <c r="G1969" s="175" t="n"/>
      <c r="H1969" s="175" t="n"/>
      <c r="I1969" s="175" t="n"/>
      <c r="J1969" s="175" t="n"/>
      <c r="K1969" s="175" t="n"/>
      <c r="L1969" s="175" t="n"/>
      <c r="M1969" s="175" t="n"/>
      <c r="N1969" s="175" t="n"/>
      <c r="O1969" s="175" t="n"/>
      <c r="P1969" s="175" t="n"/>
      <c r="Q1969" s="175" t="n"/>
      <c r="R1969" s="175" t="n"/>
      <c r="S1969" s="257" t="n"/>
      <c r="U1969" s="296" t="n"/>
      <c r="V1969" s="175" t="n"/>
      <c r="W1969" s="175" t="n"/>
      <c r="X1969" s="175" t="n"/>
      <c r="Y1969" s="175" t="n"/>
      <c r="Z1969" s="175" t="n"/>
      <c r="AA1969" s="175" t="n"/>
      <c r="AB1969" s="175" t="n"/>
      <c r="AC1969" s="175" t="n"/>
      <c r="AD1969" s="175" t="n"/>
      <c r="AE1969" s="175" t="n"/>
      <c r="AF1969" s="175" t="n"/>
      <c r="AG1969" s="175" t="n"/>
      <c r="AH1969" s="175" t="n"/>
      <c r="AI1969" s="175" t="n"/>
      <c r="AJ1969" s="175" t="n"/>
    </row>
    <row r="1970">
      <c r="B1970" s="175" t="n"/>
      <c r="C1970" s="175" t="n"/>
      <c r="D1970" s="175" t="n"/>
      <c r="E1970" s="175" t="n"/>
      <c r="F1970" s="175" t="n"/>
      <c r="G1970" s="175" t="n"/>
      <c r="H1970" s="175" t="n"/>
      <c r="I1970" s="175" t="n"/>
      <c r="J1970" s="175" t="n"/>
      <c r="K1970" s="175" t="n"/>
      <c r="L1970" s="175" t="n"/>
      <c r="M1970" s="175" t="n"/>
      <c r="N1970" s="175" t="n"/>
      <c r="O1970" s="175" t="n"/>
      <c r="P1970" s="175" t="n"/>
      <c r="Q1970" s="175" t="n"/>
      <c r="R1970" s="175" t="n"/>
      <c r="S1970" s="257" t="n"/>
      <c r="U1970" s="296" t="n"/>
      <c r="V1970" s="175" t="n"/>
      <c r="W1970" s="175" t="n"/>
      <c r="X1970" s="175" t="n"/>
      <c r="Y1970" s="175" t="n"/>
      <c r="Z1970" s="175" t="n"/>
      <c r="AA1970" s="175" t="n"/>
      <c r="AB1970" s="175" t="n"/>
      <c r="AC1970" s="175" t="n"/>
      <c r="AD1970" s="175" t="n"/>
      <c r="AE1970" s="175" t="n"/>
      <c r="AF1970" s="175" t="n"/>
      <c r="AG1970" s="175" t="n"/>
      <c r="AH1970" s="175" t="n"/>
      <c r="AI1970" s="175" t="n"/>
      <c r="AJ1970" s="175" t="n"/>
    </row>
    <row r="1971">
      <c r="B1971" s="175" t="n"/>
      <c r="C1971" s="175" t="n"/>
      <c r="D1971" s="175" t="n"/>
      <c r="E1971" s="175" t="n"/>
      <c r="F1971" s="175" t="n"/>
      <c r="G1971" s="175" t="n"/>
      <c r="H1971" s="175" t="n"/>
      <c r="I1971" s="175" t="n"/>
      <c r="J1971" s="175" t="n"/>
      <c r="K1971" s="175" t="n"/>
      <c r="L1971" s="175" t="n"/>
      <c r="M1971" s="175" t="n"/>
      <c r="N1971" s="175" t="n"/>
      <c r="O1971" s="175" t="n"/>
      <c r="P1971" s="175" t="n"/>
      <c r="Q1971" s="175" t="n"/>
      <c r="R1971" s="175" t="n"/>
      <c r="S1971" s="257" t="n"/>
      <c r="U1971" s="296" t="n"/>
      <c r="V1971" s="175" t="n"/>
      <c r="W1971" s="175" t="n"/>
      <c r="X1971" s="175" t="n"/>
      <c r="Y1971" s="175" t="n"/>
      <c r="Z1971" s="175" t="n"/>
      <c r="AA1971" s="175" t="n"/>
      <c r="AB1971" s="175" t="n"/>
      <c r="AC1971" s="175" t="n"/>
      <c r="AD1971" s="175" t="n"/>
      <c r="AE1971" s="175" t="n"/>
      <c r="AF1971" s="175" t="n"/>
      <c r="AG1971" s="175" t="n"/>
      <c r="AH1971" s="175" t="n"/>
      <c r="AI1971" s="175" t="n"/>
      <c r="AJ1971" s="175" t="n"/>
    </row>
    <row r="1972">
      <c r="B1972" s="175" t="n"/>
      <c r="C1972" s="175" t="n"/>
      <c r="D1972" s="175" t="n"/>
      <c r="E1972" s="175" t="n"/>
      <c r="F1972" s="175" t="n"/>
      <c r="G1972" s="175" t="n"/>
      <c r="H1972" s="175" t="n"/>
      <c r="I1972" s="175" t="n"/>
      <c r="J1972" s="175" t="n"/>
      <c r="K1972" s="175" t="n"/>
      <c r="L1972" s="175" t="n"/>
      <c r="M1972" s="175" t="n"/>
      <c r="N1972" s="175" t="n"/>
      <c r="O1972" s="175" t="n"/>
      <c r="P1972" s="175" t="n"/>
      <c r="Q1972" s="175" t="n"/>
      <c r="R1972" s="175" t="n"/>
      <c r="S1972" s="257" t="n"/>
      <c r="U1972" s="296" t="n"/>
      <c r="V1972" s="175" t="n"/>
      <c r="W1972" s="175" t="n"/>
      <c r="X1972" s="175" t="n"/>
      <c r="Y1972" s="175" t="n"/>
      <c r="Z1972" s="175" t="n"/>
      <c r="AA1972" s="175" t="n"/>
      <c r="AB1972" s="175" t="n"/>
      <c r="AC1972" s="175" t="n"/>
      <c r="AD1972" s="175" t="n"/>
      <c r="AE1972" s="175" t="n"/>
      <c r="AF1972" s="175" t="n"/>
      <c r="AG1972" s="175" t="n"/>
      <c r="AH1972" s="175" t="n"/>
      <c r="AI1972" s="175" t="n"/>
      <c r="AJ1972" s="175" t="n"/>
    </row>
    <row r="1973">
      <c r="B1973" s="175" t="n"/>
      <c r="C1973" s="175" t="n"/>
      <c r="D1973" s="175" t="n"/>
      <c r="E1973" s="175" t="n"/>
      <c r="F1973" s="175" t="n"/>
      <c r="G1973" s="175" t="n"/>
      <c r="H1973" s="175" t="n"/>
      <c r="I1973" s="175" t="n"/>
      <c r="J1973" s="175" t="n"/>
      <c r="K1973" s="175" t="n"/>
      <c r="L1973" s="175" t="n"/>
      <c r="M1973" s="175" t="n"/>
      <c r="N1973" s="175" t="n"/>
      <c r="O1973" s="175" t="n"/>
      <c r="P1973" s="175" t="n"/>
      <c r="Q1973" s="175" t="n"/>
      <c r="R1973" s="175" t="n"/>
      <c r="S1973" s="257" t="n"/>
      <c r="U1973" s="296" t="n"/>
      <c r="V1973" s="175" t="n"/>
      <c r="W1973" s="175" t="n"/>
      <c r="X1973" s="175" t="n"/>
      <c r="Y1973" s="175" t="n"/>
      <c r="Z1973" s="175" t="n"/>
      <c r="AA1973" s="175" t="n"/>
      <c r="AB1973" s="175" t="n"/>
      <c r="AC1973" s="175" t="n"/>
      <c r="AD1973" s="175" t="n"/>
      <c r="AE1973" s="175" t="n"/>
      <c r="AF1973" s="175" t="n"/>
      <c r="AG1973" s="175" t="n"/>
      <c r="AH1973" s="175" t="n"/>
      <c r="AI1973" s="175" t="n"/>
      <c r="AJ1973" s="175" t="n"/>
    </row>
    <row r="1974">
      <c r="B1974" s="175" t="n"/>
      <c r="C1974" s="175" t="n"/>
      <c r="D1974" s="175" t="n"/>
      <c r="E1974" s="175" t="n"/>
      <c r="F1974" s="175" t="n"/>
      <c r="G1974" s="175" t="n"/>
      <c r="H1974" s="175" t="n"/>
      <c r="I1974" s="175" t="n"/>
      <c r="J1974" s="175" t="n"/>
      <c r="K1974" s="175" t="n"/>
      <c r="L1974" s="175" t="n"/>
      <c r="M1974" s="175" t="n"/>
      <c r="N1974" s="175" t="n"/>
      <c r="O1974" s="175" t="n"/>
      <c r="P1974" s="175" t="n"/>
      <c r="Q1974" s="175" t="n"/>
      <c r="R1974" s="175" t="n"/>
      <c r="S1974" s="257" t="n"/>
      <c r="U1974" s="296" t="n"/>
      <c r="V1974" s="175" t="n"/>
      <c r="W1974" s="175" t="n"/>
      <c r="X1974" s="175" t="n"/>
      <c r="Y1974" s="175" t="n"/>
      <c r="Z1974" s="175" t="n"/>
      <c r="AA1974" s="175" t="n"/>
      <c r="AB1974" s="175" t="n"/>
      <c r="AC1974" s="175" t="n"/>
      <c r="AD1974" s="175" t="n"/>
      <c r="AE1974" s="175" t="n"/>
      <c r="AF1974" s="175" t="n"/>
      <c r="AG1974" s="175" t="n"/>
      <c r="AH1974" s="175" t="n"/>
      <c r="AI1974" s="175" t="n"/>
      <c r="AJ1974" s="175" t="n"/>
    </row>
    <row r="1975">
      <c r="B1975" s="175" t="n"/>
      <c r="C1975" s="175" t="n"/>
      <c r="D1975" s="175" t="n"/>
      <c r="E1975" s="175" t="n"/>
      <c r="F1975" s="175" t="n"/>
      <c r="G1975" s="175" t="n"/>
      <c r="H1975" s="175" t="n"/>
      <c r="I1975" s="175" t="n"/>
      <c r="J1975" s="175" t="n"/>
      <c r="K1975" s="175" t="n"/>
      <c r="L1975" s="175" t="n"/>
      <c r="M1975" s="175" t="n"/>
      <c r="N1975" s="175" t="n"/>
      <c r="O1975" s="175" t="n"/>
      <c r="P1975" s="175" t="n"/>
      <c r="Q1975" s="175" t="n"/>
      <c r="R1975" s="175" t="n"/>
      <c r="S1975" s="257" t="n"/>
      <c r="U1975" s="296" t="n"/>
      <c r="V1975" s="175" t="n"/>
      <c r="W1975" s="175" t="n"/>
      <c r="X1975" s="175" t="n"/>
      <c r="Y1975" s="175" t="n"/>
      <c r="Z1975" s="175" t="n"/>
      <c r="AA1975" s="175" t="n"/>
      <c r="AB1975" s="175" t="n"/>
      <c r="AC1975" s="175" t="n"/>
      <c r="AD1975" s="175" t="n"/>
      <c r="AE1975" s="175" t="n"/>
      <c r="AF1975" s="175" t="n"/>
      <c r="AG1975" s="175" t="n"/>
      <c r="AH1975" s="175" t="n"/>
      <c r="AI1975" s="175" t="n"/>
      <c r="AJ1975" s="175" t="n"/>
    </row>
    <row r="1976">
      <c r="B1976" s="175" t="n"/>
      <c r="C1976" s="175" t="n"/>
      <c r="D1976" s="175" t="n"/>
      <c r="E1976" s="175" t="n"/>
      <c r="F1976" s="175" t="n"/>
      <c r="G1976" s="175" t="n"/>
      <c r="H1976" s="175" t="n"/>
      <c r="I1976" s="175" t="n"/>
      <c r="J1976" s="175" t="n"/>
      <c r="K1976" s="175" t="n"/>
      <c r="L1976" s="175" t="n"/>
      <c r="M1976" s="175" t="n"/>
      <c r="N1976" s="175" t="n"/>
      <c r="O1976" s="175" t="n"/>
      <c r="P1976" s="175" t="n"/>
      <c r="Q1976" s="175" t="n"/>
      <c r="R1976" s="175" t="n"/>
      <c r="S1976" s="257" t="n"/>
      <c r="U1976" s="296" t="n"/>
      <c r="V1976" s="175" t="n"/>
      <c r="W1976" s="175" t="n"/>
      <c r="X1976" s="175" t="n"/>
      <c r="Y1976" s="175" t="n"/>
      <c r="Z1976" s="175" t="n"/>
      <c r="AA1976" s="175" t="n"/>
      <c r="AB1976" s="175" t="n"/>
      <c r="AC1976" s="175" t="n"/>
      <c r="AD1976" s="175" t="n"/>
      <c r="AE1976" s="175" t="n"/>
      <c r="AF1976" s="175" t="n"/>
      <c r="AG1976" s="175" t="n"/>
      <c r="AH1976" s="175" t="n"/>
      <c r="AI1976" s="175" t="n"/>
      <c r="AJ1976" s="175" t="n"/>
    </row>
    <row r="1977">
      <c r="B1977" s="175" t="n"/>
      <c r="C1977" s="175" t="n"/>
      <c r="D1977" s="175" t="n"/>
      <c r="E1977" s="175" t="n"/>
      <c r="F1977" s="175" t="n"/>
      <c r="G1977" s="175" t="n"/>
      <c r="H1977" s="175" t="n"/>
      <c r="I1977" s="175" t="n"/>
      <c r="J1977" s="175" t="n"/>
      <c r="K1977" s="175" t="n"/>
      <c r="L1977" s="175" t="n"/>
      <c r="M1977" s="175" t="n"/>
      <c r="N1977" s="175" t="n"/>
      <c r="O1977" s="175" t="n"/>
      <c r="P1977" s="175" t="n"/>
      <c r="Q1977" s="175" t="n"/>
      <c r="R1977" s="175" t="n"/>
      <c r="S1977" s="257" t="n"/>
      <c r="U1977" s="296" t="n"/>
      <c r="V1977" s="175" t="n"/>
      <c r="W1977" s="175" t="n"/>
      <c r="X1977" s="175" t="n"/>
      <c r="Y1977" s="175" t="n"/>
      <c r="Z1977" s="175" t="n"/>
      <c r="AA1977" s="175" t="n"/>
      <c r="AB1977" s="175" t="n"/>
      <c r="AC1977" s="175" t="n"/>
      <c r="AD1977" s="175" t="n"/>
      <c r="AE1977" s="175" t="n"/>
      <c r="AF1977" s="175" t="n"/>
      <c r="AG1977" s="175" t="n"/>
      <c r="AH1977" s="175" t="n"/>
      <c r="AI1977" s="175" t="n"/>
      <c r="AJ1977" s="175" t="n"/>
    </row>
    <row r="1978">
      <c r="B1978" s="175" t="n"/>
      <c r="C1978" s="175" t="n"/>
      <c r="D1978" s="175" t="n"/>
      <c r="E1978" s="175" t="n"/>
      <c r="F1978" s="175" t="n"/>
      <c r="G1978" s="175" t="n"/>
      <c r="H1978" s="175" t="n"/>
      <c r="I1978" s="175" t="n"/>
      <c r="J1978" s="175" t="n"/>
      <c r="K1978" s="175" t="n"/>
      <c r="L1978" s="175" t="n"/>
      <c r="M1978" s="175" t="n"/>
      <c r="N1978" s="175" t="n"/>
      <c r="O1978" s="175" t="n"/>
      <c r="P1978" s="175" t="n"/>
      <c r="Q1978" s="175" t="n"/>
      <c r="R1978" s="175" t="n"/>
      <c r="S1978" s="257" t="n"/>
      <c r="U1978" s="296" t="n"/>
      <c r="V1978" s="175" t="n"/>
      <c r="W1978" s="175" t="n"/>
      <c r="X1978" s="175" t="n"/>
      <c r="Y1978" s="175" t="n"/>
      <c r="Z1978" s="175" t="n"/>
      <c r="AA1978" s="175" t="n"/>
      <c r="AB1978" s="175" t="n"/>
      <c r="AC1978" s="175" t="n"/>
      <c r="AD1978" s="175" t="n"/>
      <c r="AE1978" s="175" t="n"/>
      <c r="AF1978" s="175" t="n"/>
      <c r="AG1978" s="175" t="n"/>
      <c r="AH1978" s="175" t="n"/>
      <c r="AI1978" s="175" t="n"/>
      <c r="AJ1978" s="175" t="n"/>
    </row>
    <row r="1979">
      <c r="B1979" s="175" t="n"/>
      <c r="C1979" s="175" t="n"/>
      <c r="D1979" s="175" t="n"/>
      <c r="E1979" s="175" t="n"/>
      <c r="F1979" s="175" t="n"/>
      <c r="G1979" s="175" t="n"/>
      <c r="H1979" s="175" t="n"/>
      <c r="I1979" s="175" t="n"/>
      <c r="J1979" s="175" t="n"/>
      <c r="K1979" s="175" t="n"/>
      <c r="L1979" s="175" t="n"/>
      <c r="M1979" s="175" t="n"/>
      <c r="N1979" s="175" t="n"/>
      <c r="O1979" s="175" t="n"/>
      <c r="P1979" s="175" t="n"/>
      <c r="Q1979" s="175" t="n"/>
      <c r="R1979" s="175" t="n"/>
      <c r="S1979" s="257" t="n"/>
      <c r="U1979" s="296" t="n"/>
      <c r="V1979" s="175" t="n"/>
      <c r="W1979" s="175" t="n"/>
      <c r="X1979" s="175" t="n"/>
      <c r="Y1979" s="175" t="n"/>
      <c r="Z1979" s="175" t="n"/>
      <c r="AA1979" s="175" t="n"/>
      <c r="AB1979" s="175" t="n"/>
      <c r="AC1979" s="175" t="n"/>
      <c r="AD1979" s="175" t="n"/>
      <c r="AE1979" s="175" t="n"/>
      <c r="AF1979" s="175" t="n"/>
      <c r="AG1979" s="175" t="n"/>
      <c r="AH1979" s="175" t="n"/>
      <c r="AI1979" s="175" t="n"/>
      <c r="AJ1979" s="175" t="n"/>
    </row>
    <row r="1980">
      <c r="B1980" s="175" t="n"/>
      <c r="C1980" s="175" t="n"/>
      <c r="D1980" s="175" t="n"/>
      <c r="E1980" s="175" t="n"/>
      <c r="F1980" s="175" t="n"/>
      <c r="G1980" s="175" t="n"/>
      <c r="H1980" s="175" t="n"/>
      <c r="I1980" s="175" t="n"/>
      <c r="J1980" s="175" t="n"/>
      <c r="K1980" s="175" t="n"/>
      <c r="L1980" s="175" t="n"/>
      <c r="M1980" s="175" t="n"/>
      <c r="N1980" s="175" t="n"/>
      <c r="O1980" s="175" t="n"/>
      <c r="P1980" s="175" t="n"/>
      <c r="Q1980" s="175" t="n"/>
      <c r="R1980" s="175" t="n"/>
      <c r="S1980" s="257" t="n"/>
      <c r="U1980" s="296" t="n"/>
      <c r="V1980" s="175" t="n"/>
      <c r="W1980" s="175" t="n"/>
      <c r="X1980" s="175" t="n"/>
      <c r="Y1980" s="175" t="n"/>
      <c r="Z1980" s="175" t="n"/>
      <c r="AA1980" s="175" t="n"/>
      <c r="AB1980" s="175" t="n"/>
      <c r="AC1980" s="175" t="n"/>
      <c r="AD1980" s="175" t="n"/>
      <c r="AE1980" s="175" t="n"/>
      <c r="AF1980" s="175" t="n"/>
      <c r="AG1980" s="175" t="n"/>
      <c r="AH1980" s="175" t="n"/>
      <c r="AI1980" s="175" t="n"/>
      <c r="AJ1980" s="175" t="n"/>
    </row>
    <row r="1981">
      <c r="B1981" s="175" t="n"/>
      <c r="C1981" s="175" t="n"/>
      <c r="D1981" s="175" t="n"/>
      <c r="E1981" s="175" t="n"/>
      <c r="F1981" s="175" t="n"/>
      <c r="G1981" s="175" t="n"/>
      <c r="H1981" s="175" t="n"/>
      <c r="I1981" s="175" t="n"/>
      <c r="J1981" s="175" t="n"/>
      <c r="K1981" s="175" t="n"/>
      <c r="L1981" s="175" t="n"/>
      <c r="M1981" s="175" t="n"/>
      <c r="N1981" s="175" t="n"/>
      <c r="O1981" s="175" t="n"/>
      <c r="P1981" s="175" t="n"/>
      <c r="Q1981" s="175" t="n"/>
      <c r="R1981" s="175" t="n"/>
      <c r="S1981" s="257" t="n"/>
      <c r="U1981" s="296" t="n"/>
      <c r="V1981" s="175" t="n"/>
      <c r="W1981" s="175" t="n"/>
      <c r="X1981" s="175" t="n"/>
      <c r="Y1981" s="175" t="n"/>
      <c r="Z1981" s="175" t="n"/>
      <c r="AA1981" s="175" t="n"/>
      <c r="AB1981" s="175" t="n"/>
      <c r="AC1981" s="175" t="n"/>
      <c r="AD1981" s="175" t="n"/>
      <c r="AE1981" s="175" t="n"/>
      <c r="AF1981" s="175" t="n"/>
      <c r="AG1981" s="175" t="n"/>
      <c r="AH1981" s="175" t="n"/>
      <c r="AI1981" s="175" t="n"/>
      <c r="AJ1981" s="175" t="n"/>
    </row>
    <row r="1982">
      <c r="B1982" s="175" t="n"/>
      <c r="C1982" s="175" t="n"/>
      <c r="D1982" s="175" t="n"/>
      <c r="E1982" s="175" t="n"/>
      <c r="F1982" s="175" t="n"/>
      <c r="G1982" s="175" t="n"/>
      <c r="H1982" s="175" t="n"/>
      <c r="I1982" s="175" t="n"/>
      <c r="J1982" s="175" t="n"/>
      <c r="K1982" s="175" t="n"/>
      <c r="L1982" s="175" t="n"/>
      <c r="M1982" s="175" t="n"/>
      <c r="N1982" s="175" t="n"/>
      <c r="O1982" s="175" t="n"/>
      <c r="P1982" s="175" t="n"/>
      <c r="Q1982" s="175" t="n"/>
      <c r="R1982" s="175" t="n"/>
      <c r="S1982" s="257" t="n"/>
      <c r="U1982" s="296" t="n"/>
      <c r="V1982" s="175" t="n"/>
      <c r="W1982" s="175" t="n"/>
      <c r="X1982" s="175" t="n"/>
      <c r="Y1982" s="175" t="n"/>
      <c r="Z1982" s="175" t="n"/>
      <c r="AA1982" s="175" t="n"/>
      <c r="AB1982" s="175" t="n"/>
      <c r="AC1982" s="175" t="n"/>
      <c r="AD1982" s="175" t="n"/>
      <c r="AE1982" s="175" t="n"/>
      <c r="AF1982" s="175" t="n"/>
      <c r="AG1982" s="175" t="n"/>
      <c r="AH1982" s="175" t="n"/>
      <c r="AI1982" s="175" t="n"/>
      <c r="AJ1982" s="175" t="n"/>
    </row>
    <row r="1983">
      <c r="B1983" s="175" t="n"/>
      <c r="C1983" s="175" t="n"/>
      <c r="D1983" s="175" t="n"/>
      <c r="E1983" s="175" t="n"/>
      <c r="F1983" s="175" t="n"/>
      <c r="G1983" s="175" t="n"/>
      <c r="H1983" s="175" t="n"/>
      <c r="I1983" s="175" t="n"/>
      <c r="J1983" s="175" t="n"/>
      <c r="K1983" s="175" t="n"/>
      <c r="L1983" s="175" t="n"/>
      <c r="M1983" s="175" t="n"/>
      <c r="N1983" s="175" t="n"/>
      <c r="O1983" s="175" t="n"/>
      <c r="P1983" s="175" t="n"/>
      <c r="Q1983" s="175" t="n"/>
      <c r="R1983" s="175" t="n"/>
      <c r="S1983" s="257" t="n"/>
      <c r="U1983" s="296" t="n"/>
      <c r="V1983" s="175" t="n"/>
      <c r="W1983" s="175" t="n"/>
      <c r="X1983" s="175" t="n"/>
      <c r="Y1983" s="175" t="n"/>
      <c r="Z1983" s="175" t="n"/>
      <c r="AA1983" s="175" t="n"/>
      <c r="AB1983" s="175" t="n"/>
      <c r="AC1983" s="175" t="n"/>
      <c r="AD1983" s="175" t="n"/>
      <c r="AE1983" s="175" t="n"/>
      <c r="AF1983" s="175" t="n"/>
      <c r="AG1983" s="175" t="n"/>
      <c r="AH1983" s="175" t="n"/>
      <c r="AI1983" s="175" t="n"/>
      <c r="AJ1983" s="175" t="n"/>
    </row>
    <row r="1984">
      <c r="B1984" s="175" t="n"/>
      <c r="C1984" s="175" t="n"/>
      <c r="D1984" s="175" t="n"/>
      <c r="E1984" s="175" t="n"/>
      <c r="F1984" s="175" t="n"/>
      <c r="G1984" s="175" t="n"/>
      <c r="H1984" s="175" t="n"/>
      <c r="I1984" s="175" t="n"/>
      <c r="J1984" s="175" t="n"/>
      <c r="K1984" s="175" t="n"/>
      <c r="L1984" s="175" t="n"/>
      <c r="M1984" s="175" t="n"/>
      <c r="N1984" s="175" t="n"/>
      <c r="O1984" s="175" t="n"/>
      <c r="P1984" s="175" t="n"/>
      <c r="Q1984" s="175" t="n"/>
      <c r="R1984" s="175" t="n"/>
      <c r="S1984" s="257" t="n"/>
      <c r="U1984" s="296" t="n"/>
      <c r="V1984" s="175" t="n"/>
      <c r="W1984" s="175" t="n"/>
      <c r="X1984" s="175" t="n"/>
      <c r="Y1984" s="175" t="n"/>
      <c r="Z1984" s="175" t="n"/>
      <c r="AA1984" s="175" t="n"/>
      <c r="AB1984" s="175" t="n"/>
      <c r="AC1984" s="175" t="n"/>
      <c r="AD1984" s="175" t="n"/>
      <c r="AE1984" s="175" t="n"/>
      <c r="AF1984" s="175" t="n"/>
      <c r="AG1984" s="175" t="n"/>
      <c r="AH1984" s="175" t="n"/>
      <c r="AI1984" s="175" t="n"/>
      <c r="AJ1984" s="175" t="n"/>
    </row>
    <row r="1985">
      <c r="B1985" s="175" t="n"/>
      <c r="C1985" s="175" t="n"/>
      <c r="D1985" s="175" t="n"/>
      <c r="E1985" s="175" t="n"/>
      <c r="F1985" s="175" t="n"/>
      <c r="G1985" s="175" t="n"/>
      <c r="H1985" s="175" t="n"/>
      <c r="I1985" s="175" t="n"/>
      <c r="J1985" s="175" t="n"/>
      <c r="K1985" s="175" t="n"/>
      <c r="L1985" s="175" t="n"/>
      <c r="M1985" s="175" t="n"/>
      <c r="N1985" s="175" t="n"/>
      <c r="O1985" s="175" t="n"/>
      <c r="P1985" s="175" t="n"/>
      <c r="Q1985" s="175" t="n"/>
      <c r="R1985" s="175" t="n"/>
      <c r="S1985" s="257" t="n"/>
      <c r="U1985" s="296" t="n"/>
      <c r="V1985" s="175" t="n"/>
      <c r="W1985" s="175" t="n"/>
      <c r="X1985" s="175" t="n"/>
      <c r="Y1985" s="175" t="n"/>
      <c r="Z1985" s="175" t="n"/>
      <c r="AA1985" s="175" t="n"/>
      <c r="AB1985" s="175" t="n"/>
      <c r="AC1985" s="175" t="n"/>
      <c r="AD1985" s="175" t="n"/>
      <c r="AE1985" s="175" t="n"/>
      <c r="AF1985" s="175" t="n"/>
      <c r="AG1985" s="175" t="n"/>
      <c r="AH1985" s="175" t="n"/>
      <c r="AI1985" s="175" t="n"/>
      <c r="AJ1985" s="175" t="n"/>
    </row>
    <row r="1986">
      <c r="B1986" s="175" t="n"/>
      <c r="C1986" s="175" t="n"/>
      <c r="D1986" s="175" t="n"/>
      <c r="E1986" s="175" t="n"/>
      <c r="F1986" s="175" t="n"/>
      <c r="G1986" s="175" t="n"/>
      <c r="H1986" s="175" t="n"/>
      <c r="I1986" s="175" t="n"/>
      <c r="J1986" s="175" t="n"/>
      <c r="K1986" s="175" t="n"/>
      <c r="L1986" s="175" t="n"/>
      <c r="M1986" s="175" t="n"/>
      <c r="N1986" s="175" t="n"/>
      <c r="O1986" s="175" t="n"/>
      <c r="P1986" s="175" t="n"/>
      <c r="Q1986" s="175" t="n"/>
      <c r="R1986" s="175" t="n"/>
      <c r="S1986" s="257" t="n"/>
      <c r="U1986" s="296" t="n"/>
      <c r="V1986" s="175" t="n"/>
      <c r="W1986" s="175" t="n"/>
      <c r="X1986" s="175" t="n"/>
      <c r="Y1986" s="175" t="n"/>
      <c r="Z1986" s="175" t="n"/>
      <c r="AA1986" s="175" t="n"/>
      <c r="AB1986" s="175" t="n"/>
      <c r="AC1986" s="175" t="n"/>
      <c r="AD1986" s="175" t="n"/>
      <c r="AE1986" s="175" t="n"/>
      <c r="AF1986" s="175" t="n"/>
      <c r="AG1986" s="175" t="n"/>
      <c r="AH1986" s="175" t="n"/>
      <c r="AI1986" s="175" t="n"/>
      <c r="AJ1986" s="175" t="n"/>
    </row>
    <row r="1987">
      <c r="B1987" s="175" t="n"/>
      <c r="C1987" s="175" t="n"/>
      <c r="D1987" s="175" t="n"/>
      <c r="E1987" s="175" t="n"/>
      <c r="F1987" s="175" t="n"/>
      <c r="G1987" s="175" t="n"/>
      <c r="H1987" s="175" t="n"/>
      <c r="I1987" s="175" t="n"/>
      <c r="J1987" s="175" t="n"/>
      <c r="K1987" s="175" t="n"/>
      <c r="L1987" s="175" t="n"/>
      <c r="M1987" s="175" t="n"/>
      <c r="N1987" s="175" t="n"/>
      <c r="O1987" s="175" t="n"/>
      <c r="P1987" s="175" t="n"/>
      <c r="Q1987" s="175" t="n"/>
      <c r="R1987" s="175" t="n"/>
      <c r="S1987" s="257" t="n"/>
      <c r="U1987" s="296" t="n"/>
      <c r="V1987" s="175" t="n"/>
      <c r="W1987" s="175" t="n"/>
      <c r="X1987" s="175" t="n"/>
      <c r="Y1987" s="175" t="n"/>
      <c r="Z1987" s="175" t="n"/>
      <c r="AA1987" s="175" t="n"/>
      <c r="AB1987" s="175" t="n"/>
      <c r="AC1987" s="175" t="n"/>
      <c r="AD1987" s="175" t="n"/>
      <c r="AE1987" s="175" t="n"/>
      <c r="AF1987" s="175" t="n"/>
      <c r="AG1987" s="175" t="n"/>
      <c r="AH1987" s="175" t="n"/>
      <c r="AI1987" s="175" t="n"/>
      <c r="AJ1987" s="175" t="n"/>
    </row>
    <row r="1988">
      <c r="B1988" s="175" t="n"/>
      <c r="C1988" s="175" t="n"/>
      <c r="D1988" s="175" t="n"/>
      <c r="E1988" s="175" t="n"/>
      <c r="F1988" s="175" t="n"/>
      <c r="G1988" s="175" t="n"/>
      <c r="H1988" s="175" t="n"/>
      <c r="I1988" s="175" t="n"/>
      <c r="J1988" s="175" t="n"/>
      <c r="K1988" s="175" t="n"/>
      <c r="L1988" s="175" t="n"/>
      <c r="M1988" s="175" t="n"/>
      <c r="N1988" s="175" t="n"/>
      <c r="O1988" s="175" t="n"/>
      <c r="P1988" s="175" t="n"/>
      <c r="Q1988" s="175" t="n"/>
      <c r="R1988" s="175" t="n"/>
      <c r="S1988" s="257" t="n"/>
      <c r="U1988" s="296" t="n"/>
      <c r="V1988" s="175" t="n"/>
      <c r="W1988" s="175" t="n"/>
      <c r="X1988" s="175" t="n"/>
      <c r="Y1988" s="175" t="n"/>
      <c r="Z1988" s="175" t="n"/>
      <c r="AA1988" s="175" t="n"/>
      <c r="AB1988" s="175" t="n"/>
      <c r="AC1988" s="175" t="n"/>
      <c r="AD1988" s="175" t="n"/>
      <c r="AE1988" s="175" t="n"/>
      <c r="AF1988" s="175" t="n"/>
      <c r="AG1988" s="175" t="n"/>
      <c r="AH1988" s="175" t="n"/>
      <c r="AI1988" s="175" t="n"/>
      <c r="AJ1988" s="175" t="n"/>
    </row>
    <row r="1989">
      <c r="B1989" s="175" t="n"/>
      <c r="C1989" s="175" t="n"/>
      <c r="D1989" s="175" t="n"/>
      <c r="E1989" s="175" t="n"/>
      <c r="F1989" s="175" t="n"/>
      <c r="G1989" s="175" t="n"/>
      <c r="H1989" s="175" t="n"/>
      <c r="I1989" s="175" t="n"/>
      <c r="J1989" s="175" t="n"/>
      <c r="K1989" s="175" t="n"/>
      <c r="L1989" s="175" t="n"/>
      <c r="M1989" s="175" t="n"/>
      <c r="N1989" s="175" t="n"/>
      <c r="O1989" s="175" t="n"/>
      <c r="P1989" s="175" t="n"/>
      <c r="Q1989" s="175" t="n"/>
      <c r="R1989" s="175" t="n"/>
      <c r="S1989" s="257" t="n"/>
      <c r="U1989" s="296" t="n"/>
      <c r="V1989" s="175" t="n"/>
      <c r="W1989" s="175" t="n"/>
      <c r="X1989" s="175" t="n"/>
      <c r="Y1989" s="175" t="n"/>
      <c r="Z1989" s="175" t="n"/>
      <c r="AA1989" s="175" t="n"/>
      <c r="AB1989" s="175" t="n"/>
      <c r="AC1989" s="175" t="n"/>
      <c r="AD1989" s="175" t="n"/>
      <c r="AE1989" s="175" t="n"/>
      <c r="AF1989" s="175" t="n"/>
      <c r="AG1989" s="175" t="n"/>
      <c r="AH1989" s="175" t="n"/>
      <c r="AI1989" s="175" t="n"/>
      <c r="AJ1989" s="175" t="n"/>
    </row>
    <row r="1990">
      <c r="B1990" s="175" t="n"/>
      <c r="C1990" s="175" t="n"/>
      <c r="D1990" s="175" t="n"/>
      <c r="E1990" s="175" t="n"/>
      <c r="F1990" s="175" t="n"/>
      <c r="G1990" s="175" t="n"/>
      <c r="H1990" s="175" t="n"/>
      <c r="I1990" s="175" t="n"/>
      <c r="J1990" s="175" t="n"/>
      <c r="K1990" s="175" t="n"/>
      <c r="L1990" s="175" t="n"/>
      <c r="M1990" s="175" t="n"/>
      <c r="N1990" s="175" t="n"/>
      <c r="O1990" s="175" t="n"/>
      <c r="P1990" s="175" t="n"/>
      <c r="Q1990" s="175" t="n"/>
      <c r="R1990" s="175" t="n"/>
      <c r="S1990" s="257" t="n"/>
      <c r="U1990" s="296" t="n"/>
      <c r="V1990" s="175" t="n"/>
      <c r="W1990" s="175" t="n"/>
      <c r="X1990" s="175" t="n"/>
      <c r="Y1990" s="175" t="n"/>
      <c r="Z1990" s="175" t="n"/>
      <c r="AA1990" s="175" t="n"/>
      <c r="AB1990" s="175" t="n"/>
      <c r="AC1990" s="175" t="n"/>
      <c r="AD1990" s="175" t="n"/>
      <c r="AE1990" s="175" t="n"/>
      <c r="AF1990" s="175" t="n"/>
      <c r="AG1990" s="175" t="n"/>
      <c r="AH1990" s="175" t="n"/>
      <c r="AI1990" s="175" t="n"/>
      <c r="AJ1990" s="175" t="n"/>
    </row>
    <row r="1991">
      <c r="B1991" s="175" t="n"/>
      <c r="C1991" s="175" t="n"/>
      <c r="D1991" s="175" t="n"/>
      <c r="E1991" s="175" t="n"/>
      <c r="F1991" s="175" t="n"/>
      <c r="G1991" s="175" t="n"/>
      <c r="H1991" s="175" t="n"/>
      <c r="I1991" s="175" t="n"/>
      <c r="J1991" s="175" t="n"/>
      <c r="K1991" s="175" t="n"/>
      <c r="L1991" s="175" t="n"/>
      <c r="M1991" s="175" t="n"/>
      <c r="N1991" s="175" t="n"/>
      <c r="O1991" s="175" t="n"/>
      <c r="P1991" s="175" t="n"/>
      <c r="Q1991" s="175" t="n"/>
      <c r="R1991" s="175" t="n"/>
      <c r="S1991" s="257" t="n"/>
      <c r="U1991" s="296" t="n"/>
      <c r="V1991" s="175" t="n"/>
      <c r="W1991" s="175" t="n"/>
      <c r="X1991" s="175" t="n"/>
      <c r="Y1991" s="175" t="n"/>
      <c r="Z1991" s="175" t="n"/>
      <c r="AA1991" s="175" t="n"/>
      <c r="AB1991" s="175" t="n"/>
      <c r="AC1991" s="175" t="n"/>
      <c r="AD1991" s="175" t="n"/>
      <c r="AE1991" s="175" t="n"/>
      <c r="AF1991" s="175" t="n"/>
      <c r="AG1991" s="175" t="n"/>
      <c r="AH1991" s="175" t="n"/>
      <c r="AI1991" s="175" t="n"/>
      <c r="AJ1991" s="175" t="n"/>
    </row>
    <row r="1992">
      <c r="B1992" s="175" t="n"/>
      <c r="C1992" s="175" t="n"/>
      <c r="D1992" s="175" t="n"/>
      <c r="E1992" s="175" t="n"/>
      <c r="F1992" s="175" t="n"/>
      <c r="G1992" s="175" t="n"/>
      <c r="H1992" s="175" t="n"/>
      <c r="I1992" s="175" t="n"/>
      <c r="J1992" s="175" t="n"/>
      <c r="K1992" s="175" t="n"/>
      <c r="L1992" s="175" t="n"/>
      <c r="M1992" s="175" t="n"/>
      <c r="N1992" s="175" t="n"/>
      <c r="O1992" s="175" t="n"/>
      <c r="P1992" s="175" t="n"/>
      <c r="Q1992" s="175" t="n"/>
      <c r="R1992" s="175" t="n"/>
      <c r="S1992" s="257" t="n"/>
      <c r="U1992" s="296" t="n"/>
      <c r="V1992" s="175" t="n"/>
      <c r="W1992" s="175" t="n"/>
      <c r="X1992" s="175" t="n"/>
      <c r="Y1992" s="175" t="n"/>
      <c r="Z1992" s="175" t="n"/>
      <c r="AA1992" s="175" t="n"/>
      <c r="AB1992" s="175" t="n"/>
      <c r="AC1992" s="175" t="n"/>
      <c r="AD1992" s="175" t="n"/>
      <c r="AE1992" s="175" t="n"/>
      <c r="AF1992" s="175" t="n"/>
      <c r="AG1992" s="175" t="n"/>
      <c r="AH1992" s="175" t="n"/>
      <c r="AI1992" s="175" t="n"/>
      <c r="AJ1992" s="175" t="n"/>
    </row>
    <row r="1993">
      <c r="B1993" s="175" t="n"/>
      <c r="C1993" s="175" t="n"/>
      <c r="D1993" s="175" t="n"/>
      <c r="E1993" s="175" t="n"/>
      <c r="F1993" s="175" t="n"/>
      <c r="G1993" s="175" t="n"/>
      <c r="H1993" s="175" t="n"/>
      <c r="I1993" s="175" t="n"/>
      <c r="J1993" s="175" t="n"/>
      <c r="K1993" s="175" t="n"/>
      <c r="L1993" s="175" t="n"/>
      <c r="M1993" s="175" t="n"/>
      <c r="N1993" s="175" t="n"/>
      <c r="O1993" s="175" t="n"/>
      <c r="P1993" s="175" t="n"/>
      <c r="Q1993" s="175" t="n"/>
      <c r="R1993" s="175" t="n"/>
      <c r="S1993" s="257" t="n"/>
      <c r="U1993" s="296" t="n"/>
      <c r="V1993" s="175" t="n"/>
      <c r="W1993" s="175" t="n"/>
      <c r="X1993" s="175" t="n"/>
      <c r="Y1993" s="175" t="n"/>
      <c r="Z1993" s="175" t="n"/>
      <c r="AA1993" s="175" t="n"/>
      <c r="AB1993" s="175" t="n"/>
      <c r="AC1993" s="175" t="n"/>
      <c r="AD1993" s="175" t="n"/>
      <c r="AE1993" s="175" t="n"/>
      <c r="AF1993" s="175" t="n"/>
      <c r="AG1993" s="175" t="n"/>
      <c r="AH1993" s="175" t="n"/>
      <c r="AI1993" s="175" t="n"/>
      <c r="AJ1993" s="175" t="n"/>
    </row>
    <row r="1994">
      <c r="B1994" s="175" t="n"/>
      <c r="C1994" s="175" t="n"/>
      <c r="D1994" s="175" t="n"/>
      <c r="E1994" s="175" t="n"/>
      <c r="F1994" s="175" t="n"/>
      <c r="G1994" s="175" t="n"/>
      <c r="H1994" s="175" t="n"/>
      <c r="I1994" s="175" t="n"/>
      <c r="J1994" s="175" t="n"/>
      <c r="K1994" s="175" t="n"/>
      <c r="L1994" s="175" t="n"/>
      <c r="M1994" s="175" t="n"/>
      <c r="N1994" s="175" t="n"/>
      <c r="O1994" s="175" t="n"/>
      <c r="P1994" s="175" t="n"/>
      <c r="Q1994" s="175" t="n"/>
      <c r="R1994" s="175" t="n"/>
      <c r="S1994" s="257" t="n"/>
      <c r="U1994" s="296" t="n"/>
      <c r="V1994" s="175" t="n"/>
      <c r="W1994" s="175" t="n"/>
      <c r="X1994" s="175" t="n"/>
      <c r="Y1994" s="175" t="n"/>
      <c r="Z1994" s="175" t="n"/>
      <c r="AA1994" s="175" t="n"/>
      <c r="AB1994" s="175" t="n"/>
      <c r="AC1994" s="175" t="n"/>
      <c r="AD1994" s="175" t="n"/>
      <c r="AE1994" s="175" t="n"/>
      <c r="AF1994" s="175" t="n"/>
      <c r="AG1994" s="175" t="n"/>
      <c r="AH1994" s="175" t="n"/>
      <c r="AI1994" s="175" t="n"/>
      <c r="AJ1994" s="175" t="n"/>
    </row>
    <row r="1995">
      <c r="B1995" s="175" t="n"/>
      <c r="C1995" s="175" t="n"/>
      <c r="D1995" s="175" t="n"/>
      <c r="E1995" s="175" t="n"/>
      <c r="F1995" s="175" t="n"/>
      <c r="G1995" s="175" t="n"/>
      <c r="H1995" s="175" t="n"/>
      <c r="I1995" s="175" t="n"/>
      <c r="J1995" s="175" t="n"/>
      <c r="K1995" s="175" t="n"/>
      <c r="L1995" s="175" t="n"/>
      <c r="M1995" s="175" t="n"/>
      <c r="N1995" s="175" t="n"/>
      <c r="O1995" s="175" t="n"/>
      <c r="P1995" s="175" t="n"/>
      <c r="Q1995" s="175" t="n"/>
      <c r="R1995" s="175" t="n"/>
      <c r="S1995" s="257" t="n"/>
      <c r="U1995" s="296" t="n"/>
      <c r="V1995" s="175" t="n"/>
      <c r="W1995" s="175" t="n"/>
      <c r="X1995" s="175" t="n"/>
      <c r="Y1995" s="175" t="n"/>
      <c r="Z1995" s="175" t="n"/>
      <c r="AA1995" s="175" t="n"/>
      <c r="AB1995" s="175" t="n"/>
      <c r="AC1995" s="175" t="n"/>
      <c r="AD1995" s="175" t="n"/>
      <c r="AE1995" s="175" t="n"/>
      <c r="AF1995" s="175" t="n"/>
      <c r="AG1995" s="175" t="n"/>
      <c r="AH1995" s="175" t="n"/>
      <c r="AI1995" s="175" t="n"/>
      <c r="AJ1995" s="175" t="n"/>
    </row>
    <row r="1996">
      <c r="B1996" s="175" t="n"/>
      <c r="C1996" s="175" t="n"/>
      <c r="D1996" s="175" t="n"/>
      <c r="E1996" s="175" t="n"/>
      <c r="F1996" s="175" t="n"/>
      <c r="G1996" s="175" t="n"/>
      <c r="H1996" s="175" t="n"/>
      <c r="I1996" s="175" t="n"/>
      <c r="J1996" s="175" t="n"/>
      <c r="K1996" s="175" t="n"/>
      <c r="L1996" s="175" t="n"/>
      <c r="M1996" s="175" t="n"/>
      <c r="N1996" s="175" t="n"/>
      <c r="O1996" s="175" t="n"/>
      <c r="P1996" s="175" t="n"/>
      <c r="Q1996" s="175" t="n"/>
      <c r="R1996" s="175" t="n"/>
      <c r="S1996" s="257" t="n"/>
      <c r="U1996" s="296" t="n"/>
      <c r="V1996" s="175" t="n"/>
      <c r="W1996" s="175" t="n"/>
      <c r="X1996" s="175" t="n"/>
      <c r="Y1996" s="175" t="n"/>
      <c r="Z1996" s="175" t="n"/>
      <c r="AA1996" s="175" t="n"/>
      <c r="AB1996" s="175" t="n"/>
      <c r="AC1996" s="175" t="n"/>
      <c r="AD1996" s="175" t="n"/>
      <c r="AE1996" s="175" t="n"/>
      <c r="AF1996" s="175" t="n"/>
      <c r="AG1996" s="175" t="n"/>
      <c r="AH1996" s="175" t="n"/>
      <c r="AI1996" s="175" t="n"/>
      <c r="AJ1996" s="175" t="n"/>
    </row>
    <row r="1997">
      <c r="B1997" s="175" t="n"/>
      <c r="C1997" s="175" t="n"/>
      <c r="D1997" s="175" t="n"/>
      <c r="E1997" s="175" t="n"/>
      <c r="F1997" s="175" t="n"/>
      <c r="G1997" s="175" t="n"/>
      <c r="H1997" s="175" t="n"/>
      <c r="I1997" s="175" t="n"/>
      <c r="J1997" s="175" t="n"/>
      <c r="K1997" s="175" t="n"/>
      <c r="L1997" s="175" t="n"/>
      <c r="M1997" s="175" t="n"/>
      <c r="N1997" s="175" t="n"/>
      <c r="O1997" s="175" t="n"/>
      <c r="P1997" s="175" t="n"/>
      <c r="Q1997" s="175" t="n"/>
      <c r="R1997" s="175" t="n"/>
      <c r="S1997" s="257" t="n"/>
      <c r="U1997" s="296" t="n"/>
      <c r="V1997" s="175" t="n"/>
      <c r="W1997" s="175" t="n"/>
      <c r="X1997" s="175" t="n"/>
      <c r="Y1997" s="175" t="n"/>
      <c r="Z1997" s="175" t="n"/>
      <c r="AA1997" s="175" t="n"/>
      <c r="AB1997" s="175" t="n"/>
      <c r="AC1997" s="175" t="n"/>
      <c r="AD1997" s="175" t="n"/>
      <c r="AE1997" s="175" t="n"/>
      <c r="AF1997" s="175" t="n"/>
      <c r="AG1997" s="175" t="n"/>
      <c r="AH1997" s="175" t="n"/>
      <c r="AI1997" s="175" t="n"/>
      <c r="AJ1997" s="175" t="n"/>
    </row>
    <row r="1998">
      <c r="B1998" s="175" t="n"/>
      <c r="C1998" s="175" t="n"/>
      <c r="D1998" s="175" t="n"/>
      <c r="E1998" s="175" t="n"/>
      <c r="F1998" s="175" t="n"/>
      <c r="G1998" s="175" t="n"/>
      <c r="H1998" s="175" t="n"/>
      <c r="I1998" s="175" t="n"/>
      <c r="J1998" s="175" t="n"/>
      <c r="K1998" s="175" t="n"/>
      <c r="L1998" s="175" t="n"/>
      <c r="M1998" s="175" t="n"/>
      <c r="N1998" s="175" t="n"/>
      <c r="O1998" s="175" t="n"/>
      <c r="P1998" s="175" t="n"/>
      <c r="Q1998" s="175" t="n"/>
      <c r="R1998" s="175" t="n"/>
      <c r="S1998" s="257" t="n"/>
      <c r="U1998" s="296" t="n"/>
      <c r="V1998" s="175" t="n"/>
      <c r="W1998" s="175" t="n"/>
      <c r="X1998" s="175" t="n"/>
      <c r="Y1998" s="175" t="n"/>
      <c r="Z1998" s="175" t="n"/>
      <c r="AA1998" s="175" t="n"/>
      <c r="AB1998" s="175" t="n"/>
      <c r="AC1998" s="175" t="n"/>
      <c r="AD1998" s="175" t="n"/>
      <c r="AE1998" s="175" t="n"/>
      <c r="AF1998" s="175" t="n"/>
      <c r="AG1998" s="175" t="n"/>
      <c r="AH1998" s="175" t="n"/>
      <c r="AI1998" s="175" t="n"/>
      <c r="AJ1998" s="175" t="n"/>
    </row>
    <row r="1999">
      <c r="B1999" s="175" t="n"/>
      <c r="C1999" s="175" t="n"/>
      <c r="D1999" s="175" t="n"/>
      <c r="E1999" s="175" t="n"/>
      <c r="F1999" s="175" t="n"/>
      <c r="G1999" s="175" t="n"/>
      <c r="H1999" s="175" t="n"/>
      <c r="I1999" s="175" t="n"/>
      <c r="J1999" s="175" t="n"/>
      <c r="K1999" s="175" t="n"/>
      <c r="L1999" s="175" t="n"/>
      <c r="M1999" s="175" t="n"/>
      <c r="N1999" s="175" t="n"/>
      <c r="O1999" s="175" t="n"/>
      <c r="P1999" s="175" t="n"/>
      <c r="Q1999" s="175" t="n"/>
      <c r="R1999" s="175" t="n"/>
      <c r="S1999" s="257" t="n"/>
      <c r="U1999" s="296" t="n"/>
      <c r="V1999" s="175" t="n"/>
      <c r="W1999" s="175" t="n"/>
      <c r="X1999" s="175" t="n"/>
      <c r="Y1999" s="175" t="n"/>
      <c r="Z1999" s="175" t="n"/>
      <c r="AA1999" s="175" t="n"/>
      <c r="AB1999" s="175" t="n"/>
      <c r="AC1999" s="175" t="n"/>
      <c r="AD1999" s="175" t="n"/>
      <c r="AE1999" s="175" t="n"/>
      <c r="AF1999" s="175" t="n"/>
      <c r="AG1999" s="175" t="n"/>
      <c r="AH1999" s="175" t="n"/>
      <c r="AI1999" s="175" t="n"/>
      <c r="AJ1999" s="175" t="n"/>
    </row>
    <row r="2000">
      <c r="B2000" s="175" t="n"/>
      <c r="C2000" s="175" t="n"/>
      <c r="D2000" s="175" t="n"/>
      <c r="E2000" s="175" t="n"/>
      <c r="F2000" s="175" t="n"/>
      <c r="G2000" s="175" t="n"/>
      <c r="H2000" s="175" t="n"/>
      <c r="I2000" s="175" t="n"/>
      <c r="J2000" s="175" t="n"/>
      <c r="K2000" s="175" t="n"/>
      <c r="L2000" s="175" t="n"/>
      <c r="M2000" s="175" t="n"/>
      <c r="N2000" s="175" t="n"/>
      <c r="O2000" s="175" t="n"/>
      <c r="P2000" s="175" t="n"/>
      <c r="Q2000" s="175" t="n"/>
      <c r="R2000" s="175" t="n"/>
      <c r="S2000" s="257" t="n"/>
      <c r="U2000" s="296" t="n"/>
      <c r="V2000" s="175" t="n"/>
      <c r="W2000" s="175" t="n"/>
      <c r="X2000" s="175" t="n"/>
      <c r="Y2000" s="175" t="n"/>
      <c r="Z2000" s="175" t="n"/>
      <c r="AA2000" s="175" t="n"/>
      <c r="AB2000" s="175" t="n"/>
      <c r="AC2000" s="175" t="n"/>
      <c r="AD2000" s="175" t="n"/>
      <c r="AE2000" s="175" t="n"/>
      <c r="AF2000" s="175" t="n"/>
      <c r="AG2000" s="175" t="n"/>
      <c r="AH2000" s="175" t="n"/>
      <c r="AI2000" s="175" t="n"/>
      <c r="AJ2000" s="175" t="n"/>
    </row>
    <row r="2001">
      <c r="B2001" s="175" t="n"/>
      <c r="C2001" s="175" t="n"/>
      <c r="D2001" s="175" t="n"/>
      <c r="E2001" s="175" t="n"/>
      <c r="F2001" s="175" t="n"/>
      <c r="G2001" s="175" t="n"/>
      <c r="H2001" s="175" t="n"/>
      <c r="I2001" s="175" t="n"/>
      <c r="J2001" s="175" t="n"/>
      <c r="K2001" s="175" t="n"/>
      <c r="L2001" s="175" t="n"/>
      <c r="M2001" s="175" t="n"/>
      <c r="N2001" s="175" t="n"/>
      <c r="O2001" s="175" t="n"/>
      <c r="P2001" s="175" t="n"/>
      <c r="Q2001" s="175" t="n"/>
      <c r="R2001" s="175" t="n"/>
      <c r="S2001" s="257" t="n"/>
      <c r="U2001" s="296" t="n"/>
      <c r="V2001" s="175" t="n"/>
      <c r="W2001" s="175" t="n"/>
      <c r="X2001" s="175" t="n"/>
      <c r="Y2001" s="175" t="n"/>
      <c r="Z2001" s="175" t="n"/>
      <c r="AA2001" s="175" t="n"/>
      <c r="AB2001" s="175" t="n"/>
      <c r="AC2001" s="175" t="n"/>
      <c r="AD2001" s="175" t="n"/>
      <c r="AE2001" s="175" t="n"/>
      <c r="AF2001" s="175" t="n"/>
      <c r="AG2001" s="175" t="n"/>
      <c r="AH2001" s="175" t="n"/>
      <c r="AI2001" s="175" t="n"/>
      <c r="AJ2001" s="175" t="n"/>
    </row>
    <row r="2002">
      <c r="B2002" s="175" t="n"/>
      <c r="C2002" s="175" t="n"/>
      <c r="D2002" s="175" t="n"/>
      <c r="E2002" s="175" t="n"/>
      <c r="F2002" s="175" t="n"/>
      <c r="G2002" s="175" t="n"/>
      <c r="H2002" s="175" t="n"/>
      <c r="I2002" s="175" t="n"/>
      <c r="J2002" s="175" t="n"/>
      <c r="K2002" s="175" t="n"/>
      <c r="L2002" s="175" t="n"/>
      <c r="M2002" s="175" t="n"/>
      <c r="N2002" s="175" t="n"/>
      <c r="O2002" s="175" t="n"/>
      <c r="P2002" s="175" t="n"/>
      <c r="Q2002" s="175" t="n"/>
      <c r="R2002" s="175" t="n"/>
      <c r="S2002" s="257" t="n"/>
      <c r="U2002" s="296" t="n"/>
      <c r="V2002" s="175" t="n"/>
      <c r="W2002" s="175" t="n"/>
      <c r="X2002" s="175" t="n"/>
      <c r="Y2002" s="175" t="n"/>
      <c r="Z2002" s="175" t="n"/>
      <c r="AA2002" s="175" t="n"/>
      <c r="AB2002" s="175" t="n"/>
      <c r="AC2002" s="175" t="n"/>
      <c r="AD2002" s="175" t="n"/>
      <c r="AE2002" s="175" t="n"/>
      <c r="AF2002" s="175" t="n"/>
      <c r="AG2002" s="175" t="n"/>
      <c r="AH2002" s="175" t="n"/>
      <c r="AI2002" s="175" t="n"/>
      <c r="AJ2002" s="175" t="n"/>
    </row>
    <row r="2003">
      <c r="B2003" s="175" t="n"/>
      <c r="C2003" s="175" t="n"/>
      <c r="D2003" s="175" t="n"/>
      <c r="E2003" s="175" t="n"/>
      <c r="F2003" s="175" t="n"/>
      <c r="G2003" s="175" t="n"/>
      <c r="H2003" s="175" t="n"/>
      <c r="I2003" s="175" t="n"/>
      <c r="J2003" s="175" t="n"/>
      <c r="K2003" s="175" t="n"/>
      <c r="L2003" s="175" t="n"/>
      <c r="M2003" s="175" t="n"/>
      <c r="N2003" s="175" t="n"/>
      <c r="O2003" s="175" t="n"/>
      <c r="P2003" s="175" t="n"/>
      <c r="Q2003" s="175" t="n"/>
      <c r="R2003" s="175" t="n"/>
      <c r="S2003" s="257" t="n"/>
      <c r="U2003" s="296" t="n"/>
      <c r="V2003" s="175" t="n"/>
      <c r="W2003" s="175" t="n"/>
      <c r="X2003" s="175" t="n"/>
      <c r="Y2003" s="175" t="n"/>
      <c r="Z2003" s="175" t="n"/>
      <c r="AA2003" s="175" t="n"/>
      <c r="AB2003" s="175" t="n"/>
      <c r="AC2003" s="175" t="n"/>
      <c r="AD2003" s="175" t="n"/>
      <c r="AE2003" s="175" t="n"/>
      <c r="AF2003" s="175" t="n"/>
      <c r="AG2003" s="175" t="n"/>
      <c r="AH2003" s="175" t="n"/>
      <c r="AI2003" s="175" t="n"/>
      <c r="AJ2003" s="175" t="n"/>
    </row>
    <row r="2004">
      <c r="B2004" s="175" t="n"/>
      <c r="C2004" s="175" t="n"/>
      <c r="D2004" s="175" t="n"/>
      <c r="E2004" s="175" t="n"/>
      <c r="F2004" s="175" t="n"/>
      <c r="G2004" s="175" t="n"/>
      <c r="H2004" s="175" t="n"/>
      <c r="I2004" s="175" t="n"/>
      <c r="J2004" s="175" t="n"/>
      <c r="K2004" s="175" t="n"/>
      <c r="L2004" s="175" t="n"/>
      <c r="M2004" s="175" t="n"/>
      <c r="N2004" s="175" t="n"/>
      <c r="O2004" s="175" t="n"/>
      <c r="P2004" s="175" t="n"/>
      <c r="Q2004" s="175" t="n"/>
      <c r="R2004" s="175" t="n"/>
      <c r="S2004" s="257" t="n"/>
      <c r="U2004" s="296" t="n"/>
      <c r="V2004" s="175" t="n"/>
      <c r="W2004" s="175" t="n"/>
      <c r="X2004" s="175" t="n"/>
      <c r="Y2004" s="175" t="n"/>
      <c r="Z2004" s="175" t="n"/>
      <c r="AA2004" s="175" t="n"/>
      <c r="AB2004" s="175" t="n"/>
      <c r="AC2004" s="175" t="n"/>
      <c r="AD2004" s="175" t="n"/>
      <c r="AE2004" s="175" t="n"/>
      <c r="AF2004" s="175" t="n"/>
      <c r="AG2004" s="175" t="n"/>
      <c r="AH2004" s="175" t="n"/>
      <c r="AI2004" s="175" t="n"/>
      <c r="AJ2004" s="175" t="n"/>
    </row>
    <row r="2005">
      <c r="B2005" s="175" t="n"/>
      <c r="C2005" s="175" t="n"/>
      <c r="D2005" s="175" t="n"/>
      <c r="E2005" s="175" t="n"/>
      <c r="F2005" s="175" t="n"/>
      <c r="G2005" s="175" t="n"/>
      <c r="H2005" s="175" t="n"/>
      <c r="I2005" s="175" t="n"/>
      <c r="J2005" s="175" t="n"/>
      <c r="K2005" s="175" t="n"/>
      <c r="L2005" s="175" t="n"/>
      <c r="M2005" s="175" t="n"/>
      <c r="N2005" s="175" t="n"/>
      <c r="O2005" s="175" t="n"/>
      <c r="P2005" s="175" t="n"/>
      <c r="Q2005" s="175" t="n"/>
      <c r="R2005" s="175" t="n"/>
      <c r="S2005" s="257" t="n"/>
      <c r="U2005" s="296" t="n"/>
      <c r="V2005" s="175" t="n"/>
      <c r="W2005" s="175" t="n"/>
      <c r="X2005" s="175" t="n"/>
      <c r="Y2005" s="175" t="n"/>
      <c r="Z2005" s="175" t="n"/>
      <c r="AA2005" s="175" t="n"/>
      <c r="AB2005" s="175" t="n"/>
      <c r="AC2005" s="175" t="n"/>
      <c r="AD2005" s="175" t="n"/>
      <c r="AE2005" s="175" t="n"/>
      <c r="AF2005" s="175" t="n"/>
      <c r="AG2005" s="175" t="n"/>
      <c r="AH2005" s="175" t="n"/>
      <c r="AI2005" s="175" t="n"/>
      <c r="AJ2005" s="175" t="n"/>
    </row>
    <row r="2006">
      <c r="B2006" s="175" t="n"/>
      <c r="C2006" s="175" t="n"/>
      <c r="D2006" s="175" t="n"/>
      <c r="E2006" s="175" t="n"/>
      <c r="F2006" s="175" t="n"/>
      <c r="G2006" s="175" t="n"/>
      <c r="H2006" s="175" t="n"/>
      <c r="I2006" s="175" t="n"/>
      <c r="J2006" s="175" t="n"/>
      <c r="K2006" s="175" t="n"/>
      <c r="L2006" s="175" t="n"/>
      <c r="M2006" s="175" t="n"/>
      <c r="N2006" s="175" t="n"/>
      <c r="O2006" s="175" t="n"/>
      <c r="P2006" s="175" t="n"/>
      <c r="Q2006" s="175" t="n"/>
      <c r="R2006" s="175" t="n"/>
      <c r="S2006" s="257" t="n"/>
      <c r="U2006" s="296" t="n"/>
      <c r="V2006" s="175" t="n"/>
      <c r="W2006" s="175" t="n"/>
      <c r="X2006" s="175" t="n"/>
      <c r="Y2006" s="175" t="n"/>
      <c r="Z2006" s="175" t="n"/>
      <c r="AA2006" s="175" t="n"/>
      <c r="AB2006" s="175" t="n"/>
      <c r="AC2006" s="175" t="n"/>
      <c r="AD2006" s="175" t="n"/>
      <c r="AE2006" s="175" t="n"/>
      <c r="AF2006" s="175" t="n"/>
      <c r="AG2006" s="175" t="n"/>
      <c r="AH2006" s="175" t="n"/>
      <c r="AI2006" s="175" t="n"/>
      <c r="AJ2006" s="175" t="n"/>
    </row>
    <row r="2007">
      <c r="B2007" s="175" t="n"/>
      <c r="C2007" s="175" t="n"/>
      <c r="D2007" s="175" t="n"/>
      <c r="E2007" s="175" t="n"/>
      <c r="F2007" s="175" t="n"/>
      <c r="G2007" s="175" t="n"/>
      <c r="H2007" s="175" t="n"/>
      <c r="I2007" s="175" t="n"/>
      <c r="J2007" s="175" t="n"/>
      <c r="K2007" s="175" t="n"/>
      <c r="L2007" s="175" t="n"/>
      <c r="M2007" s="175" t="n"/>
      <c r="N2007" s="175" t="n"/>
      <c r="O2007" s="175" t="n"/>
      <c r="P2007" s="175" t="n"/>
      <c r="Q2007" s="175" t="n"/>
      <c r="R2007" s="175" t="n"/>
      <c r="S2007" s="257" t="n"/>
      <c r="U2007" s="296" t="n"/>
      <c r="V2007" s="175" t="n"/>
      <c r="W2007" s="175" t="n"/>
      <c r="X2007" s="175" t="n"/>
      <c r="Y2007" s="175" t="n"/>
      <c r="Z2007" s="175" t="n"/>
      <c r="AA2007" s="175" t="n"/>
      <c r="AB2007" s="175" t="n"/>
      <c r="AC2007" s="175" t="n"/>
      <c r="AD2007" s="175" t="n"/>
      <c r="AE2007" s="175" t="n"/>
      <c r="AF2007" s="175" t="n"/>
      <c r="AG2007" s="175" t="n"/>
      <c r="AH2007" s="175" t="n"/>
      <c r="AI2007" s="175" t="n"/>
      <c r="AJ2007" s="175" t="n"/>
    </row>
    <row r="2008">
      <c r="B2008" s="175" t="n"/>
      <c r="C2008" s="175" t="n"/>
      <c r="D2008" s="175" t="n"/>
      <c r="E2008" s="175" t="n"/>
      <c r="F2008" s="175" t="n"/>
      <c r="G2008" s="175" t="n"/>
      <c r="H2008" s="175" t="n"/>
      <c r="I2008" s="175" t="n"/>
      <c r="J2008" s="175" t="n"/>
      <c r="K2008" s="175" t="n"/>
      <c r="L2008" s="175" t="n"/>
      <c r="M2008" s="175" t="n"/>
      <c r="N2008" s="175" t="n"/>
      <c r="O2008" s="175" t="n"/>
      <c r="P2008" s="175" t="n"/>
      <c r="Q2008" s="175" t="n"/>
      <c r="R2008" s="175" t="n"/>
      <c r="S2008" s="257" t="n"/>
      <c r="U2008" s="296" t="n"/>
      <c r="V2008" s="175" t="n"/>
      <c r="W2008" s="175" t="n"/>
      <c r="X2008" s="175" t="n"/>
      <c r="Y2008" s="175" t="n"/>
      <c r="Z2008" s="175" t="n"/>
      <c r="AA2008" s="175" t="n"/>
      <c r="AB2008" s="175" t="n"/>
      <c r="AC2008" s="175" t="n"/>
      <c r="AD2008" s="175" t="n"/>
      <c r="AE2008" s="175" t="n"/>
      <c r="AF2008" s="175" t="n"/>
      <c r="AG2008" s="175" t="n"/>
      <c r="AH2008" s="175" t="n"/>
      <c r="AI2008" s="175" t="n"/>
      <c r="AJ2008" s="175" t="n"/>
    </row>
    <row r="2009">
      <c r="B2009" s="175" t="n"/>
      <c r="C2009" s="175" t="n"/>
      <c r="D2009" s="175" t="n"/>
      <c r="E2009" s="175" t="n"/>
      <c r="F2009" s="175" t="n"/>
      <c r="G2009" s="175" t="n"/>
      <c r="H2009" s="175" t="n"/>
      <c r="I2009" s="175" t="n"/>
      <c r="J2009" s="175" t="n"/>
      <c r="K2009" s="175" t="n"/>
      <c r="L2009" s="175" t="n"/>
      <c r="M2009" s="175" t="n"/>
      <c r="N2009" s="175" t="n"/>
      <c r="O2009" s="175" t="n"/>
      <c r="P2009" s="175" t="n"/>
      <c r="Q2009" s="175" t="n"/>
      <c r="R2009" s="175" t="n"/>
      <c r="S2009" s="257" t="n"/>
      <c r="U2009" s="296" t="n"/>
      <c r="V2009" s="175" t="n"/>
      <c r="W2009" s="175" t="n"/>
      <c r="X2009" s="175" t="n"/>
      <c r="Y2009" s="175" t="n"/>
      <c r="Z2009" s="175" t="n"/>
      <c r="AA2009" s="175" t="n"/>
      <c r="AB2009" s="175" t="n"/>
      <c r="AC2009" s="175" t="n"/>
      <c r="AD2009" s="175" t="n"/>
      <c r="AE2009" s="175" t="n"/>
      <c r="AF2009" s="175" t="n"/>
      <c r="AG2009" s="175" t="n"/>
      <c r="AH2009" s="175" t="n"/>
      <c r="AI2009" s="175" t="n"/>
      <c r="AJ2009" s="175" t="n"/>
    </row>
    <row r="2010">
      <c r="B2010" s="175" t="n"/>
      <c r="C2010" s="175" t="n"/>
      <c r="D2010" s="175" t="n"/>
      <c r="E2010" s="175" t="n"/>
      <c r="F2010" s="175" t="n"/>
      <c r="G2010" s="175" t="n"/>
      <c r="H2010" s="175" t="n"/>
      <c r="I2010" s="175" t="n"/>
      <c r="J2010" s="175" t="n"/>
      <c r="K2010" s="175" t="n"/>
      <c r="L2010" s="175" t="n"/>
      <c r="M2010" s="175" t="n"/>
      <c r="N2010" s="175" t="n"/>
      <c r="O2010" s="175" t="n"/>
      <c r="P2010" s="175" t="n"/>
      <c r="Q2010" s="175" t="n"/>
      <c r="R2010" s="175" t="n"/>
      <c r="S2010" s="257" t="n"/>
      <c r="U2010" s="296" t="n"/>
      <c r="V2010" s="175" t="n"/>
      <c r="W2010" s="175" t="n"/>
      <c r="X2010" s="175" t="n"/>
      <c r="Y2010" s="175" t="n"/>
      <c r="Z2010" s="175" t="n"/>
      <c r="AA2010" s="175" t="n"/>
      <c r="AB2010" s="175" t="n"/>
      <c r="AC2010" s="175" t="n"/>
      <c r="AD2010" s="175" t="n"/>
      <c r="AE2010" s="175" t="n"/>
      <c r="AF2010" s="175" t="n"/>
      <c r="AG2010" s="175" t="n"/>
      <c r="AH2010" s="175" t="n"/>
      <c r="AI2010" s="175" t="n"/>
      <c r="AJ2010" s="175" t="n"/>
    </row>
    <row r="2011">
      <c r="B2011" s="175" t="n"/>
      <c r="C2011" s="175" t="n"/>
      <c r="D2011" s="175" t="n"/>
      <c r="E2011" s="175" t="n"/>
      <c r="F2011" s="175" t="n"/>
      <c r="G2011" s="175" t="n"/>
      <c r="H2011" s="175" t="n"/>
      <c r="I2011" s="175" t="n"/>
      <c r="J2011" s="175" t="n"/>
      <c r="K2011" s="175" t="n"/>
      <c r="L2011" s="175" t="n"/>
      <c r="M2011" s="175" t="n"/>
      <c r="N2011" s="175" t="n"/>
      <c r="O2011" s="175" t="n"/>
      <c r="P2011" s="175" t="n"/>
      <c r="Q2011" s="175" t="n"/>
      <c r="R2011" s="175" t="n"/>
      <c r="S2011" s="257" t="n"/>
      <c r="U2011" s="296" t="n"/>
      <c r="V2011" s="175" t="n"/>
      <c r="W2011" s="175" t="n"/>
      <c r="X2011" s="175" t="n"/>
      <c r="Y2011" s="175" t="n"/>
      <c r="Z2011" s="175" t="n"/>
      <c r="AA2011" s="175" t="n"/>
      <c r="AB2011" s="175" t="n"/>
      <c r="AC2011" s="175" t="n"/>
      <c r="AD2011" s="175" t="n"/>
      <c r="AE2011" s="175" t="n"/>
      <c r="AF2011" s="175" t="n"/>
      <c r="AG2011" s="175" t="n"/>
      <c r="AH2011" s="175" t="n"/>
      <c r="AI2011" s="175" t="n"/>
      <c r="AJ2011" s="175" t="n"/>
    </row>
    <row r="2012">
      <c r="B2012" s="175" t="n"/>
      <c r="C2012" s="175" t="n"/>
      <c r="D2012" s="175" t="n"/>
      <c r="E2012" s="175" t="n"/>
      <c r="F2012" s="175" t="n"/>
      <c r="G2012" s="175" t="n"/>
      <c r="H2012" s="175" t="n"/>
      <c r="I2012" s="175" t="n"/>
      <c r="J2012" s="175" t="n"/>
      <c r="K2012" s="175" t="n"/>
      <c r="L2012" s="175" t="n"/>
      <c r="M2012" s="175" t="n"/>
      <c r="N2012" s="175" t="n"/>
      <c r="O2012" s="175" t="n"/>
      <c r="P2012" s="175" t="n"/>
      <c r="Q2012" s="175" t="n"/>
      <c r="R2012" s="175" t="n"/>
      <c r="S2012" s="257" t="n"/>
      <c r="U2012" s="296" t="n"/>
      <c r="V2012" s="175" t="n"/>
      <c r="W2012" s="175" t="n"/>
      <c r="X2012" s="175" t="n"/>
      <c r="Y2012" s="175" t="n"/>
      <c r="Z2012" s="175" t="n"/>
      <c r="AA2012" s="175" t="n"/>
      <c r="AB2012" s="175" t="n"/>
      <c r="AC2012" s="175" t="n"/>
      <c r="AD2012" s="175" t="n"/>
      <c r="AE2012" s="175" t="n"/>
      <c r="AF2012" s="175" t="n"/>
      <c r="AG2012" s="175" t="n"/>
      <c r="AH2012" s="175" t="n"/>
      <c r="AI2012" s="175" t="n"/>
      <c r="AJ2012" s="175" t="n"/>
    </row>
    <row r="2013">
      <c r="B2013" s="175" t="n"/>
      <c r="C2013" s="175" t="n"/>
      <c r="D2013" s="175" t="n"/>
      <c r="E2013" s="175" t="n"/>
      <c r="F2013" s="175" t="n"/>
      <c r="G2013" s="175" t="n"/>
      <c r="H2013" s="175" t="n"/>
      <c r="I2013" s="175" t="n"/>
      <c r="J2013" s="175" t="n"/>
      <c r="K2013" s="175" t="n"/>
      <c r="L2013" s="175" t="n"/>
      <c r="M2013" s="175" t="n"/>
      <c r="N2013" s="175" t="n"/>
      <c r="O2013" s="175" t="n"/>
      <c r="P2013" s="175" t="n"/>
      <c r="Q2013" s="175" t="n"/>
      <c r="R2013" s="175" t="n"/>
      <c r="S2013" s="257" t="n"/>
      <c r="U2013" s="296" t="n"/>
      <c r="V2013" s="175" t="n"/>
      <c r="W2013" s="175" t="n"/>
      <c r="X2013" s="175" t="n"/>
      <c r="Y2013" s="175" t="n"/>
      <c r="Z2013" s="175" t="n"/>
      <c r="AA2013" s="175" t="n"/>
      <c r="AB2013" s="175" t="n"/>
      <c r="AC2013" s="175" t="n"/>
      <c r="AD2013" s="175" t="n"/>
      <c r="AE2013" s="175" t="n"/>
      <c r="AF2013" s="175" t="n"/>
      <c r="AG2013" s="175" t="n"/>
      <c r="AH2013" s="175" t="n"/>
      <c r="AI2013" s="175" t="n"/>
      <c r="AJ2013" s="175" t="n"/>
    </row>
    <row r="2014">
      <c r="B2014" s="175" t="n"/>
      <c r="C2014" s="175" t="n"/>
      <c r="D2014" s="175" t="n"/>
      <c r="E2014" s="175" t="n"/>
      <c r="F2014" s="175" t="n"/>
      <c r="G2014" s="175" t="n"/>
      <c r="H2014" s="175" t="n"/>
      <c r="I2014" s="175" t="n"/>
      <c r="J2014" s="175" t="n"/>
      <c r="K2014" s="175" t="n"/>
      <c r="L2014" s="175" t="n"/>
      <c r="M2014" s="175" t="n"/>
      <c r="N2014" s="175" t="n"/>
      <c r="O2014" s="175" t="n"/>
      <c r="P2014" s="175" t="n"/>
      <c r="Q2014" s="175" t="n"/>
      <c r="R2014" s="175" t="n"/>
      <c r="S2014" s="257" t="n"/>
      <c r="U2014" s="296" t="n"/>
      <c r="V2014" s="175" t="n"/>
      <c r="W2014" s="175" t="n"/>
      <c r="X2014" s="175" t="n"/>
      <c r="Y2014" s="175" t="n"/>
      <c r="Z2014" s="175" t="n"/>
      <c r="AA2014" s="175" t="n"/>
      <c r="AB2014" s="175" t="n"/>
      <c r="AC2014" s="175" t="n"/>
      <c r="AD2014" s="175" t="n"/>
      <c r="AE2014" s="175" t="n"/>
      <c r="AF2014" s="175" t="n"/>
      <c r="AG2014" s="175" t="n"/>
      <c r="AH2014" s="175" t="n"/>
      <c r="AI2014" s="175" t="n"/>
      <c r="AJ2014" s="175" t="n"/>
    </row>
    <row r="2015">
      <c r="B2015" s="175" t="n"/>
      <c r="C2015" s="175" t="n"/>
      <c r="D2015" s="175" t="n"/>
      <c r="E2015" s="175" t="n"/>
      <c r="F2015" s="175" t="n"/>
      <c r="G2015" s="175" t="n"/>
      <c r="H2015" s="175" t="n"/>
      <c r="I2015" s="175" t="n"/>
      <c r="J2015" s="175" t="n"/>
      <c r="K2015" s="175" t="n"/>
      <c r="L2015" s="175" t="n"/>
      <c r="M2015" s="175" t="n"/>
      <c r="N2015" s="175" t="n"/>
      <c r="O2015" s="175" t="n"/>
      <c r="P2015" s="175" t="n"/>
      <c r="Q2015" s="175" t="n"/>
      <c r="R2015" s="175" t="n"/>
      <c r="S2015" s="257" t="n"/>
      <c r="U2015" s="296" t="n"/>
      <c r="V2015" s="175" t="n"/>
      <c r="W2015" s="175" t="n"/>
      <c r="X2015" s="175" t="n"/>
      <c r="Y2015" s="175" t="n"/>
      <c r="Z2015" s="175" t="n"/>
      <c r="AA2015" s="175" t="n"/>
      <c r="AB2015" s="175" t="n"/>
      <c r="AC2015" s="175" t="n"/>
      <c r="AD2015" s="175" t="n"/>
      <c r="AE2015" s="175" t="n"/>
      <c r="AF2015" s="175" t="n"/>
      <c r="AG2015" s="175" t="n"/>
      <c r="AH2015" s="175" t="n"/>
      <c r="AI2015" s="175" t="n"/>
      <c r="AJ2015" s="175" t="n"/>
    </row>
    <row r="2016">
      <c r="B2016" s="175" t="n"/>
      <c r="C2016" s="175" t="n"/>
      <c r="D2016" s="175" t="n"/>
      <c r="E2016" s="175" t="n"/>
      <c r="F2016" s="175" t="n"/>
      <c r="G2016" s="175" t="n"/>
      <c r="H2016" s="175" t="n"/>
      <c r="I2016" s="175" t="n"/>
      <c r="J2016" s="175" t="n"/>
      <c r="K2016" s="175" t="n"/>
      <c r="L2016" s="175" t="n"/>
      <c r="M2016" s="175" t="n"/>
      <c r="N2016" s="175" t="n"/>
      <c r="O2016" s="175" t="n"/>
      <c r="P2016" s="175" t="n"/>
      <c r="Q2016" s="175" t="n"/>
      <c r="R2016" s="175" t="n"/>
      <c r="S2016" s="257" t="n"/>
      <c r="U2016" s="296" t="n"/>
      <c r="V2016" s="175" t="n"/>
      <c r="W2016" s="175" t="n"/>
      <c r="X2016" s="175" t="n"/>
      <c r="Y2016" s="175" t="n"/>
      <c r="Z2016" s="175" t="n"/>
      <c r="AA2016" s="175" t="n"/>
      <c r="AB2016" s="175" t="n"/>
      <c r="AC2016" s="175" t="n"/>
      <c r="AD2016" s="175" t="n"/>
      <c r="AE2016" s="175" t="n"/>
      <c r="AF2016" s="175" t="n"/>
      <c r="AG2016" s="175" t="n"/>
      <c r="AH2016" s="175" t="n"/>
      <c r="AI2016" s="175" t="n"/>
      <c r="AJ2016" s="175" t="n"/>
    </row>
    <row r="2017">
      <c r="B2017" s="175" t="n"/>
      <c r="C2017" s="175" t="n"/>
      <c r="D2017" s="175" t="n"/>
      <c r="E2017" s="175" t="n"/>
      <c r="F2017" s="175" t="n"/>
      <c r="G2017" s="175" t="n"/>
      <c r="H2017" s="175" t="n"/>
      <c r="I2017" s="175" t="n"/>
      <c r="J2017" s="175" t="n"/>
      <c r="K2017" s="175" t="n"/>
      <c r="L2017" s="175" t="n"/>
      <c r="M2017" s="175" t="n"/>
      <c r="N2017" s="175" t="n"/>
      <c r="O2017" s="175" t="n"/>
      <c r="P2017" s="175" t="n"/>
      <c r="Q2017" s="175" t="n"/>
      <c r="R2017" s="175" t="n"/>
      <c r="S2017" s="257" t="n"/>
      <c r="U2017" s="296" t="n"/>
      <c r="V2017" s="175" t="n"/>
      <c r="W2017" s="175" t="n"/>
      <c r="X2017" s="175" t="n"/>
      <c r="Y2017" s="175" t="n"/>
      <c r="Z2017" s="175" t="n"/>
      <c r="AA2017" s="175" t="n"/>
      <c r="AB2017" s="175" t="n"/>
      <c r="AC2017" s="175" t="n"/>
      <c r="AD2017" s="175" t="n"/>
      <c r="AE2017" s="175" t="n"/>
      <c r="AF2017" s="175" t="n"/>
      <c r="AG2017" s="175" t="n"/>
      <c r="AH2017" s="175" t="n"/>
      <c r="AI2017" s="175" t="n"/>
      <c r="AJ2017" s="175" t="n"/>
    </row>
    <row r="2018">
      <c r="B2018" s="175" t="n"/>
      <c r="C2018" s="175" t="n"/>
      <c r="D2018" s="175" t="n"/>
      <c r="E2018" s="175" t="n"/>
      <c r="F2018" s="175" t="n"/>
      <c r="G2018" s="175" t="n"/>
      <c r="H2018" s="175" t="n"/>
      <c r="I2018" s="175" t="n"/>
      <c r="J2018" s="175" t="n"/>
      <c r="K2018" s="175" t="n"/>
      <c r="L2018" s="175" t="n"/>
      <c r="M2018" s="175" t="n"/>
      <c r="N2018" s="175" t="n"/>
      <c r="O2018" s="175" t="n"/>
      <c r="P2018" s="175" t="n"/>
      <c r="Q2018" s="175" t="n"/>
      <c r="R2018" s="175" t="n"/>
      <c r="S2018" s="257" t="n"/>
      <c r="U2018" s="296" t="n"/>
      <c r="V2018" s="175" t="n"/>
      <c r="W2018" s="175" t="n"/>
      <c r="X2018" s="175" t="n"/>
      <c r="Y2018" s="175" t="n"/>
      <c r="Z2018" s="175" t="n"/>
      <c r="AA2018" s="175" t="n"/>
      <c r="AB2018" s="175" t="n"/>
      <c r="AC2018" s="175" t="n"/>
      <c r="AD2018" s="175" t="n"/>
      <c r="AE2018" s="175" t="n"/>
      <c r="AF2018" s="175" t="n"/>
      <c r="AG2018" s="175" t="n"/>
      <c r="AH2018" s="175" t="n"/>
      <c r="AI2018" s="175" t="n"/>
      <c r="AJ2018" s="175" t="n"/>
    </row>
    <row r="2019">
      <c r="B2019" s="175" t="n"/>
      <c r="C2019" s="175" t="n"/>
      <c r="D2019" s="175" t="n"/>
      <c r="E2019" s="175" t="n"/>
      <c r="F2019" s="175" t="n"/>
      <c r="G2019" s="175" t="n"/>
      <c r="H2019" s="175" t="n"/>
      <c r="I2019" s="175" t="n"/>
      <c r="J2019" s="175" t="n"/>
      <c r="K2019" s="175" t="n"/>
      <c r="L2019" s="175" t="n"/>
      <c r="M2019" s="175" t="n"/>
      <c r="N2019" s="175" t="n"/>
      <c r="O2019" s="175" t="n"/>
      <c r="P2019" s="175" t="n"/>
      <c r="Q2019" s="175" t="n"/>
      <c r="R2019" s="175" t="n"/>
      <c r="S2019" s="257" t="n"/>
      <c r="U2019" s="296" t="n"/>
      <c r="V2019" s="175" t="n"/>
      <c r="W2019" s="175" t="n"/>
      <c r="X2019" s="175" t="n"/>
      <c r="Y2019" s="175" t="n"/>
      <c r="Z2019" s="175" t="n"/>
      <c r="AA2019" s="175" t="n"/>
      <c r="AB2019" s="175" t="n"/>
      <c r="AC2019" s="175" t="n"/>
      <c r="AD2019" s="175" t="n"/>
      <c r="AE2019" s="175" t="n"/>
      <c r="AF2019" s="175" t="n"/>
      <c r="AG2019" s="175" t="n"/>
      <c r="AH2019" s="175" t="n"/>
      <c r="AI2019" s="175" t="n"/>
      <c r="AJ2019" s="175" t="n"/>
    </row>
    <row r="2020">
      <c r="B2020" s="175" t="n"/>
      <c r="C2020" s="175" t="n"/>
      <c r="D2020" s="175" t="n"/>
      <c r="E2020" s="175" t="n"/>
      <c r="F2020" s="175" t="n"/>
      <c r="G2020" s="175" t="n"/>
      <c r="H2020" s="175" t="n"/>
      <c r="I2020" s="175" t="n"/>
      <c r="J2020" s="175" t="n"/>
      <c r="K2020" s="175" t="n"/>
      <c r="L2020" s="175" t="n"/>
      <c r="M2020" s="175" t="n"/>
      <c r="N2020" s="175" t="n"/>
      <c r="O2020" s="175" t="n"/>
      <c r="P2020" s="175" t="n"/>
      <c r="Q2020" s="175" t="n"/>
      <c r="R2020" s="175" t="n"/>
      <c r="S2020" s="257" t="n"/>
      <c r="U2020" s="296" t="n"/>
      <c r="V2020" s="175" t="n"/>
      <c r="W2020" s="175" t="n"/>
      <c r="X2020" s="175" t="n"/>
      <c r="Y2020" s="175" t="n"/>
      <c r="Z2020" s="175" t="n"/>
      <c r="AA2020" s="175" t="n"/>
      <c r="AB2020" s="175" t="n"/>
      <c r="AC2020" s="175" t="n"/>
      <c r="AD2020" s="175" t="n"/>
      <c r="AE2020" s="175" t="n"/>
      <c r="AF2020" s="175" t="n"/>
      <c r="AG2020" s="175" t="n"/>
      <c r="AH2020" s="175" t="n"/>
      <c r="AI2020" s="175" t="n"/>
      <c r="AJ2020" s="175" t="n"/>
    </row>
    <row r="2021">
      <c r="B2021" s="175" t="n"/>
      <c r="C2021" s="175" t="n"/>
      <c r="D2021" s="175" t="n"/>
      <c r="E2021" s="175" t="n"/>
      <c r="F2021" s="175" t="n"/>
      <c r="G2021" s="175" t="n"/>
      <c r="H2021" s="175" t="n"/>
      <c r="I2021" s="175" t="n"/>
      <c r="J2021" s="175" t="n"/>
      <c r="K2021" s="175" t="n"/>
      <c r="L2021" s="175" t="n"/>
      <c r="M2021" s="175" t="n"/>
      <c r="N2021" s="175" t="n"/>
      <c r="O2021" s="175" t="n"/>
      <c r="P2021" s="175" t="n"/>
      <c r="Q2021" s="175" t="n"/>
      <c r="R2021" s="175" t="n"/>
      <c r="S2021" s="257" t="n"/>
      <c r="U2021" s="296" t="n"/>
      <c r="V2021" s="175" t="n"/>
      <c r="W2021" s="175" t="n"/>
      <c r="X2021" s="175" t="n"/>
      <c r="Y2021" s="175" t="n"/>
      <c r="Z2021" s="175" t="n"/>
      <c r="AA2021" s="175" t="n"/>
      <c r="AB2021" s="175" t="n"/>
      <c r="AC2021" s="175" t="n"/>
      <c r="AD2021" s="175" t="n"/>
      <c r="AE2021" s="175" t="n"/>
      <c r="AF2021" s="175" t="n"/>
      <c r="AG2021" s="175" t="n"/>
      <c r="AH2021" s="175" t="n"/>
      <c r="AI2021" s="175" t="n"/>
      <c r="AJ2021" s="175" t="n"/>
    </row>
    <row r="2022">
      <c r="B2022" s="175" t="n"/>
      <c r="C2022" s="175" t="n"/>
      <c r="D2022" s="175" t="n"/>
      <c r="E2022" s="175" t="n"/>
      <c r="F2022" s="175" t="n"/>
      <c r="G2022" s="175" t="n"/>
      <c r="H2022" s="175" t="n"/>
      <c r="I2022" s="175" t="n"/>
      <c r="J2022" s="175" t="n"/>
      <c r="K2022" s="175" t="n"/>
      <c r="L2022" s="175" t="n"/>
      <c r="M2022" s="175" t="n"/>
      <c r="N2022" s="175" t="n"/>
      <c r="O2022" s="175" t="n"/>
      <c r="P2022" s="175" t="n"/>
      <c r="Q2022" s="175" t="n"/>
      <c r="R2022" s="175" t="n"/>
      <c r="S2022" s="257" t="n"/>
      <c r="U2022" s="296" t="n"/>
      <c r="V2022" s="175" t="n"/>
      <c r="W2022" s="175" t="n"/>
      <c r="X2022" s="175" t="n"/>
      <c r="Y2022" s="175" t="n"/>
      <c r="Z2022" s="175" t="n"/>
      <c r="AA2022" s="175" t="n"/>
      <c r="AB2022" s="175" t="n"/>
      <c r="AC2022" s="175" t="n"/>
      <c r="AD2022" s="175" t="n"/>
      <c r="AE2022" s="175" t="n"/>
      <c r="AF2022" s="175" t="n"/>
      <c r="AG2022" s="175" t="n"/>
      <c r="AH2022" s="175" t="n"/>
      <c r="AI2022" s="175" t="n"/>
      <c r="AJ2022" s="175" t="n"/>
    </row>
    <row r="2023">
      <c r="B2023" s="175" t="n"/>
      <c r="C2023" s="175" t="n"/>
      <c r="D2023" s="175" t="n"/>
      <c r="E2023" s="175" t="n"/>
      <c r="F2023" s="175" t="n"/>
      <c r="G2023" s="175" t="n"/>
      <c r="H2023" s="175" t="n"/>
      <c r="I2023" s="175" t="n"/>
      <c r="J2023" s="175" t="n"/>
      <c r="K2023" s="175" t="n"/>
      <c r="L2023" s="175" t="n"/>
      <c r="M2023" s="175" t="n"/>
      <c r="N2023" s="175" t="n"/>
      <c r="O2023" s="175" t="n"/>
      <c r="P2023" s="175" t="n"/>
      <c r="Q2023" s="175" t="n"/>
      <c r="R2023" s="175" t="n"/>
      <c r="S2023" s="257" t="n"/>
      <c r="U2023" s="296" t="n"/>
      <c r="V2023" s="175" t="n"/>
      <c r="W2023" s="175" t="n"/>
      <c r="X2023" s="175" t="n"/>
      <c r="Y2023" s="175" t="n"/>
      <c r="Z2023" s="175" t="n"/>
      <c r="AA2023" s="175" t="n"/>
      <c r="AB2023" s="175" t="n"/>
      <c r="AC2023" s="175" t="n"/>
      <c r="AD2023" s="175" t="n"/>
      <c r="AE2023" s="175" t="n"/>
      <c r="AF2023" s="175" t="n"/>
      <c r="AG2023" s="175" t="n"/>
      <c r="AH2023" s="175" t="n"/>
      <c r="AI2023" s="175" t="n"/>
      <c r="AJ2023" s="175" t="n"/>
    </row>
    <row r="2024">
      <c r="B2024" s="175" t="n"/>
      <c r="C2024" s="175" t="n"/>
      <c r="D2024" s="175" t="n"/>
      <c r="E2024" s="175" t="n"/>
      <c r="F2024" s="175" t="n"/>
      <c r="G2024" s="175" t="n"/>
      <c r="H2024" s="175" t="n"/>
      <c r="I2024" s="175" t="n"/>
      <c r="J2024" s="175" t="n"/>
      <c r="K2024" s="175" t="n"/>
      <c r="L2024" s="175" t="n"/>
      <c r="M2024" s="175" t="n"/>
      <c r="N2024" s="175" t="n"/>
      <c r="O2024" s="175" t="n"/>
      <c r="P2024" s="175" t="n"/>
      <c r="Q2024" s="175" t="n"/>
      <c r="R2024" s="175" t="n"/>
      <c r="S2024" s="257" t="n"/>
      <c r="U2024" s="296" t="n"/>
      <c r="V2024" s="175" t="n"/>
      <c r="W2024" s="175" t="n"/>
      <c r="X2024" s="175" t="n"/>
      <c r="Y2024" s="175" t="n"/>
      <c r="Z2024" s="175" t="n"/>
      <c r="AA2024" s="175" t="n"/>
      <c r="AB2024" s="175" t="n"/>
      <c r="AC2024" s="175" t="n"/>
      <c r="AD2024" s="175" t="n"/>
      <c r="AE2024" s="175" t="n"/>
      <c r="AF2024" s="175" t="n"/>
      <c r="AG2024" s="175" t="n"/>
      <c r="AH2024" s="175" t="n"/>
      <c r="AI2024" s="175" t="n"/>
      <c r="AJ2024" s="175" t="n"/>
    </row>
    <row r="2025">
      <c r="B2025" s="175" t="n"/>
      <c r="C2025" s="175" t="n"/>
      <c r="D2025" s="175" t="n"/>
      <c r="E2025" s="175" t="n"/>
      <c r="F2025" s="175" t="n"/>
      <c r="G2025" s="175" t="n"/>
      <c r="H2025" s="175" t="n"/>
      <c r="I2025" s="175" t="n"/>
      <c r="J2025" s="175" t="n"/>
      <c r="K2025" s="175" t="n"/>
      <c r="L2025" s="175" t="n"/>
      <c r="M2025" s="175" t="n"/>
      <c r="N2025" s="175" t="n"/>
      <c r="O2025" s="175" t="n"/>
      <c r="P2025" s="175" t="n"/>
      <c r="Q2025" s="175" t="n"/>
      <c r="R2025" s="175" t="n"/>
      <c r="S2025" s="257" t="n"/>
      <c r="U2025" s="296" t="n"/>
      <c r="V2025" s="175" t="n"/>
      <c r="W2025" s="175" t="n"/>
      <c r="X2025" s="175" t="n"/>
      <c r="Y2025" s="175" t="n"/>
      <c r="Z2025" s="175" t="n"/>
      <c r="AA2025" s="175" t="n"/>
      <c r="AB2025" s="175" t="n"/>
      <c r="AC2025" s="175" t="n"/>
      <c r="AD2025" s="175" t="n"/>
      <c r="AE2025" s="175" t="n"/>
      <c r="AF2025" s="175" t="n"/>
      <c r="AG2025" s="175" t="n"/>
      <c r="AH2025" s="175" t="n"/>
      <c r="AI2025" s="175" t="n"/>
      <c r="AJ2025" s="175" t="n"/>
    </row>
    <row r="2026">
      <c r="B2026" s="175" t="n"/>
      <c r="C2026" s="175" t="n"/>
      <c r="D2026" s="175" t="n"/>
      <c r="E2026" s="175" t="n"/>
      <c r="F2026" s="175" t="n"/>
      <c r="G2026" s="175" t="n"/>
      <c r="H2026" s="175" t="n"/>
      <c r="I2026" s="175" t="n"/>
      <c r="J2026" s="175" t="n"/>
      <c r="K2026" s="175" t="n"/>
      <c r="L2026" s="175" t="n"/>
      <c r="M2026" s="175" t="n"/>
      <c r="N2026" s="175" t="n"/>
      <c r="O2026" s="175" t="n"/>
      <c r="P2026" s="175" t="n"/>
      <c r="Q2026" s="175" t="n"/>
      <c r="R2026" s="175" t="n"/>
      <c r="S2026" s="257" t="n"/>
      <c r="U2026" s="296" t="n"/>
      <c r="V2026" s="175" t="n"/>
      <c r="W2026" s="175" t="n"/>
      <c r="X2026" s="175" t="n"/>
      <c r="Y2026" s="175" t="n"/>
      <c r="Z2026" s="175" t="n"/>
      <c r="AA2026" s="175" t="n"/>
      <c r="AB2026" s="175" t="n"/>
      <c r="AC2026" s="175" t="n"/>
      <c r="AD2026" s="175" t="n"/>
      <c r="AE2026" s="175" t="n"/>
      <c r="AF2026" s="175" t="n"/>
      <c r="AG2026" s="175" t="n"/>
      <c r="AH2026" s="175" t="n"/>
      <c r="AI2026" s="175" t="n"/>
      <c r="AJ2026" s="175" t="n"/>
    </row>
    <row r="2027">
      <c r="B2027" s="175" t="n"/>
      <c r="C2027" s="175" t="n"/>
      <c r="D2027" s="175" t="n"/>
      <c r="E2027" s="175" t="n"/>
      <c r="F2027" s="175" t="n"/>
      <c r="G2027" s="175" t="n"/>
      <c r="H2027" s="175" t="n"/>
      <c r="I2027" s="175" t="n"/>
      <c r="J2027" s="175" t="n"/>
      <c r="K2027" s="175" t="n"/>
      <c r="L2027" s="175" t="n"/>
      <c r="M2027" s="175" t="n"/>
      <c r="N2027" s="175" t="n"/>
      <c r="O2027" s="175" t="n"/>
      <c r="P2027" s="175" t="n"/>
      <c r="Q2027" s="175" t="n"/>
      <c r="R2027" s="175" t="n"/>
      <c r="S2027" s="257" t="n"/>
      <c r="U2027" s="296" t="n"/>
      <c r="V2027" s="175" t="n"/>
      <c r="W2027" s="175" t="n"/>
      <c r="X2027" s="175" t="n"/>
      <c r="Y2027" s="175" t="n"/>
      <c r="Z2027" s="175" t="n"/>
      <c r="AA2027" s="175" t="n"/>
      <c r="AB2027" s="175" t="n"/>
      <c r="AC2027" s="175" t="n"/>
      <c r="AD2027" s="175" t="n"/>
      <c r="AE2027" s="175" t="n"/>
      <c r="AF2027" s="175" t="n"/>
      <c r="AG2027" s="175" t="n"/>
      <c r="AH2027" s="175" t="n"/>
      <c r="AI2027" s="175" t="n"/>
      <c r="AJ2027" s="175" t="n"/>
    </row>
    <row r="2028">
      <c r="B2028" s="175" t="n"/>
      <c r="C2028" s="175" t="n"/>
      <c r="D2028" s="175" t="n"/>
      <c r="E2028" s="175" t="n"/>
      <c r="F2028" s="175" t="n"/>
      <c r="G2028" s="175" t="n"/>
      <c r="H2028" s="175" t="n"/>
      <c r="I2028" s="175" t="n"/>
      <c r="J2028" s="175" t="n"/>
      <c r="K2028" s="175" t="n"/>
      <c r="L2028" s="175" t="n"/>
      <c r="M2028" s="175" t="n"/>
      <c r="N2028" s="175" t="n"/>
      <c r="O2028" s="175" t="n"/>
      <c r="P2028" s="175" t="n"/>
      <c r="Q2028" s="175" t="n"/>
      <c r="R2028" s="175" t="n"/>
      <c r="S2028" s="257" t="n"/>
      <c r="U2028" s="296" t="n"/>
      <c r="V2028" s="175" t="n"/>
      <c r="W2028" s="175" t="n"/>
      <c r="X2028" s="175" t="n"/>
      <c r="Y2028" s="175" t="n"/>
      <c r="Z2028" s="175" t="n"/>
      <c r="AA2028" s="175" t="n"/>
      <c r="AB2028" s="175" t="n"/>
      <c r="AC2028" s="175" t="n"/>
      <c r="AD2028" s="175" t="n"/>
      <c r="AE2028" s="175" t="n"/>
      <c r="AF2028" s="175" t="n"/>
      <c r="AG2028" s="175" t="n"/>
      <c r="AH2028" s="175" t="n"/>
      <c r="AI2028" s="175" t="n"/>
      <c r="AJ2028" s="175" t="n"/>
    </row>
    <row r="2029">
      <c r="B2029" s="175" t="n"/>
      <c r="C2029" s="175" t="n"/>
      <c r="D2029" s="175" t="n"/>
      <c r="E2029" s="175" t="n"/>
      <c r="F2029" s="175" t="n"/>
      <c r="G2029" s="175" t="n"/>
      <c r="H2029" s="175" t="n"/>
      <c r="I2029" s="175" t="n"/>
      <c r="J2029" s="175" t="n"/>
      <c r="K2029" s="175" t="n"/>
      <c r="L2029" s="175" t="n"/>
      <c r="M2029" s="175" t="n"/>
      <c r="N2029" s="175" t="n"/>
      <c r="O2029" s="175" t="n"/>
      <c r="P2029" s="175" t="n"/>
      <c r="Q2029" s="175" t="n"/>
      <c r="R2029" s="175" t="n"/>
      <c r="S2029" s="257" t="n"/>
      <c r="U2029" s="296" t="n"/>
      <c r="V2029" s="175" t="n"/>
      <c r="W2029" s="175" t="n"/>
      <c r="X2029" s="175" t="n"/>
      <c r="Y2029" s="175" t="n"/>
      <c r="Z2029" s="175" t="n"/>
      <c r="AA2029" s="175" t="n"/>
      <c r="AB2029" s="175" t="n"/>
      <c r="AC2029" s="175" t="n"/>
      <c r="AD2029" s="175" t="n"/>
      <c r="AE2029" s="175" t="n"/>
      <c r="AF2029" s="175" t="n"/>
      <c r="AG2029" s="175" t="n"/>
      <c r="AH2029" s="175" t="n"/>
      <c r="AI2029" s="175" t="n"/>
      <c r="AJ2029" s="175" t="n"/>
    </row>
    <row r="2030">
      <c r="B2030" s="175" t="n"/>
      <c r="C2030" s="175" t="n"/>
      <c r="D2030" s="175" t="n"/>
      <c r="E2030" s="175" t="n"/>
      <c r="F2030" s="175" t="n"/>
      <c r="G2030" s="175" t="n"/>
      <c r="H2030" s="175" t="n"/>
      <c r="I2030" s="175" t="n"/>
      <c r="J2030" s="175" t="n"/>
      <c r="K2030" s="175" t="n"/>
      <c r="L2030" s="175" t="n"/>
      <c r="M2030" s="175" t="n"/>
      <c r="N2030" s="175" t="n"/>
      <c r="O2030" s="175" t="n"/>
      <c r="P2030" s="175" t="n"/>
      <c r="Q2030" s="175" t="n"/>
      <c r="R2030" s="175" t="n"/>
      <c r="S2030" s="257" t="n"/>
      <c r="U2030" s="296" t="n"/>
      <c r="V2030" s="175" t="n"/>
      <c r="W2030" s="175" t="n"/>
      <c r="X2030" s="175" t="n"/>
      <c r="Y2030" s="175" t="n"/>
      <c r="Z2030" s="175" t="n"/>
      <c r="AA2030" s="175" t="n"/>
      <c r="AB2030" s="175" t="n"/>
      <c r="AC2030" s="175" t="n"/>
      <c r="AD2030" s="175" t="n"/>
      <c r="AE2030" s="175" t="n"/>
      <c r="AF2030" s="175" t="n"/>
      <c r="AG2030" s="175" t="n"/>
      <c r="AH2030" s="175" t="n"/>
      <c r="AI2030" s="175" t="n"/>
      <c r="AJ2030" s="175" t="n"/>
    </row>
    <row r="2031">
      <c r="B2031" s="175" t="n"/>
      <c r="C2031" s="175" t="n"/>
      <c r="D2031" s="175" t="n"/>
      <c r="E2031" s="175" t="n"/>
      <c r="F2031" s="175" t="n"/>
      <c r="G2031" s="175" t="n"/>
      <c r="H2031" s="175" t="n"/>
      <c r="I2031" s="175" t="n"/>
      <c r="J2031" s="175" t="n"/>
      <c r="K2031" s="175" t="n"/>
      <c r="L2031" s="175" t="n"/>
      <c r="M2031" s="175" t="n"/>
      <c r="N2031" s="175" t="n"/>
      <c r="O2031" s="175" t="n"/>
      <c r="P2031" s="175" t="n"/>
      <c r="Q2031" s="175" t="n"/>
      <c r="R2031" s="175" t="n"/>
      <c r="S2031" s="257" t="n"/>
      <c r="U2031" s="296" t="n"/>
      <c r="V2031" s="175" t="n"/>
      <c r="W2031" s="175" t="n"/>
      <c r="X2031" s="175" t="n"/>
      <c r="Y2031" s="175" t="n"/>
      <c r="Z2031" s="175" t="n"/>
      <c r="AA2031" s="175" t="n"/>
      <c r="AB2031" s="175" t="n"/>
      <c r="AC2031" s="175" t="n"/>
      <c r="AD2031" s="175" t="n"/>
      <c r="AE2031" s="175" t="n"/>
      <c r="AF2031" s="175" t="n"/>
      <c r="AG2031" s="175" t="n"/>
      <c r="AH2031" s="175" t="n"/>
      <c r="AI2031" s="175" t="n"/>
      <c r="AJ2031" s="175" t="n"/>
    </row>
    <row r="2032">
      <c r="B2032" s="175" t="n"/>
      <c r="C2032" s="175" t="n"/>
      <c r="D2032" s="175" t="n"/>
      <c r="E2032" s="175" t="n"/>
      <c r="F2032" s="175" t="n"/>
      <c r="G2032" s="175" t="n"/>
      <c r="H2032" s="175" t="n"/>
      <c r="I2032" s="175" t="n"/>
      <c r="J2032" s="175" t="n"/>
      <c r="K2032" s="175" t="n"/>
      <c r="L2032" s="175" t="n"/>
      <c r="M2032" s="175" t="n"/>
      <c r="N2032" s="175" t="n"/>
      <c r="O2032" s="175" t="n"/>
      <c r="P2032" s="175" t="n"/>
      <c r="Q2032" s="175" t="n"/>
      <c r="R2032" s="175" t="n"/>
      <c r="S2032" s="257" t="n"/>
      <c r="U2032" s="296" t="n"/>
      <c r="V2032" s="175" t="n"/>
      <c r="W2032" s="175" t="n"/>
      <c r="X2032" s="175" t="n"/>
      <c r="Y2032" s="175" t="n"/>
      <c r="Z2032" s="175" t="n"/>
      <c r="AA2032" s="175" t="n"/>
      <c r="AB2032" s="175" t="n"/>
      <c r="AC2032" s="175" t="n"/>
      <c r="AD2032" s="175" t="n"/>
      <c r="AE2032" s="175" t="n"/>
      <c r="AF2032" s="175" t="n"/>
      <c r="AG2032" s="175" t="n"/>
      <c r="AH2032" s="175" t="n"/>
      <c r="AI2032" s="175" t="n"/>
      <c r="AJ2032" s="175" t="n"/>
    </row>
    <row r="2033">
      <c r="B2033" s="175" t="n"/>
      <c r="C2033" s="175" t="n"/>
      <c r="D2033" s="175" t="n"/>
      <c r="E2033" s="175" t="n"/>
      <c r="F2033" s="175" t="n"/>
      <c r="G2033" s="175" t="n"/>
      <c r="H2033" s="175" t="n"/>
      <c r="I2033" s="175" t="n"/>
      <c r="J2033" s="175" t="n"/>
      <c r="K2033" s="175" t="n"/>
      <c r="L2033" s="175" t="n"/>
      <c r="M2033" s="175" t="n"/>
      <c r="N2033" s="175" t="n"/>
      <c r="O2033" s="175" t="n"/>
      <c r="P2033" s="175" t="n"/>
      <c r="Q2033" s="175" t="n"/>
      <c r="R2033" s="175" t="n"/>
      <c r="S2033" s="257" t="n"/>
      <c r="U2033" s="296" t="n"/>
      <c r="V2033" s="175" t="n"/>
      <c r="W2033" s="175" t="n"/>
      <c r="X2033" s="175" t="n"/>
      <c r="Y2033" s="175" t="n"/>
      <c r="Z2033" s="175" t="n"/>
      <c r="AA2033" s="175" t="n"/>
      <c r="AB2033" s="175" t="n"/>
      <c r="AC2033" s="175" t="n"/>
      <c r="AD2033" s="175" t="n"/>
      <c r="AE2033" s="175" t="n"/>
      <c r="AF2033" s="175" t="n"/>
      <c r="AG2033" s="175" t="n"/>
      <c r="AH2033" s="175" t="n"/>
      <c r="AI2033" s="175" t="n"/>
      <c r="AJ2033" s="175" t="n"/>
    </row>
    <row r="2034">
      <c r="B2034" s="175" t="n"/>
      <c r="C2034" s="175" t="n"/>
      <c r="D2034" s="175" t="n"/>
      <c r="E2034" s="175" t="n"/>
      <c r="F2034" s="175" t="n"/>
      <c r="G2034" s="175" t="n"/>
      <c r="H2034" s="175" t="n"/>
      <c r="I2034" s="175" t="n"/>
      <c r="J2034" s="175" t="n"/>
      <c r="K2034" s="175" t="n"/>
      <c r="L2034" s="175" t="n"/>
      <c r="M2034" s="175" t="n"/>
      <c r="N2034" s="175" t="n"/>
      <c r="O2034" s="175" t="n"/>
      <c r="P2034" s="175" t="n"/>
      <c r="Q2034" s="175" t="n"/>
      <c r="R2034" s="175" t="n"/>
      <c r="S2034" s="257" t="n"/>
      <c r="U2034" s="296" t="n"/>
      <c r="V2034" s="175" t="n"/>
      <c r="W2034" s="175" t="n"/>
      <c r="X2034" s="175" t="n"/>
      <c r="Y2034" s="175" t="n"/>
      <c r="Z2034" s="175" t="n"/>
      <c r="AA2034" s="175" t="n"/>
      <c r="AB2034" s="175" t="n"/>
      <c r="AC2034" s="175" t="n"/>
      <c r="AD2034" s="175" t="n"/>
      <c r="AE2034" s="175" t="n"/>
      <c r="AF2034" s="175" t="n"/>
      <c r="AG2034" s="175" t="n"/>
      <c r="AH2034" s="175" t="n"/>
      <c r="AI2034" s="175" t="n"/>
      <c r="AJ2034" s="175" t="n"/>
    </row>
    <row r="2035">
      <c r="B2035" s="175" t="n"/>
      <c r="C2035" s="175" t="n"/>
      <c r="D2035" s="175" t="n"/>
      <c r="E2035" s="175" t="n"/>
      <c r="F2035" s="175" t="n"/>
      <c r="G2035" s="175" t="n"/>
      <c r="H2035" s="175" t="n"/>
      <c r="I2035" s="175" t="n"/>
      <c r="J2035" s="175" t="n"/>
      <c r="K2035" s="175" t="n"/>
      <c r="L2035" s="175" t="n"/>
      <c r="M2035" s="175" t="n"/>
      <c r="N2035" s="175" t="n"/>
      <c r="O2035" s="175" t="n"/>
      <c r="P2035" s="175" t="n"/>
      <c r="Q2035" s="175" t="n"/>
      <c r="R2035" s="175" t="n"/>
      <c r="S2035" s="257" t="n"/>
      <c r="U2035" s="296" t="n"/>
      <c r="V2035" s="175" t="n"/>
      <c r="W2035" s="175" t="n"/>
      <c r="X2035" s="175" t="n"/>
      <c r="Y2035" s="175" t="n"/>
      <c r="Z2035" s="175" t="n"/>
      <c r="AA2035" s="175" t="n"/>
      <c r="AB2035" s="175" t="n"/>
      <c r="AC2035" s="175" t="n"/>
      <c r="AD2035" s="175" t="n"/>
      <c r="AE2035" s="175" t="n"/>
      <c r="AF2035" s="175" t="n"/>
      <c r="AG2035" s="175" t="n"/>
      <c r="AH2035" s="175" t="n"/>
      <c r="AI2035" s="175" t="n"/>
      <c r="AJ2035" s="175" t="n"/>
    </row>
    <row r="2036">
      <c r="B2036" s="175" t="n"/>
      <c r="C2036" s="175" t="n"/>
      <c r="D2036" s="175" t="n"/>
      <c r="E2036" s="175" t="n"/>
      <c r="F2036" s="175" t="n"/>
      <c r="G2036" s="175" t="n"/>
      <c r="H2036" s="175" t="n"/>
      <c r="I2036" s="175" t="n"/>
      <c r="J2036" s="175" t="n"/>
      <c r="K2036" s="175" t="n"/>
      <c r="L2036" s="175" t="n"/>
      <c r="M2036" s="175" t="n"/>
      <c r="N2036" s="175" t="n"/>
      <c r="O2036" s="175" t="n"/>
      <c r="P2036" s="175" t="n"/>
      <c r="Q2036" s="175" t="n"/>
      <c r="R2036" s="175" t="n"/>
      <c r="S2036" s="257" t="n"/>
      <c r="U2036" s="296" t="n"/>
      <c r="V2036" s="175" t="n"/>
      <c r="W2036" s="175" t="n"/>
      <c r="X2036" s="175" t="n"/>
      <c r="Y2036" s="175" t="n"/>
      <c r="Z2036" s="175" t="n"/>
      <c r="AA2036" s="175" t="n"/>
      <c r="AB2036" s="175" t="n"/>
      <c r="AC2036" s="175" t="n"/>
      <c r="AD2036" s="175" t="n"/>
      <c r="AE2036" s="175" t="n"/>
      <c r="AF2036" s="175" t="n"/>
      <c r="AG2036" s="175" t="n"/>
      <c r="AH2036" s="175" t="n"/>
      <c r="AI2036" s="175" t="n"/>
      <c r="AJ2036" s="175" t="n"/>
    </row>
    <row r="2037">
      <c r="B2037" s="175" t="n"/>
      <c r="C2037" s="175" t="n"/>
      <c r="D2037" s="175" t="n"/>
      <c r="E2037" s="175" t="n"/>
      <c r="F2037" s="175" t="n"/>
      <c r="G2037" s="175" t="n"/>
      <c r="H2037" s="175" t="n"/>
      <c r="I2037" s="175" t="n"/>
      <c r="J2037" s="175" t="n"/>
      <c r="K2037" s="175" t="n"/>
      <c r="L2037" s="175" t="n"/>
      <c r="M2037" s="175" t="n"/>
      <c r="N2037" s="175" t="n"/>
      <c r="O2037" s="175" t="n"/>
      <c r="P2037" s="175" t="n"/>
      <c r="Q2037" s="175" t="n"/>
      <c r="R2037" s="175" t="n"/>
      <c r="S2037" s="257" t="n"/>
      <c r="U2037" s="296" t="n"/>
      <c r="V2037" s="175" t="n"/>
      <c r="W2037" s="175" t="n"/>
      <c r="X2037" s="175" t="n"/>
      <c r="Y2037" s="175" t="n"/>
      <c r="Z2037" s="175" t="n"/>
      <c r="AA2037" s="175" t="n"/>
      <c r="AB2037" s="175" t="n"/>
      <c r="AC2037" s="175" t="n"/>
      <c r="AD2037" s="175" t="n"/>
      <c r="AE2037" s="175" t="n"/>
      <c r="AF2037" s="175" t="n"/>
      <c r="AG2037" s="175" t="n"/>
      <c r="AH2037" s="175" t="n"/>
      <c r="AI2037" s="175" t="n"/>
      <c r="AJ2037" s="175" t="n"/>
    </row>
    <row r="2038">
      <c r="B2038" s="175" t="n"/>
      <c r="C2038" s="175" t="n"/>
      <c r="D2038" s="175" t="n"/>
      <c r="E2038" s="175" t="n"/>
      <c r="F2038" s="175" t="n"/>
      <c r="G2038" s="175" t="n"/>
      <c r="H2038" s="175" t="n"/>
      <c r="I2038" s="175" t="n"/>
      <c r="J2038" s="175" t="n"/>
      <c r="K2038" s="175" t="n"/>
      <c r="L2038" s="175" t="n"/>
      <c r="M2038" s="175" t="n"/>
      <c r="N2038" s="175" t="n"/>
      <c r="O2038" s="175" t="n"/>
      <c r="P2038" s="175" t="n"/>
      <c r="Q2038" s="175" t="n"/>
      <c r="R2038" s="175" t="n"/>
      <c r="S2038" s="257" t="n"/>
      <c r="U2038" s="296" t="n"/>
      <c r="V2038" s="175" t="n"/>
      <c r="W2038" s="175" t="n"/>
      <c r="X2038" s="175" t="n"/>
      <c r="Y2038" s="175" t="n"/>
      <c r="Z2038" s="175" t="n"/>
      <c r="AA2038" s="175" t="n"/>
      <c r="AB2038" s="175" t="n"/>
      <c r="AC2038" s="175" t="n"/>
      <c r="AD2038" s="175" t="n"/>
      <c r="AE2038" s="175" t="n"/>
      <c r="AF2038" s="175" t="n"/>
      <c r="AG2038" s="175" t="n"/>
      <c r="AH2038" s="175" t="n"/>
      <c r="AI2038" s="175" t="n"/>
      <c r="AJ2038" s="175" t="n"/>
    </row>
    <row r="2039">
      <c r="B2039" s="175" t="n"/>
      <c r="C2039" s="175" t="n"/>
      <c r="D2039" s="175" t="n"/>
      <c r="E2039" s="175" t="n"/>
      <c r="F2039" s="175" t="n"/>
      <c r="G2039" s="175" t="n"/>
      <c r="H2039" s="175" t="n"/>
      <c r="I2039" s="175" t="n"/>
      <c r="J2039" s="175" t="n"/>
      <c r="K2039" s="175" t="n"/>
      <c r="L2039" s="175" t="n"/>
      <c r="M2039" s="175" t="n"/>
      <c r="N2039" s="175" t="n"/>
      <c r="O2039" s="175" t="n"/>
      <c r="P2039" s="175" t="n"/>
      <c r="Q2039" s="175" t="n"/>
      <c r="R2039" s="175" t="n"/>
      <c r="S2039" s="257" t="n"/>
      <c r="U2039" s="296" t="n"/>
      <c r="V2039" s="175" t="n"/>
      <c r="W2039" s="175" t="n"/>
      <c r="X2039" s="175" t="n"/>
      <c r="Y2039" s="175" t="n"/>
      <c r="Z2039" s="175" t="n"/>
      <c r="AA2039" s="175" t="n"/>
      <c r="AB2039" s="175" t="n"/>
      <c r="AC2039" s="175" t="n"/>
      <c r="AD2039" s="175" t="n"/>
      <c r="AE2039" s="175" t="n"/>
      <c r="AF2039" s="175" t="n"/>
      <c r="AG2039" s="175" t="n"/>
      <c r="AH2039" s="175" t="n"/>
      <c r="AI2039" s="175" t="n"/>
      <c r="AJ2039" s="175" t="n"/>
    </row>
    <row r="2040">
      <c r="B2040" s="175" t="n"/>
      <c r="C2040" s="175" t="n"/>
      <c r="D2040" s="175" t="n"/>
      <c r="E2040" s="175" t="n"/>
      <c r="F2040" s="175" t="n"/>
      <c r="G2040" s="175" t="n"/>
      <c r="H2040" s="175" t="n"/>
      <c r="I2040" s="175" t="n"/>
      <c r="J2040" s="175" t="n"/>
      <c r="K2040" s="175" t="n"/>
      <c r="L2040" s="175" t="n"/>
      <c r="M2040" s="175" t="n"/>
      <c r="N2040" s="175" t="n"/>
      <c r="O2040" s="175" t="n"/>
      <c r="P2040" s="175" t="n"/>
      <c r="Q2040" s="175" t="n"/>
      <c r="R2040" s="175" t="n"/>
      <c r="S2040" s="257" t="n"/>
      <c r="U2040" s="296" t="n"/>
      <c r="V2040" s="175" t="n"/>
      <c r="W2040" s="175" t="n"/>
      <c r="X2040" s="175" t="n"/>
      <c r="Y2040" s="175" t="n"/>
      <c r="Z2040" s="175" t="n"/>
      <c r="AA2040" s="175" t="n"/>
      <c r="AB2040" s="175" t="n"/>
      <c r="AC2040" s="175" t="n"/>
      <c r="AD2040" s="175" t="n"/>
      <c r="AE2040" s="175" t="n"/>
      <c r="AF2040" s="175" t="n"/>
      <c r="AG2040" s="175" t="n"/>
      <c r="AH2040" s="175" t="n"/>
      <c r="AI2040" s="175" t="n"/>
      <c r="AJ2040" s="175" t="n"/>
    </row>
    <row r="2041">
      <c r="B2041" s="175" t="n"/>
      <c r="C2041" s="175" t="n"/>
      <c r="D2041" s="175" t="n"/>
      <c r="E2041" s="175" t="n"/>
      <c r="F2041" s="175" t="n"/>
      <c r="G2041" s="175" t="n"/>
      <c r="H2041" s="175" t="n"/>
      <c r="I2041" s="175" t="n"/>
      <c r="J2041" s="175" t="n"/>
      <c r="K2041" s="175" t="n"/>
      <c r="L2041" s="175" t="n"/>
      <c r="M2041" s="175" t="n"/>
      <c r="N2041" s="175" t="n"/>
      <c r="O2041" s="175" t="n"/>
      <c r="P2041" s="175" t="n"/>
      <c r="Q2041" s="175" t="n"/>
      <c r="R2041" s="175" t="n"/>
      <c r="S2041" s="257" t="n"/>
      <c r="U2041" s="296" t="n"/>
      <c r="V2041" s="175" t="n"/>
      <c r="W2041" s="175" t="n"/>
      <c r="X2041" s="175" t="n"/>
      <c r="Y2041" s="175" t="n"/>
      <c r="Z2041" s="175" t="n"/>
      <c r="AA2041" s="175" t="n"/>
      <c r="AB2041" s="175" t="n"/>
      <c r="AC2041" s="175" t="n"/>
      <c r="AD2041" s="175" t="n"/>
      <c r="AE2041" s="175" t="n"/>
      <c r="AF2041" s="175" t="n"/>
      <c r="AG2041" s="175" t="n"/>
      <c r="AH2041" s="175" t="n"/>
      <c r="AI2041" s="175" t="n"/>
      <c r="AJ2041" s="175" t="n"/>
    </row>
    <row r="2042">
      <c r="B2042" s="175" t="n"/>
      <c r="C2042" s="175" t="n"/>
      <c r="D2042" s="175" t="n"/>
      <c r="E2042" s="175" t="n"/>
      <c r="F2042" s="175" t="n"/>
      <c r="G2042" s="175" t="n"/>
      <c r="H2042" s="175" t="n"/>
      <c r="I2042" s="175" t="n"/>
      <c r="J2042" s="175" t="n"/>
      <c r="K2042" s="175" t="n"/>
      <c r="L2042" s="175" t="n"/>
      <c r="M2042" s="175" t="n"/>
      <c r="N2042" s="175" t="n"/>
      <c r="O2042" s="175" t="n"/>
      <c r="P2042" s="175" t="n"/>
      <c r="Q2042" s="175" t="n"/>
      <c r="R2042" s="175" t="n"/>
      <c r="S2042" s="257" t="n"/>
      <c r="U2042" s="296" t="n"/>
      <c r="V2042" s="175" t="n"/>
      <c r="W2042" s="175" t="n"/>
      <c r="X2042" s="175" t="n"/>
      <c r="Y2042" s="175" t="n"/>
      <c r="Z2042" s="175" t="n"/>
      <c r="AA2042" s="175" t="n"/>
      <c r="AB2042" s="175" t="n"/>
      <c r="AC2042" s="175" t="n"/>
      <c r="AD2042" s="175" t="n"/>
      <c r="AE2042" s="175" t="n"/>
      <c r="AF2042" s="175" t="n"/>
      <c r="AG2042" s="175" t="n"/>
      <c r="AH2042" s="175" t="n"/>
      <c r="AI2042" s="175" t="n"/>
      <c r="AJ2042" s="175" t="n"/>
    </row>
    <row r="2043">
      <c r="B2043" s="175" t="n"/>
      <c r="C2043" s="175" t="n"/>
      <c r="D2043" s="175" t="n"/>
      <c r="E2043" s="175" t="n"/>
      <c r="F2043" s="175" t="n"/>
      <c r="G2043" s="175" t="n"/>
      <c r="H2043" s="175" t="n"/>
      <c r="I2043" s="175" t="n"/>
      <c r="J2043" s="175" t="n"/>
      <c r="K2043" s="175" t="n"/>
      <c r="L2043" s="175" t="n"/>
      <c r="M2043" s="175" t="n"/>
      <c r="N2043" s="175" t="n"/>
      <c r="O2043" s="175" t="n"/>
      <c r="P2043" s="175" t="n"/>
      <c r="Q2043" s="175" t="n"/>
      <c r="R2043" s="175" t="n"/>
      <c r="S2043" s="257" t="n"/>
      <c r="U2043" s="296" t="n"/>
      <c r="V2043" s="175" t="n"/>
      <c r="W2043" s="175" t="n"/>
      <c r="X2043" s="175" t="n"/>
      <c r="Y2043" s="175" t="n"/>
      <c r="Z2043" s="175" t="n"/>
      <c r="AA2043" s="175" t="n"/>
      <c r="AB2043" s="175" t="n"/>
      <c r="AC2043" s="175" t="n"/>
      <c r="AD2043" s="175" t="n"/>
      <c r="AE2043" s="175" t="n"/>
      <c r="AF2043" s="175" t="n"/>
      <c r="AG2043" s="175" t="n"/>
      <c r="AH2043" s="175" t="n"/>
      <c r="AI2043" s="175" t="n"/>
      <c r="AJ2043" s="175" t="n"/>
    </row>
    <row r="2044">
      <c r="B2044" s="175" t="n"/>
      <c r="C2044" s="175" t="n"/>
      <c r="D2044" s="175" t="n"/>
      <c r="E2044" s="175" t="n"/>
      <c r="F2044" s="175" t="n"/>
      <c r="G2044" s="175" t="n"/>
      <c r="H2044" s="175" t="n"/>
      <c r="I2044" s="175" t="n"/>
      <c r="J2044" s="175" t="n"/>
      <c r="K2044" s="175" t="n"/>
      <c r="L2044" s="175" t="n"/>
      <c r="M2044" s="175" t="n"/>
      <c r="N2044" s="175" t="n"/>
      <c r="O2044" s="175" t="n"/>
      <c r="P2044" s="175" t="n"/>
      <c r="Q2044" s="175" t="n"/>
      <c r="R2044" s="175" t="n"/>
      <c r="S2044" s="257" t="n"/>
      <c r="U2044" s="296" t="n"/>
      <c r="V2044" s="175" t="n"/>
      <c r="W2044" s="175" t="n"/>
      <c r="X2044" s="175" t="n"/>
      <c r="Y2044" s="175" t="n"/>
      <c r="Z2044" s="175" t="n"/>
      <c r="AA2044" s="175" t="n"/>
      <c r="AB2044" s="175" t="n"/>
      <c r="AC2044" s="175" t="n"/>
      <c r="AD2044" s="175" t="n"/>
      <c r="AE2044" s="175" t="n"/>
      <c r="AF2044" s="175" t="n"/>
      <c r="AG2044" s="175" t="n"/>
      <c r="AH2044" s="175" t="n"/>
      <c r="AI2044" s="175" t="n"/>
      <c r="AJ2044" s="175" t="n"/>
    </row>
    <row r="2045">
      <c r="B2045" s="175" t="n"/>
      <c r="C2045" s="175" t="n"/>
      <c r="D2045" s="175" t="n"/>
      <c r="E2045" s="175" t="n"/>
      <c r="F2045" s="175" t="n"/>
      <c r="G2045" s="175" t="n"/>
      <c r="H2045" s="175" t="n"/>
      <c r="I2045" s="175" t="n"/>
      <c r="J2045" s="175" t="n"/>
      <c r="K2045" s="175" t="n"/>
      <c r="L2045" s="175" t="n"/>
      <c r="M2045" s="175" t="n"/>
      <c r="N2045" s="175" t="n"/>
      <c r="O2045" s="175" t="n"/>
      <c r="P2045" s="175" t="n"/>
      <c r="Q2045" s="175" t="n"/>
      <c r="R2045" s="175" t="n"/>
      <c r="S2045" s="257" t="n"/>
      <c r="U2045" s="296" t="n"/>
      <c r="V2045" s="175" t="n"/>
      <c r="W2045" s="175" t="n"/>
      <c r="X2045" s="175" t="n"/>
      <c r="Y2045" s="175" t="n"/>
      <c r="Z2045" s="175" t="n"/>
      <c r="AA2045" s="175" t="n"/>
      <c r="AB2045" s="175" t="n"/>
      <c r="AC2045" s="175" t="n"/>
      <c r="AD2045" s="175" t="n"/>
      <c r="AE2045" s="175" t="n"/>
      <c r="AF2045" s="175" t="n"/>
      <c r="AG2045" s="175" t="n"/>
      <c r="AH2045" s="175" t="n"/>
      <c r="AI2045" s="175" t="n"/>
      <c r="AJ2045" s="175" t="n"/>
    </row>
    <row r="2046">
      <c r="B2046" s="175" t="n"/>
      <c r="C2046" s="175" t="n"/>
      <c r="D2046" s="175" t="n"/>
      <c r="E2046" s="175" t="n"/>
      <c r="F2046" s="175" t="n"/>
      <c r="G2046" s="175" t="n"/>
      <c r="H2046" s="175" t="n"/>
      <c r="I2046" s="175" t="n"/>
      <c r="J2046" s="175" t="n"/>
      <c r="K2046" s="175" t="n"/>
      <c r="L2046" s="175" t="n"/>
      <c r="M2046" s="175" t="n"/>
      <c r="N2046" s="175" t="n"/>
      <c r="O2046" s="175" t="n"/>
      <c r="P2046" s="175" t="n"/>
      <c r="Q2046" s="175" t="n"/>
      <c r="R2046" s="175" t="n"/>
      <c r="S2046" s="257" t="n"/>
      <c r="U2046" s="296" t="n"/>
      <c r="V2046" s="175" t="n"/>
      <c r="W2046" s="175" t="n"/>
      <c r="X2046" s="175" t="n"/>
      <c r="Y2046" s="175" t="n"/>
      <c r="Z2046" s="175" t="n"/>
      <c r="AA2046" s="175" t="n"/>
      <c r="AB2046" s="175" t="n"/>
      <c r="AC2046" s="175" t="n"/>
      <c r="AD2046" s="175" t="n"/>
      <c r="AE2046" s="175" t="n"/>
      <c r="AF2046" s="175" t="n"/>
      <c r="AG2046" s="175" t="n"/>
      <c r="AH2046" s="175" t="n"/>
      <c r="AI2046" s="175" t="n"/>
      <c r="AJ2046" s="175" t="n"/>
    </row>
    <row r="2047">
      <c r="B2047" s="175" t="n"/>
      <c r="C2047" s="175" t="n"/>
      <c r="D2047" s="175" t="n"/>
      <c r="E2047" s="175" t="n"/>
      <c r="F2047" s="175" t="n"/>
      <c r="G2047" s="175" t="n"/>
      <c r="H2047" s="175" t="n"/>
      <c r="I2047" s="175" t="n"/>
      <c r="J2047" s="175" t="n"/>
      <c r="K2047" s="175" t="n"/>
      <c r="L2047" s="175" t="n"/>
      <c r="M2047" s="175" t="n"/>
      <c r="N2047" s="175" t="n"/>
      <c r="O2047" s="175" t="n"/>
      <c r="P2047" s="175" t="n"/>
      <c r="Q2047" s="175" t="n"/>
      <c r="R2047" s="175" t="n"/>
      <c r="S2047" s="257" t="n"/>
      <c r="U2047" s="296" t="n"/>
      <c r="V2047" s="175" t="n"/>
      <c r="W2047" s="175" t="n"/>
      <c r="X2047" s="175" t="n"/>
      <c r="Y2047" s="175" t="n"/>
      <c r="Z2047" s="175" t="n"/>
      <c r="AA2047" s="175" t="n"/>
      <c r="AB2047" s="175" t="n"/>
      <c r="AC2047" s="175" t="n"/>
      <c r="AD2047" s="175" t="n"/>
      <c r="AE2047" s="175" t="n"/>
      <c r="AF2047" s="175" t="n"/>
      <c r="AG2047" s="175" t="n"/>
      <c r="AH2047" s="175" t="n"/>
      <c r="AI2047" s="175" t="n"/>
      <c r="AJ2047" s="175" t="n"/>
    </row>
    <row r="2048">
      <c r="B2048" s="175" t="n"/>
      <c r="C2048" s="175" t="n"/>
      <c r="D2048" s="175" t="n"/>
      <c r="E2048" s="175" t="n"/>
      <c r="F2048" s="175" t="n"/>
      <c r="G2048" s="175" t="n"/>
      <c r="H2048" s="175" t="n"/>
      <c r="I2048" s="175" t="n"/>
      <c r="J2048" s="175" t="n"/>
      <c r="K2048" s="175" t="n"/>
      <c r="L2048" s="175" t="n"/>
      <c r="M2048" s="175" t="n"/>
      <c r="N2048" s="175" t="n"/>
      <c r="O2048" s="175" t="n"/>
      <c r="P2048" s="175" t="n"/>
      <c r="Q2048" s="175" t="n"/>
      <c r="R2048" s="175" t="n"/>
      <c r="S2048" s="257" t="n"/>
      <c r="U2048" s="296" t="n"/>
      <c r="V2048" s="175" t="n"/>
      <c r="W2048" s="175" t="n"/>
      <c r="X2048" s="175" t="n"/>
      <c r="Y2048" s="175" t="n"/>
      <c r="Z2048" s="175" t="n"/>
      <c r="AA2048" s="175" t="n"/>
      <c r="AB2048" s="175" t="n"/>
      <c r="AC2048" s="175" t="n"/>
      <c r="AD2048" s="175" t="n"/>
      <c r="AE2048" s="175" t="n"/>
      <c r="AF2048" s="175" t="n"/>
      <c r="AG2048" s="175" t="n"/>
      <c r="AH2048" s="175" t="n"/>
      <c r="AI2048" s="175" t="n"/>
      <c r="AJ2048" s="175" t="n"/>
    </row>
    <row r="2049">
      <c r="B2049" s="175" t="n"/>
      <c r="C2049" s="175" t="n"/>
      <c r="D2049" s="175" t="n"/>
      <c r="E2049" s="175" t="n"/>
      <c r="F2049" s="175" t="n"/>
      <c r="G2049" s="175" t="n"/>
      <c r="H2049" s="175" t="n"/>
      <c r="I2049" s="175" t="n"/>
      <c r="J2049" s="175" t="n"/>
      <c r="K2049" s="175" t="n"/>
      <c r="L2049" s="175" t="n"/>
      <c r="M2049" s="175" t="n"/>
      <c r="N2049" s="175" t="n"/>
      <c r="O2049" s="175" t="n"/>
      <c r="P2049" s="175" t="n"/>
      <c r="Q2049" s="175" t="n"/>
      <c r="R2049" s="175" t="n"/>
      <c r="S2049" s="257" t="n"/>
      <c r="U2049" s="296" t="n"/>
      <c r="V2049" s="175" t="n"/>
      <c r="W2049" s="175" t="n"/>
      <c r="X2049" s="175" t="n"/>
      <c r="Y2049" s="175" t="n"/>
      <c r="Z2049" s="175" t="n"/>
      <c r="AA2049" s="175" t="n"/>
      <c r="AB2049" s="175" t="n"/>
      <c r="AC2049" s="175" t="n"/>
      <c r="AD2049" s="175" t="n"/>
      <c r="AE2049" s="175" t="n"/>
      <c r="AF2049" s="175" t="n"/>
      <c r="AG2049" s="175" t="n"/>
      <c r="AH2049" s="175" t="n"/>
      <c r="AI2049" s="175" t="n"/>
      <c r="AJ2049" s="175" t="n"/>
    </row>
    <row r="2050">
      <c r="B2050" s="175" t="n"/>
      <c r="C2050" s="175" t="n"/>
      <c r="D2050" s="175" t="n"/>
      <c r="E2050" s="175" t="n"/>
      <c r="F2050" s="175" t="n"/>
      <c r="G2050" s="175" t="n"/>
      <c r="H2050" s="175" t="n"/>
      <c r="I2050" s="175" t="n"/>
      <c r="J2050" s="175" t="n"/>
      <c r="K2050" s="175" t="n"/>
      <c r="L2050" s="175" t="n"/>
      <c r="M2050" s="175" t="n"/>
      <c r="N2050" s="175" t="n"/>
      <c r="O2050" s="175" t="n"/>
      <c r="P2050" s="175" t="n"/>
      <c r="Q2050" s="175" t="n"/>
      <c r="R2050" s="175" t="n"/>
      <c r="S2050" s="257" t="n"/>
      <c r="U2050" s="296" t="n"/>
      <c r="V2050" s="175" t="n"/>
      <c r="W2050" s="175" t="n"/>
      <c r="X2050" s="175" t="n"/>
      <c r="Y2050" s="175" t="n"/>
      <c r="Z2050" s="175" t="n"/>
      <c r="AA2050" s="175" t="n"/>
      <c r="AB2050" s="175" t="n"/>
      <c r="AC2050" s="175" t="n"/>
      <c r="AD2050" s="175" t="n"/>
      <c r="AE2050" s="175" t="n"/>
      <c r="AF2050" s="175" t="n"/>
      <c r="AG2050" s="175" t="n"/>
      <c r="AH2050" s="175" t="n"/>
      <c r="AI2050" s="175" t="n"/>
      <c r="AJ2050" s="175" t="n"/>
    </row>
    <row r="2051">
      <c r="B2051" s="175" t="n"/>
      <c r="C2051" s="175" t="n"/>
      <c r="D2051" s="175" t="n"/>
      <c r="E2051" s="175" t="n"/>
      <c r="F2051" s="175" t="n"/>
      <c r="G2051" s="175" t="n"/>
      <c r="H2051" s="175" t="n"/>
      <c r="I2051" s="175" t="n"/>
      <c r="J2051" s="175" t="n"/>
      <c r="K2051" s="175" t="n"/>
      <c r="L2051" s="175" t="n"/>
      <c r="M2051" s="175" t="n"/>
      <c r="N2051" s="175" t="n"/>
      <c r="O2051" s="175" t="n"/>
      <c r="P2051" s="175" t="n"/>
      <c r="Q2051" s="175" t="n"/>
      <c r="R2051" s="175" t="n"/>
      <c r="S2051" s="257" t="n"/>
      <c r="U2051" s="296" t="n"/>
      <c r="V2051" s="175" t="n"/>
      <c r="W2051" s="175" t="n"/>
      <c r="X2051" s="175" t="n"/>
      <c r="Y2051" s="175" t="n"/>
      <c r="Z2051" s="175" t="n"/>
      <c r="AA2051" s="175" t="n"/>
      <c r="AB2051" s="175" t="n"/>
      <c r="AC2051" s="175" t="n"/>
      <c r="AD2051" s="175" t="n"/>
      <c r="AE2051" s="175" t="n"/>
      <c r="AF2051" s="175" t="n"/>
      <c r="AG2051" s="175" t="n"/>
      <c r="AH2051" s="175" t="n"/>
      <c r="AI2051" s="175" t="n"/>
      <c r="AJ2051" s="175" t="n"/>
    </row>
    <row r="2052">
      <c r="B2052" s="175" t="n"/>
      <c r="C2052" s="175" t="n"/>
      <c r="D2052" s="175" t="n"/>
      <c r="E2052" s="175" t="n"/>
      <c r="F2052" s="175" t="n"/>
      <c r="G2052" s="175" t="n"/>
      <c r="H2052" s="175" t="n"/>
      <c r="I2052" s="175" t="n"/>
      <c r="J2052" s="175" t="n"/>
      <c r="K2052" s="175" t="n"/>
      <c r="L2052" s="175" t="n"/>
      <c r="M2052" s="175" t="n"/>
      <c r="N2052" s="175" t="n"/>
      <c r="O2052" s="175" t="n"/>
      <c r="P2052" s="175" t="n"/>
      <c r="Q2052" s="175" t="n"/>
      <c r="R2052" s="175" t="n"/>
      <c r="S2052" s="257" t="n"/>
      <c r="U2052" s="296" t="n"/>
      <c r="V2052" s="175" t="n"/>
      <c r="W2052" s="175" t="n"/>
      <c r="X2052" s="175" t="n"/>
      <c r="Y2052" s="175" t="n"/>
      <c r="Z2052" s="175" t="n"/>
      <c r="AA2052" s="175" t="n"/>
      <c r="AB2052" s="175" t="n"/>
      <c r="AC2052" s="175" t="n"/>
      <c r="AD2052" s="175" t="n"/>
      <c r="AE2052" s="175" t="n"/>
      <c r="AF2052" s="175" t="n"/>
      <c r="AG2052" s="175" t="n"/>
      <c r="AH2052" s="175" t="n"/>
      <c r="AI2052" s="175" t="n"/>
      <c r="AJ2052" s="175" t="n"/>
    </row>
    <row r="2053">
      <c r="B2053" s="175" t="n"/>
      <c r="C2053" s="175" t="n"/>
      <c r="D2053" s="175" t="n"/>
      <c r="E2053" s="175" t="n"/>
      <c r="F2053" s="175" t="n"/>
      <c r="G2053" s="175" t="n"/>
      <c r="H2053" s="175" t="n"/>
      <c r="I2053" s="175" t="n"/>
      <c r="J2053" s="175" t="n"/>
      <c r="K2053" s="175" t="n"/>
      <c r="L2053" s="175" t="n"/>
      <c r="M2053" s="175" t="n"/>
      <c r="N2053" s="175" t="n"/>
      <c r="O2053" s="175" t="n"/>
      <c r="P2053" s="175" t="n"/>
      <c r="Q2053" s="175" t="n"/>
      <c r="R2053" s="175" t="n"/>
      <c r="S2053" s="257" t="n"/>
      <c r="U2053" s="296" t="n"/>
      <c r="V2053" s="175" t="n"/>
      <c r="W2053" s="175" t="n"/>
      <c r="X2053" s="175" t="n"/>
      <c r="Y2053" s="175" t="n"/>
      <c r="Z2053" s="175" t="n"/>
      <c r="AA2053" s="175" t="n"/>
      <c r="AB2053" s="175" t="n"/>
      <c r="AC2053" s="175" t="n"/>
      <c r="AD2053" s="175" t="n"/>
      <c r="AE2053" s="175" t="n"/>
      <c r="AF2053" s="175" t="n"/>
      <c r="AG2053" s="175" t="n"/>
      <c r="AH2053" s="175" t="n"/>
      <c r="AI2053" s="175" t="n"/>
      <c r="AJ2053" s="175" t="n"/>
    </row>
    <row r="2054">
      <c r="B2054" s="175" t="n"/>
      <c r="C2054" s="175" t="n"/>
      <c r="D2054" s="175" t="n"/>
      <c r="E2054" s="175" t="n"/>
      <c r="F2054" s="175" t="n"/>
      <c r="G2054" s="175" t="n"/>
      <c r="H2054" s="175" t="n"/>
      <c r="I2054" s="175" t="n"/>
      <c r="J2054" s="175" t="n"/>
      <c r="K2054" s="175" t="n"/>
      <c r="L2054" s="175" t="n"/>
      <c r="M2054" s="175" t="n"/>
      <c r="N2054" s="175" t="n"/>
      <c r="O2054" s="175" t="n"/>
      <c r="P2054" s="175" t="n"/>
      <c r="Q2054" s="175" t="n"/>
      <c r="R2054" s="175" t="n"/>
      <c r="S2054" s="257" t="n"/>
      <c r="U2054" s="296" t="n"/>
      <c r="V2054" s="175" t="n"/>
      <c r="W2054" s="175" t="n"/>
      <c r="X2054" s="175" t="n"/>
      <c r="Y2054" s="175" t="n"/>
      <c r="Z2054" s="175" t="n"/>
      <c r="AA2054" s="175" t="n"/>
      <c r="AB2054" s="175" t="n"/>
      <c r="AC2054" s="175" t="n"/>
      <c r="AD2054" s="175" t="n"/>
      <c r="AE2054" s="175" t="n"/>
      <c r="AF2054" s="175" t="n"/>
      <c r="AG2054" s="175" t="n"/>
      <c r="AH2054" s="175" t="n"/>
      <c r="AI2054" s="175" t="n"/>
      <c r="AJ2054" s="175" t="n"/>
    </row>
    <row r="2055">
      <c r="B2055" s="175" t="n"/>
      <c r="C2055" s="175" t="n"/>
      <c r="D2055" s="175" t="n"/>
      <c r="E2055" s="175" t="n"/>
      <c r="F2055" s="175" t="n"/>
      <c r="G2055" s="175" t="n"/>
      <c r="H2055" s="175" t="n"/>
      <c r="I2055" s="175" t="n"/>
      <c r="J2055" s="175" t="n"/>
      <c r="K2055" s="175" t="n"/>
      <c r="L2055" s="175" t="n"/>
      <c r="M2055" s="175" t="n"/>
      <c r="N2055" s="175" t="n"/>
      <c r="O2055" s="175" t="n"/>
      <c r="P2055" s="175" t="n"/>
      <c r="Q2055" s="175" t="n"/>
      <c r="R2055" s="175" t="n"/>
      <c r="S2055" s="257" t="n"/>
      <c r="U2055" s="296" t="n"/>
      <c r="V2055" s="175" t="n"/>
      <c r="W2055" s="175" t="n"/>
      <c r="X2055" s="175" t="n"/>
      <c r="Y2055" s="175" t="n"/>
      <c r="Z2055" s="175" t="n"/>
      <c r="AA2055" s="175" t="n"/>
      <c r="AB2055" s="175" t="n"/>
      <c r="AC2055" s="175" t="n"/>
      <c r="AD2055" s="175" t="n"/>
      <c r="AE2055" s="175" t="n"/>
      <c r="AF2055" s="175" t="n"/>
      <c r="AG2055" s="175" t="n"/>
      <c r="AH2055" s="175" t="n"/>
      <c r="AI2055" s="175" t="n"/>
      <c r="AJ2055" s="175" t="n"/>
    </row>
    <row r="2056">
      <c r="B2056" s="175" t="n"/>
      <c r="C2056" s="175" t="n"/>
      <c r="D2056" s="175" t="n"/>
      <c r="E2056" s="175" t="n"/>
      <c r="F2056" s="175" t="n"/>
      <c r="G2056" s="175" t="n"/>
      <c r="H2056" s="175" t="n"/>
      <c r="I2056" s="175" t="n"/>
      <c r="J2056" s="175" t="n"/>
      <c r="K2056" s="175" t="n"/>
      <c r="L2056" s="175" t="n"/>
      <c r="M2056" s="175" t="n"/>
      <c r="N2056" s="175" t="n"/>
      <c r="O2056" s="175" t="n"/>
      <c r="P2056" s="175" t="n"/>
      <c r="Q2056" s="175" t="n"/>
      <c r="R2056" s="175" t="n"/>
      <c r="S2056" s="257" t="n"/>
      <c r="U2056" s="296" t="n"/>
      <c r="V2056" s="175" t="n"/>
      <c r="W2056" s="175" t="n"/>
      <c r="X2056" s="175" t="n"/>
      <c r="Y2056" s="175" t="n"/>
      <c r="Z2056" s="175" t="n"/>
      <c r="AA2056" s="175" t="n"/>
      <c r="AB2056" s="175" t="n"/>
      <c r="AC2056" s="175" t="n"/>
      <c r="AD2056" s="175" t="n"/>
      <c r="AE2056" s="175" t="n"/>
      <c r="AF2056" s="175" t="n"/>
      <c r="AG2056" s="175" t="n"/>
      <c r="AH2056" s="175" t="n"/>
      <c r="AI2056" s="175" t="n"/>
      <c r="AJ2056" s="175" t="n"/>
    </row>
    <row r="2057">
      <c r="B2057" s="175" t="n"/>
      <c r="C2057" s="175" t="n"/>
      <c r="D2057" s="175" t="n"/>
      <c r="E2057" s="175" t="n"/>
      <c r="F2057" s="175" t="n"/>
      <c r="G2057" s="175" t="n"/>
      <c r="H2057" s="175" t="n"/>
      <c r="I2057" s="175" t="n"/>
      <c r="J2057" s="175" t="n"/>
      <c r="K2057" s="175" t="n"/>
      <c r="L2057" s="175" t="n"/>
      <c r="M2057" s="175" t="n"/>
      <c r="N2057" s="175" t="n"/>
      <c r="O2057" s="175" t="n"/>
      <c r="P2057" s="175" t="n"/>
      <c r="Q2057" s="175" t="n"/>
      <c r="R2057" s="175" t="n"/>
      <c r="S2057" s="257" t="n"/>
      <c r="U2057" s="296" t="n"/>
      <c r="V2057" s="175" t="n"/>
      <c r="W2057" s="175" t="n"/>
      <c r="X2057" s="175" t="n"/>
      <c r="Y2057" s="175" t="n"/>
      <c r="Z2057" s="175" t="n"/>
      <c r="AA2057" s="175" t="n"/>
      <c r="AB2057" s="175" t="n"/>
      <c r="AC2057" s="175" t="n"/>
      <c r="AD2057" s="175" t="n"/>
      <c r="AE2057" s="175" t="n"/>
      <c r="AF2057" s="175" t="n"/>
      <c r="AG2057" s="175" t="n"/>
      <c r="AH2057" s="175" t="n"/>
      <c r="AI2057" s="175" t="n"/>
      <c r="AJ2057" s="175" t="n"/>
    </row>
    <row r="2058">
      <c r="B2058" s="175" t="n"/>
      <c r="C2058" s="175" t="n"/>
      <c r="D2058" s="175" t="n"/>
      <c r="E2058" s="175" t="n"/>
      <c r="F2058" s="175" t="n"/>
      <c r="G2058" s="175" t="n"/>
      <c r="H2058" s="175" t="n"/>
      <c r="I2058" s="175" t="n"/>
      <c r="J2058" s="175" t="n"/>
      <c r="K2058" s="175" t="n"/>
      <c r="L2058" s="175" t="n"/>
      <c r="M2058" s="175" t="n"/>
      <c r="N2058" s="175" t="n"/>
      <c r="O2058" s="175" t="n"/>
      <c r="P2058" s="175" t="n"/>
      <c r="Q2058" s="175" t="n"/>
      <c r="R2058" s="175" t="n"/>
      <c r="S2058" s="257" t="n"/>
      <c r="U2058" s="296" t="n"/>
      <c r="V2058" s="175" t="n"/>
      <c r="W2058" s="175" t="n"/>
      <c r="X2058" s="175" t="n"/>
      <c r="Y2058" s="175" t="n"/>
      <c r="Z2058" s="175" t="n"/>
      <c r="AA2058" s="175" t="n"/>
      <c r="AB2058" s="175" t="n"/>
      <c r="AC2058" s="175" t="n"/>
      <c r="AD2058" s="175" t="n"/>
      <c r="AE2058" s="175" t="n"/>
      <c r="AF2058" s="175" t="n"/>
      <c r="AG2058" s="175" t="n"/>
      <c r="AH2058" s="175" t="n"/>
      <c r="AI2058" s="175" t="n"/>
      <c r="AJ2058" s="175" t="n"/>
    </row>
    <row r="2059">
      <c r="B2059" s="175" t="n"/>
      <c r="C2059" s="175" t="n"/>
      <c r="D2059" s="175" t="n"/>
      <c r="E2059" s="175" t="n"/>
      <c r="F2059" s="175" t="n"/>
      <c r="G2059" s="175" t="n"/>
      <c r="H2059" s="175" t="n"/>
      <c r="I2059" s="175" t="n"/>
      <c r="J2059" s="175" t="n"/>
      <c r="K2059" s="175" t="n"/>
      <c r="L2059" s="175" t="n"/>
      <c r="M2059" s="175" t="n"/>
      <c r="N2059" s="175" t="n"/>
      <c r="O2059" s="175" t="n"/>
      <c r="P2059" s="175" t="n"/>
      <c r="Q2059" s="175" t="n"/>
      <c r="R2059" s="175" t="n"/>
      <c r="S2059" s="257" t="n"/>
      <c r="U2059" s="296" t="n"/>
      <c r="V2059" s="175" t="n"/>
      <c r="W2059" s="175" t="n"/>
      <c r="X2059" s="175" t="n"/>
      <c r="Y2059" s="175" t="n"/>
      <c r="Z2059" s="175" t="n"/>
      <c r="AA2059" s="175" t="n"/>
      <c r="AB2059" s="175" t="n"/>
      <c r="AC2059" s="175" t="n"/>
      <c r="AD2059" s="175" t="n"/>
      <c r="AE2059" s="175" t="n"/>
      <c r="AF2059" s="175" t="n"/>
      <c r="AG2059" s="175" t="n"/>
      <c r="AH2059" s="175" t="n"/>
      <c r="AI2059" s="175" t="n"/>
      <c r="AJ2059" s="175" t="n"/>
    </row>
    <row r="2060">
      <c r="B2060" s="175" t="n"/>
      <c r="C2060" s="175" t="n"/>
      <c r="D2060" s="175" t="n"/>
      <c r="E2060" s="175" t="n"/>
      <c r="F2060" s="175" t="n"/>
      <c r="G2060" s="175" t="n"/>
      <c r="H2060" s="175" t="n"/>
      <c r="I2060" s="175" t="n"/>
      <c r="J2060" s="175" t="n"/>
      <c r="K2060" s="175" t="n"/>
      <c r="L2060" s="175" t="n"/>
      <c r="M2060" s="175" t="n"/>
      <c r="N2060" s="175" t="n"/>
      <c r="O2060" s="175" t="n"/>
      <c r="P2060" s="175" t="n"/>
      <c r="Q2060" s="175" t="n"/>
      <c r="R2060" s="175" t="n"/>
      <c r="S2060" s="257" t="n"/>
      <c r="U2060" s="296" t="n"/>
      <c r="V2060" s="175" t="n"/>
      <c r="W2060" s="175" t="n"/>
      <c r="X2060" s="175" t="n"/>
      <c r="Y2060" s="175" t="n"/>
      <c r="Z2060" s="175" t="n"/>
      <c r="AA2060" s="175" t="n"/>
      <c r="AB2060" s="175" t="n"/>
      <c r="AC2060" s="175" t="n"/>
      <c r="AD2060" s="175" t="n"/>
      <c r="AE2060" s="175" t="n"/>
      <c r="AF2060" s="175" t="n"/>
      <c r="AG2060" s="175" t="n"/>
      <c r="AH2060" s="175" t="n"/>
      <c r="AI2060" s="175" t="n"/>
      <c r="AJ2060" s="175" t="n"/>
    </row>
    <row r="2061">
      <c r="B2061" s="175" t="n"/>
      <c r="C2061" s="175" t="n"/>
      <c r="D2061" s="175" t="n"/>
      <c r="E2061" s="175" t="n"/>
      <c r="F2061" s="175" t="n"/>
      <c r="G2061" s="175" t="n"/>
      <c r="H2061" s="175" t="n"/>
      <c r="I2061" s="175" t="n"/>
      <c r="J2061" s="175" t="n"/>
      <c r="K2061" s="175" t="n"/>
      <c r="L2061" s="175" t="n"/>
      <c r="M2061" s="175" t="n"/>
      <c r="N2061" s="175" t="n"/>
      <c r="O2061" s="175" t="n"/>
      <c r="P2061" s="175" t="n"/>
      <c r="Q2061" s="175" t="n"/>
      <c r="R2061" s="175" t="n"/>
      <c r="S2061" s="257" t="n"/>
      <c r="U2061" s="296" t="n"/>
      <c r="V2061" s="175" t="n"/>
      <c r="W2061" s="175" t="n"/>
      <c r="X2061" s="175" t="n"/>
      <c r="Y2061" s="175" t="n"/>
      <c r="Z2061" s="175" t="n"/>
      <c r="AA2061" s="175" t="n"/>
      <c r="AB2061" s="175" t="n"/>
      <c r="AC2061" s="175" t="n"/>
      <c r="AD2061" s="175" t="n"/>
      <c r="AE2061" s="175" t="n"/>
      <c r="AF2061" s="175" t="n"/>
      <c r="AG2061" s="175" t="n"/>
      <c r="AH2061" s="175" t="n"/>
      <c r="AI2061" s="175" t="n"/>
      <c r="AJ2061" s="175" t="n"/>
    </row>
    <row r="2062">
      <c r="B2062" s="175" t="n"/>
      <c r="C2062" s="175" t="n"/>
      <c r="D2062" s="175" t="n"/>
      <c r="E2062" s="175" t="n"/>
      <c r="F2062" s="175" t="n"/>
      <c r="G2062" s="175" t="n"/>
      <c r="H2062" s="175" t="n"/>
      <c r="I2062" s="175" t="n"/>
      <c r="J2062" s="175" t="n"/>
      <c r="K2062" s="175" t="n"/>
      <c r="L2062" s="175" t="n"/>
      <c r="M2062" s="175" t="n"/>
      <c r="N2062" s="175" t="n"/>
      <c r="O2062" s="175" t="n"/>
      <c r="P2062" s="175" t="n"/>
      <c r="Q2062" s="175" t="n"/>
      <c r="R2062" s="175" t="n"/>
      <c r="S2062" s="257" t="n"/>
      <c r="U2062" s="296" t="n"/>
      <c r="V2062" s="175" t="n"/>
      <c r="W2062" s="175" t="n"/>
      <c r="X2062" s="175" t="n"/>
      <c r="Y2062" s="175" t="n"/>
      <c r="Z2062" s="175" t="n"/>
      <c r="AA2062" s="175" t="n"/>
      <c r="AB2062" s="175" t="n"/>
      <c r="AC2062" s="175" t="n"/>
      <c r="AD2062" s="175" t="n"/>
      <c r="AE2062" s="175" t="n"/>
      <c r="AF2062" s="175" t="n"/>
      <c r="AG2062" s="175" t="n"/>
      <c r="AH2062" s="175" t="n"/>
      <c r="AI2062" s="175" t="n"/>
      <c r="AJ2062" s="175" t="n"/>
    </row>
    <row r="2063">
      <c r="B2063" s="175" t="n"/>
      <c r="C2063" s="175" t="n"/>
      <c r="D2063" s="175" t="n"/>
      <c r="E2063" s="175" t="n"/>
      <c r="F2063" s="175" t="n"/>
      <c r="G2063" s="175" t="n"/>
      <c r="H2063" s="175" t="n"/>
      <c r="I2063" s="175" t="n"/>
      <c r="J2063" s="175" t="n"/>
      <c r="K2063" s="175" t="n"/>
      <c r="L2063" s="175" t="n"/>
      <c r="M2063" s="175" t="n"/>
      <c r="N2063" s="175" t="n"/>
      <c r="O2063" s="175" t="n"/>
      <c r="P2063" s="175" t="n"/>
      <c r="Q2063" s="175" t="n"/>
      <c r="R2063" s="175" t="n"/>
      <c r="S2063" s="257" t="n"/>
      <c r="U2063" s="296" t="n"/>
      <c r="V2063" s="175" t="n"/>
      <c r="W2063" s="175" t="n"/>
      <c r="X2063" s="175" t="n"/>
      <c r="Y2063" s="175" t="n"/>
      <c r="Z2063" s="175" t="n"/>
      <c r="AA2063" s="175" t="n"/>
      <c r="AB2063" s="175" t="n"/>
      <c r="AC2063" s="175" t="n"/>
      <c r="AD2063" s="175" t="n"/>
      <c r="AE2063" s="175" t="n"/>
      <c r="AF2063" s="175" t="n"/>
      <c r="AG2063" s="175" t="n"/>
      <c r="AH2063" s="175" t="n"/>
      <c r="AI2063" s="175" t="n"/>
      <c r="AJ2063" s="175" t="n"/>
    </row>
    <row r="2064">
      <c r="B2064" s="175" t="n"/>
      <c r="C2064" s="175" t="n"/>
      <c r="D2064" s="175" t="n"/>
      <c r="E2064" s="175" t="n"/>
      <c r="F2064" s="175" t="n"/>
      <c r="G2064" s="175" t="n"/>
      <c r="H2064" s="175" t="n"/>
      <c r="I2064" s="175" t="n"/>
      <c r="J2064" s="175" t="n"/>
      <c r="K2064" s="175" t="n"/>
      <c r="L2064" s="175" t="n"/>
      <c r="M2064" s="175" t="n"/>
      <c r="N2064" s="175" t="n"/>
      <c r="O2064" s="175" t="n"/>
      <c r="P2064" s="175" t="n"/>
      <c r="Q2064" s="175" t="n"/>
      <c r="R2064" s="175" t="n"/>
      <c r="S2064" s="257" t="n"/>
      <c r="U2064" s="296" t="n"/>
      <c r="V2064" s="175" t="n"/>
      <c r="W2064" s="175" t="n"/>
      <c r="X2064" s="175" t="n"/>
      <c r="Y2064" s="175" t="n"/>
      <c r="Z2064" s="175" t="n"/>
      <c r="AA2064" s="175" t="n"/>
      <c r="AB2064" s="175" t="n"/>
      <c r="AC2064" s="175" t="n"/>
      <c r="AD2064" s="175" t="n"/>
      <c r="AE2064" s="175" t="n"/>
      <c r="AF2064" s="175" t="n"/>
      <c r="AG2064" s="175" t="n"/>
      <c r="AH2064" s="175" t="n"/>
      <c r="AI2064" s="175" t="n"/>
      <c r="AJ2064" s="175" t="n"/>
    </row>
    <row r="2065">
      <c r="B2065" s="175" t="n"/>
      <c r="C2065" s="175" t="n"/>
      <c r="D2065" s="175" t="n"/>
      <c r="E2065" s="175" t="n"/>
      <c r="F2065" s="175" t="n"/>
      <c r="G2065" s="175" t="n"/>
      <c r="H2065" s="175" t="n"/>
      <c r="I2065" s="175" t="n"/>
      <c r="J2065" s="175" t="n"/>
      <c r="K2065" s="175" t="n"/>
      <c r="L2065" s="175" t="n"/>
      <c r="M2065" s="175" t="n"/>
      <c r="N2065" s="175" t="n"/>
      <c r="O2065" s="175" t="n"/>
      <c r="P2065" s="175" t="n"/>
      <c r="Q2065" s="175" t="n"/>
      <c r="R2065" s="175" t="n"/>
      <c r="S2065" s="257" t="n"/>
      <c r="U2065" s="296" t="n"/>
      <c r="V2065" s="175" t="n"/>
      <c r="W2065" s="175" t="n"/>
      <c r="X2065" s="175" t="n"/>
      <c r="Y2065" s="175" t="n"/>
      <c r="Z2065" s="175" t="n"/>
      <c r="AA2065" s="175" t="n"/>
      <c r="AB2065" s="175" t="n"/>
      <c r="AC2065" s="175" t="n"/>
      <c r="AD2065" s="175" t="n"/>
      <c r="AE2065" s="175" t="n"/>
      <c r="AF2065" s="175" t="n"/>
      <c r="AG2065" s="175" t="n"/>
      <c r="AH2065" s="175" t="n"/>
      <c r="AI2065" s="175" t="n"/>
      <c r="AJ2065" s="175" t="n"/>
    </row>
    <row r="2066">
      <c r="B2066" s="175" t="n"/>
      <c r="C2066" s="175" t="n"/>
      <c r="D2066" s="175" t="n"/>
      <c r="E2066" s="175" t="n"/>
      <c r="F2066" s="175" t="n"/>
      <c r="G2066" s="175" t="n"/>
      <c r="H2066" s="175" t="n"/>
      <c r="I2066" s="175" t="n"/>
      <c r="J2066" s="175" t="n"/>
      <c r="K2066" s="175" t="n"/>
      <c r="L2066" s="175" t="n"/>
      <c r="M2066" s="175" t="n"/>
      <c r="N2066" s="175" t="n"/>
      <c r="O2066" s="175" t="n"/>
      <c r="P2066" s="175" t="n"/>
      <c r="Q2066" s="175" t="n"/>
      <c r="R2066" s="175" t="n"/>
      <c r="S2066" s="257" t="n"/>
      <c r="U2066" s="296" t="n"/>
      <c r="V2066" s="175" t="n"/>
      <c r="W2066" s="175" t="n"/>
      <c r="X2066" s="175" t="n"/>
      <c r="Y2066" s="175" t="n"/>
      <c r="Z2066" s="175" t="n"/>
      <c r="AA2066" s="175" t="n"/>
      <c r="AB2066" s="175" t="n"/>
      <c r="AC2066" s="175" t="n"/>
      <c r="AD2066" s="175" t="n"/>
      <c r="AE2066" s="175" t="n"/>
      <c r="AF2066" s="175" t="n"/>
      <c r="AG2066" s="175" t="n"/>
      <c r="AH2066" s="175" t="n"/>
      <c r="AI2066" s="175" t="n"/>
      <c r="AJ2066" s="175" t="n"/>
    </row>
    <row r="2067">
      <c r="B2067" s="175" t="n"/>
      <c r="C2067" s="175" t="n"/>
      <c r="D2067" s="175" t="n"/>
      <c r="E2067" s="175" t="n"/>
      <c r="F2067" s="175" t="n"/>
      <c r="G2067" s="175" t="n"/>
      <c r="H2067" s="175" t="n"/>
      <c r="I2067" s="175" t="n"/>
      <c r="J2067" s="175" t="n"/>
      <c r="K2067" s="175" t="n"/>
      <c r="L2067" s="175" t="n"/>
      <c r="M2067" s="175" t="n"/>
      <c r="N2067" s="175" t="n"/>
      <c r="O2067" s="175" t="n"/>
      <c r="P2067" s="175" t="n"/>
      <c r="Q2067" s="175" t="n"/>
      <c r="R2067" s="175" t="n"/>
      <c r="S2067" s="257" t="n"/>
      <c r="U2067" s="296" t="n"/>
      <c r="V2067" s="175" t="n"/>
      <c r="W2067" s="175" t="n"/>
      <c r="X2067" s="175" t="n"/>
      <c r="Y2067" s="175" t="n"/>
      <c r="Z2067" s="175" t="n"/>
      <c r="AA2067" s="175" t="n"/>
      <c r="AB2067" s="175" t="n"/>
      <c r="AC2067" s="175" t="n"/>
      <c r="AD2067" s="175" t="n"/>
      <c r="AE2067" s="175" t="n"/>
      <c r="AF2067" s="175" t="n"/>
      <c r="AG2067" s="175" t="n"/>
      <c r="AH2067" s="175" t="n"/>
      <c r="AI2067" s="175" t="n"/>
      <c r="AJ2067" s="175" t="n"/>
    </row>
    <row r="2068">
      <c r="B2068" s="175" t="n"/>
      <c r="C2068" s="175" t="n"/>
      <c r="D2068" s="175" t="n"/>
      <c r="E2068" s="175" t="n"/>
      <c r="F2068" s="175" t="n"/>
      <c r="G2068" s="175" t="n"/>
      <c r="H2068" s="175" t="n"/>
      <c r="I2068" s="175" t="n"/>
      <c r="J2068" s="175" t="n"/>
      <c r="K2068" s="175" t="n"/>
      <c r="L2068" s="175" t="n"/>
      <c r="M2068" s="175" t="n"/>
      <c r="N2068" s="175" t="n"/>
      <c r="O2068" s="175" t="n"/>
      <c r="P2068" s="175" t="n"/>
      <c r="Q2068" s="175" t="n"/>
      <c r="R2068" s="175" t="n"/>
      <c r="S2068" s="257" t="n"/>
      <c r="U2068" s="296" t="n"/>
      <c r="V2068" s="175" t="n"/>
      <c r="W2068" s="175" t="n"/>
      <c r="X2068" s="175" t="n"/>
      <c r="Y2068" s="175" t="n"/>
      <c r="Z2068" s="175" t="n"/>
      <c r="AA2068" s="175" t="n"/>
      <c r="AB2068" s="175" t="n"/>
      <c r="AC2068" s="175" t="n"/>
      <c r="AD2068" s="175" t="n"/>
      <c r="AE2068" s="175" t="n"/>
      <c r="AF2068" s="175" t="n"/>
      <c r="AG2068" s="175" t="n"/>
      <c r="AH2068" s="175" t="n"/>
      <c r="AI2068" s="175" t="n"/>
      <c r="AJ2068" s="175" t="n"/>
    </row>
    <row r="2069">
      <c r="B2069" s="175" t="n"/>
      <c r="C2069" s="175" t="n"/>
      <c r="D2069" s="175" t="n"/>
      <c r="E2069" s="175" t="n"/>
      <c r="F2069" s="175" t="n"/>
      <c r="G2069" s="175" t="n"/>
      <c r="H2069" s="175" t="n"/>
      <c r="I2069" s="175" t="n"/>
      <c r="J2069" s="175" t="n"/>
      <c r="K2069" s="175" t="n"/>
      <c r="L2069" s="175" t="n"/>
      <c r="M2069" s="175" t="n"/>
      <c r="N2069" s="175" t="n"/>
      <c r="O2069" s="175" t="n"/>
      <c r="P2069" s="175" t="n"/>
      <c r="Q2069" s="175" t="n"/>
      <c r="R2069" s="175" t="n"/>
      <c r="S2069" s="257" t="n"/>
      <c r="U2069" s="296" t="n"/>
      <c r="V2069" s="175" t="n"/>
      <c r="W2069" s="175" t="n"/>
      <c r="X2069" s="175" t="n"/>
      <c r="Y2069" s="175" t="n"/>
      <c r="Z2069" s="175" t="n"/>
      <c r="AA2069" s="175" t="n"/>
      <c r="AB2069" s="175" t="n"/>
      <c r="AC2069" s="175" t="n"/>
      <c r="AD2069" s="175" t="n"/>
      <c r="AE2069" s="175" t="n"/>
      <c r="AF2069" s="175" t="n"/>
      <c r="AG2069" s="175" t="n"/>
      <c r="AH2069" s="175" t="n"/>
      <c r="AI2069" s="175" t="n"/>
      <c r="AJ2069" s="175" t="n"/>
    </row>
    <row r="2070">
      <c r="B2070" s="175" t="n"/>
      <c r="C2070" s="175" t="n"/>
      <c r="D2070" s="175" t="n"/>
      <c r="E2070" s="175" t="n"/>
      <c r="F2070" s="175" t="n"/>
      <c r="G2070" s="175" t="n"/>
      <c r="H2070" s="175" t="n"/>
      <c r="I2070" s="175" t="n"/>
      <c r="J2070" s="175" t="n"/>
      <c r="K2070" s="175" t="n"/>
      <c r="L2070" s="175" t="n"/>
      <c r="M2070" s="175" t="n"/>
      <c r="N2070" s="175" t="n"/>
      <c r="O2070" s="175" t="n"/>
      <c r="P2070" s="175" t="n"/>
      <c r="Q2070" s="175" t="n"/>
      <c r="R2070" s="175" t="n"/>
      <c r="S2070" s="257" t="n"/>
      <c r="U2070" s="296" t="n"/>
      <c r="V2070" s="175" t="n"/>
      <c r="W2070" s="175" t="n"/>
      <c r="X2070" s="175" t="n"/>
      <c r="Y2070" s="175" t="n"/>
      <c r="Z2070" s="175" t="n"/>
      <c r="AA2070" s="175" t="n"/>
      <c r="AB2070" s="175" t="n"/>
      <c r="AC2070" s="175" t="n"/>
      <c r="AD2070" s="175" t="n"/>
      <c r="AE2070" s="175" t="n"/>
      <c r="AF2070" s="175" t="n"/>
      <c r="AG2070" s="175" t="n"/>
      <c r="AH2070" s="175" t="n"/>
      <c r="AI2070" s="175" t="n"/>
      <c r="AJ2070" s="175" t="n"/>
    </row>
    <row r="2071">
      <c r="B2071" s="175" t="n"/>
      <c r="C2071" s="175" t="n"/>
      <c r="D2071" s="175" t="n"/>
      <c r="E2071" s="175" t="n"/>
      <c r="F2071" s="175" t="n"/>
      <c r="G2071" s="175" t="n"/>
      <c r="H2071" s="175" t="n"/>
      <c r="I2071" s="175" t="n"/>
      <c r="J2071" s="175" t="n"/>
      <c r="K2071" s="175" t="n"/>
      <c r="L2071" s="175" t="n"/>
      <c r="M2071" s="175" t="n"/>
      <c r="N2071" s="175" t="n"/>
      <c r="O2071" s="175" t="n"/>
      <c r="P2071" s="175" t="n"/>
      <c r="Q2071" s="175" t="n"/>
      <c r="R2071" s="175" t="n"/>
      <c r="S2071" s="257" t="n"/>
      <c r="U2071" s="296" t="n"/>
      <c r="V2071" s="175" t="n"/>
      <c r="W2071" s="175" t="n"/>
      <c r="X2071" s="175" t="n"/>
      <c r="Y2071" s="175" t="n"/>
      <c r="Z2071" s="175" t="n"/>
      <c r="AA2071" s="175" t="n"/>
      <c r="AB2071" s="175" t="n"/>
      <c r="AC2071" s="175" t="n"/>
      <c r="AD2071" s="175" t="n"/>
      <c r="AE2071" s="175" t="n"/>
      <c r="AF2071" s="175" t="n"/>
      <c r="AG2071" s="175" t="n"/>
      <c r="AH2071" s="175" t="n"/>
      <c r="AI2071" s="175" t="n"/>
      <c r="AJ2071" s="175" t="n"/>
    </row>
    <row r="2072">
      <c r="B2072" s="175" t="n"/>
      <c r="C2072" s="175" t="n"/>
      <c r="D2072" s="175" t="n"/>
      <c r="E2072" s="175" t="n"/>
      <c r="F2072" s="175" t="n"/>
      <c r="G2072" s="175" t="n"/>
      <c r="H2072" s="175" t="n"/>
      <c r="I2072" s="175" t="n"/>
      <c r="J2072" s="175" t="n"/>
      <c r="K2072" s="175" t="n"/>
      <c r="L2072" s="175" t="n"/>
      <c r="M2072" s="175" t="n"/>
      <c r="N2072" s="175" t="n"/>
      <c r="O2072" s="175" t="n"/>
      <c r="P2072" s="175" t="n"/>
      <c r="Q2072" s="175" t="n"/>
      <c r="R2072" s="175" t="n"/>
      <c r="S2072" s="257" t="n"/>
      <c r="U2072" s="296" t="n"/>
      <c r="V2072" s="175" t="n"/>
      <c r="W2072" s="175" t="n"/>
      <c r="X2072" s="175" t="n"/>
      <c r="Y2072" s="175" t="n"/>
      <c r="Z2072" s="175" t="n"/>
      <c r="AA2072" s="175" t="n"/>
      <c r="AB2072" s="175" t="n"/>
      <c r="AC2072" s="175" t="n"/>
      <c r="AD2072" s="175" t="n"/>
      <c r="AE2072" s="175" t="n"/>
      <c r="AF2072" s="175" t="n"/>
      <c r="AG2072" s="175" t="n"/>
      <c r="AH2072" s="175" t="n"/>
      <c r="AI2072" s="175" t="n"/>
      <c r="AJ2072" s="175" t="n"/>
    </row>
    <row r="2073">
      <c r="B2073" s="175" t="n"/>
      <c r="C2073" s="175" t="n"/>
      <c r="D2073" s="175" t="n"/>
      <c r="E2073" s="175" t="n"/>
      <c r="F2073" s="175" t="n"/>
      <c r="G2073" s="175" t="n"/>
      <c r="H2073" s="175" t="n"/>
      <c r="I2073" s="175" t="n"/>
      <c r="J2073" s="175" t="n"/>
      <c r="K2073" s="175" t="n"/>
      <c r="L2073" s="175" t="n"/>
      <c r="M2073" s="175" t="n"/>
      <c r="N2073" s="175" t="n"/>
      <c r="O2073" s="175" t="n"/>
      <c r="P2073" s="175" t="n"/>
      <c r="Q2073" s="175" t="n"/>
      <c r="R2073" s="175" t="n"/>
      <c r="S2073" s="257" t="n"/>
      <c r="U2073" s="296" t="n"/>
      <c r="V2073" s="175" t="n"/>
      <c r="W2073" s="175" t="n"/>
      <c r="X2073" s="175" t="n"/>
      <c r="Y2073" s="175" t="n"/>
      <c r="Z2073" s="175" t="n"/>
      <c r="AA2073" s="175" t="n"/>
      <c r="AB2073" s="175" t="n"/>
      <c r="AC2073" s="175" t="n"/>
      <c r="AD2073" s="175" t="n"/>
      <c r="AE2073" s="175" t="n"/>
      <c r="AF2073" s="175" t="n"/>
      <c r="AG2073" s="175" t="n"/>
      <c r="AH2073" s="175" t="n"/>
      <c r="AI2073" s="175" t="n"/>
      <c r="AJ2073" s="175" t="n"/>
    </row>
    <row r="2074">
      <c r="B2074" s="175" t="n"/>
      <c r="C2074" s="175" t="n"/>
      <c r="D2074" s="175" t="n"/>
      <c r="E2074" s="175" t="n"/>
      <c r="F2074" s="175" t="n"/>
      <c r="G2074" s="175" t="n"/>
      <c r="H2074" s="175" t="n"/>
      <c r="I2074" s="175" t="n"/>
      <c r="J2074" s="175" t="n"/>
      <c r="K2074" s="175" t="n"/>
      <c r="L2074" s="175" t="n"/>
      <c r="M2074" s="175" t="n"/>
      <c r="N2074" s="175" t="n"/>
      <c r="O2074" s="175" t="n"/>
      <c r="P2074" s="175" t="n"/>
      <c r="Q2074" s="175" t="n"/>
      <c r="R2074" s="175" t="n"/>
      <c r="S2074" s="257" t="n"/>
      <c r="U2074" s="296" t="n"/>
      <c r="V2074" s="175" t="n"/>
      <c r="W2074" s="175" t="n"/>
      <c r="X2074" s="175" t="n"/>
      <c r="Y2074" s="175" t="n"/>
      <c r="Z2074" s="175" t="n"/>
      <c r="AA2074" s="175" t="n"/>
      <c r="AB2074" s="175" t="n"/>
      <c r="AC2074" s="175" t="n"/>
      <c r="AD2074" s="175" t="n"/>
      <c r="AE2074" s="175" t="n"/>
      <c r="AF2074" s="175" t="n"/>
      <c r="AG2074" s="175" t="n"/>
      <c r="AH2074" s="175" t="n"/>
      <c r="AI2074" s="175" t="n"/>
      <c r="AJ2074" s="175" t="n"/>
    </row>
    <row r="2075">
      <c r="B2075" s="175" t="n"/>
      <c r="C2075" s="175" t="n"/>
      <c r="D2075" s="175" t="n"/>
      <c r="E2075" s="175" t="n"/>
      <c r="F2075" s="175" t="n"/>
      <c r="G2075" s="175" t="n"/>
      <c r="H2075" s="175" t="n"/>
      <c r="I2075" s="175" t="n"/>
      <c r="J2075" s="175" t="n"/>
      <c r="K2075" s="175" t="n"/>
      <c r="L2075" s="175" t="n"/>
      <c r="M2075" s="175" t="n"/>
      <c r="N2075" s="175" t="n"/>
      <c r="O2075" s="175" t="n"/>
      <c r="P2075" s="175" t="n"/>
      <c r="Q2075" s="175" t="n"/>
      <c r="R2075" s="175" t="n"/>
      <c r="S2075" s="257" t="n"/>
      <c r="U2075" s="296" t="n"/>
      <c r="V2075" s="175" t="n"/>
      <c r="W2075" s="175" t="n"/>
      <c r="X2075" s="175" t="n"/>
      <c r="Y2075" s="175" t="n"/>
      <c r="Z2075" s="175" t="n"/>
      <c r="AA2075" s="175" t="n"/>
      <c r="AB2075" s="175" t="n"/>
      <c r="AC2075" s="175" t="n"/>
      <c r="AD2075" s="175" t="n"/>
      <c r="AE2075" s="175" t="n"/>
      <c r="AF2075" s="175" t="n"/>
      <c r="AG2075" s="175" t="n"/>
      <c r="AH2075" s="175" t="n"/>
      <c r="AI2075" s="175" t="n"/>
      <c r="AJ2075" s="175" t="n"/>
    </row>
    <row r="2076">
      <c r="B2076" s="175" t="n"/>
      <c r="C2076" s="175" t="n"/>
      <c r="D2076" s="175" t="n"/>
      <c r="E2076" s="175" t="n"/>
      <c r="F2076" s="175" t="n"/>
      <c r="G2076" s="175" t="n"/>
      <c r="H2076" s="175" t="n"/>
      <c r="I2076" s="175" t="n"/>
      <c r="J2076" s="175" t="n"/>
      <c r="K2076" s="175" t="n"/>
      <c r="L2076" s="175" t="n"/>
      <c r="M2076" s="175" t="n"/>
      <c r="N2076" s="175" t="n"/>
      <c r="O2076" s="175" t="n"/>
      <c r="P2076" s="175" t="n"/>
      <c r="Q2076" s="175" t="n"/>
      <c r="R2076" s="175" t="n"/>
      <c r="S2076" s="257" t="n"/>
      <c r="U2076" s="296" t="n"/>
      <c r="V2076" s="175" t="n"/>
      <c r="W2076" s="175" t="n"/>
      <c r="X2076" s="175" t="n"/>
      <c r="Y2076" s="175" t="n"/>
      <c r="Z2076" s="175" t="n"/>
      <c r="AA2076" s="175" t="n"/>
      <c r="AB2076" s="175" t="n"/>
      <c r="AC2076" s="175" t="n"/>
      <c r="AD2076" s="175" t="n"/>
      <c r="AE2076" s="175" t="n"/>
      <c r="AF2076" s="175" t="n"/>
      <c r="AG2076" s="175" t="n"/>
      <c r="AH2076" s="175" t="n"/>
      <c r="AI2076" s="175" t="n"/>
      <c r="AJ2076" s="175" t="n"/>
    </row>
    <row r="2077">
      <c r="B2077" s="175" t="n"/>
      <c r="C2077" s="175" t="n"/>
      <c r="D2077" s="175" t="n"/>
      <c r="E2077" s="175" t="n"/>
      <c r="F2077" s="175" t="n"/>
      <c r="G2077" s="175" t="n"/>
      <c r="H2077" s="175" t="n"/>
      <c r="I2077" s="175" t="n"/>
      <c r="J2077" s="175" t="n"/>
      <c r="K2077" s="175" t="n"/>
      <c r="L2077" s="175" t="n"/>
      <c r="M2077" s="175" t="n"/>
      <c r="N2077" s="175" t="n"/>
      <c r="O2077" s="175" t="n"/>
      <c r="P2077" s="175" t="n"/>
      <c r="Q2077" s="175" t="n"/>
      <c r="R2077" s="175" t="n"/>
      <c r="S2077" s="257" t="n"/>
      <c r="U2077" s="296" t="n"/>
      <c r="V2077" s="175" t="n"/>
      <c r="W2077" s="175" t="n"/>
      <c r="X2077" s="175" t="n"/>
      <c r="Y2077" s="175" t="n"/>
      <c r="Z2077" s="175" t="n"/>
      <c r="AA2077" s="175" t="n"/>
      <c r="AB2077" s="175" t="n"/>
      <c r="AC2077" s="175" t="n"/>
      <c r="AD2077" s="175" t="n"/>
      <c r="AE2077" s="175" t="n"/>
      <c r="AF2077" s="175" t="n"/>
      <c r="AG2077" s="175" t="n"/>
      <c r="AH2077" s="175" t="n"/>
      <c r="AI2077" s="175" t="n"/>
      <c r="AJ2077" s="175" t="n"/>
    </row>
    <row r="2078">
      <c r="B2078" s="175" t="n"/>
      <c r="C2078" s="175" t="n"/>
      <c r="D2078" s="175" t="n"/>
      <c r="E2078" s="175" t="n"/>
      <c r="F2078" s="175" t="n"/>
      <c r="G2078" s="175" t="n"/>
      <c r="H2078" s="175" t="n"/>
      <c r="I2078" s="175" t="n"/>
      <c r="J2078" s="175" t="n"/>
      <c r="K2078" s="175" t="n"/>
      <c r="L2078" s="175" t="n"/>
      <c r="M2078" s="175" t="n"/>
      <c r="N2078" s="175" t="n"/>
      <c r="O2078" s="175" t="n"/>
      <c r="P2078" s="175" t="n"/>
      <c r="Q2078" s="175" t="n"/>
      <c r="R2078" s="175" t="n"/>
      <c r="S2078" s="257" t="n"/>
      <c r="U2078" s="296" t="n"/>
      <c r="V2078" s="175" t="n"/>
      <c r="W2078" s="175" t="n"/>
      <c r="X2078" s="175" t="n"/>
      <c r="Y2078" s="175" t="n"/>
      <c r="Z2078" s="175" t="n"/>
      <c r="AA2078" s="175" t="n"/>
      <c r="AB2078" s="175" t="n"/>
      <c r="AC2078" s="175" t="n"/>
      <c r="AD2078" s="175" t="n"/>
      <c r="AE2078" s="175" t="n"/>
      <c r="AF2078" s="175" t="n"/>
      <c r="AG2078" s="175" t="n"/>
      <c r="AH2078" s="175" t="n"/>
      <c r="AI2078" s="175" t="n"/>
      <c r="AJ2078" s="175" t="n"/>
    </row>
    <row r="2079">
      <c r="B2079" s="175" t="n"/>
      <c r="C2079" s="175" t="n"/>
      <c r="D2079" s="175" t="n"/>
      <c r="E2079" s="175" t="n"/>
      <c r="F2079" s="175" t="n"/>
      <c r="G2079" s="175" t="n"/>
      <c r="H2079" s="175" t="n"/>
      <c r="I2079" s="175" t="n"/>
      <c r="J2079" s="175" t="n"/>
      <c r="K2079" s="175" t="n"/>
      <c r="L2079" s="175" t="n"/>
      <c r="M2079" s="175" t="n"/>
      <c r="N2079" s="175" t="n"/>
      <c r="O2079" s="175" t="n"/>
      <c r="P2079" s="175" t="n"/>
      <c r="Q2079" s="175" t="n"/>
      <c r="R2079" s="175" t="n"/>
      <c r="S2079" s="257" t="n"/>
      <c r="U2079" s="296" t="n"/>
      <c r="V2079" s="175" t="n"/>
      <c r="W2079" s="175" t="n"/>
      <c r="X2079" s="175" t="n"/>
      <c r="Y2079" s="175" t="n"/>
      <c r="Z2079" s="175" t="n"/>
      <c r="AA2079" s="175" t="n"/>
      <c r="AB2079" s="175" t="n"/>
      <c r="AC2079" s="175" t="n"/>
      <c r="AD2079" s="175" t="n"/>
      <c r="AE2079" s="175" t="n"/>
      <c r="AF2079" s="175" t="n"/>
      <c r="AG2079" s="175" t="n"/>
      <c r="AH2079" s="175" t="n"/>
      <c r="AI2079" s="175" t="n"/>
      <c r="AJ2079" s="175" t="n"/>
    </row>
    <row r="2080">
      <c r="B2080" s="175" t="n"/>
      <c r="C2080" s="175" t="n"/>
      <c r="D2080" s="175" t="n"/>
      <c r="E2080" s="175" t="n"/>
      <c r="F2080" s="175" t="n"/>
      <c r="G2080" s="175" t="n"/>
      <c r="H2080" s="175" t="n"/>
      <c r="I2080" s="175" t="n"/>
      <c r="J2080" s="175" t="n"/>
      <c r="K2080" s="175" t="n"/>
      <c r="L2080" s="175" t="n"/>
      <c r="M2080" s="175" t="n"/>
      <c r="N2080" s="175" t="n"/>
      <c r="O2080" s="175" t="n"/>
      <c r="P2080" s="175" t="n"/>
      <c r="Q2080" s="175" t="n"/>
      <c r="R2080" s="175" t="n"/>
      <c r="S2080" s="257" t="n"/>
      <c r="U2080" s="296" t="n"/>
      <c r="V2080" s="175" t="n"/>
      <c r="W2080" s="175" t="n"/>
      <c r="X2080" s="175" t="n"/>
      <c r="Y2080" s="175" t="n"/>
      <c r="Z2080" s="175" t="n"/>
      <c r="AA2080" s="175" t="n"/>
      <c r="AB2080" s="175" t="n"/>
      <c r="AC2080" s="175" t="n"/>
      <c r="AD2080" s="175" t="n"/>
      <c r="AE2080" s="175" t="n"/>
      <c r="AF2080" s="175" t="n"/>
      <c r="AG2080" s="175" t="n"/>
      <c r="AH2080" s="175" t="n"/>
      <c r="AI2080" s="175" t="n"/>
      <c r="AJ2080" s="175" t="n"/>
    </row>
    <row r="2081">
      <c r="B2081" s="175" t="n"/>
      <c r="C2081" s="175" t="n"/>
      <c r="D2081" s="175" t="n"/>
      <c r="E2081" s="175" t="n"/>
      <c r="F2081" s="175" t="n"/>
      <c r="G2081" s="175" t="n"/>
      <c r="H2081" s="175" t="n"/>
      <c r="I2081" s="175" t="n"/>
      <c r="J2081" s="175" t="n"/>
      <c r="K2081" s="175" t="n"/>
      <c r="L2081" s="175" t="n"/>
      <c r="M2081" s="175" t="n"/>
      <c r="N2081" s="175" t="n"/>
      <c r="O2081" s="175" t="n"/>
      <c r="P2081" s="175" t="n"/>
      <c r="Q2081" s="175" t="n"/>
      <c r="R2081" s="175" t="n"/>
      <c r="S2081" s="257" t="n"/>
      <c r="U2081" s="296" t="n"/>
      <c r="V2081" s="175" t="n"/>
      <c r="W2081" s="175" t="n"/>
      <c r="X2081" s="175" t="n"/>
      <c r="Y2081" s="175" t="n"/>
      <c r="Z2081" s="175" t="n"/>
      <c r="AA2081" s="175" t="n"/>
      <c r="AB2081" s="175" t="n"/>
      <c r="AC2081" s="175" t="n"/>
      <c r="AD2081" s="175" t="n"/>
      <c r="AE2081" s="175" t="n"/>
      <c r="AF2081" s="175" t="n"/>
      <c r="AG2081" s="175" t="n"/>
      <c r="AH2081" s="175" t="n"/>
      <c r="AI2081" s="175" t="n"/>
      <c r="AJ2081" s="175" t="n"/>
    </row>
    <row r="2082">
      <c r="B2082" s="175" t="n"/>
      <c r="C2082" s="175" t="n"/>
      <c r="D2082" s="175" t="n"/>
      <c r="E2082" s="175" t="n"/>
      <c r="F2082" s="175" t="n"/>
      <c r="G2082" s="175" t="n"/>
      <c r="H2082" s="175" t="n"/>
      <c r="I2082" s="175" t="n"/>
      <c r="J2082" s="175" t="n"/>
      <c r="K2082" s="175" t="n"/>
      <c r="L2082" s="175" t="n"/>
      <c r="M2082" s="175" t="n"/>
      <c r="N2082" s="175" t="n"/>
      <c r="O2082" s="175" t="n"/>
      <c r="P2082" s="175" t="n"/>
      <c r="Q2082" s="175" t="n"/>
      <c r="R2082" s="175" t="n"/>
      <c r="S2082" s="257" t="n"/>
      <c r="U2082" s="296" t="n"/>
      <c r="V2082" s="175" t="n"/>
      <c r="W2082" s="175" t="n"/>
      <c r="X2082" s="175" t="n"/>
      <c r="Y2082" s="175" t="n"/>
      <c r="Z2082" s="175" t="n"/>
      <c r="AA2082" s="175" t="n"/>
      <c r="AB2082" s="175" t="n"/>
      <c r="AC2082" s="175" t="n"/>
      <c r="AD2082" s="175" t="n"/>
      <c r="AE2082" s="175" t="n"/>
      <c r="AF2082" s="175" t="n"/>
      <c r="AG2082" s="175" t="n"/>
      <c r="AH2082" s="175" t="n"/>
      <c r="AI2082" s="175" t="n"/>
      <c r="AJ2082" s="175" t="n"/>
    </row>
    <row r="2083">
      <c r="B2083" s="175" t="n"/>
      <c r="C2083" s="175" t="n"/>
      <c r="D2083" s="175" t="n"/>
      <c r="E2083" s="175" t="n"/>
      <c r="F2083" s="175" t="n"/>
      <c r="G2083" s="175" t="n"/>
      <c r="H2083" s="175" t="n"/>
      <c r="I2083" s="175" t="n"/>
      <c r="J2083" s="175" t="n"/>
      <c r="K2083" s="175" t="n"/>
      <c r="L2083" s="175" t="n"/>
      <c r="M2083" s="175" t="n"/>
      <c r="N2083" s="175" t="n"/>
      <c r="O2083" s="175" t="n"/>
      <c r="P2083" s="175" t="n"/>
      <c r="Q2083" s="175" t="n"/>
      <c r="R2083" s="175" t="n"/>
      <c r="S2083" s="257" t="n"/>
      <c r="U2083" s="296" t="n"/>
      <c r="V2083" s="175" t="n"/>
      <c r="W2083" s="175" t="n"/>
      <c r="X2083" s="175" t="n"/>
      <c r="Y2083" s="175" t="n"/>
      <c r="Z2083" s="175" t="n"/>
      <c r="AA2083" s="175" t="n"/>
      <c r="AB2083" s="175" t="n"/>
      <c r="AC2083" s="175" t="n"/>
      <c r="AD2083" s="175" t="n"/>
      <c r="AE2083" s="175" t="n"/>
      <c r="AF2083" s="175" t="n"/>
      <c r="AG2083" s="175" t="n"/>
      <c r="AH2083" s="175" t="n"/>
      <c r="AI2083" s="175" t="n"/>
      <c r="AJ2083" s="175" t="n"/>
    </row>
    <row r="2084">
      <c r="B2084" s="175" t="n"/>
      <c r="C2084" s="175" t="n"/>
      <c r="D2084" s="175" t="n"/>
      <c r="E2084" s="175" t="n"/>
      <c r="F2084" s="175" t="n"/>
      <c r="G2084" s="175" t="n"/>
      <c r="H2084" s="175" t="n"/>
      <c r="I2084" s="175" t="n"/>
      <c r="J2084" s="175" t="n"/>
      <c r="K2084" s="175" t="n"/>
      <c r="L2084" s="175" t="n"/>
      <c r="M2084" s="175" t="n"/>
      <c r="N2084" s="175" t="n"/>
      <c r="O2084" s="175" t="n"/>
      <c r="P2084" s="175" t="n"/>
      <c r="Q2084" s="175" t="n"/>
      <c r="R2084" s="175" t="n"/>
      <c r="S2084" s="257" t="n"/>
      <c r="U2084" s="296" t="n"/>
      <c r="V2084" s="175" t="n"/>
      <c r="W2084" s="175" t="n"/>
      <c r="X2084" s="175" t="n"/>
      <c r="Y2084" s="175" t="n"/>
      <c r="Z2084" s="175" t="n"/>
      <c r="AA2084" s="175" t="n"/>
      <c r="AB2084" s="175" t="n"/>
      <c r="AC2084" s="175" t="n"/>
      <c r="AD2084" s="175" t="n"/>
      <c r="AE2084" s="175" t="n"/>
      <c r="AF2084" s="175" t="n"/>
      <c r="AG2084" s="175" t="n"/>
      <c r="AH2084" s="175" t="n"/>
      <c r="AI2084" s="175" t="n"/>
      <c r="AJ2084" s="175" t="n"/>
    </row>
    <row r="2085">
      <c r="B2085" s="175" t="n"/>
      <c r="C2085" s="175" t="n"/>
      <c r="D2085" s="175" t="n"/>
      <c r="E2085" s="175" t="n"/>
      <c r="F2085" s="175" t="n"/>
      <c r="G2085" s="175" t="n"/>
      <c r="H2085" s="175" t="n"/>
      <c r="I2085" s="175" t="n"/>
      <c r="J2085" s="175" t="n"/>
      <c r="K2085" s="175" t="n"/>
      <c r="L2085" s="175" t="n"/>
      <c r="M2085" s="175" t="n"/>
      <c r="N2085" s="175" t="n"/>
      <c r="O2085" s="175" t="n"/>
      <c r="P2085" s="175" t="n"/>
      <c r="Q2085" s="175" t="n"/>
      <c r="R2085" s="175" t="n"/>
      <c r="S2085" s="257" t="n"/>
      <c r="U2085" s="296" t="n"/>
      <c r="V2085" s="175" t="n"/>
      <c r="W2085" s="175" t="n"/>
      <c r="X2085" s="175" t="n"/>
      <c r="Y2085" s="175" t="n"/>
      <c r="Z2085" s="175" t="n"/>
      <c r="AA2085" s="175" t="n"/>
      <c r="AB2085" s="175" t="n"/>
      <c r="AC2085" s="175" t="n"/>
      <c r="AD2085" s="175" t="n"/>
      <c r="AE2085" s="175" t="n"/>
      <c r="AF2085" s="175" t="n"/>
      <c r="AG2085" s="175" t="n"/>
      <c r="AH2085" s="175" t="n"/>
      <c r="AI2085" s="175" t="n"/>
      <c r="AJ2085" s="175" t="n"/>
    </row>
    <row r="2086">
      <c r="B2086" s="175" t="n"/>
      <c r="C2086" s="175" t="n"/>
      <c r="D2086" s="175" t="n"/>
      <c r="E2086" s="175" t="n"/>
      <c r="F2086" s="175" t="n"/>
      <c r="G2086" s="175" t="n"/>
      <c r="H2086" s="175" t="n"/>
      <c r="I2086" s="175" t="n"/>
      <c r="J2086" s="175" t="n"/>
      <c r="K2086" s="175" t="n"/>
      <c r="L2086" s="175" t="n"/>
      <c r="M2086" s="175" t="n"/>
      <c r="N2086" s="175" t="n"/>
      <c r="O2086" s="175" t="n"/>
      <c r="P2086" s="175" t="n"/>
      <c r="Q2086" s="175" t="n"/>
      <c r="R2086" s="175" t="n"/>
      <c r="S2086" s="257" t="n"/>
      <c r="U2086" s="296" t="n"/>
      <c r="V2086" s="175" t="n"/>
      <c r="W2086" s="175" t="n"/>
      <c r="X2086" s="175" t="n"/>
      <c r="Y2086" s="175" t="n"/>
      <c r="Z2086" s="175" t="n"/>
      <c r="AA2086" s="175" t="n"/>
      <c r="AB2086" s="175" t="n"/>
      <c r="AC2086" s="175" t="n"/>
      <c r="AD2086" s="175" t="n"/>
      <c r="AE2086" s="175" t="n"/>
      <c r="AF2086" s="175" t="n"/>
      <c r="AG2086" s="175" t="n"/>
      <c r="AH2086" s="175" t="n"/>
      <c r="AI2086" s="175" t="n"/>
      <c r="AJ2086" s="175" t="n"/>
    </row>
    <row r="2087">
      <c r="B2087" s="175" t="n"/>
      <c r="C2087" s="175" t="n"/>
      <c r="D2087" s="175" t="n"/>
      <c r="E2087" s="175" t="n"/>
      <c r="F2087" s="175" t="n"/>
      <c r="G2087" s="175" t="n"/>
      <c r="H2087" s="175" t="n"/>
      <c r="I2087" s="175" t="n"/>
      <c r="J2087" s="175" t="n"/>
      <c r="K2087" s="175" t="n"/>
      <c r="L2087" s="175" t="n"/>
      <c r="M2087" s="175" t="n"/>
      <c r="N2087" s="175" t="n"/>
      <c r="O2087" s="175" t="n"/>
      <c r="P2087" s="175" t="n"/>
      <c r="Q2087" s="175" t="n"/>
      <c r="R2087" s="175" t="n"/>
      <c r="S2087" s="257" t="n"/>
      <c r="U2087" s="296" t="n"/>
      <c r="V2087" s="175" t="n"/>
      <c r="W2087" s="175" t="n"/>
      <c r="X2087" s="175" t="n"/>
      <c r="Y2087" s="175" t="n"/>
      <c r="Z2087" s="175" t="n"/>
      <c r="AA2087" s="175" t="n"/>
      <c r="AB2087" s="175" t="n"/>
      <c r="AC2087" s="175" t="n"/>
      <c r="AD2087" s="175" t="n"/>
      <c r="AE2087" s="175" t="n"/>
      <c r="AF2087" s="175" t="n"/>
      <c r="AG2087" s="175" t="n"/>
      <c r="AH2087" s="175" t="n"/>
      <c r="AI2087" s="175" t="n"/>
      <c r="AJ2087" s="175" t="n"/>
    </row>
    <row r="2088">
      <c r="B2088" s="175" t="n"/>
      <c r="C2088" s="175" t="n"/>
      <c r="D2088" s="175" t="n"/>
      <c r="E2088" s="175" t="n"/>
      <c r="F2088" s="175" t="n"/>
      <c r="G2088" s="175" t="n"/>
      <c r="H2088" s="175" t="n"/>
      <c r="I2088" s="175" t="n"/>
      <c r="J2088" s="175" t="n"/>
      <c r="K2088" s="175" t="n"/>
      <c r="L2088" s="175" t="n"/>
      <c r="M2088" s="175" t="n"/>
      <c r="N2088" s="175" t="n"/>
      <c r="O2088" s="175" t="n"/>
      <c r="P2088" s="175" t="n"/>
      <c r="Q2088" s="175" t="n"/>
      <c r="R2088" s="175" t="n"/>
      <c r="S2088" s="257" t="n"/>
      <c r="U2088" s="296" t="n"/>
      <c r="V2088" s="175" t="n"/>
      <c r="W2088" s="175" t="n"/>
      <c r="X2088" s="175" t="n"/>
      <c r="Y2088" s="175" t="n"/>
      <c r="Z2088" s="175" t="n"/>
      <c r="AA2088" s="175" t="n"/>
      <c r="AB2088" s="175" t="n"/>
      <c r="AC2088" s="175" t="n"/>
      <c r="AD2088" s="175" t="n"/>
      <c r="AE2088" s="175" t="n"/>
      <c r="AF2088" s="175" t="n"/>
      <c r="AG2088" s="175" t="n"/>
      <c r="AH2088" s="175" t="n"/>
      <c r="AI2088" s="175" t="n"/>
      <c r="AJ2088" s="175" t="n"/>
    </row>
    <row r="2089">
      <c r="B2089" s="175" t="n"/>
      <c r="C2089" s="175" t="n"/>
      <c r="D2089" s="175" t="n"/>
      <c r="E2089" s="175" t="n"/>
      <c r="F2089" s="175" t="n"/>
      <c r="G2089" s="175" t="n"/>
      <c r="H2089" s="175" t="n"/>
      <c r="I2089" s="175" t="n"/>
      <c r="J2089" s="175" t="n"/>
      <c r="K2089" s="175" t="n"/>
      <c r="L2089" s="175" t="n"/>
      <c r="M2089" s="175" t="n"/>
      <c r="N2089" s="175" t="n"/>
      <c r="O2089" s="175" t="n"/>
      <c r="P2089" s="175" t="n"/>
      <c r="Q2089" s="175" t="n"/>
      <c r="R2089" s="175" t="n"/>
      <c r="S2089" s="257" t="n"/>
      <c r="U2089" s="296" t="n"/>
      <c r="V2089" s="175" t="n"/>
      <c r="W2089" s="175" t="n"/>
      <c r="X2089" s="175" t="n"/>
      <c r="Y2089" s="175" t="n"/>
      <c r="Z2089" s="175" t="n"/>
      <c r="AA2089" s="175" t="n"/>
      <c r="AB2089" s="175" t="n"/>
      <c r="AC2089" s="175" t="n"/>
      <c r="AD2089" s="175" t="n"/>
      <c r="AE2089" s="175" t="n"/>
      <c r="AF2089" s="175" t="n"/>
      <c r="AG2089" s="175" t="n"/>
      <c r="AH2089" s="175" t="n"/>
      <c r="AI2089" s="175" t="n"/>
      <c r="AJ2089" s="175" t="n"/>
    </row>
    <row r="2090">
      <c r="B2090" s="175" t="n"/>
      <c r="C2090" s="175" t="n"/>
      <c r="D2090" s="175" t="n"/>
      <c r="E2090" s="175" t="n"/>
      <c r="F2090" s="175" t="n"/>
      <c r="G2090" s="175" t="n"/>
      <c r="H2090" s="175" t="n"/>
      <c r="I2090" s="175" t="n"/>
      <c r="J2090" s="175" t="n"/>
      <c r="K2090" s="175" t="n"/>
      <c r="L2090" s="175" t="n"/>
      <c r="M2090" s="175" t="n"/>
      <c r="N2090" s="175" t="n"/>
      <c r="O2090" s="175" t="n"/>
      <c r="P2090" s="175" t="n"/>
      <c r="Q2090" s="175" t="n"/>
      <c r="R2090" s="175" t="n"/>
      <c r="S2090" s="257" t="n"/>
      <c r="U2090" s="296" t="n"/>
      <c r="V2090" s="175" t="n"/>
      <c r="W2090" s="175" t="n"/>
      <c r="X2090" s="175" t="n"/>
      <c r="Y2090" s="175" t="n"/>
      <c r="Z2090" s="175" t="n"/>
      <c r="AA2090" s="175" t="n"/>
      <c r="AB2090" s="175" t="n"/>
      <c r="AC2090" s="175" t="n"/>
      <c r="AD2090" s="175" t="n"/>
      <c r="AE2090" s="175" t="n"/>
      <c r="AF2090" s="175" t="n"/>
      <c r="AG2090" s="175" t="n"/>
      <c r="AH2090" s="175" t="n"/>
      <c r="AI2090" s="175" t="n"/>
      <c r="AJ2090" s="175" t="n"/>
    </row>
    <row r="2091">
      <c r="B2091" s="175" t="n"/>
      <c r="C2091" s="175" t="n"/>
      <c r="D2091" s="175" t="n"/>
      <c r="E2091" s="175" t="n"/>
      <c r="F2091" s="175" t="n"/>
      <c r="G2091" s="175" t="n"/>
      <c r="H2091" s="175" t="n"/>
      <c r="I2091" s="175" t="n"/>
      <c r="J2091" s="175" t="n"/>
      <c r="K2091" s="175" t="n"/>
      <c r="L2091" s="175" t="n"/>
      <c r="M2091" s="175" t="n"/>
      <c r="N2091" s="175" t="n"/>
      <c r="O2091" s="175" t="n"/>
      <c r="P2091" s="175" t="n"/>
      <c r="Q2091" s="175" t="n"/>
      <c r="R2091" s="175" t="n"/>
      <c r="S2091" s="257" t="n"/>
      <c r="U2091" s="296" t="n"/>
      <c r="V2091" s="175" t="n"/>
      <c r="W2091" s="175" t="n"/>
      <c r="X2091" s="175" t="n"/>
      <c r="Y2091" s="175" t="n"/>
      <c r="Z2091" s="175" t="n"/>
      <c r="AA2091" s="175" t="n"/>
      <c r="AB2091" s="175" t="n"/>
      <c r="AC2091" s="175" t="n"/>
      <c r="AD2091" s="175" t="n"/>
      <c r="AE2091" s="175" t="n"/>
      <c r="AF2091" s="175" t="n"/>
      <c r="AG2091" s="175" t="n"/>
      <c r="AH2091" s="175" t="n"/>
      <c r="AI2091" s="175" t="n"/>
      <c r="AJ2091" s="175" t="n"/>
    </row>
    <row r="2092">
      <c r="B2092" s="175" t="n"/>
      <c r="C2092" s="175" t="n"/>
      <c r="D2092" s="175" t="n"/>
      <c r="E2092" s="175" t="n"/>
      <c r="F2092" s="175" t="n"/>
      <c r="G2092" s="175" t="n"/>
      <c r="H2092" s="175" t="n"/>
      <c r="I2092" s="175" t="n"/>
      <c r="J2092" s="175" t="n"/>
      <c r="K2092" s="175" t="n"/>
      <c r="L2092" s="175" t="n"/>
      <c r="M2092" s="175" t="n"/>
      <c r="N2092" s="175" t="n"/>
      <c r="O2092" s="175" t="n"/>
      <c r="P2092" s="175" t="n"/>
      <c r="Q2092" s="175" t="n"/>
      <c r="R2092" s="175" t="n"/>
      <c r="S2092" s="257" t="n"/>
      <c r="U2092" s="296" t="n"/>
      <c r="V2092" s="175" t="n"/>
      <c r="W2092" s="175" t="n"/>
      <c r="X2092" s="175" t="n"/>
      <c r="Y2092" s="175" t="n"/>
      <c r="Z2092" s="175" t="n"/>
      <c r="AA2092" s="175" t="n"/>
      <c r="AB2092" s="175" t="n"/>
      <c r="AC2092" s="175" t="n"/>
      <c r="AD2092" s="175" t="n"/>
      <c r="AE2092" s="175" t="n"/>
      <c r="AF2092" s="175" t="n"/>
      <c r="AG2092" s="175" t="n"/>
      <c r="AH2092" s="175" t="n"/>
      <c r="AI2092" s="175" t="n"/>
      <c r="AJ2092" s="175" t="n"/>
    </row>
    <row r="2093">
      <c r="B2093" s="175" t="n"/>
      <c r="C2093" s="175" t="n"/>
      <c r="D2093" s="175" t="n"/>
      <c r="E2093" s="175" t="n"/>
      <c r="F2093" s="175" t="n"/>
      <c r="G2093" s="175" t="n"/>
      <c r="H2093" s="175" t="n"/>
      <c r="I2093" s="175" t="n"/>
      <c r="J2093" s="175" t="n"/>
      <c r="K2093" s="175" t="n"/>
      <c r="L2093" s="175" t="n"/>
      <c r="M2093" s="175" t="n"/>
      <c r="N2093" s="175" t="n"/>
      <c r="O2093" s="175" t="n"/>
      <c r="P2093" s="175" t="n"/>
      <c r="Q2093" s="175" t="n"/>
      <c r="R2093" s="175" t="n"/>
      <c r="S2093" s="257" t="n"/>
      <c r="U2093" s="296" t="n"/>
      <c r="V2093" s="175" t="n"/>
      <c r="W2093" s="175" t="n"/>
      <c r="X2093" s="175" t="n"/>
      <c r="Y2093" s="175" t="n"/>
      <c r="Z2093" s="175" t="n"/>
      <c r="AA2093" s="175" t="n"/>
      <c r="AB2093" s="175" t="n"/>
      <c r="AC2093" s="175" t="n"/>
      <c r="AD2093" s="175" t="n"/>
      <c r="AE2093" s="175" t="n"/>
      <c r="AF2093" s="175" t="n"/>
      <c r="AG2093" s="175" t="n"/>
      <c r="AH2093" s="175" t="n"/>
      <c r="AI2093" s="175" t="n"/>
      <c r="AJ2093" s="175" t="n"/>
    </row>
    <row r="2094">
      <c r="B2094" s="175" t="n"/>
      <c r="C2094" s="175" t="n"/>
      <c r="D2094" s="175" t="n"/>
      <c r="E2094" s="175" t="n"/>
      <c r="F2094" s="175" t="n"/>
      <c r="G2094" s="175" t="n"/>
      <c r="H2094" s="175" t="n"/>
      <c r="I2094" s="175" t="n"/>
      <c r="J2094" s="175" t="n"/>
      <c r="K2094" s="175" t="n"/>
      <c r="L2094" s="175" t="n"/>
      <c r="M2094" s="175" t="n"/>
      <c r="N2094" s="175" t="n"/>
      <c r="O2094" s="175" t="n"/>
      <c r="P2094" s="175" t="n"/>
      <c r="Q2094" s="175" t="n"/>
      <c r="R2094" s="175" t="n"/>
      <c r="S2094" s="257" t="n"/>
      <c r="U2094" s="296" t="n"/>
      <c r="V2094" s="175" t="n"/>
      <c r="W2094" s="175" t="n"/>
      <c r="X2094" s="175" t="n"/>
      <c r="Y2094" s="175" t="n"/>
      <c r="Z2094" s="175" t="n"/>
      <c r="AA2094" s="175" t="n"/>
      <c r="AB2094" s="175" t="n"/>
      <c r="AC2094" s="175" t="n"/>
      <c r="AD2094" s="175" t="n"/>
      <c r="AE2094" s="175" t="n"/>
      <c r="AF2094" s="175" t="n"/>
      <c r="AG2094" s="175" t="n"/>
      <c r="AH2094" s="175" t="n"/>
      <c r="AI2094" s="175" t="n"/>
      <c r="AJ2094" s="175" t="n"/>
    </row>
    <row r="2095">
      <c r="B2095" s="175" t="n"/>
      <c r="C2095" s="175" t="n"/>
      <c r="D2095" s="175" t="n"/>
      <c r="E2095" s="175" t="n"/>
      <c r="F2095" s="175" t="n"/>
      <c r="G2095" s="175" t="n"/>
      <c r="H2095" s="175" t="n"/>
      <c r="I2095" s="175" t="n"/>
      <c r="J2095" s="175" t="n"/>
      <c r="K2095" s="175" t="n"/>
      <c r="L2095" s="175" t="n"/>
      <c r="M2095" s="175" t="n"/>
      <c r="N2095" s="175" t="n"/>
      <c r="O2095" s="175" t="n"/>
      <c r="P2095" s="175" t="n"/>
      <c r="Q2095" s="175" t="n"/>
      <c r="R2095" s="175" t="n"/>
      <c r="S2095" s="257" t="n"/>
      <c r="U2095" s="296" t="n"/>
      <c r="V2095" s="175" t="n"/>
      <c r="W2095" s="175" t="n"/>
      <c r="X2095" s="175" t="n"/>
      <c r="Y2095" s="175" t="n"/>
      <c r="Z2095" s="175" t="n"/>
      <c r="AA2095" s="175" t="n"/>
      <c r="AB2095" s="175" t="n"/>
      <c r="AC2095" s="175" t="n"/>
      <c r="AD2095" s="175" t="n"/>
      <c r="AE2095" s="175" t="n"/>
      <c r="AF2095" s="175" t="n"/>
      <c r="AG2095" s="175" t="n"/>
      <c r="AH2095" s="175" t="n"/>
      <c r="AI2095" s="175" t="n"/>
      <c r="AJ2095" s="175" t="n"/>
    </row>
    <row r="2096">
      <c r="B2096" s="175" t="n"/>
      <c r="C2096" s="175" t="n"/>
      <c r="D2096" s="175" t="n"/>
      <c r="E2096" s="175" t="n"/>
      <c r="F2096" s="175" t="n"/>
      <c r="G2096" s="175" t="n"/>
      <c r="H2096" s="175" t="n"/>
      <c r="I2096" s="175" t="n"/>
      <c r="J2096" s="175" t="n"/>
      <c r="K2096" s="175" t="n"/>
      <c r="L2096" s="175" t="n"/>
      <c r="M2096" s="175" t="n"/>
      <c r="N2096" s="175" t="n"/>
      <c r="O2096" s="175" t="n"/>
      <c r="P2096" s="175" t="n"/>
      <c r="Q2096" s="175" t="n"/>
      <c r="R2096" s="175" t="n"/>
      <c r="S2096" s="257" t="n"/>
      <c r="U2096" s="296" t="n"/>
      <c r="V2096" s="175" t="n"/>
      <c r="W2096" s="175" t="n"/>
      <c r="X2096" s="175" t="n"/>
      <c r="Y2096" s="175" t="n"/>
      <c r="Z2096" s="175" t="n"/>
      <c r="AA2096" s="175" t="n"/>
      <c r="AB2096" s="175" t="n"/>
      <c r="AC2096" s="175" t="n"/>
      <c r="AD2096" s="175" t="n"/>
      <c r="AE2096" s="175" t="n"/>
      <c r="AF2096" s="175" t="n"/>
      <c r="AG2096" s="175" t="n"/>
      <c r="AH2096" s="175" t="n"/>
      <c r="AI2096" s="175" t="n"/>
      <c r="AJ2096" s="175" t="n"/>
    </row>
    <row r="2097">
      <c r="B2097" s="175" t="n"/>
      <c r="C2097" s="175" t="n"/>
      <c r="D2097" s="175" t="n"/>
      <c r="E2097" s="175" t="n"/>
      <c r="F2097" s="175" t="n"/>
      <c r="G2097" s="175" t="n"/>
      <c r="H2097" s="175" t="n"/>
      <c r="I2097" s="175" t="n"/>
      <c r="J2097" s="175" t="n"/>
      <c r="K2097" s="175" t="n"/>
      <c r="L2097" s="175" t="n"/>
      <c r="M2097" s="175" t="n"/>
      <c r="N2097" s="175" t="n"/>
      <c r="O2097" s="175" t="n"/>
      <c r="P2097" s="175" t="n"/>
      <c r="Q2097" s="175" t="n"/>
      <c r="R2097" s="175" t="n"/>
      <c r="S2097" s="257" t="n"/>
      <c r="U2097" s="296" t="n"/>
      <c r="V2097" s="175" t="n"/>
      <c r="W2097" s="175" t="n"/>
      <c r="X2097" s="175" t="n"/>
      <c r="Y2097" s="175" t="n"/>
      <c r="Z2097" s="175" t="n"/>
      <c r="AA2097" s="175" t="n"/>
      <c r="AB2097" s="175" t="n"/>
      <c r="AC2097" s="175" t="n"/>
      <c r="AD2097" s="175" t="n"/>
      <c r="AE2097" s="175" t="n"/>
      <c r="AF2097" s="175" t="n"/>
      <c r="AG2097" s="175" t="n"/>
      <c r="AH2097" s="175" t="n"/>
      <c r="AI2097" s="175" t="n"/>
      <c r="AJ2097" s="175" t="n"/>
    </row>
    <row r="2098">
      <c r="B2098" s="175" t="n"/>
      <c r="C2098" s="175" t="n"/>
      <c r="D2098" s="175" t="n"/>
      <c r="E2098" s="175" t="n"/>
      <c r="F2098" s="175" t="n"/>
      <c r="G2098" s="175" t="n"/>
      <c r="H2098" s="175" t="n"/>
      <c r="I2098" s="175" t="n"/>
      <c r="J2098" s="175" t="n"/>
      <c r="K2098" s="175" t="n"/>
      <c r="L2098" s="175" t="n"/>
      <c r="M2098" s="175" t="n"/>
      <c r="N2098" s="175" t="n"/>
      <c r="O2098" s="175" t="n"/>
      <c r="P2098" s="175" t="n"/>
      <c r="Q2098" s="175" t="n"/>
      <c r="R2098" s="175" t="n"/>
      <c r="S2098" s="257" t="n"/>
      <c r="U2098" s="296" t="n"/>
      <c r="V2098" s="175" t="n"/>
      <c r="W2098" s="175" t="n"/>
      <c r="X2098" s="175" t="n"/>
      <c r="Y2098" s="175" t="n"/>
      <c r="Z2098" s="175" t="n"/>
      <c r="AA2098" s="175" t="n"/>
      <c r="AB2098" s="175" t="n"/>
      <c r="AC2098" s="175" t="n"/>
      <c r="AD2098" s="175" t="n"/>
      <c r="AE2098" s="175" t="n"/>
      <c r="AF2098" s="175" t="n"/>
      <c r="AG2098" s="175" t="n"/>
      <c r="AH2098" s="175" t="n"/>
      <c r="AI2098" s="175" t="n"/>
      <c r="AJ2098" s="175" t="n"/>
    </row>
    <row r="2099">
      <c r="B2099" s="175" t="n"/>
      <c r="C2099" s="175" t="n"/>
      <c r="D2099" s="175" t="n"/>
      <c r="E2099" s="175" t="n"/>
      <c r="F2099" s="175" t="n"/>
      <c r="G2099" s="175" t="n"/>
      <c r="H2099" s="175" t="n"/>
      <c r="I2099" s="175" t="n"/>
      <c r="J2099" s="175" t="n"/>
      <c r="K2099" s="175" t="n"/>
      <c r="L2099" s="175" t="n"/>
      <c r="M2099" s="175" t="n"/>
      <c r="N2099" s="175" t="n"/>
      <c r="O2099" s="175" t="n"/>
      <c r="P2099" s="175" t="n"/>
      <c r="Q2099" s="175" t="n"/>
      <c r="R2099" s="175" t="n"/>
      <c r="S2099" s="257" t="n"/>
      <c r="U2099" s="296" t="n"/>
      <c r="V2099" s="175" t="n"/>
      <c r="W2099" s="175" t="n"/>
      <c r="X2099" s="175" t="n"/>
      <c r="Y2099" s="175" t="n"/>
      <c r="Z2099" s="175" t="n"/>
      <c r="AA2099" s="175" t="n"/>
      <c r="AB2099" s="175" t="n"/>
      <c r="AC2099" s="175" t="n"/>
      <c r="AD2099" s="175" t="n"/>
      <c r="AE2099" s="175" t="n"/>
      <c r="AF2099" s="175" t="n"/>
      <c r="AG2099" s="175" t="n"/>
      <c r="AH2099" s="175" t="n"/>
      <c r="AI2099" s="175" t="n"/>
      <c r="AJ2099" s="175" t="n"/>
    </row>
    <row r="2100">
      <c r="B2100" s="175" t="n"/>
      <c r="C2100" s="175" t="n"/>
      <c r="D2100" s="175" t="n"/>
      <c r="E2100" s="175" t="n"/>
      <c r="F2100" s="175" t="n"/>
      <c r="G2100" s="175" t="n"/>
      <c r="H2100" s="175" t="n"/>
      <c r="I2100" s="175" t="n"/>
      <c r="J2100" s="175" t="n"/>
      <c r="K2100" s="175" t="n"/>
      <c r="L2100" s="175" t="n"/>
      <c r="M2100" s="175" t="n"/>
      <c r="N2100" s="175" t="n"/>
      <c r="O2100" s="175" t="n"/>
      <c r="P2100" s="175" t="n"/>
      <c r="Q2100" s="175" t="n"/>
      <c r="R2100" s="175" t="n"/>
      <c r="S2100" s="257" t="n"/>
      <c r="U2100" s="296" t="n"/>
      <c r="V2100" s="175" t="n"/>
      <c r="W2100" s="175" t="n"/>
      <c r="X2100" s="175" t="n"/>
      <c r="Y2100" s="175" t="n"/>
      <c r="Z2100" s="175" t="n"/>
      <c r="AA2100" s="175" t="n"/>
      <c r="AB2100" s="175" t="n"/>
      <c r="AC2100" s="175" t="n"/>
      <c r="AD2100" s="175" t="n"/>
      <c r="AE2100" s="175" t="n"/>
      <c r="AF2100" s="175" t="n"/>
      <c r="AG2100" s="175" t="n"/>
      <c r="AH2100" s="175" t="n"/>
      <c r="AI2100" s="175" t="n"/>
      <c r="AJ2100" s="175" t="n"/>
    </row>
    <row r="2101">
      <c r="B2101" s="175" t="n"/>
      <c r="C2101" s="175" t="n"/>
      <c r="D2101" s="175" t="n"/>
      <c r="E2101" s="175" t="n"/>
      <c r="F2101" s="175" t="n"/>
      <c r="G2101" s="175" t="n"/>
      <c r="H2101" s="175" t="n"/>
      <c r="I2101" s="175" t="n"/>
      <c r="J2101" s="175" t="n"/>
      <c r="K2101" s="175" t="n"/>
      <c r="L2101" s="175" t="n"/>
      <c r="M2101" s="175" t="n"/>
      <c r="N2101" s="175" t="n"/>
      <c r="O2101" s="175" t="n"/>
      <c r="P2101" s="175" t="n"/>
      <c r="Q2101" s="175" t="n"/>
      <c r="R2101" s="175" t="n"/>
      <c r="S2101" s="257" t="n"/>
      <c r="U2101" s="296" t="n"/>
      <c r="V2101" s="175" t="n"/>
      <c r="W2101" s="175" t="n"/>
      <c r="X2101" s="175" t="n"/>
      <c r="Y2101" s="175" t="n"/>
      <c r="Z2101" s="175" t="n"/>
      <c r="AA2101" s="175" t="n"/>
      <c r="AB2101" s="175" t="n"/>
      <c r="AC2101" s="175" t="n"/>
      <c r="AD2101" s="175" t="n"/>
      <c r="AE2101" s="175" t="n"/>
      <c r="AF2101" s="175" t="n"/>
      <c r="AG2101" s="175" t="n"/>
      <c r="AH2101" s="175" t="n"/>
      <c r="AI2101" s="175" t="n"/>
      <c r="AJ2101" s="175" t="n"/>
    </row>
    <row r="2102">
      <c r="B2102" s="175" t="n"/>
      <c r="C2102" s="175" t="n"/>
      <c r="D2102" s="175" t="n"/>
      <c r="E2102" s="175" t="n"/>
      <c r="F2102" s="175" t="n"/>
      <c r="G2102" s="175" t="n"/>
      <c r="H2102" s="175" t="n"/>
      <c r="I2102" s="175" t="n"/>
      <c r="J2102" s="175" t="n"/>
      <c r="K2102" s="175" t="n"/>
      <c r="L2102" s="175" t="n"/>
      <c r="M2102" s="175" t="n"/>
      <c r="N2102" s="175" t="n"/>
      <c r="O2102" s="175" t="n"/>
      <c r="P2102" s="175" t="n"/>
      <c r="Q2102" s="175" t="n"/>
      <c r="R2102" s="175" t="n"/>
      <c r="S2102" s="257" t="n"/>
      <c r="U2102" s="296" t="n"/>
      <c r="V2102" s="175" t="n"/>
      <c r="W2102" s="175" t="n"/>
      <c r="X2102" s="175" t="n"/>
      <c r="Y2102" s="175" t="n"/>
      <c r="Z2102" s="175" t="n"/>
      <c r="AA2102" s="175" t="n"/>
      <c r="AB2102" s="175" t="n"/>
      <c r="AC2102" s="175" t="n"/>
      <c r="AD2102" s="175" t="n"/>
      <c r="AE2102" s="175" t="n"/>
      <c r="AF2102" s="175" t="n"/>
      <c r="AG2102" s="175" t="n"/>
      <c r="AH2102" s="175" t="n"/>
      <c r="AI2102" s="175" t="n"/>
      <c r="AJ2102" s="175" t="n"/>
    </row>
    <row r="2103">
      <c r="B2103" s="175" t="n"/>
      <c r="C2103" s="175" t="n"/>
      <c r="D2103" s="175" t="n"/>
      <c r="E2103" s="175" t="n"/>
      <c r="F2103" s="175" t="n"/>
      <c r="G2103" s="175" t="n"/>
      <c r="H2103" s="175" t="n"/>
      <c r="I2103" s="175" t="n"/>
      <c r="J2103" s="175" t="n"/>
      <c r="K2103" s="175" t="n"/>
      <c r="L2103" s="175" t="n"/>
      <c r="M2103" s="175" t="n"/>
      <c r="N2103" s="175" t="n"/>
      <c r="O2103" s="175" t="n"/>
      <c r="P2103" s="175" t="n"/>
      <c r="Q2103" s="175" t="n"/>
      <c r="R2103" s="175" t="n"/>
      <c r="S2103" s="257" t="n"/>
      <c r="U2103" s="296" t="n"/>
      <c r="V2103" s="175" t="n"/>
      <c r="W2103" s="175" t="n"/>
      <c r="X2103" s="175" t="n"/>
      <c r="Y2103" s="175" t="n"/>
      <c r="Z2103" s="175" t="n"/>
      <c r="AA2103" s="175" t="n"/>
      <c r="AB2103" s="175" t="n"/>
      <c r="AC2103" s="175" t="n"/>
      <c r="AD2103" s="175" t="n"/>
      <c r="AE2103" s="175" t="n"/>
      <c r="AF2103" s="175" t="n"/>
      <c r="AG2103" s="175" t="n"/>
      <c r="AH2103" s="175" t="n"/>
      <c r="AI2103" s="175" t="n"/>
      <c r="AJ2103" s="175" t="n"/>
    </row>
    <row r="2104">
      <c r="B2104" s="175" t="n"/>
      <c r="C2104" s="175" t="n"/>
      <c r="D2104" s="175" t="n"/>
      <c r="E2104" s="175" t="n"/>
      <c r="F2104" s="175" t="n"/>
      <c r="G2104" s="175" t="n"/>
      <c r="H2104" s="175" t="n"/>
      <c r="I2104" s="175" t="n"/>
      <c r="J2104" s="175" t="n"/>
      <c r="K2104" s="175" t="n"/>
      <c r="L2104" s="175" t="n"/>
      <c r="M2104" s="175" t="n"/>
      <c r="N2104" s="175" t="n"/>
      <c r="O2104" s="175" t="n"/>
      <c r="P2104" s="175" t="n"/>
      <c r="Q2104" s="175" t="n"/>
      <c r="R2104" s="175" t="n"/>
      <c r="S2104" s="257" t="n"/>
      <c r="U2104" s="296" t="n"/>
      <c r="V2104" s="175" t="n"/>
      <c r="W2104" s="175" t="n"/>
      <c r="X2104" s="175" t="n"/>
      <c r="Y2104" s="175" t="n"/>
      <c r="Z2104" s="175" t="n"/>
      <c r="AA2104" s="175" t="n"/>
      <c r="AB2104" s="175" t="n"/>
      <c r="AC2104" s="175" t="n"/>
      <c r="AD2104" s="175" t="n"/>
      <c r="AE2104" s="175" t="n"/>
      <c r="AF2104" s="175" t="n"/>
      <c r="AG2104" s="175" t="n"/>
      <c r="AH2104" s="175" t="n"/>
      <c r="AI2104" s="175" t="n"/>
      <c r="AJ2104" s="175" t="n"/>
    </row>
    <row r="2105">
      <c r="B2105" s="175" t="n"/>
      <c r="C2105" s="175" t="n"/>
      <c r="D2105" s="175" t="n"/>
      <c r="E2105" s="175" t="n"/>
      <c r="F2105" s="175" t="n"/>
      <c r="G2105" s="175" t="n"/>
      <c r="H2105" s="175" t="n"/>
      <c r="I2105" s="175" t="n"/>
      <c r="J2105" s="175" t="n"/>
      <c r="K2105" s="175" t="n"/>
      <c r="L2105" s="175" t="n"/>
      <c r="M2105" s="175" t="n"/>
      <c r="N2105" s="175" t="n"/>
      <c r="O2105" s="175" t="n"/>
      <c r="P2105" s="175" t="n"/>
      <c r="Q2105" s="175" t="n"/>
      <c r="R2105" s="175" t="n"/>
      <c r="S2105" s="257" t="n"/>
      <c r="U2105" s="296" t="n"/>
      <c r="V2105" s="175" t="n"/>
      <c r="W2105" s="175" t="n"/>
      <c r="X2105" s="175" t="n"/>
      <c r="Y2105" s="175" t="n"/>
      <c r="Z2105" s="175" t="n"/>
      <c r="AA2105" s="175" t="n"/>
      <c r="AB2105" s="175" t="n"/>
      <c r="AC2105" s="175" t="n"/>
      <c r="AD2105" s="175" t="n"/>
      <c r="AE2105" s="175" t="n"/>
      <c r="AF2105" s="175" t="n"/>
      <c r="AG2105" s="175" t="n"/>
      <c r="AH2105" s="175" t="n"/>
      <c r="AI2105" s="175" t="n"/>
      <c r="AJ2105" s="175" t="n"/>
    </row>
    <row r="2106">
      <c r="B2106" s="175" t="n"/>
      <c r="C2106" s="175" t="n"/>
      <c r="D2106" s="175" t="n"/>
      <c r="E2106" s="175" t="n"/>
      <c r="F2106" s="175" t="n"/>
      <c r="G2106" s="175" t="n"/>
      <c r="H2106" s="175" t="n"/>
      <c r="I2106" s="175" t="n"/>
      <c r="J2106" s="175" t="n"/>
      <c r="K2106" s="175" t="n"/>
      <c r="L2106" s="175" t="n"/>
      <c r="M2106" s="175" t="n"/>
      <c r="N2106" s="175" t="n"/>
      <c r="O2106" s="175" t="n"/>
      <c r="P2106" s="175" t="n"/>
      <c r="Q2106" s="175" t="n"/>
      <c r="R2106" s="175" t="n"/>
      <c r="S2106" s="257" t="n"/>
      <c r="U2106" s="296" t="n"/>
      <c r="V2106" s="175" t="n"/>
      <c r="W2106" s="175" t="n"/>
      <c r="X2106" s="175" t="n"/>
      <c r="Y2106" s="175" t="n"/>
      <c r="Z2106" s="175" t="n"/>
      <c r="AA2106" s="175" t="n"/>
      <c r="AB2106" s="175" t="n"/>
      <c r="AC2106" s="175" t="n"/>
      <c r="AD2106" s="175" t="n"/>
      <c r="AE2106" s="175" t="n"/>
      <c r="AF2106" s="175" t="n"/>
      <c r="AG2106" s="175" t="n"/>
      <c r="AH2106" s="175" t="n"/>
      <c r="AI2106" s="175" t="n"/>
      <c r="AJ2106" s="175" t="n"/>
    </row>
    <row r="2107">
      <c r="B2107" s="175" t="n"/>
      <c r="C2107" s="175" t="n"/>
      <c r="D2107" s="175" t="n"/>
      <c r="E2107" s="175" t="n"/>
      <c r="F2107" s="175" t="n"/>
      <c r="G2107" s="175" t="n"/>
      <c r="H2107" s="175" t="n"/>
      <c r="I2107" s="175" t="n"/>
      <c r="J2107" s="175" t="n"/>
      <c r="K2107" s="175" t="n"/>
      <c r="L2107" s="175" t="n"/>
      <c r="M2107" s="175" t="n"/>
      <c r="N2107" s="175" t="n"/>
      <c r="O2107" s="175" t="n"/>
      <c r="P2107" s="175" t="n"/>
      <c r="Q2107" s="175" t="n"/>
      <c r="R2107" s="175" t="n"/>
      <c r="S2107" s="257" t="n"/>
      <c r="U2107" s="296" t="n"/>
      <c r="V2107" s="175" t="n"/>
      <c r="W2107" s="175" t="n"/>
      <c r="X2107" s="175" t="n"/>
      <c r="Y2107" s="175" t="n"/>
      <c r="Z2107" s="175" t="n"/>
      <c r="AA2107" s="175" t="n"/>
      <c r="AB2107" s="175" t="n"/>
      <c r="AC2107" s="175" t="n"/>
      <c r="AD2107" s="175" t="n"/>
      <c r="AE2107" s="175" t="n"/>
      <c r="AF2107" s="175" t="n"/>
      <c r="AG2107" s="175" t="n"/>
      <c r="AH2107" s="175" t="n"/>
      <c r="AI2107" s="175" t="n"/>
      <c r="AJ2107" s="175" t="n"/>
    </row>
    <row r="2108">
      <c r="B2108" s="175" t="n"/>
      <c r="C2108" s="175" t="n"/>
      <c r="D2108" s="175" t="n"/>
      <c r="E2108" s="175" t="n"/>
      <c r="F2108" s="175" t="n"/>
      <c r="G2108" s="175" t="n"/>
      <c r="H2108" s="175" t="n"/>
      <c r="I2108" s="175" t="n"/>
      <c r="J2108" s="175" t="n"/>
      <c r="K2108" s="175" t="n"/>
      <c r="L2108" s="175" t="n"/>
      <c r="M2108" s="175" t="n"/>
      <c r="N2108" s="175" t="n"/>
      <c r="O2108" s="175" t="n"/>
      <c r="P2108" s="175" t="n"/>
      <c r="Q2108" s="175" t="n"/>
      <c r="R2108" s="175" t="n"/>
      <c r="S2108" s="257" t="n"/>
      <c r="U2108" s="296" t="n"/>
      <c r="V2108" s="175" t="n"/>
      <c r="W2108" s="175" t="n"/>
      <c r="X2108" s="175" t="n"/>
      <c r="Y2108" s="175" t="n"/>
      <c r="Z2108" s="175" t="n"/>
      <c r="AA2108" s="175" t="n"/>
      <c r="AB2108" s="175" t="n"/>
      <c r="AC2108" s="175" t="n"/>
      <c r="AD2108" s="175" t="n"/>
      <c r="AE2108" s="175" t="n"/>
      <c r="AF2108" s="175" t="n"/>
      <c r="AG2108" s="175" t="n"/>
      <c r="AH2108" s="175" t="n"/>
      <c r="AI2108" s="175" t="n"/>
      <c r="AJ2108" s="175" t="n"/>
    </row>
    <row r="2109">
      <c r="B2109" s="175" t="n"/>
      <c r="C2109" s="175" t="n"/>
      <c r="D2109" s="175" t="n"/>
      <c r="E2109" s="175" t="n"/>
      <c r="F2109" s="175" t="n"/>
      <c r="G2109" s="175" t="n"/>
      <c r="H2109" s="175" t="n"/>
      <c r="I2109" s="175" t="n"/>
      <c r="J2109" s="175" t="n"/>
      <c r="K2109" s="175" t="n"/>
      <c r="L2109" s="175" t="n"/>
      <c r="M2109" s="175" t="n"/>
      <c r="N2109" s="175" t="n"/>
      <c r="O2109" s="175" t="n"/>
      <c r="P2109" s="175" t="n"/>
      <c r="Q2109" s="175" t="n"/>
      <c r="R2109" s="175" t="n"/>
      <c r="S2109" s="257" t="n"/>
      <c r="U2109" s="296" t="n"/>
      <c r="V2109" s="175" t="n"/>
      <c r="W2109" s="175" t="n"/>
      <c r="X2109" s="175" t="n"/>
      <c r="Y2109" s="175" t="n"/>
      <c r="Z2109" s="175" t="n"/>
      <c r="AA2109" s="175" t="n"/>
      <c r="AB2109" s="175" t="n"/>
      <c r="AC2109" s="175" t="n"/>
      <c r="AD2109" s="175" t="n"/>
      <c r="AE2109" s="175" t="n"/>
      <c r="AF2109" s="175" t="n"/>
      <c r="AG2109" s="175" t="n"/>
      <c r="AH2109" s="175" t="n"/>
      <c r="AI2109" s="175" t="n"/>
      <c r="AJ2109" s="175" t="n"/>
    </row>
    <row r="2110">
      <c r="B2110" s="175" t="n"/>
      <c r="C2110" s="175" t="n"/>
      <c r="D2110" s="175" t="n"/>
      <c r="E2110" s="175" t="n"/>
      <c r="F2110" s="175" t="n"/>
      <c r="G2110" s="175" t="n"/>
      <c r="H2110" s="175" t="n"/>
      <c r="I2110" s="175" t="n"/>
      <c r="J2110" s="175" t="n"/>
      <c r="K2110" s="175" t="n"/>
      <c r="L2110" s="175" t="n"/>
      <c r="M2110" s="175" t="n"/>
      <c r="N2110" s="175" t="n"/>
      <c r="O2110" s="175" t="n"/>
      <c r="P2110" s="175" t="n"/>
      <c r="Q2110" s="175" t="n"/>
      <c r="R2110" s="175" t="n"/>
      <c r="S2110" s="257" t="n"/>
      <c r="U2110" s="296" t="n"/>
      <c r="V2110" s="175" t="n"/>
      <c r="W2110" s="175" t="n"/>
      <c r="X2110" s="175" t="n"/>
      <c r="Y2110" s="175" t="n"/>
      <c r="Z2110" s="175" t="n"/>
      <c r="AA2110" s="175" t="n"/>
      <c r="AB2110" s="175" t="n"/>
      <c r="AC2110" s="175" t="n"/>
      <c r="AD2110" s="175" t="n"/>
      <c r="AE2110" s="175" t="n"/>
      <c r="AF2110" s="175" t="n"/>
      <c r="AG2110" s="175" t="n"/>
      <c r="AH2110" s="175" t="n"/>
      <c r="AI2110" s="175" t="n"/>
      <c r="AJ2110" s="175" t="n"/>
    </row>
    <row r="2111">
      <c r="B2111" s="175" t="n"/>
      <c r="C2111" s="175" t="n"/>
      <c r="D2111" s="175" t="n"/>
      <c r="E2111" s="175" t="n"/>
      <c r="F2111" s="175" t="n"/>
      <c r="G2111" s="175" t="n"/>
      <c r="H2111" s="175" t="n"/>
      <c r="I2111" s="175" t="n"/>
      <c r="J2111" s="175" t="n"/>
      <c r="K2111" s="175" t="n"/>
      <c r="L2111" s="175" t="n"/>
      <c r="M2111" s="175" t="n"/>
      <c r="N2111" s="175" t="n"/>
      <c r="O2111" s="175" t="n"/>
      <c r="P2111" s="175" t="n"/>
      <c r="Q2111" s="175" t="n"/>
      <c r="R2111" s="175" t="n"/>
      <c r="S2111" s="257" t="n"/>
      <c r="U2111" s="296" t="n"/>
      <c r="V2111" s="175" t="n"/>
      <c r="W2111" s="175" t="n"/>
      <c r="X2111" s="175" t="n"/>
      <c r="Y2111" s="175" t="n"/>
      <c r="Z2111" s="175" t="n"/>
      <c r="AA2111" s="175" t="n"/>
      <c r="AB2111" s="175" t="n"/>
      <c r="AC2111" s="175" t="n"/>
      <c r="AD2111" s="175" t="n"/>
      <c r="AE2111" s="175" t="n"/>
      <c r="AF2111" s="175" t="n"/>
      <c r="AG2111" s="175" t="n"/>
      <c r="AH2111" s="175" t="n"/>
      <c r="AI2111" s="175" t="n"/>
      <c r="AJ2111" s="175" t="n"/>
    </row>
    <row r="2112">
      <c r="B2112" s="175" t="n"/>
      <c r="C2112" s="175" t="n"/>
      <c r="D2112" s="175" t="n"/>
      <c r="E2112" s="175" t="n"/>
      <c r="F2112" s="175" t="n"/>
      <c r="G2112" s="175" t="n"/>
      <c r="H2112" s="175" t="n"/>
      <c r="I2112" s="175" t="n"/>
      <c r="J2112" s="175" t="n"/>
      <c r="K2112" s="175" t="n"/>
      <c r="L2112" s="175" t="n"/>
      <c r="M2112" s="175" t="n"/>
      <c r="N2112" s="175" t="n"/>
      <c r="O2112" s="175" t="n"/>
      <c r="P2112" s="175" t="n"/>
      <c r="Q2112" s="175" t="n"/>
      <c r="R2112" s="175" t="n"/>
      <c r="S2112" s="257" t="n"/>
      <c r="U2112" s="296" t="n"/>
      <c r="V2112" s="175" t="n"/>
      <c r="W2112" s="175" t="n"/>
      <c r="X2112" s="175" t="n"/>
      <c r="Y2112" s="175" t="n"/>
      <c r="Z2112" s="175" t="n"/>
      <c r="AA2112" s="175" t="n"/>
      <c r="AB2112" s="175" t="n"/>
      <c r="AC2112" s="175" t="n"/>
      <c r="AD2112" s="175" t="n"/>
      <c r="AE2112" s="175" t="n"/>
      <c r="AF2112" s="175" t="n"/>
      <c r="AG2112" s="175" t="n"/>
      <c r="AH2112" s="175" t="n"/>
      <c r="AI2112" s="175" t="n"/>
      <c r="AJ2112" s="175" t="n"/>
    </row>
    <row r="2113">
      <c r="B2113" s="175" t="n"/>
      <c r="C2113" s="175" t="n"/>
      <c r="D2113" s="175" t="n"/>
      <c r="E2113" s="175" t="n"/>
      <c r="F2113" s="175" t="n"/>
      <c r="G2113" s="175" t="n"/>
      <c r="H2113" s="175" t="n"/>
      <c r="I2113" s="175" t="n"/>
      <c r="J2113" s="175" t="n"/>
      <c r="K2113" s="175" t="n"/>
      <c r="L2113" s="175" t="n"/>
      <c r="M2113" s="175" t="n"/>
      <c r="N2113" s="175" t="n"/>
      <c r="O2113" s="175" t="n"/>
      <c r="P2113" s="175" t="n"/>
      <c r="Q2113" s="175" t="n"/>
      <c r="R2113" s="175" t="n"/>
      <c r="S2113" s="257" t="n"/>
      <c r="U2113" s="296" t="n"/>
      <c r="V2113" s="175" t="n"/>
      <c r="W2113" s="175" t="n"/>
      <c r="X2113" s="175" t="n"/>
      <c r="Y2113" s="175" t="n"/>
      <c r="Z2113" s="175" t="n"/>
      <c r="AA2113" s="175" t="n"/>
      <c r="AB2113" s="175" t="n"/>
      <c r="AC2113" s="175" t="n"/>
      <c r="AD2113" s="175" t="n"/>
      <c r="AE2113" s="175" t="n"/>
      <c r="AF2113" s="175" t="n"/>
      <c r="AG2113" s="175" t="n"/>
      <c r="AH2113" s="175" t="n"/>
      <c r="AI2113" s="175" t="n"/>
      <c r="AJ2113" s="175" t="n"/>
    </row>
    <row r="2114">
      <c r="B2114" s="175" t="n"/>
      <c r="C2114" s="175" t="n"/>
      <c r="D2114" s="175" t="n"/>
      <c r="E2114" s="175" t="n"/>
      <c r="F2114" s="175" t="n"/>
      <c r="G2114" s="175" t="n"/>
      <c r="H2114" s="175" t="n"/>
      <c r="I2114" s="175" t="n"/>
      <c r="J2114" s="175" t="n"/>
      <c r="K2114" s="175" t="n"/>
      <c r="L2114" s="175" t="n"/>
      <c r="M2114" s="175" t="n"/>
      <c r="N2114" s="175" t="n"/>
      <c r="O2114" s="175" t="n"/>
      <c r="P2114" s="175" t="n"/>
      <c r="Q2114" s="175" t="n"/>
      <c r="R2114" s="175" t="n"/>
      <c r="S2114" s="257" t="n"/>
      <c r="U2114" s="296" t="n"/>
      <c r="V2114" s="175" t="n"/>
      <c r="W2114" s="175" t="n"/>
      <c r="X2114" s="175" t="n"/>
      <c r="Y2114" s="175" t="n"/>
      <c r="Z2114" s="175" t="n"/>
      <c r="AA2114" s="175" t="n"/>
      <c r="AB2114" s="175" t="n"/>
      <c r="AC2114" s="175" t="n"/>
      <c r="AD2114" s="175" t="n"/>
      <c r="AE2114" s="175" t="n"/>
      <c r="AF2114" s="175" t="n"/>
      <c r="AG2114" s="175" t="n"/>
      <c r="AH2114" s="175" t="n"/>
      <c r="AI2114" s="175" t="n"/>
      <c r="AJ2114" s="175" t="n"/>
    </row>
    <row r="2115">
      <c r="B2115" s="175" t="n"/>
      <c r="C2115" s="175" t="n"/>
      <c r="D2115" s="175" t="n"/>
      <c r="E2115" s="175" t="n"/>
      <c r="F2115" s="175" t="n"/>
      <c r="G2115" s="175" t="n"/>
      <c r="H2115" s="175" t="n"/>
      <c r="I2115" s="175" t="n"/>
      <c r="J2115" s="175" t="n"/>
      <c r="K2115" s="175" t="n"/>
      <c r="L2115" s="175" t="n"/>
      <c r="M2115" s="175" t="n"/>
      <c r="N2115" s="175" t="n"/>
      <c r="O2115" s="175" t="n"/>
      <c r="P2115" s="175" t="n"/>
      <c r="Q2115" s="175" t="n"/>
      <c r="R2115" s="175" t="n"/>
      <c r="S2115" s="257" t="n"/>
      <c r="U2115" s="296" t="n"/>
      <c r="V2115" s="175" t="n"/>
      <c r="W2115" s="175" t="n"/>
      <c r="X2115" s="175" t="n"/>
      <c r="Y2115" s="175" t="n"/>
      <c r="Z2115" s="175" t="n"/>
      <c r="AA2115" s="175" t="n"/>
      <c r="AB2115" s="175" t="n"/>
      <c r="AC2115" s="175" t="n"/>
      <c r="AD2115" s="175" t="n"/>
      <c r="AE2115" s="175" t="n"/>
      <c r="AF2115" s="175" t="n"/>
      <c r="AG2115" s="175" t="n"/>
      <c r="AH2115" s="175" t="n"/>
      <c r="AI2115" s="175" t="n"/>
      <c r="AJ2115" s="175" t="n"/>
    </row>
    <row r="2116">
      <c r="B2116" s="175" t="n"/>
      <c r="C2116" s="175" t="n"/>
      <c r="D2116" s="175" t="n"/>
      <c r="E2116" s="175" t="n"/>
      <c r="F2116" s="175" t="n"/>
      <c r="G2116" s="175" t="n"/>
      <c r="H2116" s="175" t="n"/>
      <c r="I2116" s="175" t="n"/>
      <c r="J2116" s="175" t="n"/>
      <c r="K2116" s="175" t="n"/>
      <c r="L2116" s="175" t="n"/>
      <c r="M2116" s="175" t="n"/>
      <c r="N2116" s="175" t="n"/>
      <c r="O2116" s="175" t="n"/>
      <c r="P2116" s="175" t="n"/>
      <c r="Q2116" s="175" t="n"/>
      <c r="R2116" s="175" t="n"/>
      <c r="S2116" s="257" t="n"/>
      <c r="U2116" s="296" t="n"/>
      <c r="V2116" s="175" t="n"/>
      <c r="W2116" s="175" t="n"/>
      <c r="X2116" s="175" t="n"/>
      <c r="Y2116" s="175" t="n"/>
      <c r="Z2116" s="175" t="n"/>
      <c r="AA2116" s="175" t="n"/>
      <c r="AB2116" s="175" t="n"/>
      <c r="AC2116" s="175" t="n"/>
      <c r="AD2116" s="175" t="n"/>
      <c r="AE2116" s="175" t="n"/>
      <c r="AF2116" s="175" t="n"/>
      <c r="AG2116" s="175" t="n"/>
      <c r="AH2116" s="175" t="n"/>
      <c r="AI2116" s="175" t="n"/>
      <c r="AJ2116" s="175" t="n"/>
    </row>
    <row r="2117">
      <c r="B2117" s="175" t="n"/>
      <c r="C2117" s="175" t="n"/>
      <c r="D2117" s="175" t="n"/>
      <c r="E2117" s="175" t="n"/>
      <c r="F2117" s="175" t="n"/>
      <c r="G2117" s="175" t="n"/>
      <c r="H2117" s="175" t="n"/>
      <c r="I2117" s="175" t="n"/>
      <c r="J2117" s="175" t="n"/>
      <c r="K2117" s="175" t="n"/>
      <c r="L2117" s="175" t="n"/>
      <c r="M2117" s="175" t="n"/>
      <c r="N2117" s="175" t="n"/>
      <c r="O2117" s="175" t="n"/>
      <c r="P2117" s="175" t="n"/>
      <c r="Q2117" s="175" t="n"/>
      <c r="R2117" s="175" t="n"/>
      <c r="S2117" s="257" t="n"/>
      <c r="U2117" s="296" t="n"/>
      <c r="V2117" s="175" t="n"/>
      <c r="W2117" s="175" t="n"/>
      <c r="X2117" s="175" t="n"/>
      <c r="Y2117" s="175" t="n"/>
      <c r="Z2117" s="175" t="n"/>
      <c r="AA2117" s="175" t="n"/>
      <c r="AB2117" s="175" t="n"/>
      <c r="AC2117" s="175" t="n"/>
      <c r="AD2117" s="175" t="n"/>
      <c r="AE2117" s="175" t="n"/>
      <c r="AF2117" s="175" t="n"/>
      <c r="AG2117" s="175" t="n"/>
      <c r="AH2117" s="175" t="n"/>
      <c r="AI2117" s="175" t="n"/>
      <c r="AJ2117" s="175" t="n"/>
    </row>
    <row r="2118">
      <c r="B2118" s="175" t="n"/>
      <c r="C2118" s="175" t="n"/>
      <c r="D2118" s="175" t="n"/>
      <c r="E2118" s="175" t="n"/>
      <c r="F2118" s="175" t="n"/>
      <c r="G2118" s="175" t="n"/>
      <c r="H2118" s="175" t="n"/>
      <c r="I2118" s="175" t="n"/>
      <c r="J2118" s="175" t="n"/>
      <c r="K2118" s="175" t="n"/>
      <c r="L2118" s="175" t="n"/>
      <c r="M2118" s="175" t="n"/>
      <c r="N2118" s="175" t="n"/>
      <c r="O2118" s="175" t="n"/>
      <c r="P2118" s="175" t="n"/>
      <c r="Q2118" s="175" t="n"/>
      <c r="R2118" s="175" t="n"/>
      <c r="S2118" s="257" t="n"/>
      <c r="U2118" s="296" t="n"/>
      <c r="V2118" s="175" t="n"/>
      <c r="W2118" s="175" t="n"/>
      <c r="X2118" s="175" t="n"/>
      <c r="Y2118" s="175" t="n"/>
      <c r="Z2118" s="175" t="n"/>
      <c r="AA2118" s="175" t="n"/>
      <c r="AB2118" s="175" t="n"/>
      <c r="AC2118" s="175" t="n"/>
      <c r="AD2118" s="175" t="n"/>
      <c r="AE2118" s="175" t="n"/>
      <c r="AF2118" s="175" t="n"/>
      <c r="AG2118" s="175" t="n"/>
      <c r="AH2118" s="175" t="n"/>
      <c r="AI2118" s="175" t="n"/>
      <c r="AJ2118" s="175" t="n"/>
    </row>
    <row r="2119">
      <c r="B2119" s="175" t="n"/>
      <c r="C2119" s="175" t="n"/>
      <c r="D2119" s="175" t="n"/>
      <c r="E2119" s="175" t="n"/>
      <c r="F2119" s="175" t="n"/>
      <c r="G2119" s="175" t="n"/>
      <c r="H2119" s="175" t="n"/>
      <c r="I2119" s="175" t="n"/>
      <c r="J2119" s="175" t="n"/>
      <c r="K2119" s="175" t="n"/>
      <c r="L2119" s="175" t="n"/>
      <c r="M2119" s="175" t="n"/>
      <c r="N2119" s="175" t="n"/>
      <c r="O2119" s="175" t="n"/>
      <c r="P2119" s="175" t="n"/>
      <c r="Q2119" s="175" t="n"/>
      <c r="R2119" s="175" t="n"/>
      <c r="S2119" s="257" t="n"/>
      <c r="U2119" s="296" t="n"/>
      <c r="V2119" s="175" t="n"/>
      <c r="W2119" s="175" t="n"/>
      <c r="X2119" s="175" t="n"/>
      <c r="Y2119" s="175" t="n"/>
      <c r="Z2119" s="175" t="n"/>
      <c r="AA2119" s="175" t="n"/>
      <c r="AB2119" s="175" t="n"/>
      <c r="AC2119" s="175" t="n"/>
      <c r="AD2119" s="175" t="n"/>
      <c r="AE2119" s="175" t="n"/>
      <c r="AF2119" s="175" t="n"/>
      <c r="AG2119" s="175" t="n"/>
      <c r="AH2119" s="175" t="n"/>
      <c r="AI2119" s="175" t="n"/>
      <c r="AJ2119" s="175" t="n"/>
    </row>
    <row r="2120">
      <c r="B2120" s="175" t="n"/>
      <c r="C2120" s="175" t="n"/>
      <c r="D2120" s="175" t="n"/>
      <c r="E2120" s="175" t="n"/>
      <c r="F2120" s="175" t="n"/>
      <c r="G2120" s="175" t="n"/>
      <c r="H2120" s="175" t="n"/>
      <c r="I2120" s="175" t="n"/>
      <c r="J2120" s="175" t="n"/>
      <c r="K2120" s="175" t="n"/>
      <c r="L2120" s="175" t="n"/>
      <c r="M2120" s="175" t="n"/>
      <c r="N2120" s="175" t="n"/>
      <c r="O2120" s="175" t="n"/>
      <c r="P2120" s="175" t="n"/>
      <c r="Q2120" s="175" t="n"/>
      <c r="R2120" s="175" t="n"/>
      <c r="S2120" s="257" t="n"/>
      <c r="U2120" s="296" t="n"/>
      <c r="V2120" s="175" t="n"/>
      <c r="W2120" s="175" t="n"/>
      <c r="X2120" s="175" t="n"/>
      <c r="Y2120" s="175" t="n"/>
      <c r="Z2120" s="175" t="n"/>
      <c r="AA2120" s="175" t="n"/>
      <c r="AB2120" s="175" t="n"/>
      <c r="AC2120" s="175" t="n"/>
      <c r="AD2120" s="175" t="n"/>
      <c r="AE2120" s="175" t="n"/>
      <c r="AF2120" s="175" t="n"/>
      <c r="AG2120" s="175" t="n"/>
      <c r="AH2120" s="175" t="n"/>
      <c r="AI2120" s="175" t="n"/>
      <c r="AJ2120" s="175" t="n"/>
    </row>
    <row r="2121">
      <c r="B2121" s="175" t="n"/>
      <c r="C2121" s="175" t="n"/>
      <c r="D2121" s="175" t="n"/>
      <c r="E2121" s="175" t="n"/>
      <c r="F2121" s="175" t="n"/>
      <c r="G2121" s="175" t="n"/>
      <c r="H2121" s="175" t="n"/>
      <c r="I2121" s="175" t="n"/>
      <c r="J2121" s="175" t="n"/>
      <c r="K2121" s="175" t="n"/>
      <c r="L2121" s="175" t="n"/>
      <c r="M2121" s="175" t="n"/>
      <c r="N2121" s="175" t="n"/>
      <c r="O2121" s="175" t="n"/>
      <c r="P2121" s="175" t="n"/>
      <c r="Q2121" s="175" t="n"/>
      <c r="R2121" s="175" t="n"/>
      <c r="S2121" s="257" t="n"/>
      <c r="U2121" s="296" t="n"/>
      <c r="V2121" s="175" t="n"/>
      <c r="W2121" s="175" t="n"/>
      <c r="X2121" s="175" t="n"/>
      <c r="Y2121" s="175" t="n"/>
      <c r="Z2121" s="175" t="n"/>
      <c r="AA2121" s="175" t="n"/>
      <c r="AB2121" s="175" t="n"/>
      <c r="AC2121" s="175" t="n"/>
      <c r="AD2121" s="175" t="n"/>
      <c r="AE2121" s="175" t="n"/>
      <c r="AF2121" s="175" t="n"/>
      <c r="AG2121" s="175" t="n"/>
      <c r="AH2121" s="175" t="n"/>
      <c r="AI2121" s="175" t="n"/>
      <c r="AJ2121" s="175" t="n"/>
    </row>
    <row r="2122">
      <c r="B2122" s="175" t="n"/>
      <c r="C2122" s="175" t="n"/>
      <c r="D2122" s="175" t="n"/>
      <c r="E2122" s="175" t="n"/>
      <c r="F2122" s="175" t="n"/>
      <c r="G2122" s="175" t="n"/>
      <c r="H2122" s="175" t="n"/>
      <c r="I2122" s="175" t="n"/>
      <c r="J2122" s="175" t="n"/>
      <c r="K2122" s="175" t="n"/>
      <c r="L2122" s="175" t="n"/>
      <c r="M2122" s="175" t="n"/>
      <c r="N2122" s="175" t="n"/>
      <c r="O2122" s="175" t="n"/>
      <c r="P2122" s="175" t="n"/>
      <c r="Q2122" s="175" t="n"/>
      <c r="R2122" s="175" t="n"/>
      <c r="S2122" s="257" t="n"/>
      <c r="U2122" s="296" t="n"/>
      <c r="V2122" s="175" t="n"/>
      <c r="W2122" s="175" t="n"/>
      <c r="X2122" s="175" t="n"/>
      <c r="Y2122" s="175" t="n"/>
      <c r="Z2122" s="175" t="n"/>
      <c r="AA2122" s="175" t="n"/>
      <c r="AB2122" s="175" t="n"/>
      <c r="AC2122" s="175" t="n"/>
      <c r="AD2122" s="175" t="n"/>
      <c r="AE2122" s="175" t="n"/>
      <c r="AF2122" s="175" t="n"/>
      <c r="AG2122" s="175" t="n"/>
      <c r="AH2122" s="175" t="n"/>
      <c r="AI2122" s="175" t="n"/>
      <c r="AJ2122" s="175" t="n"/>
    </row>
    <row r="2123">
      <c r="B2123" s="175" t="n"/>
      <c r="C2123" s="175" t="n"/>
      <c r="D2123" s="175" t="n"/>
      <c r="E2123" s="175" t="n"/>
      <c r="F2123" s="175" t="n"/>
      <c r="G2123" s="175" t="n"/>
      <c r="H2123" s="175" t="n"/>
      <c r="I2123" s="175" t="n"/>
      <c r="J2123" s="175" t="n"/>
      <c r="K2123" s="175" t="n"/>
      <c r="L2123" s="175" t="n"/>
      <c r="M2123" s="175" t="n"/>
      <c r="N2123" s="175" t="n"/>
      <c r="O2123" s="175" t="n"/>
      <c r="P2123" s="175" t="n"/>
      <c r="Q2123" s="175" t="n"/>
      <c r="R2123" s="175" t="n"/>
      <c r="S2123" s="257" t="n"/>
      <c r="U2123" s="296" t="n"/>
      <c r="V2123" s="175" t="n"/>
      <c r="W2123" s="175" t="n"/>
      <c r="X2123" s="175" t="n"/>
      <c r="Y2123" s="175" t="n"/>
      <c r="Z2123" s="175" t="n"/>
      <c r="AA2123" s="175" t="n"/>
      <c r="AB2123" s="175" t="n"/>
      <c r="AC2123" s="175" t="n"/>
      <c r="AD2123" s="175" t="n"/>
      <c r="AE2123" s="175" t="n"/>
      <c r="AF2123" s="175" t="n"/>
      <c r="AG2123" s="175" t="n"/>
      <c r="AH2123" s="175" t="n"/>
      <c r="AI2123" s="175" t="n"/>
      <c r="AJ2123" s="175" t="n"/>
    </row>
    <row r="2124">
      <c r="B2124" s="175" t="n"/>
      <c r="C2124" s="175" t="n"/>
      <c r="D2124" s="175" t="n"/>
      <c r="E2124" s="175" t="n"/>
      <c r="F2124" s="175" t="n"/>
      <c r="G2124" s="175" t="n"/>
      <c r="H2124" s="175" t="n"/>
      <c r="I2124" s="175" t="n"/>
      <c r="J2124" s="175" t="n"/>
      <c r="K2124" s="175" t="n"/>
      <c r="L2124" s="175" t="n"/>
      <c r="M2124" s="175" t="n"/>
      <c r="N2124" s="175" t="n"/>
      <c r="O2124" s="175" t="n"/>
      <c r="P2124" s="175" t="n"/>
      <c r="Q2124" s="175" t="n"/>
      <c r="R2124" s="175" t="n"/>
      <c r="S2124" s="257" t="n"/>
      <c r="U2124" s="296" t="n"/>
      <c r="V2124" s="175" t="n"/>
      <c r="W2124" s="175" t="n"/>
      <c r="X2124" s="175" t="n"/>
      <c r="Y2124" s="175" t="n"/>
      <c r="Z2124" s="175" t="n"/>
      <c r="AA2124" s="175" t="n"/>
      <c r="AB2124" s="175" t="n"/>
      <c r="AC2124" s="175" t="n"/>
      <c r="AD2124" s="175" t="n"/>
      <c r="AE2124" s="175" t="n"/>
      <c r="AF2124" s="175" t="n"/>
      <c r="AG2124" s="175" t="n"/>
      <c r="AH2124" s="175" t="n"/>
      <c r="AI2124" s="175" t="n"/>
      <c r="AJ2124" s="175" t="n"/>
    </row>
    <row r="2125">
      <c r="B2125" s="175" t="n"/>
      <c r="C2125" s="175" t="n"/>
      <c r="D2125" s="175" t="n"/>
      <c r="E2125" s="175" t="n"/>
      <c r="F2125" s="175" t="n"/>
      <c r="G2125" s="175" t="n"/>
      <c r="H2125" s="175" t="n"/>
      <c r="I2125" s="175" t="n"/>
      <c r="J2125" s="175" t="n"/>
      <c r="K2125" s="175" t="n"/>
      <c r="L2125" s="175" t="n"/>
      <c r="M2125" s="175" t="n"/>
      <c r="N2125" s="175" t="n"/>
      <c r="O2125" s="175" t="n"/>
      <c r="P2125" s="175" t="n"/>
      <c r="Q2125" s="175" t="n"/>
      <c r="R2125" s="175" t="n"/>
      <c r="S2125" s="257" t="n"/>
      <c r="U2125" s="296" t="n"/>
      <c r="V2125" s="175" t="n"/>
      <c r="W2125" s="175" t="n"/>
      <c r="X2125" s="175" t="n"/>
      <c r="Y2125" s="175" t="n"/>
      <c r="Z2125" s="175" t="n"/>
      <c r="AA2125" s="175" t="n"/>
      <c r="AB2125" s="175" t="n"/>
      <c r="AC2125" s="175" t="n"/>
      <c r="AD2125" s="175" t="n"/>
      <c r="AE2125" s="175" t="n"/>
      <c r="AF2125" s="175" t="n"/>
      <c r="AG2125" s="175" t="n"/>
      <c r="AH2125" s="175" t="n"/>
      <c r="AI2125" s="175" t="n"/>
      <c r="AJ2125" s="175" t="n"/>
    </row>
    <row r="2126">
      <c r="B2126" s="175" t="n"/>
      <c r="C2126" s="175" t="n"/>
      <c r="D2126" s="175" t="n"/>
      <c r="E2126" s="175" t="n"/>
      <c r="F2126" s="175" t="n"/>
      <c r="G2126" s="175" t="n"/>
      <c r="H2126" s="175" t="n"/>
      <c r="I2126" s="175" t="n"/>
      <c r="J2126" s="175" t="n"/>
      <c r="K2126" s="175" t="n"/>
      <c r="L2126" s="175" t="n"/>
      <c r="M2126" s="175" t="n"/>
      <c r="N2126" s="175" t="n"/>
      <c r="O2126" s="175" t="n"/>
      <c r="P2126" s="175" t="n"/>
      <c r="Q2126" s="175" t="n"/>
      <c r="R2126" s="175" t="n"/>
      <c r="S2126" s="257" t="n"/>
      <c r="U2126" s="296" t="n"/>
      <c r="V2126" s="175" t="n"/>
      <c r="W2126" s="175" t="n"/>
      <c r="X2126" s="175" t="n"/>
      <c r="Y2126" s="175" t="n"/>
      <c r="Z2126" s="175" t="n"/>
      <c r="AA2126" s="175" t="n"/>
      <c r="AB2126" s="175" t="n"/>
      <c r="AC2126" s="175" t="n"/>
      <c r="AD2126" s="175" t="n"/>
      <c r="AE2126" s="175" t="n"/>
      <c r="AF2126" s="175" t="n"/>
      <c r="AG2126" s="175" t="n"/>
      <c r="AH2126" s="175" t="n"/>
      <c r="AI2126" s="175" t="n"/>
      <c r="AJ2126" s="175" t="n"/>
    </row>
    <row r="2127">
      <c r="B2127" s="175" t="n"/>
      <c r="C2127" s="175" t="n"/>
      <c r="D2127" s="175" t="n"/>
      <c r="E2127" s="175" t="n"/>
      <c r="F2127" s="175" t="n"/>
      <c r="G2127" s="175" t="n"/>
      <c r="H2127" s="175" t="n"/>
      <c r="I2127" s="175" t="n"/>
      <c r="J2127" s="175" t="n"/>
      <c r="K2127" s="175" t="n"/>
      <c r="L2127" s="175" t="n"/>
      <c r="M2127" s="175" t="n"/>
      <c r="N2127" s="175" t="n"/>
      <c r="O2127" s="175" t="n"/>
      <c r="P2127" s="175" t="n"/>
      <c r="Q2127" s="175" t="n"/>
      <c r="R2127" s="175" t="n"/>
      <c r="S2127" s="257" t="n"/>
      <c r="U2127" s="296" t="n"/>
      <c r="V2127" s="175" t="n"/>
      <c r="W2127" s="175" t="n"/>
      <c r="X2127" s="175" t="n"/>
      <c r="Y2127" s="175" t="n"/>
      <c r="Z2127" s="175" t="n"/>
      <c r="AA2127" s="175" t="n"/>
      <c r="AB2127" s="175" t="n"/>
      <c r="AC2127" s="175" t="n"/>
      <c r="AD2127" s="175" t="n"/>
      <c r="AE2127" s="175" t="n"/>
      <c r="AF2127" s="175" t="n"/>
      <c r="AG2127" s="175" t="n"/>
      <c r="AH2127" s="175" t="n"/>
      <c r="AI2127" s="175" t="n"/>
      <c r="AJ2127" s="175" t="n"/>
    </row>
    <row r="2128">
      <c r="B2128" s="175" t="n"/>
      <c r="C2128" s="175" t="n"/>
      <c r="D2128" s="175" t="n"/>
      <c r="E2128" s="175" t="n"/>
      <c r="F2128" s="175" t="n"/>
      <c r="G2128" s="175" t="n"/>
      <c r="H2128" s="175" t="n"/>
      <c r="I2128" s="175" t="n"/>
      <c r="J2128" s="175" t="n"/>
      <c r="K2128" s="175" t="n"/>
      <c r="L2128" s="175" t="n"/>
      <c r="M2128" s="175" t="n"/>
      <c r="N2128" s="175" t="n"/>
      <c r="O2128" s="175" t="n"/>
      <c r="P2128" s="175" t="n"/>
      <c r="Q2128" s="175" t="n"/>
      <c r="R2128" s="175" t="n"/>
      <c r="S2128" s="257" t="n"/>
      <c r="U2128" s="296" t="n"/>
      <c r="V2128" s="175" t="n"/>
      <c r="W2128" s="175" t="n"/>
      <c r="X2128" s="175" t="n"/>
      <c r="Y2128" s="175" t="n"/>
      <c r="Z2128" s="175" t="n"/>
      <c r="AA2128" s="175" t="n"/>
      <c r="AB2128" s="175" t="n"/>
      <c r="AC2128" s="175" t="n"/>
      <c r="AD2128" s="175" t="n"/>
      <c r="AE2128" s="175" t="n"/>
      <c r="AF2128" s="175" t="n"/>
      <c r="AG2128" s="175" t="n"/>
      <c r="AH2128" s="175" t="n"/>
      <c r="AI2128" s="175" t="n"/>
      <c r="AJ2128" s="175" t="n"/>
    </row>
    <row r="2129">
      <c r="B2129" s="175" t="n"/>
      <c r="C2129" s="175" t="n"/>
      <c r="D2129" s="175" t="n"/>
      <c r="E2129" s="175" t="n"/>
      <c r="F2129" s="175" t="n"/>
      <c r="G2129" s="175" t="n"/>
      <c r="H2129" s="175" t="n"/>
      <c r="I2129" s="175" t="n"/>
      <c r="J2129" s="175" t="n"/>
      <c r="K2129" s="175" t="n"/>
      <c r="L2129" s="175" t="n"/>
      <c r="M2129" s="175" t="n"/>
      <c r="N2129" s="175" t="n"/>
      <c r="O2129" s="175" t="n"/>
      <c r="P2129" s="175" t="n"/>
      <c r="Q2129" s="175" t="n"/>
      <c r="R2129" s="175" t="n"/>
      <c r="S2129" s="257" t="n"/>
      <c r="U2129" s="296" t="n"/>
      <c r="V2129" s="175" t="n"/>
      <c r="W2129" s="175" t="n"/>
      <c r="X2129" s="175" t="n"/>
      <c r="Y2129" s="175" t="n"/>
      <c r="Z2129" s="175" t="n"/>
      <c r="AA2129" s="175" t="n"/>
      <c r="AB2129" s="175" t="n"/>
      <c r="AC2129" s="175" t="n"/>
      <c r="AD2129" s="175" t="n"/>
      <c r="AE2129" s="175" t="n"/>
      <c r="AF2129" s="175" t="n"/>
      <c r="AG2129" s="175" t="n"/>
      <c r="AH2129" s="175" t="n"/>
      <c r="AI2129" s="175" t="n"/>
      <c r="AJ2129" s="175" t="n"/>
    </row>
    <row r="2130">
      <c r="B2130" s="175" t="n"/>
      <c r="C2130" s="175" t="n"/>
      <c r="D2130" s="175" t="n"/>
      <c r="E2130" s="175" t="n"/>
      <c r="F2130" s="175" t="n"/>
      <c r="G2130" s="175" t="n"/>
      <c r="H2130" s="175" t="n"/>
      <c r="I2130" s="175" t="n"/>
      <c r="J2130" s="175" t="n"/>
      <c r="K2130" s="175" t="n"/>
      <c r="L2130" s="175" t="n"/>
      <c r="M2130" s="175" t="n"/>
      <c r="N2130" s="175" t="n"/>
      <c r="O2130" s="175" t="n"/>
      <c r="P2130" s="175" t="n"/>
      <c r="Q2130" s="175" t="n"/>
      <c r="R2130" s="175" t="n"/>
      <c r="S2130" s="257" t="n"/>
      <c r="U2130" s="296" t="n"/>
      <c r="V2130" s="175" t="n"/>
      <c r="W2130" s="175" t="n"/>
      <c r="X2130" s="175" t="n"/>
      <c r="Y2130" s="175" t="n"/>
      <c r="Z2130" s="175" t="n"/>
      <c r="AA2130" s="175" t="n"/>
      <c r="AB2130" s="175" t="n"/>
      <c r="AC2130" s="175" t="n"/>
      <c r="AD2130" s="175" t="n"/>
      <c r="AE2130" s="175" t="n"/>
      <c r="AF2130" s="175" t="n"/>
      <c r="AG2130" s="175" t="n"/>
      <c r="AH2130" s="175" t="n"/>
      <c r="AI2130" s="175" t="n"/>
      <c r="AJ2130" s="175" t="n"/>
    </row>
    <row r="2131">
      <c r="B2131" s="175" t="n"/>
      <c r="C2131" s="175" t="n"/>
      <c r="D2131" s="175" t="n"/>
      <c r="E2131" s="175" t="n"/>
      <c r="F2131" s="175" t="n"/>
      <c r="G2131" s="175" t="n"/>
      <c r="H2131" s="175" t="n"/>
      <c r="I2131" s="175" t="n"/>
      <c r="J2131" s="175" t="n"/>
      <c r="K2131" s="175" t="n"/>
      <c r="L2131" s="175" t="n"/>
      <c r="M2131" s="175" t="n"/>
      <c r="N2131" s="175" t="n"/>
      <c r="O2131" s="175" t="n"/>
      <c r="P2131" s="175" t="n"/>
      <c r="Q2131" s="175" t="n"/>
      <c r="R2131" s="175" t="n"/>
      <c r="S2131" s="257" t="n"/>
      <c r="U2131" s="296" t="n"/>
      <c r="V2131" s="175" t="n"/>
      <c r="W2131" s="175" t="n"/>
      <c r="X2131" s="175" t="n"/>
      <c r="Y2131" s="175" t="n"/>
      <c r="Z2131" s="175" t="n"/>
      <c r="AA2131" s="175" t="n"/>
      <c r="AB2131" s="175" t="n"/>
      <c r="AC2131" s="175" t="n"/>
      <c r="AD2131" s="175" t="n"/>
      <c r="AE2131" s="175" t="n"/>
      <c r="AF2131" s="175" t="n"/>
      <c r="AG2131" s="175" t="n"/>
      <c r="AH2131" s="175" t="n"/>
      <c r="AI2131" s="175" t="n"/>
      <c r="AJ2131" s="175" t="n"/>
    </row>
    <row r="2132">
      <c r="B2132" s="175" t="n"/>
      <c r="C2132" s="175" t="n"/>
      <c r="D2132" s="175" t="n"/>
      <c r="E2132" s="175" t="n"/>
      <c r="F2132" s="175" t="n"/>
      <c r="G2132" s="175" t="n"/>
      <c r="H2132" s="175" t="n"/>
      <c r="I2132" s="175" t="n"/>
      <c r="J2132" s="175" t="n"/>
      <c r="K2132" s="175" t="n"/>
      <c r="L2132" s="175" t="n"/>
      <c r="M2132" s="175" t="n"/>
      <c r="N2132" s="175" t="n"/>
      <c r="O2132" s="175" t="n"/>
      <c r="P2132" s="175" t="n"/>
      <c r="Q2132" s="175" t="n"/>
      <c r="R2132" s="175" t="n"/>
      <c r="S2132" s="257" t="n"/>
      <c r="U2132" s="296" t="n"/>
      <c r="V2132" s="175" t="n"/>
      <c r="W2132" s="175" t="n"/>
      <c r="X2132" s="175" t="n"/>
      <c r="Y2132" s="175" t="n"/>
      <c r="Z2132" s="175" t="n"/>
      <c r="AA2132" s="175" t="n"/>
      <c r="AB2132" s="175" t="n"/>
      <c r="AC2132" s="175" t="n"/>
      <c r="AD2132" s="175" t="n"/>
      <c r="AE2132" s="175" t="n"/>
      <c r="AF2132" s="175" t="n"/>
      <c r="AG2132" s="175" t="n"/>
      <c r="AH2132" s="175" t="n"/>
      <c r="AI2132" s="175" t="n"/>
      <c r="AJ2132" s="175" t="n"/>
    </row>
    <row r="2133">
      <c r="B2133" s="175" t="n"/>
      <c r="C2133" s="175" t="n"/>
      <c r="D2133" s="175" t="n"/>
      <c r="E2133" s="175" t="n"/>
      <c r="F2133" s="175" t="n"/>
      <c r="G2133" s="175" t="n"/>
      <c r="H2133" s="175" t="n"/>
      <c r="I2133" s="175" t="n"/>
      <c r="J2133" s="175" t="n"/>
      <c r="K2133" s="175" t="n"/>
      <c r="L2133" s="175" t="n"/>
      <c r="M2133" s="175" t="n"/>
      <c r="N2133" s="175" t="n"/>
      <c r="O2133" s="175" t="n"/>
      <c r="P2133" s="175" t="n"/>
      <c r="Q2133" s="175" t="n"/>
      <c r="R2133" s="175" t="n"/>
      <c r="S2133" s="257" t="n"/>
      <c r="U2133" s="296" t="n"/>
      <c r="V2133" s="175" t="n"/>
      <c r="W2133" s="175" t="n"/>
      <c r="X2133" s="175" t="n"/>
      <c r="Y2133" s="175" t="n"/>
      <c r="Z2133" s="175" t="n"/>
      <c r="AA2133" s="175" t="n"/>
      <c r="AB2133" s="175" t="n"/>
      <c r="AC2133" s="175" t="n"/>
      <c r="AD2133" s="175" t="n"/>
      <c r="AE2133" s="175" t="n"/>
      <c r="AF2133" s="175" t="n"/>
      <c r="AG2133" s="175" t="n"/>
      <c r="AH2133" s="175" t="n"/>
      <c r="AI2133" s="175" t="n"/>
      <c r="AJ2133" s="175" t="n"/>
    </row>
    <row r="2134">
      <c r="B2134" s="175" t="n"/>
      <c r="C2134" s="175" t="n"/>
      <c r="D2134" s="175" t="n"/>
      <c r="E2134" s="175" t="n"/>
      <c r="F2134" s="175" t="n"/>
      <c r="G2134" s="175" t="n"/>
      <c r="H2134" s="175" t="n"/>
      <c r="I2134" s="175" t="n"/>
      <c r="J2134" s="175" t="n"/>
      <c r="K2134" s="175" t="n"/>
      <c r="L2134" s="175" t="n"/>
      <c r="M2134" s="175" t="n"/>
      <c r="N2134" s="175" t="n"/>
      <c r="O2134" s="175" t="n"/>
      <c r="P2134" s="175" t="n"/>
      <c r="Q2134" s="175" t="n"/>
      <c r="R2134" s="175" t="n"/>
      <c r="S2134" s="257" t="n"/>
      <c r="U2134" s="296" t="n"/>
      <c r="V2134" s="175" t="n"/>
      <c r="W2134" s="175" t="n"/>
      <c r="X2134" s="175" t="n"/>
      <c r="Y2134" s="175" t="n"/>
      <c r="Z2134" s="175" t="n"/>
      <c r="AA2134" s="175" t="n"/>
      <c r="AB2134" s="175" t="n"/>
      <c r="AC2134" s="175" t="n"/>
      <c r="AD2134" s="175" t="n"/>
      <c r="AE2134" s="175" t="n"/>
      <c r="AF2134" s="175" t="n"/>
      <c r="AG2134" s="175" t="n"/>
      <c r="AH2134" s="175" t="n"/>
      <c r="AI2134" s="175" t="n"/>
      <c r="AJ2134" s="175" t="n"/>
    </row>
    <row r="2135">
      <c r="B2135" s="175" t="n"/>
      <c r="C2135" s="175" t="n"/>
      <c r="D2135" s="175" t="n"/>
      <c r="E2135" s="175" t="n"/>
      <c r="F2135" s="175" t="n"/>
      <c r="G2135" s="175" t="n"/>
      <c r="H2135" s="175" t="n"/>
      <c r="I2135" s="175" t="n"/>
      <c r="J2135" s="175" t="n"/>
      <c r="K2135" s="175" t="n"/>
      <c r="L2135" s="175" t="n"/>
      <c r="M2135" s="175" t="n"/>
      <c r="N2135" s="175" t="n"/>
      <c r="O2135" s="175" t="n"/>
      <c r="P2135" s="175" t="n"/>
      <c r="Q2135" s="175" t="n"/>
      <c r="R2135" s="175" t="n"/>
      <c r="S2135" s="257" t="n"/>
      <c r="U2135" s="296" t="n"/>
      <c r="V2135" s="175" t="n"/>
      <c r="W2135" s="175" t="n"/>
      <c r="X2135" s="175" t="n"/>
      <c r="Y2135" s="175" t="n"/>
      <c r="Z2135" s="175" t="n"/>
      <c r="AA2135" s="175" t="n"/>
      <c r="AB2135" s="175" t="n"/>
      <c r="AC2135" s="175" t="n"/>
      <c r="AD2135" s="175" t="n"/>
      <c r="AE2135" s="175" t="n"/>
      <c r="AF2135" s="175" t="n"/>
      <c r="AG2135" s="175" t="n"/>
      <c r="AH2135" s="175" t="n"/>
      <c r="AI2135" s="175" t="n"/>
      <c r="AJ2135" s="175" t="n"/>
    </row>
    <row r="2136">
      <c r="B2136" s="175" t="n"/>
      <c r="C2136" s="175" t="n"/>
      <c r="D2136" s="175" t="n"/>
      <c r="E2136" s="175" t="n"/>
      <c r="F2136" s="175" t="n"/>
      <c r="G2136" s="175" t="n"/>
      <c r="H2136" s="175" t="n"/>
      <c r="I2136" s="175" t="n"/>
      <c r="J2136" s="175" t="n"/>
      <c r="K2136" s="175" t="n"/>
      <c r="L2136" s="175" t="n"/>
      <c r="M2136" s="175" t="n"/>
      <c r="N2136" s="175" t="n"/>
      <c r="O2136" s="175" t="n"/>
      <c r="P2136" s="175" t="n"/>
      <c r="Q2136" s="175" t="n"/>
      <c r="R2136" s="175" t="n"/>
      <c r="S2136" s="257" t="n"/>
      <c r="U2136" s="296" t="n"/>
      <c r="V2136" s="175" t="n"/>
      <c r="W2136" s="175" t="n"/>
      <c r="X2136" s="175" t="n"/>
      <c r="Y2136" s="175" t="n"/>
      <c r="Z2136" s="175" t="n"/>
      <c r="AA2136" s="175" t="n"/>
      <c r="AB2136" s="175" t="n"/>
      <c r="AC2136" s="175" t="n"/>
      <c r="AD2136" s="175" t="n"/>
      <c r="AE2136" s="175" t="n"/>
      <c r="AF2136" s="175" t="n"/>
      <c r="AG2136" s="175" t="n"/>
      <c r="AH2136" s="175" t="n"/>
      <c r="AI2136" s="175" t="n"/>
      <c r="AJ2136" s="175" t="n"/>
    </row>
    <row r="2137">
      <c r="B2137" s="175" t="n"/>
      <c r="C2137" s="175" t="n"/>
      <c r="D2137" s="175" t="n"/>
      <c r="E2137" s="175" t="n"/>
      <c r="F2137" s="175" t="n"/>
      <c r="G2137" s="175" t="n"/>
      <c r="H2137" s="175" t="n"/>
      <c r="I2137" s="175" t="n"/>
      <c r="J2137" s="175" t="n"/>
      <c r="K2137" s="175" t="n"/>
      <c r="L2137" s="175" t="n"/>
      <c r="M2137" s="175" t="n"/>
      <c r="N2137" s="175" t="n"/>
      <c r="O2137" s="175" t="n"/>
      <c r="P2137" s="175" t="n"/>
      <c r="Q2137" s="175" t="n"/>
      <c r="R2137" s="175" t="n"/>
      <c r="S2137" s="257" t="n"/>
      <c r="U2137" s="296" t="n"/>
      <c r="V2137" s="175" t="n"/>
      <c r="W2137" s="175" t="n"/>
      <c r="X2137" s="175" t="n"/>
      <c r="Y2137" s="175" t="n"/>
      <c r="Z2137" s="175" t="n"/>
      <c r="AA2137" s="175" t="n"/>
      <c r="AB2137" s="175" t="n"/>
      <c r="AC2137" s="175" t="n"/>
      <c r="AD2137" s="175" t="n"/>
      <c r="AE2137" s="175" t="n"/>
      <c r="AF2137" s="175" t="n"/>
      <c r="AG2137" s="175" t="n"/>
      <c r="AH2137" s="175" t="n"/>
      <c r="AI2137" s="175" t="n"/>
      <c r="AJ2137" s="175" t="n"/>
    </row>
    <row r="2138">
      <c r="B2138" s="175" t="n"/>
      <c r="C2138" s="175" t="n"/>
      <c r="D2138" s="175" t="n"/>
      <c r="E2138" s="175" t="n"/>
      <c r="F2138" s="175" t="n"/>
      <c r="G2138" s="175" t="n"/>
      <c r="H2138" s="175" t="n"/>
      <c r="I2138" s="175" t="n"/>
      <c r="J2138" s="175" t="n"/>
      <c r="K2138" s="175" t="n"/>
      <c r="L2138" s="175" t="n"/>
      <c r="M2138" s="175" t="n"/>
      <c r="N2138" s="175" t="n"/>
      <c r="O2138" s="175" t="n"/>
      <c r="P2138" s="175" t="n"/>
      <c r="Q2138" s="175" t="n"/>
      <c r="R2138" s="175" t="n"/>
      <c r="S2138" s="257" t="n"/>
      <c r="U2138" s="296" t="n"/>
      <c r="V2138" s="175" t="n"/>
      <c r="W2138" s="175" t="n"/>
      <c r="X2138" s="175" t="n"/>
      <c r="Y2138" s="175" t="n"/>
      <c r="Z2138" s="175" t="n"/>
      <c r="AA2138" s="175" t="n"/>
      <c r="AB2138" s="175" t="n"/>
      <c r="AC2138" s="175" t="n"/>
      <c r="AD2138" s="175" t="n"/>
      <c r="AE2138" s="175" t="n"/>
      <c r="AF2138" s="175" t="n"/>
      <c r="AG2138" s="175" t="n"/>
      <c r="AH2138" s="175" t="n"/>
      <c r="AI2138" s="175" t="n"/>
      <c r="AJ2138" s="175" t="n"/>
    </row>
    <row r="2139">
      <c r="B2139" s="175" t="n"/>
      <c r="C2139" s="175" t="n"/>
      <c r="D2139" s="175" t="n"/>
      <c r="E2139" s="175" t="n"/>
      <c r="F2139" s="175" t="n"/>
      <c r="G2139" s="175" t="n"/>
      <c r="H2139" s="175" t="n"/>
      <c r="I2139" s="175" t="n"/>
      <c r="J2139" s="175" t="n"/>
      <c r="K2139" s="175" t="n"/>
      <c r="L2139" s="175" t="n"/>
      <c r="M2139" s="175" t="n"/>
      <c r="N2139" s="175" t="n"/>
      <c r="O2139" s="175" t="n"/>
      <c r="P2139" s="175" t="n"/>
      <c r="Q2139" s="175" t="n"/>
      <c r="R2139" s="175" t="n"/>
      <c r="S2139" s="257" t="n"/>
      <c r="U2139" s="296" t="n"/>
      <c r="V2139" s="175" t="n"/>
      <c r="W2139" s="175" t="n"/>
      <c r="X2139" s="175" t="n"/>
      <c r="Y2139" s="175" t="n"/>
      <c r="Z2139" s="175" t="n"/>
      <c r="AA2139" s="175" t="n"/>
      <c r="AB2139" s="175" t="n"/>
      <c r="AC2139" s="175" t="n"/>
      <c r="AD2139" s="175" t="n"/>
      <c r="AE2139" s="175" t="n"/>
      <c r="AF2139" s="175" t="n"/>
      <c r="AG2139" s="175" t="n"/>
      <c r="AH2139" s="175" t="n"/>
      <c r="AI2139" s="175" t="n"/>
      <c r="AJ2139" s="175" t="n"/>
    </row>
    <row r="2140">
      <c r="B2140" s="175" t="n"/>
      <c r="C2140" s="175" t="n"/>
      <c r="D2140" s="175" t="n"/>
      <c r="E2140" s="175" t="n"/>
      <c r="F2140" s="175" t="n"/>
      <c r="G2140" s="175" t="n"/>
      <c r="H2140" s="175" t="n"/>
      <c r="I2140" s="175" t="n"/>
      <c r="J2140" s="175" t="n"/>
      <c r="K2140" s="175" t="n"/>
      <c r="L2140" s="175" t="n"/>
      <c r="M2140" s="175" t="n"/>
      <c r="N2140" s="175" t="n"/>
      <c r="O2140" s="175" t="n"/>
      <c r="P2140" s="175" t="n"/>
      <c r="Q2140" s="175" t="n"/>
      <c r="R2140" s="175" t="n"/>
      <c r="S2140" s="257" t="n"/>
      <c r="U2140" s="296" t="n"/>
      <c r="V2140" s="175" t="n"/>
      <c r="W2140" s="175" t="n"/>
      <c r="X2140" s="175" t="n"/>
      <c r="Y2140" s="175" t="n"/>
      <c r="Z2140" s="175" t="n"/>
      <c r="AA2140" s="175" t="n"/>
      <c r="AB2140" s="175" t="n"/>
      <c r="AC2140" s="175" t="n"/>
      <c r="AD2140" s="175" t="n"/>
      <c r="AE2140" s="175" t="n"/>
      <c r="AF2140" s="175" t="n"/>
      <c r="AG2140" s="175" t="n"/>
      <c r="AH2140" s="175" t="n"/>
      <c r="AI2140" s="175" t="n"/>
      <c r="AJ2140" s="175" t="n"/>
    </row>
    <row r="2141">
      <c r="B2141" s="175" t="n"/>
      <c r="C2141" s="175" t="n"/>
      <c r="D2141" s="175" t="n"/>
      <c r="E2141" s="175" t="n"/>
      <c r="F2141" s="175" t="n"/>
      <c r="G2141" s="175" t="n"/>
      <c r="H2141" s="175" t="n"/>
      <c r="I2141" s="175" t="n"/>
      <c r="J2141" s="175" t="n"/>
      <c r="K2141" s="175" t="n"/>
      <c r="L2141" s="175" t="n"/>
      <c r="M2141" s="175" t="n"/>
      <c r="N2141" s="175" t="n"/>
      <c r="O2141" s="175" t="n"/>
      <c r="P2141" s="175" t="n"/>
      <c r="Q2141" s="175" t="n"/>
      <c r="R2141" s="175" t="n"/>
      <c r="S2141" s="257" t="n"/>
      <c r="U2141" s="296" t="n"/>
      <c r="V2141" s="175" t="n"/>
      <c r="W2141" s="175" t="n"/>
      <c r="X2141" s="175" t="n"/>
      <c r="Y2141" s="175" t="n"/>
      <c r="Z2141" s="175" t="n"/>
      <c r="AA2141" s="175" t="n"/>
      <c r="AB2141" s="175" t="n"/>
      <c r="AC2141" s="175" t="n"/>
      <c r="AD2141" s="175" t="n"/>
      <c r="AE2141" s="175" t="n"/>
      <c r="AF2141" s="175" t="n"/>
      <c r="AG2141" s="175" t="n"/>
      <c r="AH2141" s="175" t="n"/>
      <c r="AI2141" s="175" t="n"/>
      <c r="AJ2141" s="175" t="n"/>
    </row>
    <row r="2142">
      <c r="B2142" s="175" t="n"/>
      <c r="C2142" s="175" t="n"/>
      <c r="D2142" s="175" t="n"/>
      <c r="E2142" s="175" t="n"/>
      <c r="F2142" s="175" t="n"/>
      <c r="G2142" s="175" t="n"/>
      <c r="H2142" s="175" t="n"/>
      <c r="I2142" s="175" t="n"/>
      <c r="J2142" s="175" t="n"/>
      <c r="K2142" s="175" t="n"/>
      <c r="L2142" s="175" t="n"/>
      <c r="M2142" s="175" t="n"/>
      <c r="N2142" s="175" t="n"/>
      <c r="O2142" s="175" t="n"/>
      <c r="P2142" s="175" t="n"/>
      <c r="Q2142" s="175" t="n"/>
      <c r="R2142" s="175" t="n"/>
      <c r="S2142" s="257" t="n"/>
      <c r="U2142" s="296" t="n"/>
      <c r="V2142" s="175" t="n"/>
      <c r="W2142" s="175" t="n"/>
      <c r="X2142" s="175" t="n"/>
      <c r="Y2142" s="175" t="n"/>
      <c r="Z2142" s="175" t="n"/>
      <c r="AA2142" s="175" t="n"/>
      <c r="AB2142" s="175" t="n"/>
      <c r="AC2142" s="175" t="n"/>
      <c r="AD2142" s="175" t="n"/>
      <c r="AE2142" s="175" t="n"/>
      <c r="AF2142" s="175" t="n"/>
      <c r="AG2142" s="175" t="n"/>
      <c r="AH2142" s="175" t="n"/>
      <c r="AI2142" s="175" t="n"/>
      <c r="AJ2142" s="175" t="n"/>
    </row>
    <row r="2143">
      <c r="B2143" s="175" t="n"/>
      <c r="C2143" s="175" t="n"/>
      <c r="D2143" s="175" t="n"/>
      <c r="E2143" s="175" t="n"/>
      <c r="F2143" s="175" t="n"/>
      <c r="G2143" s="175" t="n"/>
      <c r="H2143" s="175" t="n"/>
      <c r="I2143" s="175" t="n"/>
      <c r="J2143" s="175" t="n"/>
      <c r="K2143" s="175" t="n"/>
      <c r="L2143" s="175" t="n"/>
      <c r="M2143" s="175" t="n"/>
      <c r="N2143" s="175" t="n"/>
      <c r="O2143" s="175" t="n"/>
      <c r="P2143" s="175" t="n"/>
      <c r="Q2143" s="175" t="n"/>
      <c r="R2143" s="175" t="n"/>
      <c r="S2143" s="257" t="n"/>
      <c r="U2143" s="296" t="n"/>
      <c r="V2143" s="175" t="n"/>
      <c r="W2143" s="175" t="n"/>
      <c r="X2143" s="175" t="n"/>
      <c r="Y2143" s="175" t="n"/>
      <c r="Z2143" s="175" t="n"/>
      <c r="AA2143" s="175" t="n"/>
      <c r="AB2143" s="175" t="n"/>
      <c r="AC2143" s="175" t="n"/>
      <c r="AD2143" s="175" t="n"/>
      <c r="AE2143" s="175" t="n"/>
      <c r="AF2143" s="175" t="n"/>
      <c r="AG2143" s="175" t="n"/>
      <c r="AH2143" s="175" t="n"/>
      <c r="AI2143" s="175" t="n"/>
      <c r="AJ2143" s="175" t="n"/>
    </row>
    <row r="2144">
      <c r="B2144" s="175" t="n"/>
      <c r="C2144" s="175" t="n"/>
      <c r="D2144" s="175" t="n"/>
      <c r="E2144" s="175" t="n"/>
      <c r="F2144" s="175" t="n"/>
      <c r="G2144" s="175" t="n"/>
      <c r="H2144" s="175" t="n"/>
      <c r="I2144" s="175" t="n"/>
      <c r="J2144" s="175" t="n"/>
      <c r="K2144" s="175" t="n"/>
      <c r="L2144" s="175" t="n"/>
      <c r="M2144" s="175" t="n"/>
      <c r="N2144" s="175" t="n"/>
      <c r="O2144" s="175" t="n"/>
      <c r="P2144" s="175" t="n"/>
      <c r="Q2144" s="175" t="n"/>
      <c r="R2144" s="175" t="n"/>
      <c r="S2144" s="257" t="n"/>
      <c r="U2144" s="296" t="n"/>
      <c r="V2144" s="175" t="n"/>
      <c r="W2144" s="175" t="n"/>
      <c r="X2144" s="175" t="n"/>
      <c r="Y2144" s="175" t="n"/>
      <c r="Z2144" s="175" t="n"/>
      <c r="AA2144" s="175" t="n"/>
      <c r="AB2144" s="175" t="n"/>
      <c r="AC2144" s="175" t="n"/>
      <c r="AD2144" s="175" t="n"/>
      <c r="AE2144" s="175" t="n"/>
      <c r="AF2144" s="175" t="n"/>
      <c r="AG2144" s="175" t="n"/>
      <c r="AH2144" s="175" t="n"/>
      <c r="AI2144" s="175" t="n"/>
      <c r="AJ2144" s="175" t="n"/>
    </row>
    <row r="2145">
      <c r="B2145" s="175" t="n"/>
      <c r="C2145" s="175" t="n"/>
      <c r="D2145" s="175" t="n"/>
      <c r="E2145" s="175" t="n"/>
      <c r="F2145" s="175" t="n"/>
      <c r="G2145" s="175" t="n"/>
      <c r="H2145" s="175" t="n"/>
      <c r="I2145" s="175" t="n"/>
      <c r="J2145" s="175" t="n"/>
      <c r="K2145" s="175" t="n"/>
      <c r="L2145" s="175" t="n"/>
      <c r="M2145" s="175" t="n"/>
      <c r="N2145" s="175" t="n"/>
      <c r="O2145" s="175" t="n"/>
      <c r="P2145" s="175" t="n"/>
      <c r="Q2145" s="175" t="n"/>
      <c r="R2145" s="175" t="n"/>
      <c r="S2145" s="257" t="n"/>
      <c r="U2145" s="296" t="n"/>
      <c r="V2145" s="175" t="n"/>
      <c r="W2145" s="175" t="n"/>
      <c r="X2145" s="175" t="n"/>
      <c r="Y2145" s="175" t="n"/>
      <c r="Z2145" s="175" t="n"/>
      <c r="AA2145" s="175" t="n"/>
      <c r="AB2145" s="175" t="n"/>
      <c r="AC2145" s="175" t="n"/>
      <c r="AD2145" s="175" t="n"/>
      <c r="AE2145" s="175" t="n"/>
      <c r="AF2145" s="175" t="n"/>
      <c r="AG2145" s="175" t="n"/>
      <c r="AH2145" s="175" t="n"/>
      <c r="AI2145" s="175" t="n"/>
      <c r="AJ2145" s="175" t="n"/>
    </row>
    <row r="2146">
      <c r="B2146" s="175" t="n"/>
      <c r="C2146" s="175" t="n"/>
      <c r="D2146" s="175" t="n"/>
      <c r="E2146" s="175" t="n"/>
      <c r="F2146" s="175" t="n"/>
      <c r="G2146" s="175" t="n"/>
      <c r="H2146" s="175" t="n"/>
      <c r="I2146" s="175" t="n"/>
      <c r="J2146" s="175" t="n"/>
      <c r="K2146" s="175" t="n"/>
      <c r="L2146" s="175" t="n"/>
      <c r="M2146" s="175" t="n"/>
      <c r="N2146" s="175" t="n"/>
      <c r="O2146" s="175" t="n"/>
      <c r="P2146" s="175" t="n"/>
      <c r="Q2146" s="175" t="n"/>
      <c r="R2146" s="175" t="n"/>
      <c r="S2146" s="257" t="n"/>
      <c r="U2146" s="296" t="n"/>
      <c r="V2146" s="175" t="n"/>
      <c r="W2146" s="175" t="n"/>
      <c r="X2146" s="175" t="n"/>
      <c r="Y2146" s="175" t="n"/>
      <c r="Z2146" s="175" t="n"/>
      <c r="AA2146" s="175" t="n"/>
      <c r="AB2146" s="175" t="n"/>
      <c r="AC2146" s="175" t="n"/>
      <c r="AD2146" s="175" t="n"/>
      <c r="AE2146" s="175" t="n"/>
      <c r="AF2146" s="175" t="n"/>
      <c r="AG2146" s="175" t="n"/>
      <c r="AH2146" s="175" t="n"/>
      <c r="AI2146" s="175" t="n"/>
      <c r="AJ2146" s="175" t="n"/>
    </row>
    <row r="2147">
      <c r="B2147" s="175" t="n"/>
      <c r="C2147" s="175" t="n"/>
      <c r="D2147" s="175" t="n"/>
      <c r="E2147" s="175" t="n"/>
      <c r="F2147" s="175" t="n"/>
      <c r="G2147" s="175" t="n"/>
      <c r="H2147" s="175" t="n"/>
      <c r="I2147" s="175" t="n"/>
      <c r="J2147" s="175" t="n"/>
      <c r="K2147" s="175" t="n"/>
      <c r="L2147" s="175" t="n"/>
      <c r="M2147" s="175" t="n"/>
      <c r="N2147" s="175" t="n"/>
      <c r="O2147" s="175" t="n"/>
      <c r="P2147" s="175" t="n"/>
      <c r="Q2147" s="175" t="n"/>
      <c r="R2147" s="175" t="n"/>
      <c r="S2147" s="257" t="n"/>
      <c r="U2147" s="296" t="n"/>
      <c r="V2147" s="175" t="n"/>
      <c r="W2147" s="175" t="n"/>
      <c r="X2147" s="175" t="n"/>
      <c r="Y2147" s="175" t="n"/>
      <c r="Z2147" s="175" t="n"/>
      <c r="AA2147" s="175" t="n"/>
      <c r="AB2147" s="175" t="n"/>
      <c r="AC2147" s="175" t="n"/>
      <c r="AD2147" s="175" t="n"/>
      <c r="AE2147" s="175" t="n"/>
      <c r="AF2147" s="175" t="n"/>
      <c r="AG2147" s="175" t="n"/>
      <c r="AH2147" s="175" t="n"/>
      <c r="AI2147" s="175" t="n"/>
      <c r="AJ2147" s="175" t="n"/>
    </row>
    <row r="2148">
      <c r="B2148" s="175" t="n"/>
      <c r="C2148" s="175" t="n"/>
      <c r="D2148" s="175" t="n"/>
      <c r="E2148" s="175" t="n"/>
      <c r="F2148" s="175" t="n"/>
      <c r="G2148" s="175" t="n"/>
      <c r="H2148" s="175" t="n"/>
      <c r="I2148" s="175" t="n"/>
      <c r="J2148" s="175" t="n"/>
      <c r="K2148" s="175" t="n"/>
      <c r="L2148" s="175" t="n"/>
      <c r="M2148" s="175" t="n"/>
      <c r="N2148" s="175" t="n"/>
      <c r="O2148" s="175" t="n"/>
      <c r="P2148" s="175" t="n"/>
      <c r="Q2148" s="175" t="n"/>
      <c r="R2148" s="175" t="n"/>
      <c r="S2148" s="257" t="n"/>
      <c r="U2148" s="296" t="n"/>
      <c r="V2148" s="175" t="n"/>
      <c r="W2148" s="175" t="n"/>
      <c r="X2148" s="175" t="n"/>
      <c r="Y2148" s="175" t="n"/>
      <c r="Z2148" s="175" t="n"/>
      <c r="AA2148" s="175" t="n"/>
      <c r="AB2148" s="175" t="n"/>
      <c r="AC2148" s="175" t="n"/>
      <c r="AD2148" s="175" t="n"/>
      <c r="AE2148" s="175" t="n"/>
      <c r="AF2148" s="175" t="n"/>
      <c r="AG2148" s="175" t="n"/>
      <c r="AH2148" s="175" t="n"/>
      <c r="AI2148" s="175" t="n"/>
      <c r="AJ2148" s="175" t="n"/>
    </row>
    <row r="2149">
      <c r="B2149" s="175" t="n"/>
      <c r="C2149" s="175" t="n"/>
      <c r="D2149" s="175" t="n"/>
      <c r="E2149" s="175" t="n"/>
      <c r="F2149" s="175" t="n"/>
      <c r="G2149" s="175" t="n"/>
      <c r="H2149" s="175" t="n"/>
      <c r="I2149" s="175" t="n"/>
      <c r="J2149" s="175" t="n"/>
      <c r="K2149" s="175" t="n"/>
      <c r="L2149" s="175" t="n"/>
      <c r="M2149" s="175" t="n"/>
      <c r="N2149" s="175" t="n"/>
      <c r="O2149" s="175" t="n"/>
      <c r="P2149" s="175" t="n"/>
      <c r="Q2149" s="175" t="n"/>
      <c r="R2149" s="175" t="n"/>
      <c r="S2149" s="257" t="n"/>
      <c r="U2149" s="296" t="n"/>
      <c r="V2149" s="175" t="n"/>
      <c r="W2149" s="175" t="n"/>
      <c r="X2149" s="175" t="n"/>
      <c r="Y2149" s="175" t="n"/>
      <c r="Z2149" s="175" t="n"/>
      <c r="AA2149" s="175" t="n"/>
      <c r="AB2149" s="175" t="n"/>
      <c r="AC2149" s="175" t="n"/>
      <c r="AD2149" s="175" t="n"/>
      <c r="AE2149" s="175" t="n"/>
      <c r="AF2149" s="175" t="n"/>
      <c r="AG2149" s="175" t="n"/>
      <c r="AH2149" s="175" t="n"/>
      <c r="AI2149" s="175" t="n"/>
      <c r="AJ2149" s="175" t="n"/>
    </row>
    <row r="2150">
      <c r="B2150" s="175" t="n"/>
      <c r="C2150" s="175" t="n"/>
      <c r="D2150" s="175" t="n"/>
      <c r="E2150" s="175" t="n"/>
      <c r="F2150" s="175" t="n"/>
      <c r="G2150" s="175" t="n"/>
      <c r="H2150" s="175" t="n"/>
      <c r="I2150" s="175" t="n"/>
      <c r="J2150" s="175" t="n"/>
      <c r="K2150" s="175" t="n"/>
      <c r="L2150" s="175" t="n"/>
      <c r="M2150" s="175" t="n"/>
      <c r="N2150" s="175" t="n"/>
      <c r="O2150" s="175" t="n"/>
      <c r="P2150" s="175" t="n"/>
      <c r="Q2150" s="175" t="n"/>
      <c r="R2150" s="175" t="n"/>
      <c r="S2150" s="257" t="n"/>
      <c r="U2150" s="296" t="n"/>
      <c r="V2150" s="175" t="n"/>
      <c r="W2150" s="175" t="n"/>
      <c r="X2150" s="175" t="n"/>
      <c r="Y2150" s="175" t="n"/>
      <c r="Z2150" s="175" t="n"/>
      <c r="AA2150" s="175" t="n"/>
      <c r="AB2150" s="175" t="n"/>
      <c r="AC2150" s="175" t="n"/>
      <c r="AD2150" s="175" t="n"/>
      <c r="AE2150" s="175" t="n"/>
      <c r="AF2150" s="175" t="n"/>
      <c r="AG2150" s="175" t="n"/>
      <c r="AH2150" s="175" t="n"/>
      <c r="AI2150" s="175" t="n"/>
      <c r="AJ2150" s="175" t="n"/>
    </row>
    <row r="2151">
      <c r="B2151" s="175" t="n"/>
      <c r="C2151" s="175" t="n"/>
      <c r="D2151" s="175" t="n"/>
      <c r="E2151" s="175" t="n"/>
      <c r="F2151" s="175" t="n"/>
      <c r="G2151" s="175" t="n"/>
      <c r="H2151" s="175" t="n"/>
      <c r="I2151" s="175" t="n"/>
      <c r="J2151" s="175" t="n"/>
      <c r="K2151" s="175" t="n"/>
      <c r="L2151" s="175" t="n"/>
      <c r="M2151" s="175" t="n"/>
      <c r="N2151" s="175" t="n"/>
      <c r="O2151" s="175" t="n"/>
      <c r="P2151" s="175" t="n"/>
      <c r="Q2151" s="175" t="n"/>
      <c r="R2151" s="175" t="n"/>
      <c r="S2151" s="257" t="n"/>
      <c r="U2151" s="296" t="n"/>
      <c r="V2151" s="175" t="n"/>
      <c r="W2151" s="175" t="n"/>
      <c r="X2151" s="175" t="n"/>
      <c r="Y2151" s="175" t="n"/>
      <c r="Z2151" s="175" t="n"/>
      <c r="AA2151" s="175" t="n"/>
      <c r="AB2151" s="175" t="n"/>
      <c r="AC2151" s="175" t="n"/>
      <c r="AD2151" s="175" t="n"/>
      <c r="AE2151" s="175" t="n"/>
      <c r="AF2151" s="175" t="n"/>
      <c r="AG2151" s="175" t="n"/>
      <c r="AH2151" s="175" t="n"/>
      <c r="AI2151" s="175" t="n"/>
      <c r="AJ2151" s="175" t="n"/>
    </row>
    <row r="2152">
      <c r="B2152" s="175" t="n"/>
      <c r="C2152" s="175" t="n"/>
      <c r="D2152" s="175" t="n"/>
      <c r="E2152" s="175" t="n"/>
      <c r="F2152" s="175" t="n"/>
      <c r="G2152" s="175" t="n"/>
      <c r="H2152" s="175" t="n"/>
      <c r="I2152" s="175" t="n"/>
      <c r="J2152" s="175" t="n"/>
      <c r="K2152" s="175" t="n"/>
      <c r="L2152" s="175" t="n"/>
      <c r="M2152" s="175" t="n"/>
      <c r="N2152" s="175" t="n"/>
      <c r="O2152" s="175" t="n"/>
      <c r="P2152" s="175" t="n"/>
      <c r="Q2152" s="175" t="n"/>
      <c r="R2152" s="175" t="n"/>
      <c r="S2152" s="257" t="n"/>
      <c r="U2152" s="296" t="n"/>
      <c r="V2152" s="175" t="n"/>
      <c r="W2152" s="175" t="n"/>
      <c r="X2152" s="175" t="n"/>
      <c r="Y2152" s="175" t="n"/>
      <c r="Z2152" s="175" t="n"/>
      <c r="AA2152" s="175" t="n"/>
      <c r="AB2152" s="175" t="n"/>
      <c r="AC2152" s="175" t="n"/>
      <c r="AD2152" s="175" t="n"/>
      <c r="AE2152" s="175" t="n"/>
      <c r="AF2152" s="175" t="n"/>
      <c r="AG2152" s="175" t="n"/>
      <c r="AH2152" s="175" t="n"/>
      <c r="AI2152" s="175" t="n"/>
      <c r="AJ2152" s="175" t="n"/>
    </row>
    <row r="2153">
      <c r="B2153" s="175" t="n"/>
      <c r="C2153" s="175" t="n"/>
      <c r="D2153" s="175" t="n"/>
      <c r="E2153" s="175" t="n"/>
      <c r="F2153" s="175" t="n"/>
      <c r="G2153" s="175" t="n"/>
      <c r="H2153" s="175" t="n"/>
      <c r="I2153" s="175" t="n"/>
      <c r="J2153" s="175" t="n"/>
      <c r="K2153" s="175" t="n"/>
      <c r="L2153" s="175" t="n"/>
      <c r="M2153" s="175" t="n"/>
      <c r="N2153" s="175" t="n"/>
      <c r="O2153" s="175" t="n"/>
      <c r="P2153" s="175" t="n"/>
      <c r="Q2153" s="175" t="n"/>
      <c r="R2153" s="175" t="n"/>
      <c r="S2153" s="257" t="n"/>
      <c r="U2153" s="296" t="n"/>
      <c r="V2153" s="175" t="n"/>
      <c r="W2153" s="175" t="n"/>
      <c r="X2153" s="175" t="n"/>
      <c r="Y2153" s="175" t="n"/>
      <c r="Z2153" s="175" t="n"/>
      <c r="AA2153" s="175" t="n"/>
      <c r="AB2153" s="175" t="n"/>
      <c r="AC2153" s="175" t="n"/>
      <c r="AD2153" s="175" t="n"/>
      <c r="AE2153" s="175" t="n"/>
      <c r="AF2153" s="175" t="n"/>
      <c r="AG2153" s="175" t="n"/>
      <c r="AH2153" s="175" t="n"/>
      <c r="AI2153" s="175" t="n"/>
      <c r="AJ2153" s="175" t="n"/>
    </row>
    <row r="2154">
      <c r="B2154" s="175" t="n"/>
      <c r="C2154" s="175" t="n"/>
      <c r="D2154" s="175" t="n"/>
      <c r="E2154" s="175" t="n"/>
      <c r="F2154" s="175" t="n"/>
      <c r="G2154" s="175" t="n"/>
      <c r="H2154" s="175" t="n"/>
      <c r="I2154" s="175" t="n"/>
      <c r="J2154" s="175" t="n"/>
      <c r="K2154" s="175" t="n"/>
      <c r="L2154" s="175" t="n"/>
      <c r="M2154" s="175" t="n"/>
      <c r="N2154" s="175" t="n"/>
      <c r="O2154" s="175" t="n"/>
      <c r="P2154" s="175" t="n"/>
      <c r="Q2154" s="175" t="n"/>
      <c r="R2154" s="175" t="n"/>
      <c r="S2154" s="257" t="n"/>
      <c r="U2154" s="296" t="n"/>
      <c r="V2154" s="175" t="n"/>
      <c r="W2154" s="175" t="n"/>
      <c r="X2154" s="175" t="n"/>
      <c r="Y2154" s="175" t="n"/>
      <c r="Z2154" s="175" t="n"/>
      <c r="AA2154" s="175" t="n"/>
      <c r="AB2154" s="175" t="n"/>
      <c r="AC2154" s="175" t="n"/>
      <c r="AD2154" s="175" t="n"/>
      <c r="AE2154" s="175" t="n"/>
      <c r="AF2154" s="175" t="n"/>
      <c r="AG2154" s="175" t="n"/>
      <c r="AH2154" s="175" t="n"/>
      <c r="AI2154" s="175" t="n"/>
      <c r="AJ2154" s="175" t="n"/>
    </row>
    <row r="2155">
      <c r="B2155" s="175" t="n"/>
      <c r="C2155" s="175" t="n"/>
      <c r="D2155" s="175" t="n"/>
      <c r="E2155" s="175" t="n"/>
      <c r="F2155" s="175" t="n"/>
      <c r="G2155" s="175" t="n"/>
      <c r="H2155" s="175" t="n"/>
      <c r="I2155" s="175" t="n"/>
      <c r="J2155" s="175" t="n"/>
      <c r="K2155" s="175" t="n"/>
      <c r="L2155" s="175" t="n"/>
      <c r="M2155" s="175" t="n"/>
      <c r="N2155" s="175" t="n"/>
      <c r="O2155" s="175" t="n"/>
      <c r="P2155" s="175" t="n"/>
      <c r="Q2155" s="175" t="n"/>
      <c r="R2155" s="175" t="n"/>
      <c r="S2155" s="257" t="n"/>
      <c r="U2155" s="296" t="n"/>
      <c r="V2155" s="175" t="n"/>
      <c r="W2155" s="175" t="n"/>
      <c r="X2155" s="175" t="n"/>
      <c r="Y2155" s="175" t="n"/>
      <c r="Z2155" s="175" t="n"/>
      <c r="AA2155" s="175" t="n"/>
      <c r="AB2155" s="175" t="n"/>
      <c r="AC2155" s="175" t="n"/>
      <c r="AD2155" s="175" t="n"/>
      <c r="AE2155" s="175" t="n"/>
      <c r="AF2155" s="175" t="n"/>
      <c r="AG2155" s="175" t="n"/>
      <c r="AH2155" s="175" t="n"/>
      <c r="AI2155" s="175" t="n"/>
      <c r="AJ2155" s="175" t="n"/>
    </row>
    <row r="2156">
      <c r="B2156" s="175" t="n"/>
      <c r="C2156" s="175" t="n"/>
      <c r="D2156" s="175" t="n"/>
      <c r="E2156" s="175" t="n"/>
      <c r="F2156" s="175" t="n"/>
      <c r="G2156" s="175" t="n"/>
      <c r="H2156" s="175" t="n"/>
      <c r="I2156" s="175" t="n"/>
      <c r="J2156" s="175" t="n"/>
      <c r="K2156" s="175" t="n"/>
      <c r="L2156" s="175" t="n"/>
      <c r="M2156" s="175" t="n"/>
      <c r="N2156" s="175" t="n"/>
      <c r="O2156" s="175" t="n"/>
      <c r="P2156" s="175" t="n"/>
      <c r="Q2156" s="175" t="n"/>
      <c r="R2156" s="175" t="n"/>
      <c r="S2156" s="257" t="n"/>
      <c r="U2156" s="296" t="n"/>
      <c r="V2156" s="175" t="n"/>
      <c r="W2156" s="175" t="n"/>
      <c r="X2156" s="175" t="n"/>
      <c r="Y2156" s="175" t="n"/>
      <c r="Z2156" s="175" t="n"/>
      <c r="AA2156" s="175" t="n"/>
      <c r="AB2156" s="175" t="n"/>
      <c r="AC2156" s="175" t="n"/>
      <c r="AD2156" s="175" t="n"/>
      <c r="AE2156" s="175" t="n"/>
      <c r="AF2156" s="175" t="n"/>
      <c r="AG2156" s="175" t="n"/>
      <c r="AH2156" s="175" t="n"/>
      <c r="AI2156" s="175" t="n"/>
      <c r="AJ2156" s="175" t="n"/>
    </row>
    <row r="2157">
      <c r="B2157" s="175" t="n"/>
      <c r="C2157" s="175" t="n"/>
      <c r="D2157" s="175" t="n"/>
      <c r="E2157" s="175" t="n"/>
      <c r="F2157" s="175" t="n"/>
      <c r="G2157" s="175" t="n"/>
      <c r="H2157" s="175" t="n"/>
      <c r="I2157" s="175" t="n"/>
      <c r="J2157" s="175" t="n"/>
      <c r="K2157" s="175" t="n"/>
      <c r="L2157" s="175" t="n"/>
      <c r="M2157" s="175" t="n"/>
      <c r="N2157" s="175" t="n"/>
      <c r="O2157" s="175" t="n"/>
      <c r="P2157" s="175" t="n"/>
      <c r="Q2157" s="175" t="n"/>
      <c r="R2157" s="175" t="n"/>
      <c r="S2157" s="257" t="n"/>
      <c r="U2157" s="296" t="n"/>
      <c r="V2157" s="175" t="n"/>
      <c r="W2157" s="175" t="n"/>
      <c r="X2157" s="175" t="n"/>
      <c r="Y2157" s="175" t="n"/>
      <c r="Z2157" s="175" t="n"/>
      <c r="AA2157" s="175" t="n"/>
      <c r="AB2157" s="175" t="n"/>
      <c r="AC2157" s="175" t="n"/>
      <c r="AD2157" s="175" t="n"/>
      <c r="AE2157" s="175" t="n"/>
      <c r="AF2157" s="175" t="n"/>
      <c r="AG2157" s="175" t="n"/>
      <c r="AH2157" s="175" t="n"/>
      <c r="AI2157" s="175" t="n"/>
      <c r="AJ2157" s="175" t="n"/>
    </row>
    <row r="2158">
      <c r="B2158" s="175" t="n"/>
      <c r="C2158" s="175" t="n"/>
      <c r="D2158" s="175" t="n"/>
      <c r="E2158" s="175" t="n"/>
      <c r="F2158" s="175" t="n"/>
      <c r="G2158" s="175" t="n"/>
      <c r="H2158" s="175" t="n"/>
      <c r="I2158" s="175" t="n"/>
      <c r="J2158" s="175" t="n"/>
      <c r="K2158" s="175" t="n"/>
      <c r="L2158" s="175" t="n"/>
      <c r="M2158" s="175" t="n"/>
      <c r="N2158" s="175" t="n"/>
      <c r="O2158" s="175" t="n"/>
      <c r="P2158" s="175" t="n"/>
      <c r="Q2158" s="175" t="n"/>
      <c r="R2158" s="175" t="n"/>
      <c r="S2158" s="257" t="n"/>
      <c r="U2158" s="296" t="n"/>
      <c r="V2158" s="175" t="n"/>
      <c r="W2158" s="175" t="n"/>
      <c r="X2158" s="175" t="n"/>
      <c r="Y2158" s="175" t="n"/>
      <c r="Z2158" s="175" t="n"/>
      <c r="AA2158" s="175" t="n"/>
      <c r="AB2158" s="175" t="n"/>
      <c r="AC2158" s="175" t="n"/>
      <c r="AD2158" s="175" t="n"/>
      <c r="AE2158" s="175" t="n"/>
      <c r="AF2158" s="175" t="n"/>
      <c r="AG2158" s="175" t="n"/>
      <c r="AH2158" s="175" t="n"/>
      <c r="AI2158" s="175" t="n"/>
      <c r="AJ2158" s="175" t="n"/>
    </row>
    <row r="2159">
      <c r="B2159" s="175" t="n"/>
      <c r="C2159" s="175" t="n"/>
      <c r="D2159" s="175" t="n"/>
      <c r="E2159" s="175" t="n"/>
      <c r="F2159" s="175" t="n"/>
      <c r="G2159" s="175" t="n"/>
      <c r="H2159" s="175" t="n"/>
      <c r="I2159" s="175" t="n"/>
      <c r="J2159" s="175" t="n"/>
      <c r="K2159" s="175" t="n"/>
      <c r="L2159" s="175" t="n"/>
      <c r="M2159" s="175" t="n"/>
      <c r="N2159" s="175" t="n"/>
      <c r="O2159" s="175" t="n"/>
      <c r="P2159" s="175" t="n"/>
      <c r="Q2159" s="175" t="n"/>
      <c r="R2159" s="175" t="n"/>
      <c r="S2159" s="257" t="n"/>
      <c r="U2159" s="296" t="n"/>
      <c r="V2159" s="175" t="n"/>
      <c r="W2159" s="175" t="n"/>
      <c r="X2159" s="175" t="n"/>
      <c r="Y2159" s="175" t="n"/>
      <c r="Z2159" s="175" t="n"/>
      <c r="AA2159" s="175" t="n"/>
      <c r="AB2159" s="175" t="n"/>
      <c r="AC2159" s="175" t="n"/>
      <c r="AD2159" s="175" t="n"/>
      <c r="AE2159" s="175" t="n"/>
      <c r="AF2159" s="175" t="n"/>
      <c r="AG2159" s="175" t="n"/>
      <c r="AH2159" s="175" t="n"/>
      <c r="AI2159" s="175" t="n"/>
      <c r="AJ2159" s="175" t="n"/>
    </row>
    <row r="2160">
      <c r="B2160" s="175" t="n"/>
      <c r="C2160" s="175" t="n"/>
      <c r="D2160" s="175" t="n"/>
      <c r="E2160" s="175" t="n"/>
      <c r="F2160" s="175" t="n"/>
      <c r="G2160" s="175" t="n"/>
      <c r="H2160" s="175" t="n"/>
      <c r="I2160" s="175" t="n"/>
      <c r="J2160" s="175" t="n"/>
      <c r="K2160" s="175" t="n"/>
      <c r="L2160" s="175" t="n"/>
      <c r="M2160" s="175" t="n"/>
      <c r="N2160" s="175" t="n"/>
      <c r="O2160" s="175" t="n"/>
      <c r="P2160" s="175" t="n"/>
      <c r="Q2160" s="175" t="n"/>
      <c r="R2160" s="175" t="n"/>
      <c r="S2160" s="257" t="n"/>
      <c r="U2160" s="296" t="n"/>
      <c r="V2160" s="175" t="n"/>
      <c r="W2160" s="175" t="n"/>
      <c r="X2160" s="175" t="n"/>
      <c r="Y2160" s="175" t="n"/>
      <c r="Z2160" s="175" t="n"/>
      <c r="AA2160" s="175" t="n"/>
      <c r="AB2160" s="175" t="n"/>
      <c r="AC2160" s="175" t="n"/>
      <c r="AD2160" s="175" t="n"/>
      <c r="AE2160" s="175" t="n"/>
      <c r="AF2160" s="175" t="n"/>
      <c r="AG2160" s="175" t="n"/>
      <c r="AH2160" s="175" t="n"/>
      <c r="AI2160" s="175" t="n"/>
      <c r="AJ2160" s="175" t="n"/>
    </row>
    <row r="2161">
      <c r="B2161" s="175" t="n"/>
      <c r="C2161" s="175" t="n"/>
      <c r="D2161" s="175" t="n"/>
      <c r="E2161" s="175" t="n"/>
      <c r="F2161" s="175" t="n"/>
      <c r="G2161" s="175" t="n"/>
      <c r="H2161" s="175" t="n"/>
      <c r="I2161" s="175" t="n"/>
      <c r="J2161" s="175" t="n"/>
      <c r="K2161" s="175" t="n"/>
      <c r="L2161" s="175" t="n"/>
      <c r="M2161" s="175" t="n"/>
      <c r="N2161" s="175" t="n"/>
      <c r="O2161" s="175" t="n"/>
      <c r="P2161" s="175" t="n"/>
      <c r="Q2161" s="175" t="n"/>
      <c r="R2161" s="175" t="n"/>
      <c r="S2161" s="257" t="n"/>
      <c r="U2161" s="296" t="n"/>
      <c r="V2161" s="175" t="n"/>
      <c r="W2161" s="175" t="n"/>
      <c r="X2161" s="175" t="n"/>
      <c r="Y2161" s="175" t="n"/>
      <c r="Z2161" s="175" t="n"/>
      <c r="AA2161" s="175" t="n"/>
      <c r="AB2161" s="175" t="n"/>
      <c r="AC2161" s="175" t="n"/>
      <c r="AD2161" s="175" t="n"/>
      <c r="AE2161" s="175" t="n"/>
      <c r="AF2161" s="175" t="n"/>
      <c r="AG2161" s="175" t="n"/>
      <c r="AH2161" s="175" t="n"/>
      <c r="AI2161" s="175" t="n"/>
      <c r="AJ2161" s="175" t="n"/>
    </row>
    <row r="2162">
      <c r="B2162" s="175" t="n"/>
      <c r="C2162" s="175" t="n"/>
      <c r="D2162" s="175" t="n"/>
      <c r="E2162" s="175" t="n"/>
      <c r="F2162" s="175" t="n"/>
      <c r="G2162" s="175" t="n"/>
      <c r="H2162" s="175" t="n"/>
      <c r="I2162" s="175" t="n"/>
      <c r="J2162" s="175" t="n"/>
      <c r="K2162" s="175" t="n"/>
      <c r="L2162" s="175" t="n"/>
      <c r="M2162" s="175" t="n"/>
      <c r="N2162" s="175" t="n"/>
      <c r="O2162" s="175" t="n"/>
      <c r="P2162" s="175" t="n"/>
      <c r="Q2162" s="175" t="n"/>
      <c r="R2162" s="175" t="n"/>
      <c r="S2162" s="257" t="n"/>
      <c r="U2162" s="296" t="n"/>
      <c r="V2162" s="175" t="n"/>
      <c r="W2162" s="175" t="n"/>
      <c r="X2162" s="175" t="n"/>
      <c r="Y2162" s="175" t="n"/>
      <c r="Z2162" s="175" t="n"/>
      <c r="AA2162" s="175" t="n"/>
      <c r="AB2162" s="175" t="n"/>
      <c r="AC2162" s="175" t="n"/>
      <c r="AD2162" s="175" t="n"/>
      <c r="AE2162" s="175" t="n"/>
      <c r="AF2162" s="175" t="n"/>
      <c r="AG2162" s="175" t="n"/>
      <c r="AH2162" s="175" t="n"/>
      <c r="AI2162" s="175" t="n"/>
      <c r="AJ2162" s="175" t="n"/>
    </row>
    <row r="2163">
      <c r="B2163" s="175" t="n"/>
      <c r="C2163" s="175" t="n"/>
      <c r="D2163" s="175" t="n"/>
      <c r="E2163" s="175" t="n"/>
      <c r="F2163" s="175" t="n"/>
      <c r="G2163" s="175" t="n"/>
      <c r="H2163" s="175" t="n"/>
      <c r="I2163" s="175" t="n"/>
      <c r="J2163" s="175" t="n"/>
      <c r="K2163" s="175" t="n"/>
      <c r="L2163" s="175" t="n"/>
      <c r="M2163" s="175" t="n"/>
      <c r="N2163" s="175" t="n"/>
      <c r="O2163" s="175" t="n"/>
      <c r="P2163" s="175" t="n"/>
      <c r="Q2163" s="175" t="n"/>
      <c r="R2163" s="175" t="n"/>
      <c r="S2163" s="257" t="n"/>
      <c r="U2163" s="296" t="n"/>
      <c r="V2163" s="175" t="n"/>
      <c r="W2163" s="175" t="n"/>
      <c r="X2163" s="175" t="n"/>
      <c r="Y2163" s="175" t="n"/>
      <c r="Z2163" s="175" t="n"/>
      <c r="AA2163" s="175" t="n"/>
      <c r="AB2163" s="175" t="n"/>
      <c r="AC2163" s="175" t="n"/>
      <c r="AD2163" s="175" t="n"/>
      <c r="AE2163" s="175" t="n"/>
      <c r="AF2163" s="175" t="n"/>
      <c r="AG2163" s="175" t="n"/>
      <c r="AH2163" s="175" t="n"/>
      <c r="AI2163" s="175" t="n"/>
      <c r="AJ2163" s="175" t="n"/>
    </row>
    <row r="2164">
      <c r="B2164" s="175" t="n"/>
      <c r="C2164" s="175" t="n"/>
      <c r="D2164" s="175" t="n"/>
      <c r="E2164" s="175" t="n"/>
      <c r="F2164" s="175" t="n"/>
      <c r="G2164" s="175" t="n"/>
      <c r="H2164" s="175" t="n"/>
      <c r="I2164" s="175" t="n"/>
      <c r="J2164" s="175" t="n"/>
      <c r="K2164" s="175" t="n"/>
      <c r="L2164" s="175" t="n"/>
      <c r="M2164" s="175" t="n"/>
      <c r="N2164" s="175" t="n"/>
      <c r="O2164" s="175" t="n"/>
      <c r="P2164" s="175" t="n"/>
      <c r="Q2164" s="175" t="n"/>
      <c r="R2164" s="175" t="n"/>
      <c r="S2164" s="257" t="n"/>
      <c r="U2164" s="296" t="n"/>
      <c r="V2164" s="175" t="n"/>
      <c r="W2164" s="175" t="n"/>
      <c r="X2164" s="175" t="n"/>
      <c r="Y2164" s="175" t="n"/>
      <c r="Z2164" s="175" t="n"/>
      <c r="AA2164" s="175" t="n"/>
      <c r="AB2164" s="175" t="n"/>
      <c r="AC2164" s="175" t="n"/>
      <c r="AD2164" s="175" t="n"/>
      <c r="AE2164" s="175" t="n"/>
      <c r="AF2164" s="175" t="n"/>
      <c r="AG2164" s="175" t="n"/>
      <c r="AH2164" s="175" t="n"/>
      <c r="AI2164" s="175" t="n"/>
      <c r="AJ2164" s="175" t="n"/>
    </row>
    <row r="2165">
      <c r="B2165" s="175" t="n"/>
      <c r="C2165" s="175" t="n"/>
      <c r="D2165" s="175" t="n"/>
      <c r="E2165" s="175" t="n"/>
      <c r="F2165" s="175" t="n"/>
      <c r="G2165" s="175" t="n"/>
      <c r="H2165" s="175" t="n"/>
      <c r="I2165" s="175" t="n"/>
      <c r="J2165" s="175" t="n"/>
      <c r="K2165" s="175" t="n"/>
      <c r="L2165" s="175" t="n"/>
      <c r="M2165" s="175" t="n"/>
      <c r="N2165" s="175" t="n"/>
      <c r="O2165" s="175" t="n"/>
      <c r="P2165" s="175" t="n"/>
      <c r="Q2165" s="175" t="n"/>
      <c r="R2165" s="175" t="n"/>
      <c r="S2165" s="257" t="n"/>
      <c r="U2165" s="296" t="n"/>
      <c r="V2165" s="175" t="n"/>
      <c r="W2165" s="175" t="n"/>
      <c r="X2165" s="175" t="n"/>
      <c r="Y2165" s="175" t="n"/>
      <c r="Z2165" s="175" t="n"/>
      <c r="AA2165" s="175" t="n"/>
      <c r="AB2165" s="175" t="n"/>
      <c r="AC2165" s="175" t="n"/>
      <c r="AD2165" s="175" t="n"/>
      <c r="AE2165" s="175" t="n"/>
      <c r="AF2165" s="175" t="n"/>
      <c r="AG2165" s="175" t="n"/>
      <c r="AH2165" s="175" t="n"/>
      <c r="AI2165" s="175" t="n"/>
      <c r="AJ2165" s="175" t="n"/>
    </row>
    <row r="2166">
      <c r="B2166" s="175" t="n"/>
      <c r="C2166" s="175" t="n"/>
      <c r="D2166" s="175" t="n"/>
      <c r="E2166" s="175" t="n"/>
      <c r="F2166" s="175" t="n"/>
      <c r="G2166" s="175" t="n"/>
      <c r="H2166" s="175" t="n"/>
      <c r="I2166" s="175" t="n"/>
      <c r="J2166" s="175" t="n"/>
      <c r="K2166" s="175" t="n"/>
      <c r="L2166" s="175" t="n"/>
      <c r="M2166" s="175" t="n"/>
      <c r="N2166" s="175" t="n"/>
      <c r="O2166" s="175" t="n"/>
      <c r="P2166" s="175" t="n"/>
      <c r="Q2166" s="175" t="n"/>
      <c r="R2166" s="175" t="n"/>
      <c r="S2166" s="257" t="n"/>
      <c r="U2166" s="296" t="n"/>
      <c r="V2166" s="175" t="n"/>
      <c r="W2166" s="175" t="n"/>
      <c r="X2166" s="175" t="n"/>
      <c r="Y2166" s="175" t="n"/>
      <c r="Z2166" s="175" t="n"/>
      <c r="AA2166" s="175" t="n"/>
      <c r="AB2166" s="175" t="n"/>
      <c r="AC2166" s="175" t="n"/>
      <c r="AD2166" s="175" t="n"/>
      <c r="AE2166" s="175" t="n"/>
      <c r="AF2166" s="175" t="n"/>
      <c r="AG2166" s="175" t="n"/>
      <c r="AH2166" s="175" t="n"/>
      <c r="AI2166" s="175" t="n"/>
      <c r="AJ2166" s="175" t="n"/>
    </row>
    <row r="2167">
      <c r="B2167" s="175" t="n"/>
      <c r="C2167" s="175" t="n"/>
      <c r="D2167" s="175" t="n"/>
      <c r="E2167" s="175" t="n"/>
      <c r="F2167" s="175" t="n"/>
      <c r="G2167" s="175" t="n"/>
      <c r="H2167" s="175" t="n"/>
      <c r="I2167" s="175" t="n"/>
      <c r="J2167" s="175" t="n"/>
      <c r="K2167" s="175" t="n"/>
      <c r="L2167" s="175" t="n"/>
      <c r="M2167" s="175" t="n"/>
      <c r="N2167" s="175" t="n"/>
      <c r="O2167" s="175" t="n"/>
      <c r="P2167" s="175" t="n"/>
      <c r="Q2167" s="175" t="n"/>
      <c r="R2167" s="175" t="n"/>
      <c r="S2167" s="257" t="n"/>
      <c r="U2167" s="296" t="n"/>
      <c r="V2167" s="175" t="n"/>
      <c r="W2167" s="175" t="n"/>
      <c r="X2167" s="175" t="n"/>
      <c r="Y2167" s="175" t="n"/>
      <c r="Z2167" s="175" t="n"/>
      <c r="AA2167" s="175" t="n"/>
      <c r="AB2167" s="175" t="n"/>
      <c r="AC2167" s="175" t="n"/>
      <c r="AD2167" s="175" t="n"/>
      <c r="AE2167" s="175" t="n"/>
      <c r="AF2167" s="175" t="n"/>
      <c r="AG2167" s="175" t="n"/>
      <c r="AH2167" s="175" t="n"/>
      <c r="AI2167" s="175" t="n"/>
      <c r="AJ2167" s="175" t="n"/>
    </row>
    <row r="2168">
      <c r="B2168" s="175" t="n"/>
      <c r="C2168" s="175" t="n"/>
      <c r="D2168" s="175" t="n"/>
      <c r="E2168" s="175" t="n"/>
      <c r="F2168" s="175" t="n"/>
      <c r="G2168" s="175" t="n"/>
      <c r="H2168" s="175" t="n"/>
      <c r="I2168" s="175" t="n"/>
      <c r="J2168" s="175" t="n"/>
      <c r="K2168" s="175" t="n"/>
      <c r="L2168" s="175" t="n"/>
      <c r="M2168" s="175" t="n"/>
      <c r="N2168" s="175" t="n"/>
      <c r="O2168" s="175" t="n"/>
      <c r="P2168" s="175" t="n"/>
      <c r="Q2168" s="175" t="n"/>
      <c r="R2168" s="175" t="n"/>
      <c r="S2168" s="257" t="n"/>
      <c r="U2168" s="296" t="n"/>
      <c r="V2168" s="175" t="n"/>
      <c r="W2168" s="175" t="n"/>
      <c r="X2168" s="175" t="n"/>
      <c r="Y2168" s="175" t="n"/>
      <c r="Z2168" s="175" t="n"/>
      <c r="AA2168" s="175" t="n"/>
      <c r="AB2168" s="175" t="n"/>
      <c r="AC2168" s="175" t="n"/>
      <c r="AD2168" s="175" t="n"/>
      <c r="AE2168" s="175" t="n"/>
      <c r="AF2168" s="175" t="n"/>
      <c r="AG2168" s="175" t="n"/>
      <c r="AH2168" s="175" t="n"/>
      <c r="AI2168" s="175" t="n"/>
      <c r="AJ2168" s="175" t="n"/>
    </row>
    <row r="2169">
      <c r="B2169" s="175" t="n"/>
      <c r="C2169" s="175" t="n"/>
      <c r="D2169" s="175" t="n"/>
      <c r="E2169" s="175" t="n"/>
      <c r="F2169" s="175" t="n"/>
      <c r="G2169" s="175" t="n"/>
      <c r="H2169" s="175" t="n"/>
      <c r="I2169" s="175" t="n"/>
      <c r="J2169" s="175" t="n"/>
      <c r="K2169" s="175" t="n"/>
      <c r="L2169" s="175" t="n"/>
      <c r="M2169" s="175" t="n"/>
      <c r="N2169" s="175" t="n"/>
      <c r="O2169" s="175" t="n"/>
      <c r="P2169" s="175" t="n"/>
      <c r="Q2169" s="175" t="n"/>
      <c r="R2169" s="175" t="n"/>
      <c r="S2169" s="257" t="n"/>
      <c r="U2169" s="296" t="n"/>
      <c r="V2169" s="175" t="n"/>
      <c r="W2169" s="175" t="n"/>
      <c r="X2169" s="175" t="n"/>
      <c r="Y2169" s="175" t="n"/>
      <c r="Z2169" s="175" t="n"/>
      <c r="AA2169" s="175" t="n"/>
      <c r="AB2169" s="175" t="n"/>
      <c r="AC2169" s="175" t="n"/>
      <c r="AD2169" s="175" t="n"/>
      <c r="AE2169" s="175" t="n"/>
      <c r="AF2169" s="175" t="n"/>
      <c r="AG2169" s="175" t="n"/>
      <c r="AH2169" s="175" t="n"/>
      <c r="AI2169" s="175" t="n"/>
      <c r="AJ2169" s="175" t="n"/>
    </row>
    <row r="2170">
      <c r="B2170" s="175" t="n"/>
      <c r="C2170" s="175" t="n"/>
      <c r="D2170" s="175" t="n"/>
      <c r="E2170" s="175" t="n"/>
      <c r="F2170" s="175" t="n"/>
      <c r="G2170" s="175" t="n"/>
      <c r="H2170" s="175" t="n"/>
      <c r="I2170" s="175" t="n"/>
      <c r="J2170" s="175" t="n"/>
      <c r="K2170" s="175" t="n"/>
      <c r="L2170" s="175" t="n"/>
      <c r="M2170" s="175" t="n"/>
      <c r="N2170" s="175" t="n"/>
      <c r="O2170" s="175" t="n"/>
      <c r="P2170" s="175" t="n"/>
      <c r="Q2170" s="175" t="n"/>
      <c r="R2170" s="175" t="n"/>
      <c r="S2170" s="257" t="n"/>
      <c r="U2170" s="296" t="n"/>
      <c r="V2170" s="175" t="n"/>
      <c r="W2170" s="175" t="n"/>
      <c r="X2170" s="175" t="n"/>
      <c r="Y2170" s="175" t="n"/>
      <c r="Z2170" s="175" t="n"/>
      <c r="AA2170" s="175" t="n"/>
      <c r="AB2170" s="175" t="n"/>
      <c r="AC2170" s="175" t="n"/>
      <c r="AD2170" s="175" t="n"/>
      <c r="AE2170" s="175" t="n"/>
      <c r="AF2170" s="175" t="n"/>
      <c r="AG2170" s="175" t="n"/>
      <c r="AH2170" s="175" t="n"/>
      <c r="AI2170" s="175" t="n"/>
      <c r="AJ2170" s="175" t="n"/>
    </row>
    <row r="2171">
      <c r="B2171" s="175" t="n"/>
      <c r="C2171" s="175" t="n"/>
      <c r="D2171" s="175" t="n"/>
      <c r="E2171" s="175" t="n"/>
      <c r="F2171" s="175" t="n"/>
      <c r="G2171" s="175" t="n"/>
      <c r="H2171" s="175" t="n"/>
      <c r="I2171" s="175" t="n"/>
      <c r="J2171" s="175" t="n"/>
      <c r="K2171" s="175" t="n"/>
      <c r="L2171" s="175" t="n"/>
      <c r="M2171" s="175" t="n"/>
      <c r="N2171" s="175" t="n"/>
      <c r="O2171" s="175" t="n"/>
      <c r="P2171" s="175" t="n"/>
      <c r="Q2171" s="175" t="n"/>
      <c r="R2171" s="175" t="n"/>
      <c r="S2171" s="257" t="n"/>
      <c r="U2171" s="296" t="n"/>
      <c r="V2171" s="175" t="n"/>
      <c r="W2171" s="175" t="n"/>
      <c r="X2171" s="175" t="n"/>
      <c r="Y2171" s="175" t="n"/>
      <c r="Z2171" s="175" t="n"/>
      <c r="AA2171" s="175" t="n"/>
      <c r="AB2171" s="175" t="n"/>
      <c r="AC2171" s="175" t="n"/>
      <c r="AD2171" s="175" t="n"/>
      <c r="AE2171" s="175" t="n"/>
      <c r="AF2171" s="175" t="n"/>
      <c r="AG2171" s="175" t="n"/>
      <c r="AH2171" s="175" t="n"/>
      <c r="AI2171" s="175" t="n"/>
      <c r="AJ2171" s="175" t="n"/>
    </row>
    <row r="2172">
      <c r="B2172" s="175" t="n"/>
      <c r="C2172" s="175" t="n"/>
      <c r="D2172" s="175" t="n"/>
      <c r="E2172" s="175" t="n"/>
      <c r="F2172" s="175" t="n"/>
      <c r="G2172" s="175" t="n"/>
      <c r="H2172" s="175" t="n"/>
      <c r="I2172" s="175" t="n"/>
      <c r="J2172" s="175" t="n"/>
      <c r="K2172" s="175" t="n"/>
      <c r="L2172" s="175" t="n"/>
      <c r="M2172" s="175" t="n"/>
      <c r="N2172" s="175" t="n"/>
      <c r="O2172" s="175" t="n"/>
      <c r="P2172" s="175" t="n"/>
      <c r="Q2172" s="175" t="n"/>
      <c r="R2172" s="175" t="n"/>
      <c r="S2172" s="257" t="n"/>
      <c r="U2172" s="296" t="n"/>
      <c r="V2172" s="175" t="n"/>
      <c r="W2172" s="175" t="n"/>
      <c r="X2172" s="175" t="n"/>
      <c r="Y2172" s="175" t="n"/>
      <c r="Z2172" s="175" t="n"/>
      <c r="AA2172" s="175" t="n"/>
      <c r="AB2172" s="175" t="n"/>
      <c r="AC2172" s="175" t="n"/>
      <c r="AD2172" s="175" t="n"/>
      <c r="AE2172" s="175" t="n"/>
      <c r="AF2172" s="175" t="n"/>
      <c r="AG2172" s="175" t="n"/>
      <c r="AH2172" s="175" t="n"/>
      <c r="AI2172" s="175" t="n"/>
      <c r="AJ2172" s="175" t="n"/>
    </row>
    <row r="2173">
      <c r="B2173" s="175" t="n"/>
      <c r="C2173" s="175" t="n"/>
      <c r="D2173" s="175" t="n"/>
      <c r="E2173" s="175" t="n"/>
      <c r="F2173" s="175" t="n"/>
      <c r="G2173" s="175" t="n"/>
      <c r="H2173" s="175" t="n"/>
      <c r="I2173" s="175" t="n"/>
      <c r="J2173" s="175" t="n"/>
      <c r="K2173" s="175" t="n"/>
      <c r="L2173" s="175" t="n"/>
      <c r="M2173" s="175" t="n"/>
      <c r="N2173" s="175" t="n"/>
      <c r="O2173" s="175" t="n"/>
      <c r="P2173" s="175" t="n"/>
      <c r="Q2173" s="175" t="n"/>
      <c r="R2173" s="175" t="n"/>
      <c r="S2173" s="257" t="n"/>
      <c r="U2173" s="296" t="n"/>
      <c r="V2173" s="175" t="n"/>
      <c r="W2173" s="175" t="n"/>
      <c r="X2173" s="175" t="n"/>
      <c r="Y2173" s="175" t="n"/>
      <c r="Z2173" s="175" t="n"/>
      <c r="AA2173" s="175" t="n"/>
      <c r="AB2173" s="175" t="n"/>
      <c r="AC2173" s="175" t="n"/>
      <c r="AD2173" s="175" t="n"/>
      <c r="AE2173" s="175" t="n"/>
      <c r="AF2173" s="175" t="n"/>
      <c r="AG2173" s="175" t="n"/>
      <c r="AH2173" s="175" t="n"/>
      <c r="AI2173" s="175" t="n"/>
      <c r="AJ2173" s="175" t="n"/>
    </row>
    <row r="2174">
      <c r="B2174" s="175" t="n"/>
      <c r="C2174" s="175" t="n"/>
      <c r="D2174" s="175" t="n"/>
      <c r="E2174" s="175" t="n"/>
      <c r="F2174" s="175" t="n"/>
      <c r="G2174" s="175" t="n"/>
      <c r="H2174" s="175" t="n"/>
      <c r="I2174" s="175" t="n"/>
      <c r="J2174" s="175" t="n"/>
      <c r="K2174" s="175" t="n"/>
      <c r="L2174" s="175" t="n"/>
      <c r="M2174" s="175" t="n"/>
      <c r="N2174" s="175" t="n"/>
      <c r="O2174" s="175" t="n"/>
      <c r="P2174" s="175" t="n"/>
      <c r="Q2174" s="175" t="n"/>
      <c r="R2174" s="175" t="n"/>
      <c r="S2174" s="257" t="n"/>
      <c r="U2174" s="296" t="n"/>
      <c r="V2174" s="175" t="n"/>
      <c r="W2174" s="175" t="n"/>
      <c r="X2174" s="175" t="n"/>
      <c r="Y2174" s="175" t="n"/>
      <c r="Z2174" s="175" t="n"/>
      <c r="AA2174" s="175" t="n"/>
      <c r="AB2174" s="175" t="n"/>
      <c r="AC2174" s="175" t="n"/>
      <c r="AD2174" s="175" t="n"/>
      <c r="AE2174" s="175" t="n"/>
      <c r="AF2174" s="175" t="n"/>
      <c r="AG2174" s="175" t="n"/>
      <c r="AH2174" s="175" t="n"/>
      <c r="AI2174" s="175" t="n"/>
      <c r="AJ2174" s="175" t="n"/>
    </row>
    <row r="2175">
      <c r="B2175" s="175" t="n"/>
      <c r="C2175" s="175" t="n"/>
      <c r="D2175" s="175" t="n"/>
      <c r="E2175" s="175" t="n"/>
      <c r="F2175" s="175" t="n"/>
      <c r="G2175" s="175" t="n"/>
      <c r="H2175" s="175" t="n"/>
      <c r="I2175" s="175" t="n"/>
      <c r="J2175" s="175" t="n"/>
      <c r="K2175" s="175" t="n"/>
      <c r="L2175" s="175" t="n"/>
      <c r="M2175" s="175" t="n"/>
      <c r="N2175" s="175" t="n"/>
      <c r="O2175" s="175" t="n"/>
      <c r="P2175" s="175" t="n"/>
      <c r="Q2175" s="175" t="n"/>
      <c r="R2175" s="175" t="n"/>
      <c r="S2175" s="257" t="n"/>
      <c r="U2175" s="296" t="n"/>
      <c r="V2175" s="175" t="n"/>
      <c r="W2175" s="175" t="n"/>
      <c r="X2175" s="175" t="n"/>
      <c r="Y2175" s="175" t="n"/>
      <c r="Z2175" s="175" t="n"/>
      <c r="AA2175" s="175" t="n"/>
      <c r="AB2175" s="175" t="n"/>
      <c r="AC2175" s="175" t="n"/>
      <c r="AD2175" s="175" t="n"/>
      <c r="AE2175" s="175" t="n"/>
      <c r="AF2175" s="175" t="n"/>
      <c r="AG2175" s="175" t="n"/>
      <c r="AH2175" s="175" t="n"/>
      <c r="AI2175" s="175" t="n"/>
      <c r="AJ2175" s="175" t="n"/>
    </row>
    <row r="2176">
      <c r="B2176" s="175" t="n"/>
      <c r="C2176" s="175" t="n"/>
      <c r="D2176" s="175" t="n"/>
      <c r="E2176" s="175" t="n"/>
      <c r="F2176" s="175" t="n"/>
      <c r="G2176" s="175" t="n"/>
      <c r="H2176" s="175" t="n"/>
      <c r="I2176" s="175" t="n"/>
      <c r="J2176" s="175" t="n"/>
      <c r="K2176" s="175" t="n"/>
      <c r="L2176" s="175" t="n"/>
      <c r="M2176" s="175" t="n"/>
      <c r="N2176" s="175" t="n"/>
      <c r="O2176" s="175" t="n"/>
      <c r="P2176" s="175" t="n"/>
      <c r="Q2176" s="175" t="n"/>
      <c r="R2176" s="175" t="n"/>
      <c r="S2176" s="257" t="n"/>
      <c r="U2176" s="296" t="n"/>
      <c r="V2176" s="175" t="n"/>
      <c r="W2176" s="175" t="n"/>
      <c r="X2176" s="175" t="n"/>
      <c r="Y2176" s="175" t="n"/>
      <c r="Z2176" s="175" t="n"/>
      <c r="AA2176" s="175" t="n"/>
      <c r="AB2176" s="175" t="n"/>
      <c r="AC2176" s="175" t="n"/>
      <c r="AD2176" s="175" t="n"/>
      <c r="AE2176" s="175" t="n"/>
      <c r="AF2176" s="175" t="n"/>
      <c r="AG2176" s="175" t="n"/>
      <c r="AH2176" s="175" t="n"/>
      <c r="AI2176" s="175" t="n"/>
      <c r="AJ2176" s="175" t="n"/>
    </row>
    <row r="2177">
      <c r="B2177" s="175" t="n"/>
      <c r="C2177" s="175" t="n"/>
      <c r="D2177" s="175" t="n"/>
      <c r="E2177" s="175" t="n"/>
      <c r="F2177" s="175" t="n"/>
      <c r="G2177" s="175" t="n"/>
      <c r="H2177" s="175" t="n"/>
      <c r="I2177" s="175" t="n"/>
      <c r="J2177" s="175" t="n"/>
      <c r="K2177" s="175" t="n"/>
      <c r="L2177" s="175" t="n"/>
      <c r="M2177" s="175" t="n"/>
      <c r="N2177" s="175" t="n"/>
      <c r="O2177" s="175" t="n"/>
      <c r="P2177" s="175" t="n"/>
      <c r="Q2177" s="175" t="n"/>
      <c r="R2177" s="175" t="n"/>
      <c r="S2177" s="257" t="n"/>
      <c r="U2177" s="296" t="n"/>
      <c r="V2177" s="175" t="n"/>
      <c r="W2177" s="175" t="n"/>
      <c r="X2177" s="175" t="n"/>
      <c r="Y2177" s="175" t="n"/>
      <c r="Z2177" s="175" t="n"/>
      <c r="AA2177" s="175" t="n"/>
      <c r="AB2177" s="175" t="n"/>
      <c r="AC2177" s="175" t="n"/>
      <c r="AD2177" s="175" t="n"/>
      <c r="AE2177" s="175" t="n"/>
      <c r="AF2177" s="175" t="n"/>
      <c r="AG2177" s="175" t="n"/>
      <c r="AH2177" s="175" t="n"/>
      <c r="AI2177" s="175" t="n"/>
      <c r="AJ2177" s="175" t="n"/>
    </row>
    <row r="2178">
      <c r="B2178" s="175" t="n"/>
      <c r="C2178" s="175" t="n"/>
      <c r="D2178" s="175" t="n"/>
      <c r="E2178" s="175" t="n"/>
      <c r="F2178" s="175" t="n"/>
      <c r="G2178" s="175" t="n"/>
      <c r="H2178" s="175" t="n"/>
      <c r="I2178" s="175" t="n"/>
      <c r="J2178" s="175" t="n"/>
      <c r="K2178" s="175" t="n"/>
      <c r="L2178" s="175" t="n"/>
      <c r="M2178" s="175" t="n"/>
      <c r="N2178" s="175" t="n"/>
      <c r="O2178" s="175" t="n"/>
      <c r="P2178" s="175" t="n"/>
      <c r="Q2178" s="175" t="n"/>
      <c r="R2178" s="175" t="n"/>
      <c r="S2178" s="257" t="n"/>
      <c r="U2178" s="296" t="n"/>
      <c r="V2178" s="175" t="n"/>
      <c r="W2178" s="175" t="n"/>
      <c r="X2178" s="175" t="n"/>
      <c r="Y2178" s="175" t="n"/>
      <c r="Z2178" s="175" t="n"/>
      <c r="AA2178" s="175" t="n"/>
      <c r="AB2178" s="175" t="n"/>
      <c r="AC2178" s="175" t="n"/>
      <c r="AD2178" s="175" t="n"/>
      <c r="AE2178" s="175" t="n"/>
      <c r="AF2178" s="175" t="n"/>
      <c r="AG2178" s="175" t="n"/>
      <c r="AH2178" s="175" t="n"/>
      <c r="AI2178" s="175" t="n"/>
      <c r="AJ2178" s="175" t="n"/>
    </row>
    <row r="2179">
      <c r="B2179" s="175" t="n"/>
      <c r="C2179" s="175" t="n"/>
      <c r="D2179" s="175" t="n"/>
      <c r="E2179" s="175" t="n"/>
      <c r="F2179" s="175" t="n"/>
      <c r="G2179" s="175" t="n"/>
      <c r="H2179" s="175" t="n"/>
      <c r="I2179" s="175" t="n"/>
      <c r="J2179" s="175" t="n"/>
      <c r="K2179" s="175" t="n"/>
      <c r="L2179" s="175" t="n"/>
      <c r="M2179" s="175" t="n"/>
      <c r="N2179" s="175" t="n"/>
      <c r="O2179" s="175" t="n"/>
      <c r="P2179" s="175" t="n"/>
      <c r="Q2179" s="175" t="n"/>
      <c r="R2179" s="175" t="n"/>
      <c r="S2179" s="257" t="n"/>
      <c r="U2179" s="296" t="n"/>
      <c r="V2179" s="175" t="n"/>
      <c r="W2179" s="175" t="n"/>
      <c r="X2179" s="175" t="n"/>
      <c r="Y2179" s="175" t="n"/>
      <c r="Z2179" s="175" t="n"/>
      <c r="AA2179" s="175" t="n"/>
      <c r="AB2179" s="175" t="n"/>
      <c r="AC2179" s="175" t="n"/>
      <c r="AD2179" s="175" t="n"/>
      <c r="AE2179" s="175" t="n"/>
      <c r="AF2179" s="175" t="n"/>
      <c r="AG2179" s="175" t="n"/>
      <c r="AH2179" s="175" t="n"/>
      <c r="AI2179" s="175" t="n"/>
      <c r="AJ2179" s="175" t="n"/>
    </row>
    <row r="2180">
      <c r="B2180" s="175" t="n"/>
      <c r="C2180" s="175" t="n"/>
      <c r="D2180" s="175" t="n"/>
      <c r="E2180" s="175" t="n"/>
      <c r="F2180" s="175" t="n"/>
      <c r="G2180" s="175" t="n"/>
      <c r="H2180" s="175" t="n"/>
      <c r="I2180" s="175" t="n"/>
      <c r="J2180" s="175" t="n"/>
      <c r="K2180" s="175" t="n"/>
      <c r="L2180" s="175" t="n"/>
      <c r="M2180" s="175" t="n"/>
      <c r="N2180" s="175" t="n"/>
      <c r="O2180" s="175" t="n"/>
      <c r="P2180" s="175" t="n"/>
      <c r="Q2180" s="175" t="n"/>
      <c r="R2180" s="175" t="n"/>
      <c r="S2180" s="257" t="n"/>
      <c r="U2180" s="296" t="n"/>
      <c r="V2180" s="175" t="n"/>
      <c r="W2180" s="175" t="n"/>
      <c r="X2180" s="175" t="n"/>
      <c r="Y2180" s="175" t="n"/>
      <c r="Z2180" s="175" t="n"/>
      <c r="AA2180" s="175" t="n"/>
      <c r="AB2180" s="175" t="n"/>
      <c r="AC2180" s="175" t="n"/>
      <c r="AD2180" s="175" t="n"/>
      <c r="AE2180" s="175" t="n"/>
      <c r="AF2180" s="175" t="n"/>
      <c r="AG2180" s="175" t="n"/>
      <c r="AH2180" s="175" t="n"/>
      <c r="AI2180" s="175" t="n"/>
      <c r="AJ2180" s="175" t="n"/>
    </row>
    <row r="2181">
      <c r="B2181" s="175" t="n"/>
      <c r="C2181" s="175" t="n"/>
      <c r="D2181" s="175" t="n"/>
      <c r="E2181" s="175" t="n"/>
      <c r="F2181" s="175" t="n"/>
      <c r="G2181" s="175" t="n"/>
      <c r="H2181" s="175" t="n"/>
      <c r="I2181" s="175" t="n"/>
      <c r="J2181" s="175" t="n"/>
      <c r="K2181" s="175" t="n"/>
      <c r="L2181" s="175" t="n"/>
      <c r="M2181" s="175" t="n"/>
      <c r="N2181" s="175" t="n"/>
      <c r="O2181" s="175" t="n"/>
      <c r="P2181" s="175" t="n"/>
      <c r="Q2181" s="175" t="n"/>
      <c r="R2181" s="175" t="n"/>
      <c r="S2181" s="257" t="n"/>
      <c r="U2181" s="296" t="n"/>
      <c r="V2181" s="175" t="n"/>
      <c r="W2181" s="175" t="n"/>
      <c r="X2181" s="175" t="n"/>
      <c r="Y2181" s="175" t="n"/>
      <c r="Z2181" s="175" t="n"/>
      <c r="AA2181" s="175" t="n"/>
      <c r="AB2181" s="175" t="n"/>
      <c r="AC2181" s="175" t="n"/>
      <c r="AD2181" s="175" t="n"/>
      <c r="AE2181" s="175" t="n"/>
      <c r="AF2181" s="175" t="n"/>
      <c r="AG2181" s="175" t="n"/>
      <c r="AH2181" s="175" t="n"/>
      <c r="AI2181" s="175" t="n"/>
      <c r="AJ2181" s="175" t="n"/>
    </row>
    <row r="2182">
      <c r="B2182" s="175" t="n"/>
      <c r="C2182" s="175" t="n"/>
      <c r="D2182" s="175" t="n"/>
      <c r="E2182" s="175" t="n"/>
      <c r="F2182" s="175" t="n"/>
      <c r="G2182" s="175" t="n"/>
      <c r="H2182" s="175" t="n"/>
      <c r="I2182" s="175" t="n"/>
      <c r="J2182" s="175" t="n"/>
      <c r="K2182" s="175" t="n"/>
      <c r="L2182" s="175" t="n"/>
      <c r="M2182" s="175" t="n"/>
      <c r="N2182" s="175" t="n"/>
      <c r="O2182" s="175" t="n"/>
      <c r="P2182" s="175" t="n"/>
      <c r="Q2182" s="175" t="n"/>
      <c r="R2182" s="175" t="n"/>
      <c r="S2182" s="257" t="n"/>
      <c r="U2182" s="296" t="n"/>
      <c r="V2182" s="175" t="n"/>
      <c r="W2182" s="175" t="n"/>
      <c r="X2182" s="175" t="n"/>
      <c r="Y2182" s="175" t="n"/>
      <c r="Z2182" s="175" t="n"/>
      <c r="AA2182" s="175" t="n"/>
      <c r="AB2182" s="175" t="n"/>
      <c r="AC2182" s="175" t="n"/>
      <c r="AD2182" s="175" t="n"/>
      <c r="AE2182" s="175" t="n"/>
      <c r="AF2182" s="175" t="n"/>
      <c r="AG2182" s="175" t="n"/>
      <c r="AH2182" s="175" t="n"/>
      <c r="AI2182" s="175" t="n"/>
      <c r="AJ2182" s="175" t="n"/>
    </row>
    <row r="2183">
      <c r="B2183" s="175" t="n"/>
      <c r="C2183" s="175" t="n"/>
      <c r="D2183" s="175" t="n"/>
      <c r="E2183" s="175" t="n"/>
      <c r="F2183" s="175" t="n"/>
      <c r="G2183" s="175" t="n"/>
      <c r="H2183" s="175" t="n"/>
      <c r="I2183" s="175" t="n"/>
      <c r="J2183" s="175" t="n"/>
      <c r="K2183" s="175" t="n"/>
      <c r="L2183" s="175" t="n"/>
      <c r="M2183" s="175" t="n"/>
      <c r="N2183" s="175" t="n"/>
      <c r="O2183" s="175" t="n"/>
      <c r="P2183" s="175" t="n"/>
      <c r="Q2183" s="175" t="n"/>
      <c r="R2183" s="175" t="n"/>
      <c r="S2183" s="257" t="n"/>
      <c r="U2183" s="296" t="n"/>
      <c r="V2183" s="175" t="n"/>
      <c r="W2183" s="175" t="n"/>
      <c r="X2183" s="175" t="n"/>
      <c r="Y2183" s="175" t="n"/>
      <c r="Z2183" s="175" t="n"/>
      <c r="AA2183" s="175" t="n"/>
      <c r="AB2183" s="175" t="n"/>
      <c r="AC2183" s="175" t="n"/>
      <c r="AD2183" s="175" t="n"/>
      <c r="AE2183" s="175" t="n"/>
      <c r="AF2183" s="175" t="n"/>
      <c r="AG2183" s="175" t="n"/>
      <c r="AH2183" s="175" t="n"/>
      <c r="AI2183" s="175" t="n"/>
      <c r="AJ2183" s="175" t="n"/>
    </row>
    <row r="2184">
      <c r="B2184" s="175" t="n"/>
      <c r="C2184" s="175" t="n"/>
      <c r="D2184" s="175" t="n"/>
      <c r="E2184" s="175" t="n"/>
      <c r="F2184" s="175" t="n"/>
      <c r="G2184" s="175" t="n"/>
      <c r="H2184" s="175" t="n"/>
      <c r="I2184" s="175" t="n"/>
      <c r="J2184" s="175" t="n"/>
      <c r="K2184" s="175" t="n"/>
      <c r="L2184" s="175" t="n"/>
      <c r="M2184" s="175" t="n"/>
      <c r="N2184" s="175" t="n"/>
      <c r="O2184" s="175" t="n"/>
      <c r="P2184" s="175" t="n"/>
      <c r="Q2184" s="175" t="n"/>
      <c r="R2184" s="175" t="n"/>
      <c r="S2184" s="257" t="n"/>
      <c r="U2184" s="296" t="n"/>
      <c r="V2184" s="175" t="n"/>
      <c r="W2184" s="175" t="n"/>
      <c r="X2184" s="175" t="n"/>
      <c r="Y2184" s="175" t="n"/>
      <c r="Z2184" s="175" t="n"/>
      <c r="AA2184" s="175" t="n"/>
      <c r="AB2184" s="175" t="n"/>
      <c r="AC2184" s="175" t="n"/>
      <c r="AD2184" s="175" t="n"/>
      <c r="AE2184" s="175" t="n"/>
      <c r="AF2184" s="175" t="n"/>
      <c r="AG2184" s="175" t="n"/>
      <c r="AH2184" s="175" t="n"/>
      <c r="AI2184" s="175" t="n"/>
      <c r="AJ2184" s="175" t="n"/>
    </row>
    <row r="2185">
      <c r="B2185" s="175" t="n"/>
      <c r="C2185" s="175" t="n"/>
      <c r="D2185" s="175" t="n"/>
      <c r="E2185" s="175" t="n"/>
      <c r="F2185" s="175" t="n"/>
      <c r="G2185" s="175" t="n"/>
      <c r="H2185" s="175" t="n"/>
      <c r="I2185" s="175" t="n"/>
      <c r="J2185" s="175" t="n"/>
      <c r="K2185" s="175" t="n"/>
      <c r="L2185" s="175" t="n"/>
      <c r="M2185" s="175" t="n"/>
      <c r="N2185" s="175" t="n"/>
      <c r="O2185" s="175" t="n"/>
      <c r="P2185" s="175" t="n"/>
      <c r="Q2185" s="175" t="n"/>
      <c r="R2185" s="175" t="n"/>
      <c r="S2185" s="257" t="n"/>
      <c r="U2185" s="296" t="n"/>
      <c r="V2185" s="175" t="n"/>
      <c r="W2185" s="175" t="n"/>
      <c r="X2185" s="175" t="n"/>
      <c r="Y2185" s="175" t="n"/>
      <c r="Z2185" s="175" t="n"/>
      <c r="AA2185" s="175" t="n"/>
      <c r="AB2185" s="175" t="n"/>
      <c r="AC2185" s="175" t="n"/>
      <c r="AD2185" s="175" t="n"/>
      <c r="AE2185" s="175" t="n"/>
      <c r="AF2185" s="175" t="n"/>
      <c r="AG2185" s="175" t="n"/>
      <c r="AH2185" s="175" t="n"/>
      <c r="AI2185" s="175" t="n"/>
      <c r="AJ2185" s="175" t="n"/>
    </row>
    <row r="2186">
      <c r="B2186" s="175" t="n"/>
      <c r="C2186" s="175" t="n"/>
      <c r="D2186" s="175" t="n"/>
      <c r="E2186" s="175" t="n"/>
      <c r="F2186" s="175" t="n"/>
      <c r="G2186" s="175" t="n"/>
      <c r="H2186" s="175" t="n"/>
      <c r="I2186" s="175" t="n"/>
      <c r="J2186" s="175" t="n"/>
      <c r="K2186" s="175" t="n"/>
      <c r="L2186" s="175" t="n"/>
      <c r="M2186" s="175" t="n"/>
      <c r="N2186" s="175" t="n"/>
      <c r="O2186" s="175" t="n"/>
      <c r="P2186" s="175" t="n"/>
      <c r="Q2186" s="175" t="n"/>
      <c r="R2186" s="175" t="n"/>
      <c r="S2186" s="257" t="n"/>
      <c r="U2186" s="296" t="n"/>
      <c r="V2186" s="175" t="n"/>
      <c r="W2186" s="175" t="n"/>
      <c r="X2186" s="175" t="n"/>
      <c r="Y2186" s="175" t="n"/>
      <c r="Z2186" s="175" t="n"/>
      <c r="AA2186" s="175" t="n"/>
      <c r="AB2186" s="175" t="n"/>
      <c r="AC2186" s="175" t="n"/>
      <c r="AD2186" s="175" t="n"/>
      <c r="AE2186" s="175" t="n"/>
      <c r="AF2186" s="175" t="n"/>
      <c r="AG2186" s="175" t="n"/>
      <c r="AH2186" s="175" t="n"/>
      <c r="AI2186" s="175" t="n"/>
      <c r="AJ2186" s="175" t="n"/>
    </row>
    <row r="2187">
      <c r="B2187" s="175" t="n"/>
      <c r="C2187" s="175" t="n"/>
      <c r="D2187" s="175" t="n"/>
      <c r="E2187" s="175" t="n"/>
      <c r="F2187" s="175" t="n"/>
      <c r="G2187" s="175" t="n"/>
      <c r="H2187" s="175" t="n"/>
      <c r="I2187" s="175" t="n"/>
      <c r="J2187" s="175" t="n"/>
      <c r="K2187" s="175" t="n"/>
      <c r="L2187" s="175" t="n"/>
      <c r="M2187" s="175" t="n"/>
      <c r="N2187" s="175" t="n"/>
      <c r="O2187" s="175" t="n"/>
      <c r="P2187" s="175" t="n"/>
      <c r="Q2187" s="175" t="n"/>
      <c r="R2187" s="175" t="n"/>
      <c r="S2187" s="257" t="n"/>
      <c r="U2187" s="296" t="n"/>
      <c r="V2187" s="175" t="n"/>
      <c r="W2187" s="175" t="n"/>
      <c r="X2187" s="175" t="n"/>
      <c r="Y2187" s="175" t="n"/>
      <c r="Z2187" s="175" t="n"/>
      <c r="AA2187" s="175" t="n"/>
      <c r="AB2187" s="175" t="n"/>
      <c r="AC2187" s="175" t="n"/>
      <c r="AD2187" s="175" t="n"/>
      <c r="AE2187" s="175" t="n"/>
      <c r="AF2187" s="175" t="n"/>
      <c r="AG2187" s="175" t="n"/>
      <c r="AH2187" s="175" t="n"/>
      <c r="AI2187" s="175" t="n"/>
      <c r="AJ2187" s="175" t="n"/>
    </row>
    <row r="2188">
      <c r="B2188" s="175" t="n"/>
      <c r="C2188" s="175" t="n"/>
      <c r="D2188" s="175" t="n"/>
      <c r="E2188" s="175" t="n"/>
      <c r="F2188" s="175" t="n"/>
      <c r="G2188" s="175" t="n"/>
      <c r="H2188" s="175" t="n"/>
      <c r="I2188" s="175" t="n"/>
      <c r="J2188" s="175" t="n"/>
      <c r="K2188" s="175" t="n"/>
      <c r="L2188" s="175" t="n"/>
      <c r="M2188" s="175" t="n"/>
      <c r="N2188" s="175" t="n"/>
      <c r="O2188" s="175" t="n"/>
      <c r="P2188" s="175" t="n"/>
      <c r="Q2188" s="175" t="n"/>
      <c r="R2188" s="175" t="n"/>
      <c r="S2188" s="257" t="n"/>
      <c r="U2188" s="296" t="n"/>
      <c r="V2188" s="175" t="n"/>
      <c r="W2188" s="175" t="n"/>
      <c r="X2188" s="175" t="n"/>
      <c r="Y2188" s="175" t="n"/>
      <c r="Z2188" s="175" t="n"/>
      <c r="AA2188" s="175" t="n"/>
      <c r="AB2188" s="175" t="n"/>
      <c r="AC2188" s="175" t="n"/>
      <c r="AD2188" s="175" t="n"/>
      <c r="AE2188" s="175" t="n"/>
      <c r="AF2188" s="175" t="n"/>
      <c r="AG2188" s="175" t="n"/>
      <c r="AH2188" s="175" t="n"/>
      <c r="AI2188" s="175" t="n"/>
      <c r="AJ2188" s="175" t="n"/>
    </row>
    <row r="2189">
      <c r="B2189" s="175" t="n"/>
      <c r="C2189" s="175" t="n"/>
      <c r="D2189" s="175" t="n"/>
      <c r="E2189" s="175" t="n"/>
      <c r="F2189" s="175" t="n"/>
      <c r="G2189" s="175" t="n"/>
      <c r="H2189" s="175" t="n"/>
      <c r="I2189" s="175" t="n"/>
      <c r="J2189" s="175" t="n"/>
      <c r="K2189" s="175" t="n"/>
      <c r="L2189" s="175" t="n"/>
      <c r="M2189" s="175" t="n"/>
      <c r="N2189" s="175" t="n"/>
      <c r="O2189" s="175" t="n"/>
      <c r="P2189" s="175" t="n"/>
      <c r="Q2189" s="175" t="n"/>
      <c r="R2189" s="175" t="n"/>
      <c r="S2189" s="257" t="n"/>
      <c r="U2189" s="296" t="n"/>
      <c r="V2189" s="175" t="n"/>
      <c r="W2189" s="175" t="n"/>
      <c r="X2189" s="175" t="n"/>
      <c r="Y2189" s="175" t="n"/>
      <c r="Z2189" s="175" t="n"/>
      <c r="AA2189" s="175" t="n"/>
      <c r="AB2189" s="175" t="n"/>
      <c r="AC2189" s="175" t="n"/>
      <c r="AD2189" s="175" t="n"/>
      <c r="AE2189" s="175" t="n"/>
      <c r="AF2189" s="175" t="n"/>
      <c r="AG2189" s="175" t="n"/>
      <c r="AH2189" s="175" t="n"/>
      <c r="AI2189" s="175" t="n"/>
      <c r="AJ2189" s="175" t="n"/>
    </row>
    <row r="2190">
      <c r="B2190" s="175" t="n"/>
      <c r="C2190" s="175" t="n"/>
      <c r="D2190" s="175" t="n"/>
      <c r="E2190" s="175" t="n"/>
      <c r="F2190" s="175" t="n"/>
      <c r="G2190" s="175" t="n"/>
      <c r="H2190" s="175" t="n"/>
      <c r="I2190" s="175" t="n"/>
      <c r="J2190" s="175" t="n"/>
      <c r="K2190" s="175" t="n"/>
      <c r="L2190" s="175" t="n"/>
      <c r="M2190" s="175" t="n"/>
      <c r="N2190" s="175" t="n"/>
      <c r="O2190" s="175" t="n"/>
      <c r="P2190" s="175" t="n"/>
      <c r="Q2190" s="175" t="n"/>
      <c r="R2190" s="175" t="n"/>
      <c r="S2190" s="257" t="n"/>
      <c r="U2190" s="296" t="n"/>
      <c r="V2190" s="175" t="n"/>
      <c r="W2190" s="175" t="n"/>
      <c r="X2190" s="175" t="n"/>
      <c r="Y2190" s="175" t="n"/>
      <c r="Z2190" s="175" t="n"/>
      <c r="AA2190" s="175" t="n"/>
      <c r="AB2190" s="175" t="n"/>
      <c r="AC2190" s="175" t="n"/>
      <c r="AD2190" s="175" t="n"/>
      <c r="AE2190" s="175" t="n"/>
      <c r="AF2190" s="175" t="n"/>
      <c r="AG2190" s="175" t="n"/>
      <c r="AH2190" s="175" t="n"/>
      <c r="AI2190" s="175" t="n"/>
      <c r="AJ2190" s="175" t="n"/>
    </row>
    <row r="2191">
      <c r="B2191" s="175" t="n"/>
      <c r="C2191" s="175" t="n"/>
      <c r="D2191" s="175" t="n"/>
      <c r="E2191" s="175" t="n"/>
      <c r="F2191" s="175" t="n"/>
      <c r="G2191" s="175" t="n"/>
      <c r="H2191" s="175" t="n"/>
      <c r="I2191" s="175" t="n"/>
      <c r="J2191" s="175" t="n"/>
      <c r="K2191" s="175" t="n"/>
      <c r="L2191" s="175" t="n"/>
      <c r="M2191" s="175" t="n"/>
      <c r="N2191" s="175" t="n"/>
      <c r="O2191" s="175" t="n"/>
      <c r="P2191" s="175" t="n"/>
      <c r="Q2191" s="175" t="n"/>
      <c r="R2191" s="175" t="n"/>
      <c r="S2191" s="257" t="n"/>
      <c r="U2191" s="296" t="n"/>
      <c r="V2191" s="175" t="n"/>
      <c r="W2191" s="175" t="n"/>
      <c r="X2191" s="175" t="n"/>
      <c r="Y2191" s="175" t="n"/>
      <c r="Z2191" s="175" t="n"/>
      <c r="AA2191" s="175" t="n"/>
      <c r="AB2191" s="175" t="n"/>
      <c r="AC2191" s="175" t="n"/>
      <c r="AD2191" s="175" t="n"/>
      <c r="AE2191" s="175" t="n"/>
      <c r="AF2191" s="175" t="n"/>
      <c r="AG2191" s="175" t="n"/>
      <c r="AH2191" s="175" t="n"/>
      <c r="AI2191" s="175" t="n"/>
      <c r="AJ2191" s="175" t="n"/>
    </row>
    <row r="2192">
      <c r="B2192" s="175" t="n"/>
      <c r="C2192" s="175" t="n"/>
      <c r="D2192" s="175" t="n"/>
      <c r="E2192" s="175" t="n"/>
      <c r="F2192" s="175" t="n"/>
      <c r="G2192" s="175" t="n"/>
      <c r="H2192" s="175" t="n"/>
      <c r="I2192" s="175" t="n"/>
      <c r="J2192" s="175" t="n"/>
      <c r="K2192" s="175" t="n"/>
      <c r="L2192" s="175" t="n"/>
      <c r="M2192" s="175" t="n"/>
      <c r="N2192" s="175" t="n"/>
      <c r="O2192" s="175" t="n"/>
      <c r="P2192" s="175" t="n"/>
      <c r="Q2192" s="175" t="n"/>
      <c r="R2192" s="175" t="n"/>
      <c r="S2192" s="257" t="n"/>
      <c r="U2192" s="296" t="n"/>
      <c r="V2192" s="175" t="n"/>
      <c r="W2192" s="175" t="n"/>
      <c r="X2192" s="175" t="n"/>
      <c r="Y2192" s="175" t="n"/>
      <c r="Z2192" s="175" t="n"/>
      <c r="AA2192" s="175" t="n"/>
      <c r="AB2192" s="175" t="n"/>
      <c r="AC2192" s="175" t="n"/>
      <c r="AD2192" s="175" t="n"/>
      <c r="AE2192" s="175" t="n"/>
      <c r="AF2192" s="175" t="n"/>
      <c r="AG2192" s="175" t="n"/>
      <c r="AH2192" s="175" t="n"/>
      <c r="AI2192" s="175" t="n"/>
      <c r="AJ2192" s="175" t="n"/>
    </row>
    <row r="2193">
      <c r="B2193" s="175" t="n"/>
      <c r="C2193" s="175" t="n"/>
      <c r="D2193" s="175" t="n"/>
      <c r="E2193" s="175" t="n"/>
      <c r="F2193" s="175" t="n"/>
      <c r="G2193" s="175" t="n"/>
      <c r="H2193" s="175" t="n"/>
      <c r="I2193" s="175" t="n"/>
      <c r="J2193" s="175" t="n"/>
      <c r="K2193" s="175" t="n"/>
      <c r="L2193" s="175" t="n"/>
      <c r="M2193" s="175" t="n"/>
      <c r="N2193" s="175" t="n"/>
      <c r="O2193" s="175" t="n"/>
      <c r="P2193" s="175" t="n"/>
      <c r="Q2193" s="175" t="n"/>
      <c r="R2193" s="175" t="n"/>
      <c r="S2193" s="257" t="n"/>
      <c r="U2193" s="296" t="n"/>
      <c r="V2193" s="175" t="n"/>
      <c r="W2193" s="175" t="n"/>
      <c r="X2193" s="175" t="n"/>
      <c r="Y2193" s="175" t="n"/>
      <c r="Z2193" s="175" t="n"/>
      <c r="AA2193" s="175" t="n"/>
      <c r="AB2193" s="175" t="n"/>
      <c r="AC2193" s="175" t="n"/>
      <c r="AD2193" s="175" t="n"/>
      <c r="AE2193" s="175" t="n"/>
      <c r="AF2193" s="175" t="n"/>
      <c r="AG2193" s="175" t="n"/>
      <c r="AH2193" s="175" t="n"/>
      <c r="AI2193" s="175" t="n"/>
      <c r="AJ2193" s="175" t="n"/>
    </row>
    <row r="2194">
      <c r="B2194" s="175" t="n"/>
      <c r="C2194" s="175" t="n"/>
      <c r="D2194" s="175" t="n"/>
      <c r="E2194" s="175" t="n"/>
      <c r="F2194" s="175" t="n"/>
      <c r="G2194" s="175" t="n"/>
      <c r="H2194" s="175" t="n"/>
      <c r="I2194" s="175" t="n"/>
      <c r="J2194" s="175" t="n"/>
      <c r="K2194" s="175" t="n"/>
      <c r="L2194" s="175" t="n"/>
      <c r="M2194" s="175" t="n"/>
      <c r="N2194" s="175" t="n"/>
      <c r="O2194" s="175" t="n"/>
      <c r="P2194" s="175" t="n"/>
      <c r="Q2194" s="175" t="n"/>
      <c r="R2194" s="175" t="n"/>
      <c r="S2194" s="257" t="n"/>
      <c r="U2194" s="296" t="n"/>
      <c r="V2194" s="175" t="n"/>
      <c r="W2194" s="175" t="n"/>
      <c r="X2194" s="175" t="n"/>
      <c r="Y2194" s="175" t="n"/>
      <c r="Z2194" s="175" t="n"/>
      <c r="AA2194" s="175" t="n"/>
      <c r="AB2194" s="175" t="n"/>
      <c r="AC2194" s="175" t="n"/>
      <c r="AD2194" s="175" t="n"/>
      <c r="AE2194" s="175" t="n"/>
      <c r="AF2194" s="175" t="n"/>
      <c r="AG2194" s="175" t="n"/>
      <c r="AH2194" s="175" t="n"/>
      <c r="AI2194" s="175" t="n"/>
      <c r="AJ2194" s="175" t="n"/>
    </row>
    <row r="2195">
      <c r="B2195" s="175" t="n"/>
      <c r="C2195" s="175" t="n"/>
      <c r="D2195" s="175" t="n"/>
      <c r="E2195" s="175" t="n"/>
      <c r="F2195" s="175" t="n"/>
      <c r="G2195" s="175" t="n"/>
      <c r="H2195" s="175" t="n"/>
      <c r="I2195" s="175" t="n"/>
      <c r="J2195" s="175" t="n"/>
      <c r="K2195" s="175" t="n"/>
      <c r="L2195" s="175" t="n"/>
      <c r="M2195" s="175" t="n"/>
      <c r="N2195" s="175" t="n"/>
      <c r="O2195" s="175" t="n"/>
      <c r="P2195" s="175" t="n"/>
      <c r="Q2195" s="175" t="n"/>
      <c r="R2195" s="175" t="n"/>
      <c r="S2195" s="257" t="n"/>
      <c r="U2195" s="296" t="n"/>
      <c r="V2195" s="175" t="n"/>
      <c r="W2195" s="175" t="n"/>
      <c r="X2195" s="175" t="n"/>
      <c r="Y2195" s="175" t="n"/>
      <c r="Z2195" s="175" t="n"/>
      <c r="AA2195" s="175" t="n"/>
      <c r="AB2195" s="175" t="n"/>
      <c r="AC2195" s="175" t="n"/>
      <c r="AD2195" s="175" t="n"/>
      <c r="AE2195" s="175" t="n"/>
      <c r="AF2195" s="175" t="n"/>
      <c r="AG2195" s="175" t="n"/>
      <c r="AH2195" s="175" t="n"/>
      <c r="AI2195" s="175" t="n"/>
      <c r="AJ2195" s="175" t="n"/>
    </row>
    <row r="2196">
      <c r="B2196" s="175" t="n"/>
      <c r="C2196" s="175" t="n"/>
      <c r="D2196" s="175" t="n"/>
      <c r="E2196" s="175" t="n"/>
      <c r="F2196" s="175" t="n"/>
      <c r="G2196" s="175" t="n"/>
      <c r="H2196" s="175" t="n"/>
      <c r="I2196" s="175" t="n"/>
      <c r="J2196" s="175" t="n"/>
      <c r="K2196" s="175" t="n"/>
      <c r="L2196" s="175" t="n"/>
      <c r="M2196" s="175" t="n"/>
      <c r="N2196" s="175" t="n"/>
      <c r="O2196" s="175" t="n"/>
      <c r="P2196" s="175" t="n"/>
      <c r="Q2196" s="175" t="n"/>
      <c r="R2196" s="175" t="n"/>
      <c r="S2196" s="257" t="n"/>
      <c r="U2196" s="296" t="n"/>
      <c r="V2196" s="175" t="n"/>
      <c r="W2196" s="175" t="n"/>
      <c r="X2196" s="175" t="n"/>
      <c r="Y2196" s="175" t="n"/>
      <c r="Z2196" s="175" t="n"/>
      <c r="AA2196" s="175" t="n"/>
      <c r="AB2196" s="175" t="n"/>
      <c r="AC2196" s="175" t="n"/>
      <c r="AD2196" s="175" t="n"/>
      <c r="AE2196" s="175" t="n"/>
      <c r="AF2196" s="175" t="n"/>
      <c r="AG2196" s="175" t="n"/>
      <c r="AH2196" s="175" t="n"/>
      <c r="AI2196" s="175" t="n"/>
      <c r="AJ2196" s="175" t="n"/>
    </row>
    <row r="2197">
      <c r="B2197" s="175" t="n"/>
      <c r="C2197" s="175" t="n"/>
      <c r="D2197" s="175" t="n"/>
      <c r="E2197" s="175" t="n"/>
      <c r="F2197" s="175" t="n"/>
      <c r="G2197" s="175" t="n"/>
      <c r="H2197" s="175" t="n"/>
      <c r="I2197" s="175" t="n"/>
      <c r="J2197" s="175" t="n"/>
      <c r="K2197" s="175" t="n"/>
      <c r="L2197" s="175" t="n"/>
      <c r="M2197" s="175" t="n"/>
      <c r="N2197" s="175" t="n"/>
      <c r="O2197" s="175" t="n"/>
      <c r="P2197" s="175" t="n"/>
      <c r="Q2197" s="175" t="n"/>
      <c r="R2197" s="175" t="n"/>
      <c r="S2197" s="257" t="n"/>
      <c r="U2197" s="296" t="n"/>
      <c r="V2197" s="175" t="n"/>
      <c r="W2197" s="175" t="n"/>
      <c r="X2197" s="175" t="n"/>
      <c r="Y2197" s="175" t="n"/>
      <c r="Z2197" s="175" t="n"/>
      <c r="AA2197" s="175" t="n"/>
      <c r="AB2197" s="175" t="n"/>
      <c r="AC2197" s="175" t="n"/>
      <c r="AD2197" s="175" t="n"/>
      <c r="AE2197" s="175" t="n"/>
      <c r="AF2197" s="175" t="n"/>
      <c r="AG2197" s="175" t="n"/>
      <c r="AH2197" s="175" t="n"/>
      <c r="AI2197" s="175" t="n"/>
      <c r="AJ2197" s="175" t="n"/>
    </row>
    <row r="2198">
      <c r="B2198" s="175" t="n"/>
      <c r="C2198" s="175" t="n"/>
      <c r="D2198" s="175" t="n"/>
      <c r="E2198" s="175" t="n"/>
      <c r="F2198" s="175" t="n"/>
      <c r="G2198" s="175" t="n"/>
      <c r="H2198" s="175" t="n"/>
      <c r="I2198" s="175" t="n"/>
      <c r="J2198" s="175" t="n"/>
      <c r="K2198" s="175" t="n"/>
      <c r="L2198" s="175" t="n"/>
      <c r="M2198" s="175" t="n"/>
      <c r="N2198" s="175" t="n"/>
      <c r="O2198" s="175" t="n"/>
      <c r="P2198" s="175" t="n"/>
      <c r="Q2198" s="175" t="n"/>
      <c r="R2198" s="175" t="n"/>
      <c r="S2198" s="257" t="n"/>
      <c r="U2198" s="296" t="n"/>
      <c r="V2198" s="175" t="n"/>
      <c r="W2198" s="175" t="n"/>
      <c r="X2198" s="175" t="n"/>
      <c r="Y2198" s="175" t="n"/>
      <c r="Z2198" s="175" t="n"/>
      <c r="AA2198" s="175" t="n"/>
      <c r="AB2198" s="175" t="n"/>
      <c r="AC2198" s="175" t="n"/>
      <c r="AD2198" s="175" t="n"/>
      <c r="AE2198" s="175" t="n"/>
      <c r="AF2198" s="175" t="n"/>
      <c r="AG2198" s="175" t="n"/>
      <c r="AH2198" s="175" t="n"/>
      <c r="AI2198" s="175" t="n"/>
      <c r="AJ2198" s="175" t="n"/>
    </row>
    <row r="2199">
      <c r="B2199" s="175" t="n"/>
      <c r="C2199" s="175" t="n"/>
      <c r="D2199" s="175" t="n"/>
      <c r="E2199" s="175" t="n"/>
      <c r="F2199" s="175" t="n"/>
      <c r="G2199" s="175" t="n"/>
      <c r="H2199" s="175" t="n"/>
      <c r="I2199" s="175" t="n"/>
      <c r="J2199" s="175" t="n"/>
      <c r="K2199" s="175" t="n"/>
      <c r="L2199" s="175" t="n"/>
      <c r="M2199" s="175" t="n"/>
      <c r="N2199" s="175" t="n"/>
      <c r="O2199" s="175" t="n"/>
      <c r="P2199" s="175" t="n"/>
      <c r="Q2199" s="175" t="n"/>
      <c r="R2199" s="175" t="n"/>
      <c r="S2199" s="257" t="n"/>
      <c r="U2199" s="296" t="n"/>
      <c r="V2199" s="175" t="n"/>
      <c r="W2199" s="175" t="n"/>
      <c r="X2199" s="175" t="n"/>
      <c r="Y2199" s="175" t="n"/>
      <c r="Z2199" s="175" t="n"/>
      <c r="AA2199" s="175" t="n"/>
      <c r="AB2199" s="175" t="n"/>
      <c r="AC2199" s="175" t="n"/>
      <c r="AD2199" s="175" t="n"/>
      <c r="AE2199" s="175" t="n"/>
      <c r="AF2199" s="175" t="n"/>
      <c r="AG2199" s="175" t="n"/>
      <c r="AH2199" s="175" t="n"/>
      <c r="AI2199" s="175" t="n"/>
      <c r="AJ2199" s="175" t="n"/>
    </row>
    <row r="2200">
      <c r="B2200" s="175" t="n"/>
      <c r="C2200" s="175" t="n"/>
      <c r="D2200" s="175" t="n"/>
      <c r="E2200" s="175" t="n"/>
      <c r="F2200" s="175" t="n"/>
      <c r="G2200" s="175" t="n"/>
      <c r="H2200" s="175" t="n"/>
      <c r="I2200" s="175" t="n"/>
      <c r="J2200" s="175" t="n"/>
      <c r="K2200" s="175" t="n"/>
      <c r="L2200" s="175" t="n"/>
      <c r="M2200" s="175" t="n"/>
      <c r="N2200" s="175" t="n"/>
      <c r="O2200" s="175" t="n"/>
      <c r="P2200" s="175" t="n"/>
      <c r="Q2200" s="175" t="n"/>
      <c r="R2200" s="175" t="n"/>
      <c r="S2200" s="257" t="n"/>
      <c r="U2200" s="296" t="n"/>
      <c r="V2200" s="175" t="n"/>
      <c r="W2200" s="175" t="n"/>
      <c r="X2200" s="175" t="n"/>
      <c r="Y2200" s="175" t="n"/>
      <c r="Z2200" s="175" t="n"/>
      <c r="AA2200" s="175" t="n"/>
      <c r="AB2200" s="175" t="n"/>
      <c r="AC2200" s="175" t="n"/>
      <c r="AD2200" s="175" t="n"/>
      <c r="AE2200" s="175" t="n"/>
      <c r="AF2200" s="175" t="n"/>
      <c r="AG2200" s="175" t="n"/>
      <c r="AH2200" s="175" t="n"/>
      <c r="AI2200" s="175" t="n"/>
      <c r="AJ2200" s="175" t="n"/>
    </row>
    <row r="2201">
      <c r="B2201" s="175" t="n"/>
      <c r="C2201" s="175" t="n"/>
      <c r="D2201" s="175" t="n"/>
      <c r="E2201" s="175" t="n"/>
      <c r="F2201" s="175" t="n"/>
      <c r="G2201" s="175" t="n"/>
      <c r="H2201" s="175" t="n"/>
      <c r="I2201" s="175" t="n"/>
      <c r="J2201" s="175" t="n"/>
      <c r="K2201" s="175" t="n"/>
      <c r="L2201" s="175" t="n"/>
      <c r="M2201" s="175" t="n"/>
      <c r="N2201" s="175" t="n"/>
      <c r="O2201" s="175" t="n"/>
      <c r="P2201" s="175" t="n"/>
      <c r="Q2201" s="175" t="n"/>
      <c r="R2201" s="175" t="n"/>
      <c r="S2201" s="257" t="n"/>
      <c r="U2201" s="296" t="n"/>
      <c r="V2201" s="175" t="n"/>
      <c r="W2201" s="175" t="n"/>
      <c r="X2201" s="175" t="n"/>
      <c r="Y2201" s="175" t="n"/>
      <c r="Z2201" s="175" t="n"/>
      <c r="AA2201" s="175" t="n"/>
      <c r="AB2201" s="175" t="n"/>
      <c r="AC2201" s="175" t="n"/>
      <c r="AD2201" s="175" t="n"/>
      <c r="AE2201" s="175" t="n"/>
      <c r="AF2201" s="175" t="n"/>
      <c r="AG2201" s="175" t="n"/>
      <c r="AH2201" s="175" t="n"/>
      <c r="AI2201" s="175" t="n"/>
      <c r="AJ2201" s="175" t="n"/>
    </row>
    <row r="2202">
      <c r="B2202" s="175" t="n"/>
      <c r="C2202" s="175" t="n"/>
      <c r="D2202" s="175" t="n"/>
      <c r="E2202" s="175" t="n"/>
      <c r="F2202" s="175" t="n"/>
      <c r="G2202" s="175" t="n"/>
      <c r="H2202" s="175" t="n"/>
      <c r="I2202" s="175" t="n"/>
      <c r="J2202" s="175" t="n"/>
      <c r="K2202" s="175" t="n"/>
      <c r="L2202" s="175" t="n"/>
      <c r="M2202" s="175" t="n"/>
      <c r="N2202" s="175" t="n"/>
      <c r="O2202" s="175" t="n"/>
      <c r="P2202" s="175" t="n"/>
      <c r="Q2202" s="175" t="n"/>
      <c r="R2202" s="175" t="n"/>
      <c r="S2202" s="257" t="n"/>
      <c r="U2202" s="296" t="n"/>
      <c r="V2202" s="175" t="n"/>
      <c r="W2202" s="175" t="n"/>
      <c r="X2202" s="175" t="n"/>
      <c r="Y2202" s="175" t="n"/>
      <c r="Z2202" s="175" t="n"/>
      <c r="AA2202" s="175" t="n"/>
      <c r="AB2202" s="175" t="n"/>
      <c r="AC2202" s="175" t="n"/>
      <c r="AD2202" s="175" t="n"/>
      <c r="AE2202" s="175" t="n"/>
      <c r="AF2202" s="175" t="n"/>
      <c r="AG2202" s="175" t="n"/>
      <c r="AH2202" s="175" t="n"/>
      <c r="AI2202" s="175" t="n"/>
      <c r="AJ2202" s="175" t="n"/>
    </row>
    <row r="2203">
      <c r="B2203" s="175" t="n"/>
      <c r="C2203" s="175" t="n"/>
      <c r="D2203" s="175" t="n"/>
      <c r="E2203" s="175" t="n"/>
      <c r="F2203" s="175" t="n"/>
      <c r="G2203" s="175" t="n"/>
      <c r="H2203" s="175" t="n"/>
      <c r="I2203" s="175" t="n"/>
      <c r="J2203" s="175" t="n"/>
      <c r="K2203" s="175" t="n"/>
      <c r="L2203" s="175" t="n"/>
      <c r="M2203" s="175" t="n"/>
      <c r="N2203" s="175" t="n"/>
      <c r="O2203" s="175" t="n"/>
      <c r="P2203" s="175" t="n"/>
      <c r="Q2203" s="175" t="n"/>
      <c r="R2203" s="175" t="n"/>
      <c r="S2203" s="257" t="n"/>
      <c r="U2203" s="296" t="n"/>
      <c r="V2203" s="175" t="n"/>
      <c r="W2203" s="175" t="n"/>
      <c r="X2203" s="175" t="n"/>
      <c r="Y2203" s="175" t="n"/>
      <c r="Z2203" s="175" t="n"/>
      <c r="AA2203" s="175" t="n"/>
      <c r="AB2203" s="175" t="n"/>
      <c r="AC2203" s="175" t="n"/>
      <c r="AD2203" s="175" t="n"/>
      <c r="AE2203" s="175" t="n"/>
      <c r="AF2203" s="175" t="n"/>
      <c r="AG2203" s="175" t="n"/>
      <c r="AH2203" s="175" t="n"/>
      <c r="AI2203" s="175" t="n"/>
      <c r="AJ2203" s="175" t="n"/>
    </row>
    <row r="2204">
      <c r="B2204" s="175" t="n"/>
      <c r="C2204" s="175" t="n"/>
      <c r="D2204" s="175" t="n"/>
      <c r="E2204" s="175" t="n"/>
      <c r="F2204" s="175" t="n"/>
      <c r="G2204" s="175" t="n"/>
      <c r="H2204" s="175" t="n"/>
      <c r="I2204" s="175" t="n"/>
      <c r="J2204" s="175" t="n"/>
      <c r="K2204" s="175" t="n"/>
      <c r="L2204" s="175" t="n"/>
      <c r="M2204" s="175" t="n"/>
      <c r="N2204" s="175" t="n"/>
      <c r="O2204" s="175" t="n"/>
      <c r="P2204" s="175" t="n"/>
      <c r="Q2204" s="175" t="n"/>
      <c r="R2204" s="175" t="n"/>
      <c r="S2204" s="257" t="n"/>
      <c r="U2204" s="296" t="n"/>
      <c r="V2204" s="175" t="n"/>
      <c r="W2204" s="175" t="n"/>
      <c r="X2204" s="175" t="n"/>
      <c r="Y2204" s="175" t="n"/>
      <c r="Z2204" s="175" t="n"/>
      <c r="AA2204" s="175" t="n"/>
      <c r="AB2204" s="175" t="n"/>
      <c r="AC2204" s="175" t="n"/>
      <c r="AD2204" s="175" t="n"/>
      <c r="AE2204" s="175" t="n"/>
      <c r="AF2204" s="175" t="n"/>
      <c r="AG2204" s="175" t="n"/>
      <c r="AH2204" s="175" t="n"/>
      <c r="AI2204" s="175" t="n"/>
      <c r="AJ2204" s="175" t="n"/>
    </row>
    <row r="2205">
      <c r="B2205" s="175" t="n"/>
      <c r="C2205" s="175" t="n"/>
      <c r="D2205" s="175" t="n"/>
      <c r="E2205" s="175" t="n"/>
      <c r="F2205" s="175" t="n"/>
      <c r="G2205" s="175" t="n"/>
      <c r="H2205" s="175" t="n"/>
      <c r="I2205" s="175" t="n"/>
      <c r="J2205" s="175" t="n"/>
      <c r="K2205" s="175" t="n"/>
      <c r="L2205" s="175" t="n"/>
      <c r="M2205" s="175" t="n"/>
      <c r="N2205" s="175" t="n"/>
      <c r="O2205" s="175" t="n"/>
      <c r="P2205" s="175" t="n"/>
      <c r="Q2205" s="175" t="n"/>
      <c r="R2205" s="175" t="n"/>
      <c r="S2205" s="257" t="n"/>
      <c r="U2205" s="296" t="n"/>
      <c r="V2205" s="175" t="n"/>
      <c r="W2205" s="175" t="n"/>
      <c r="X2205" s="175" t="n"/>
      <c r="Y2205" s="175" t="n"/>
      <c r="Z2205" s="175" t="n"/>
      <c r="AA2205" s="175" t="n"/>
      <c r="AB2205" s="175" t="n"/>
      <c r="AC2205" s="175" t="n"/>
      <c r="AD2205" s="175" t="n"/>
      <c r="AE2205" s="175" t="n"/>
      <c r="AF2205" s="175" t="n"/>
      <c r="AG2205" s="175" t="n"/>
      <c r="AH2205" s="175" t="n"/>
      <c r="AI2205" s="175" t="n"/>
      <c r="AJ2205" s="175" t="n"/>
    </row>
    <row r="2206">
      <c r="B2206" s="175" t="n"/>
      <c r="C2206" s="175" t="n"/>
      <c r="D2206" s="175" t="n"/>
      <c r="E2206" s="175" t="n"/>
      <c r="F2206" s="175" t="n"/>
      <c r="G2206" s="175" t="n"/>
      <c r="H2206" s="175" t="n"/>
      <c r="I2206" s="175" t="n"/>
      <c r="J2206" s="175" t="n"/>
      <c r="K2206" s="175" t="n"/>
      <c r="L2206" s="175" t="n"/>
      <c r="M2206" s="175" t="n"/>
      <c r="N2206" s="175" t="n"/>
      <c r="O2206" s="175" t="n"/>
      <c r="P2206" s="175" t="n"/>
      <c r="Q2206" s="175" t="n"/>
      <c r="R2206" s="175" t="n"/>
      <c r="S2206" s="257" t="n"/>
      <c r="U2206" s="296" t="n"/>
      <c r="V2206" s="175" t="n"/>
      <c r="W2206" s="175" t="n"/>
      <c r="X2206" s="175" t="n"/>
      <c r="Y2206" s="175" t="n"/>
      <c r="Z2206" s="175" t="n"/>
      <c r="AA2206" s="175" t="n"/>
      <c r="AB2206" s="175" t="n"/>
      <c r="AC2206" s="175" t="n"/>
      <c r="AD2206" s="175" t="n"/>
      <c r="AE2206" s="175" t="n"/>
      <c r="AF2206" s="175" t="n"/>
      <c r="AG2206" s="175" t="n"/>
      <c r="AH2206" s="175" t="n"/>
      <c r="AI2206" s="175" t="n"/>
      <c r="AJ2206" s="175" t="n"/>
    </row>
    <row r="2207">
      <c r="B2207" s="175" t="n"/>
      <c r="C2207" s="175" t="n"/>
      <c r="D2207" s="175" t="n"/>
      <c r="E2207" s="175" t="n"/>
      <c r="F2207" s="175" t="n"/>
      <c r="G2207" s="175" t="n"/>
      <c r="H2207" s="175" t="n"/>
      <c r="I2207" s="175" t="n"/>
      <c r="J2207" s="175" t="n"/>
      <c r="K2207" s="175" t="n"/>
      <c r="L2207" s="175" t="n"/>
      <c r="M2207" s="175" t="n"/>
      <c r="N2207" s="175" t="n"/>
      <c r="O2207" s="175" t="n"/>
      <c r="P2207" s="175" t="n"/>
      <c r="Q2207" s="175" t="n"/>
      <c r="R2207" s="175" t="n"/>
      <c r="S2207" s="257" t="n"/>
      <c r="U2207" s="296" t="n"/>
      <c r="V2207" s="175" t="n"/>
      <c r="W2207" s="175" t="n"/>
      <c r="X2207" s="175" t="n"/>
      <c r="Y2207" s="175" t="n"/>
      <c r="Z2207" s="175" t="n"/>
      <c r="AA2207" s="175" t="n"/>
      <c r="AB2207" s="175" t="n"/>
      <c r="AC2207" s="175" t="n"/>
      <c r="AD2207" s="175" t="n"/>
      <c r="AE2207" s="175" t="n"/>
      <c r="AF2207" s="175" t="n"/>
      <c r="AG2207" s="175" t="n"/>
      <c r="AH2207" s="175" t="n"/>
      <c r="AI2207" s="175" t="n"/>
      <c r="AJ2207" s="175" t="n"/>
    </row>
    <row r="2208">
      <c r="B2208" s="175" t="n"/>
      <c r="C2208" s="175" t="n"/>
      <c r="D2208" s="175" t="n"/>
      <c r="E2208" s="175" t="n"/>
      <c r="F2208" s="175" t="n"/>
      <c r="G2208" s="175" t="n"/>
      <c r="H2208" s="175" t="n"/>
      <c r="I2208" s="175" t="n"/>
      <c r="J2208" s="175" t="n"/>
      <c r="K2208" s="175" t="n"/>
      <c r="L2208" s="175" t="n"/>
      <c r="M2208" s="175" t="n"/>
      <c r="N2208" s="175" t="n"/>
      <c r="O2208" s="175" t="n"/>
      <c r="P2208" s="175" t="n"/>
      <c r="Q2208" s="175" t="n"/>
      <c r="R2208" s="175" t="n"/>
      <c r="S2208" s="257" t="n"/>
      <c r="U2208" s="296" t="n"/>
      <c r="V2208" s="175" t="n"/>
      <c r="W2208" s="175" t="n"/>
      <c r="X2208" s="175" t="n"/>
      <c r="Y2208" s="175" t="n"/>
      <c r="Z2208" s="175" t="n"/>
      <c r="AA2208" s="175" t="n"/>
      <c r="AB2208" s="175" t="n"/>
      <c r="AC2208" s="175" t="n"/>
      <c r="AD2208" s="175" t="n"/>
      <c r="AE2208" s="175" t="n"/>
      <c r="AF2208" s="175" t="n"/>
      <c r="AG2208" s="175" t="n"/>
      <c r="AH2208" s="175" t="n"/>
      <c r="AI2208" s="175" t="n"/>
      <c r="AJ2208" s="175" t="n"/>
    </row>
    <row r="2209">
      <c r="B2209" s="175" t="n"/>
      <c r="C2209" s="175" t="n"/>
      <c r="D2209" s="175" t="n"/>
      <c r="E2209" s="175" t="n"/>
      <c r="F2209" s="175" t="n"/>
      <c r="G2209" s="175" t="n"/>
      <c r="H2209" s="175" t="n"/>
      <c r="I2209" s="175" t="n"/>
      <c r="J2209" s="175" t="n"/>
      <c r="K2209" s="175" t="n"/>
      <c r="L2209" s="175" t="n"/>
      <c r="M2209" s="175" t="n"/>
      <c r="N2209" s="175" t="n"/>
      <c r="O2209" s="175" t="n"/>
      <c r="P2209" s="175" t="n"/>
      <c r="Q2209" s="175" t="n"/>
      <c r="R2209" s="175" t="n"/>
      <c r="S2209" s="257" t="n"/>
      <c r="U2209" s="296" t="n"/>
      <c r="V2209" s="175" t="n"/>
      <c r="W2209" s="175" t="n"/>
      <c r="X2209" s="175" t="n"/>
      <c r="Y2209" s="175" t="n"/>
      <c r="Z2209" s="175" t="n"/>
      <c r="AA2209" s="175" t="n"/>
      <c r="AB2209" s="175" t="n"/>
      <c r="AC2209" s="175" t="n"/>
      <c r="AD2209" s="175" t="n"/>
      <c r="AE2209" s="175" t="n"/>
      <c r="AF2209" s="175" t="n"/>
      <c r="AG2209" s="175" t="n"/>
      <c r="AH2209" s="175" t="n"/>
      <c r="AI2209" s="175" t="n"/>
      <c r="AJ2209" s="175" t="n"/>
    </row>
    <row r="2210">
      <c r="B2210" s="175" t="n"/>
      <c r="C2210" s="175" t="n"/>
      <c r="D2210" s="175" t="n"/>
      <c r="E2210" s="175" t="n"/>
      <c r="F2210" s="175" t="n"/>
      <c r="G2210" s="175" t="n"/>
      <c r="H2210" s="175" t="n"/>
      <c r="I2210" s="175" t="n"/>
      <c r="J2210" s="175" t="n"/>
      <c r="K2210" s="175" t="n"/>
      <c r="L2210" s="175" t="n"/>
      <c r="M2210" s="175" t="n"/>
      <c r="N2210" s="175" t="n"/>
      <c r="O2210" s="175" t="n"/>
      <c r="P2210" s="175" t="n"/>
      <c r="Q2210" s="175" t="n"/>
      <c r="R2210" s="175" t="n"/>
      <c r="S2210" s="257" t="n"/>
      <c r="U2210" s="296" t="n"/>
      <c r="V2210" s="175" t="n"/>
      <c r="W2210" s="175" t="n"/>
      <c r="X2210" s="175" t="n"/>
      <c r="Y2210" s="175" t="n"/>
      <c r="Z2210" s="175" t="n"/>
      <c r="AA2210" s="175" t="n"/>
      <c r="AB2210" s="175" t="n"/>
      <c r="AC2210" s="175" t="n"/>
      <c r="AD2210" s="175" t="n"/>
      <c r="AE2210" s="175" t="n"/>
      <c r="AF2210" s="175" t="n"/>
      <c r="AG2210" s="175" t="n"/>
      <c r="AH2210" s="175" t="n"/>
      <c r="AI2210" s="175" t="n"/>
      <c r="AJ2210" s="175" t="n"/>
    </row>
    <row r="2211">
      <c r="B2211" s="175" t="n"/>
      <c r="C2211" s="175" t="n"/>
      <c r="D2211" s="175" t="n"/>
      <c r="E2211" s="175" t="n"/>
      <c r="F2211" s="175" t="n"/>
      <c r="G2211" s="175" t="n"/>
      <c r="H2211" s="175" t="n"/>
      <c r="I2211" s="175" t="n"/>
      <c r="J2211" s="175" t="n"/>
      <c r="K2211" s="175" t="n"/>
      <c r="L2211" s="175" t="n"/>
      <c r="M2211" s="175" t="n"/>
      <c r="N2211" s="175" t="n"/>
      <c r="O2211" s="175" t="n"/>
      <c r="P2211" s="175" t="n"/>
      <c r="Q2211" s="175" t="n"/>
      <c r="R2211" s="175" t="n"/>
      <c r="S2211" s="257" t="n"/>
      <c r="U2211" s="296" t="n"/>
      <c r="V2211" s="175" t="n"/>
      <c r="W2211" s="175" t="n"/>
      <c r="X2211" s="175" t="n"/>
      <c r="Y2211" s="175" t="n"/>
      <c r="Z2211" s="175" t="n"/>
      <c r="AA2211" s="175" t="n"/>
      <c r="AB2211" s="175" t="n"/>
      <c r="AC2211" s="175" t="n"/>
      <c r="AD2211" s="175" t="n"/>
      <c r="AE2211" s="175" t="n"/>
      <c r="AF2211" s="175" t="n"/>
      <c r="AG2211" s="175" t="n"/>
      <c r="AH2211" s="175" t="n"/>
      <c r="AI2211" s="175" t="n"/>
      <c r="AJ2211" s="175" t="n"/>
    </row>
    <row r="2212">
      <c r="B2212" s="175" t="n"/>
      <c r="C2212" s="175" t="n"/>
      <c r="D2212" s="175" t="n"/>
      <c r="E2212" s="175" t="n"/>
      <c r="F2212" s="175" t="n"/>
      <c r="G2212" s="175" t="n"/>
      <c r="H2212" s="175" t="n"/>
      <c r="I2212" s="175" t="n"/>
      <c r="J2212" s="175" t="n"/>
      <c r="K2212" s="175" t="n"/>
      <c r="L2212" s="175" t="n"/>
      <c r="M2212" s="175" t="n"/>
      <c r="N2212" s="175" t="n"/>
      <c r="O2212" s="175" t="n"/>
      <c r="P2212" s="175" t="n"/>
      <c r="Q2212" s="175" t="n"/>
      <c r="R2212" s="175" t="n"/>
      <c r="S2212" s="257" t="n"/>
      <c r="U2212" s="296" t="n"/>
      <c r="V2212" s="175" t="n"/>
      <c r="W2212" s="175" t="n"/>
      <c r="X2212" s="175" t="n"/>
      <c r="Y2212" s="175" t="n"/>
      <c r="Z2212" s="175" t="n"/>
      <c r="AA2212" s="175" t="n"/>
      <c r="AB2212" s="175" t="n"/>
      <c r="AC2212" s="175" t="n"/>
      <c r="AD2212" s="175" t="n"/>
      <c r="AE2212" s="175" t="n"/>
      <c r="AF2212" s="175" t="n"/>
      <c r="AG2212" s="175" t="n"/>
      <c r="AH2212" s="175" t="n"/>
      <c r="AI2212" s="175" t="n"/>
      <c r="AJ2212" s="175" t="n"/>
    </row>
    <row r="2213">
      <c r="B2213" s="175" t="n"/>
      <c r="C2213" s="175" t="n"/>
      <c r="D2213" s="175" t="n"/>
      <c r="E2213" s="175" t="n"/>
      <c r="F2213" s="175" t="n"/>
      <c r="G2213" s="175" t="n"/>
      <c r="H2213" s="175" t="n"/>
      <c r="I2213" s="175" t="n"/>
      <c r="J2213" s="175" t="n"/>
      <c r="K2213" s="175" t="n"/>
      <c r="L2213" s="175" t="n"/>
      <c r="M2213" s="175" t="n"/>
      <c r="N2213" s="175" t="n"/>
      <c r="O2213" s="175" t="n"/>
      <c r="P2213" s="175" t="n"/>
      <c r="Q2213" s="175" t="n"/>
      <c r="R2213" s="175" t="n"/>
      <c r="S2213" s="257" t="n"/>
      <c r="U2213" s="296" t="n"/>
      <c r="V2213" s="175" t="n"/>
      <c r="W2213" s="175" t="n"/>
      <c r="X2213" s="175" t="n"/>
      <c r="Y2213" s="175" t="n"/>
      <c r="Z2213" s="175" t="n"/>
      <c r="AA2213" s="175" t="n"/>
      <c r="AB2213" s="175" t="n"/>
      <c r="AC2213" s="175" t="n"/>
      <c r="AD2213" s="175" t="n"/>
      <c r="AE2213" s="175" t="n"/>
      <c r="AF2213" s="175" t="n"/>
      <c r="AG2213" s="175" t="n"/>
      <c r="AH2213" s="175" t="n"/>
      <c r="AI2213" s="175" t="n"/>
      <c r="AJ2213" s="175" t="n"/>
    </row>
    <row r="2214">
      <c r="B2214" s="175" t="n"/>
      <c r="C2214" s="175" t="n"/>
      <c r="D2214" s="175" t="n"/>
      <c r="E2214" s="175" t="n"/>
      <c r="F2214" s="175" t="n"/>
      <c r="G2214" s="175" t="n"/>
      <c r="H2214" s="175" t="n"/>
      <c r="I2214" s="175" t="n"/>
      <c r="J2214" s="175" t="n"/>
      <c r="K2214" s="175" t="n"/>
      <c r="L2214" s="175" t="n"/>
      <c r="M2214" s="175" t="n"/>
      <c r="N2214" s="175" t="n"/>
      <c r="O2214" s="175" t="n"/>
      <c r="P2214" s="175" t="n"/>
      <c r="Q2214" s="175" t="n"/>
      <c r="R2214" s="175" t="n"/>
      <c r="S2214" s="257" t="n"/>
      <c r="U2214" s="296" t="n"/>
      <c r="V2214" s="175" t="n"/>
      <c r="W2214" s="175" t="n"/>
      <c r="X2214" s="175" t="n"/>
      <c r="Y2214" s="175" t="n"/>
      <c r="Z2214" s="175" t="n"/>
      <c r="AA2214" s="175" t="n"/>
      <c r="AB2214" s="175" t="n"/>
      <c r="AC2214" s="175" t="n"/>
      <c r="AD2214" s="175" t="n"/>
      <c r="AE2214" s="175" t="n"/>
      <c r="AF2214" s="175" t="n"/>
      <c r="AG2214" s="175" t="n"/>
      <c r="AH2214" s="175" t="n"/>
      <c r="AI2214" s="175" t="n"/>
      <c r="AJ2214" s="175" t="n"/>
    </row>
    <row r="2215">
      <c r="B2215" s="175" t="n"/>
      <c r="C2215" s="175" t="n"/>
      <c r="D2215" s="175" t="n"/>
      <c r="E2215" s="175" t="n"/>
      <c r="F2215" s="175" t="n"/>
      <c r="G2215" s="175" t="n"/>
      <c r="H2215" s="175" t="n"/>
      <c r="I2215" s="175" t="n"/>
      <c r="J2215" s="175" t="n"/>
      <c r="K2215" s="175" t="n"/>
      <c r="L2215" s="175" t="n"/>
      <c r="M2215" s="175" t="n"/>
      <c r="N2215" s="175" t="n"/>
      <c r="O2215" s="175" t="n"/>
      <c r="P2215" s="175" t="n"/>
      <c r="Q2215" s="175" t="n"/>
      <c r="R2215" s="175" t="n"/>
      <c r="S2215" s="257" t="n"/>
      <c r="U2215" s="296" t="n"/>
      <c r="V2215" s="175" t="n"/>
      <c r="W2215" s="175" t="n"/>
      <c r="X2215" s="175" t="n"/>
      <c r="Y2215" s="175" t="n"/>
      <c r="Z2215" s="175" t="n"/>
      <c r="AA2215" s="175" t="n"/>
      <c r="AB2215" s="175" t="n"/>
      <c r="AC2215" s="175" t="n"/>
      <c r="AD2215" s="175" t="n"/>
      <c r="AE2215" s="175" t="n"/>
      <c r="AF2215" s="175" t="n"/>
      <c r="AG2215" s="175" t="n"/>
      <c r="AH2215" s="175" t="n"/>
      <c r="AI2215" s="175" t="n"/>
      <c r="AJ2215" s="175" t="n"/>
    </row>
    <row r="2216">
      <c r="B2216" s="175" t="n"/>
      <c r="C2216" s="175" t="n"/>
      <c r="D2216" s="175" t="n"/>
      <c r="E2216" s="175" t="n"/>
      <c r="F2216" s="175" t="n"/>
      <c r="G2216" s="175" t="n"/>
      <c r="H2216" s="175" t="n"/>
      <c r="I2216" s="175" t="n"/>
      <c r="J2216" s="175" t="n"/>
      <c r="K2216" s="175" t="n"/>
      <c r="L2216" s="175" t="n"/>
      <c r="M2216" s="175" t="n"/>
      <c r="N2216" s="175" t="n"/>
      <c r="O2216" s="175" t="n"/>
      <c r="P2216" s="175" t="n"/>
      <c r="Q2216" s="175" t="n"/>
      <c r="R2216" s="175" t="n"/>
      <c r="S2216" s="257" t="n"/>
      <c r="U2216" s="296" t="n"/>
      <c r="V2216" s="175" t="n"/>
      <c r="W2216" s="175" t="n"/>
      <c r="X2216" s="175" t="n"/>
      <c r="Y2216" s="175" t="n"/>
      <c r="Z2216" s="175" t="n"/>
      <c r="AA2216" s="175" t="n"/>
      <c r="AB2216" s="175" t="n"/>
      <c r="AC2216" s="175" t="n"/>
      <c r="AD2216" s="175" t="n"/>
      <c r="AE2216" s="175" t="n"/>
      <c r="AF2216" s="175" t="n"/>
      <c r="AG2216" s="175" t="n"/>
      <c r="AH2216" s="175" t="n"/>
      <c r="AI2216" s="175" t="n"/>
      <c r="AJ2216" s="175" t="n"/>
    </row>
    <row r="2217">
      <c r="B2217" s="175" t="n"/>
      <c r="C2217" s="175" t="n"/>
      <c r="D2217" s="175" t="n"/>
      <c r="E2217" s="175" t="n"/>
      <c r="F2217" s="175" t="n"/>
      <c r="G2217" s="175" t="n"/>
      <c r="H2217" s="175" t="n"/>
      <c r="I2217" s="175" t="n"/>
      <c r="J2217" s="175" t="n"/>
      <c r="K2217" s="175" t="n"/>
      <c r="L2217" s="175" t="n"/>
      <c r="M2217" s="175" t="n"/>
      <c r="N2217" s="175" t="n"/>
      <c r="O2217" s="175" t="n"/>
      <c r="P2217" s="175" t="n"/>
      <c r="Q2217" s="175" t="n"/>
      <c r="R2217" s="175" t="n"/>
      <c r="S2217" s="257" t="n"/>
      <c r="U2217" s="296" t="n"/>
      <c r="V2217" s="175" t="n"/>
      <c r="W2217" s="175" t="n"/>
      <c r="X2217" s="175" t="n"/>
      <c r="Y2217" s="175" t="n"/>
      <c r="Z2217" s="175" t="n"/>
      <c r="AA2217" s="175" t="n"/>
      <c r="AB2217" s="175" t="n"/>
      <c r="AC2217" s="175" t="n"/>
      <c r="AD2217" s="175" t="n"/>
      <c r="AE2217" s="175" t="n"/>
      <c r="AF2217" s="175" t="n"/>
      <c r="AG2217" s="175" t="n"/>
      <c r="AH2217" s="175" t="n"/>
      <c r="AI2217" s="175" t="n"/>
      <c r="AJ2217" s="175" t="n"/>
    </row>
    <row r="2218">
      <c r="B2218" s="175" t="n"/>
      <c r="C2218" s="175" t="n"/>
      <c r="D2218" s="175" t="n"/>
      <c r="E2218" s="175" t="n"/>
      <c r="F2218" s="175" t="n"/>
      <c r="G2218" s="175" t="n"/>
      <c r="H2218" s="175" t="n"/>
      <c r="I2218" s="175" t="n"/>
      <c r="J2218" s="175" t="n"/>
      <c r="K2218" s="175" t="n"/>
      <c r="L2218" s="175" t="n"/>
      <c r="M2218" s="175" t="n"/>
      <c r="N2218" s="175" t="n"/>
      <c r="O2218" s="175" t="n"/>
      <c r="P2218" s="175" t="n"/>
      <c r="Q2218" s="175" t="n"/>
      <c r="R2218" s="175" t="n"/>
      <c r="S2218" s="257" t="n"/>
      <c r="U2218" s="296" t="n"/>
      <c r="V2218" s="175" t="n"/>
      <c r="W2218" s="175" t="n"/>
      <c r="X2218" s="175" t="n"/>
      <c r="Y2218" s="175" t="n"/>
      <c r="Z2218" s="175" t="n"/>
      <c r="AA2218" s="175" t="n"/>
      <c r="AB2218" s="175" t="n"/>
      <c r="AC2218" s="175" t="n"/>
      <c r="AD2218" s="175" t="n"/>
      <c r="AE2218" s="175" t="n"/>
      <c r="AF2218" s="175" t="n"/>
      <c r="AG2218" s="175" t="n"/>
      <c r="AH2218" s="175" t="n"/>
      <c r="AI2218" s="175" t="n"/>
      <c r="AJ2218" s="175" t="n"/>
    </row>
    <row r="2219">
      <c r="B2219" s="175" t="n"/>
      <c r="C2219" s="175" t="n"/>
      <c r="D2219" s="175" t="n"/>
      <c r="E2219" s="175" t="n"/>
      <c r="F2219" s="175" t="n"/>
      <c r="G2219" s="175" t="n"/>
      <c r="H2219" s="175" t="n"/>
      <c r="I2219" s="175" t="n"/>
      <c r="J2219" s="175" t="n"/>
      <c r="K2219" s="175" t="n"/>
      <c r="L2219" s="175" t="n"/>
      <c r="M2219" s="175" t="n"/>
      <c r="N2219" s="175" t="n"/>
      <c r="O2219" s="175" t="n"/>
      <c r="P2219" s="175" t="n"/>
      <c r="Q2219" s="175" t="n"/>
      <c r="R2219" s="175" t="n"/>
      <c r="S2219" s="257" t="n"/>
      <c r="U2219" s="296" t="n"/>
      <c r="V2219" s="175" t="n"/>
      <c r="W2219" s="175" t="n"/>
      <c r="X2219" s="175" t="n"/>
      <c r="Y2219" s="175" t="n"/>
      <c r="Z2219" s="175" t="n"/>
      <c r="AA2219" s="175" t="n"/>
      <c r="AB2219" s="175" t="n"/>
      <c r="AC2219" s="175" t="n"/>
      <c r="AD2219" s="175" t="n"/>
      <c r="AE2219" s="175" t="n"/>
      <c r="AF2219" s="175" t="n"/>
      <c r="AG2219" s="175" t="n"/>
      <c r="AH2219" s="175" t="n"/>
      <c r="AI2219" s="175" t="n"/>
      <c r="AJ2219" s="175" t="n"/>
    </row>
    <row r="2220">
      <c r="B2220" s="175" t="n"/>
      <c r="C2220" s="175" t="n"/>
      <c r="D2220" s="175" t="n"/>
      <c r="E2220" s="175" t="n"/>
      <c r="F2220" s="175" t="n"/>
      <c r="G2220" s="175" t="n"/>
      <c r="H2220" s="175" t="n"/>
      <c r="I2220" s="175" t="n"/>
      <c r="J2220" s="175" t="n"/>
      <c r="K2220" s="175" t="n"/>
      <c r="L2220" s="175" t="n"/>
      <c r="M2220" s="175" t="n"/>
      <c r="N2220" s="175" t="n"/>
      <c r="O2220" s="175" t="n"/>
      <c r="P2220" s="175" t="n"/>
      <c r="Q2220" s="175" t="n"/>
      <c r="R2220" s="175" t="n"/>
      <c r="S2220" s="257" t="n"/>
      <c r="U2220" s="296" t="n"/>
      <c r="V2220" s="175" t="n"/>
      <c r="W2220" s="175" t="n"/>
      <c r="X2220" s="175" t="n"/>
      <c r="Y2220" s="175" t="n"/>
      <c r="Z2220" s="175" t="n"/>
      <c r="AA2220" s="175" t="n"/>
      <c r="AB2220" s="175" t="n"/>
      <c r="AC2220" s="175" t="n"/>
      <c r="AD2220" s="175" t="n"/>
      <c r="AE2220" s="175" t="n"/>
      <c r="AF2220" s="175" t="n"/>
      <c r="AG2220" s="175" t="n"/>
      <c r="AH2220" s="175" t="n"/>
      <c r="AI2220" s="175" t="n"/>
      <c r="AJ2220" s="175" t="n"/>
    </row>
    <row r="2221">
      <c r="B2221" s="175" t="n"/>
      <c r="C2221" s="175" t="n"/>
      <c r="D2221" s="175" t="n"/>
      <c r="E2221" s="175" t="n"/>
      <c r="F2221" s="175" t="n"/>
      <c r="G2221" s="175" t="n"/>
      <c r="H2221" s="175" t="n"/>
      <c r="I2221" s="175" t="n"/>
      <c r="J2221" s="175" t="n"/>
      <c r="K2221" s="175" t="n"/>
      <c r="L2221" s="175" t="n"/>
      <c r="M2221" s="175" t="n"/>
      <c r="N2221" s="175" t="n"/>
      <c r="O2221" s="175" t="n"/>
      <c r="P2221" s="175" t="n"/>
      <c r="Q2221" s="175" t="n"/>
      <c r="R2221" s="175" t="n"/>
      <c r="S2221" s="257" t="n"/>
      <c r="U2221" s="296" t="n"/>
      <c r="V2221" s="175" t="n"/>
      <c r="W2221" s="175" t="n"/>
      <c r="X2221" s="175" t="n"/>
      <c r="Y2221" s="175" t="n"/>
      <c r="Z2221" s="175" t="n"/>
      <c r="AA2221" s="175" t="n"/>
      <c r="AB2221" s="175" t="n"/>
      <c r="AC2221" s="175" t="n"/>
      <c r="AD2221" s="175" t="n"/>
      <c r="AE2221" s="175" t="n"/>
      <c r="AF2221" s="175" t="n"/>
      <c r="AG2221" s="175" t="n"/>
      <c r="AH2221" s="175" t="n"/>
      <c r="AI2221" s="175" t="n"/>
      <c r="AJ2221" s="175" t="n"/>
    </row>
    <row r="2222">
      <c r="B2222" s="175" t="n"/>
      <c r="C2222" s="175" t="n"/>
      <c r="D2222" s="175" t="n"/>
      <c r="E2222" s="175" t="n"/>
      <c r="F2222" s="175" t="n"/>
      <c r="G2222" s="175" t="n"/>
      <c r="H2222" s="175" t="n"/>
      <c r="I2222" s="175" t="n"/>
      <c r="J2222" s="175" t="n"/>
      <c r="K2222" s="175" t="n"/>
      <c r="L2222" s="175" t="n"/>
      <c r="M2222" s="175" t="n"/>
      <c r="N2222" s="175" t="n"/>
      <c r="O2222" s="175" t="n"/>
      <c r="P2222" s="175" t="n"/>
      <c r="Q2222" s="175" t="n"/>
      <c r="R2222" s="175" t="n"/>
      <c r="S2222" s="257" t="n"/>
      <c r="U2222" s="296" t="n"/>
      <c r="V2222" s="175" t="n"/>
      <c r="W2222" s="175" t="n"/>
      <c r="X2222" s="175" t="n"/>
      <c r="Y2222" s="175" t="n"/>
      <c r="Z2222" s="175" t="n"/>
      <c r="AA2222" s="175" t="n"/>
      <c r="AB2222" s="175" t="n"/>
      <c r="AC2222" s="175" t="n"/>
      <c r="AD2222" s="175" t="n"/>
      <c r="AE2222" s="175" t="n"/>
      <c r="AF2222" s="175" t="n"/>
      <c r="AG2222" s="175" t="n"/>
      <c r="AH2222" s="175" t="n"/>
      <c r="AI2222" s="175" t="n"/>
      <c r="AJ2222" s="175" t="n"/>
    </row>
    <row r="2223">
      <c r="B2223" s="175" t="n"/>
      <c r="C2223" s="175" t="n"/>
      <c r="D2223" s="175" t="n"/>
      <c r="E2223" s="175" t="n"/>
      <c r="F2223" s="175" t="n"/>
      <c r="G2223" s="175" t="n"/>
      <c r="H2223" s="175" t="n"/>
      <c r="I2223" s="175" t="n"/>
      <c r="J2223" s="175" t="n"/>
      <c r="K2223" s="175" t="n"/>
      <c r="L2223" s="175" t="n"/>
      <c r="M2223" s="175" t="n"/>
      <c r="N2223" s="175" t="n"/>
      <c r="O2223" s="175" t="n"/>
      <c r="P2223" s="175" t="n"/>
      <c r="Q2223" s="175" t="n"/>
      <c r="R2223" s="175" t="n"/>
      <c r="S2223" s="257" t="n"/>
      <c r="U2223" s="296" t="n"/>
      <c r="V2223" s="175" t="n"/>
      <c r="W2223" s="175" t="n"/>
      <c r="X2223" s="175" t="n"/>
      <c r="Y2223" s="175" t="n"/>
      <c r="Z2223" s="175" t="n"/>
      <c r="AA2223" s="175" t="n"/>
      <c r="AB2223" s="175" t="n"/>
      <c r="AC2223" s="175" t="n"/>
      <c r="AD2223" s="175" t="n"/>
      <c r="AE2223" s="175" t="n"/>
      <c r="AF2223" s="175" t="n"/>
      <c r="AG2223" s="175" t="n"/>
      <c r="AH2223" s="175" t="n"/>
      <c r="AI2223" s="175" t="n"/>
      <c r="AJ2223" s="175" t="n"/>
    </row>
    <row r="2224">
      <c r="B2224" s="175" t="n"/>
      <c r="C2224" s="175" t="n"/>
      <c r="D2224" s="175" t="n"/>
      <c r="E2224" s="175" t="n"/>
      <c r="F2224" s="175" t="n"/>
      <c r="G2224" s="175" t="n"/>
      <c r="H2224" s="175" t="n"/>
      <c r="I2224" s="175" t="n"/>
      <c r="J2224" s="175" t="n"/>
      <c r="K2224" s="175" t="n"/>
      <c r="L2224" s="175" t="n"/>
      <c r="M2224" s="175" t="n"/>
      <c r="N2224" s="175" t="n"/>
      <c r="O2224" s="175" t="n"/>
      <c r="P2224" s="175" t="n"/>
      <c r="Q2224" s="175" t="n"/>
      <c r="R2224" s="175" t="n"/>
      <c r="S2224" s="257" t="n"/>
      <c r="U2224" s="296" t="n"/>
      <c r="V2224" s="175" t="n"/>
      <c r="W2224" s="175" t="n"/>
      <c r="X2224" s="175" t="n"/>
      <c r="Y2224" s="175" t="n"/>
      <c r="Z2224" s="175" t="n"/>
      <c r="AA2224" s="175" t="n"/>
      <c r="AB2224" s="175" t="n"/>
      <c r="AC2224" s="175" t="n"/>
      <c r="AD2224" s="175" t="n"/>
      <c r="AE2224" s="175" t="n"/>
      <c r="AF2224" s="175" t="n"/>
      <c r="AG2224" s="175" t="n"/>
      <c r="AH2224" s="175" t="n"/>
      <c r="AI2224" s="175" t="n"/>
      <c r="AJ2224" s="175" t="n"/>
    </row>
    <row r="2225">
      <c r="B2225" s="175" t="n"/>
      <c r="C2225" s="175" t="n"/>
      <c r="D2225" s="175" t="n"/>
      <c r="E2225" s="175" t="n"/>
      <c r="F2225" s="175" t="n"/>
      <c r="G2225" s="175" t="n"/>
      <c r="H2225" s="175" t="n"/>
      <c r="I2225" s="175" t="n"/>
      <c r="J2225" s="175" t="n"/>
      <c r="K2225" s="175" t="n"/>
      <c r="L2225" s="175" t="n"/>
      <c r="M2225" s="175" t="n"/>
      <c r="N2225" s="175" t="n"/>
      <c r="O2225" s="175" t="n"/>
      <c r="P2225" s="175" t="n"/>
      <c r="Q2225" s="175" t="n"/>
      <c r="R2225" s="175" t="n"/>
      <c r="S2225" s="257" t="n"/>
      <c r="U2225" s="296" t="n"/>
      <c r="V2225" s="175" t="n"/>
      <c r="W2225" s="175" t="n"/>
      <c r="X2225" s="175" t="n"/>
      <c r="Y2225" s="175" t="n"/>
      <c r="Z2225" s="175" t="n"/>
      <c r="AA2225" s="175" t="n"/>
      <c r="AB2225" s="175" t="n"/>
      <c r="AC2225" s="175" t="n"/>
      <c r="AD2225" s="175" t="n"/>
      <c r="AE2225" s="175" t="n"/>
      <c r="AF2225" s="175" t="n"/>
      <c r="AG2225" s="175" t="n"/>
      <c r="AH2225" s="175" t="n"/>
      <c r="AI2225" s="175" t="n"/>
      <c r="AJ2225" s="175" t="n"/>
    </row>
    <row r="2226">
      <c r="B2226" s="175" t="n"/>
      <c r="C2226" s="175" t="n"/>
      <c r="D2226" s="175" t="n"/>
      <c r="E2226" s="175" t="n"/>
      <c r="F2226" s="175" t="n"/>
      <c r="G2226" s="175" t="n"/>
      <c r="H2226" s="175" t="n"/>
      <c r="I2226" s="175" t="n"/>
      <c r="J2226" s="175" t="n"/>
      <c r="K2226" s="175" t="n"/>
      <c r="L2226" s="175" t="n"/>
      <c r="M2226" s="175" t="n"/>
      <c r="N2226" s="175" t="n"/>
      <c r="O2226" s="175" t="n"/>
      <c r="P2226" s="175" t="n"/>
      <c r="Q2226" s="175" t="n"/>
      <c r="R2226" s="175" t="n"/>
      <c r="S2226" s="257" t="n"/>
      <c r="U2226" s="296" t="n"/>
      <c r="V2226" s="175" t="n"/>
      <c r="W2226" s="175" t="n"/>
      <c r="X2226" s="175" t="n"/>
      <c r="Y2226" s="175" t="n"/>
      <c r="Z2226" s="175" t="n"/>
      <c r="AA2226" s="175" t="n"/>
      <c r="AB2226" s="175" t="n"/>
      <c r="AC2226" s="175" t="n"/>
      <c r="AD2226" s="175" t="n"/>
      <c r="AE2226" s="175" t="n"/>
      <c r="AF2226" s="175" t="n"/>
      <c r="AG2226" s="175" t="n"/>
      <c r="AH2226" s="175" t="n"/>
      <c r="AI2226" s="175" t="n"/>
      <c r="AJ2226" s="175" t="n"/>
    </row>
    <row r="2227">
      <c r="B2227" s="175" t="n"/>
      <c r="C2227" s="175" t="n"/>
      <c r="D2227" s="175" t="n"/>
      <c r="E2227" s="175" t="n"/>
      <c r="F2227" s="175" t="n"/>
      <c r="G2227" s="175" t="n"/>
      <c r="H2227" s="175" t="n"/>
      <c r="I2227" s="175" t="n"/>
      <c r="J2227" s="175" t="n"/>
      <c r="K2227" s="175" t="n"/>
      <c r="L2227" s="175" t="n"/>
      <c r="M2227" s="175" t="n"/>
      <c r="N2227" s="175" t="n"/>
      <c r="O2227" s="175" t="n"/>
      <c r="P2227" s="175" t="n"/>
      <c r="Q2227" s="175" t="n"/>
      <c r="R2227" s="175" t="n"/>
      <c r="S2227" s="257" t="n"/>
      <c r="U2227" s="296" t="n"/>
      <c r="V2227" s="175" t="n"/>
      <c r="W2227" s="175" t="n"/>
      <c r="X2227" s="175" t="n"/>
      <c r="Y2227" s="175" t="n"/>
      <c r="Z2227" s="175" t="n"/>
      <c r="AA2227" s="175" t="n"/>
      <c r="AB2227" s="175" t="n"/>
      <c r="AC2227" s="175" t="n"/>
      <c r="AD2227" s="175" t="n"/>
      <c r="AE2227" s="175" t="n"/>
      <c r="AF2227" s="175" t="n"/>
      <c r="AG2227" s="175" t="n"/>
      <c r="AH2227" s="175" t="n"/>
      <c r="AI2227" s="175" t="n"/>
      <c r="AJ2227" s="175" t="n"/>
    </row>
    <row r="2228">
      <c r="B2228" s="175" t="n"/>
      <c r="C2228" s="175" t="n"/>
      <c r="D2228" s="175" t="n"/>
      <c r="E2228" s="175" t="n"/>
      <c r="F2228" s="175" t="n"/>
      <c r="G2228" s="175" t="n"/>
      <c r="H2228" s="175" t="n"/>
      <c r="I2228" s="175" t="n"/>
      <c r="J2228" s="175" t="n"/>
      <c r="K2228" s="175" t="n"/>
      <c r="L2228" s="175" t="n"/>
      <c r="M2228" s="175" t="n"/>
      <c r="N2228" s="175" t="n"/>
      <c r="O2228" s="175" t="n"/>
      <c r="P2228" s="175" t="n"/>
      <c r="Q2228" s="175" t="n"/>
      <c r="R2228" s="175" t="n"/>
      <c r="S2228" s="257" t="n"/>
      <c r="U2228" s="296" t="n"/>
      <c r="V2228" s="175" t="n"/>
      <c r="W2228" s="175" t="n"/>
      <c r="X2228" s="175" t="n"/>
      <c r="Y2228" s="175" t="n"/>
      <c r="Z2228" s="175" t="n"/>
      <c r="AA2228" s="175" t="n"/>
      <c r="AB2228" s="175" t="n"/>
      <c r="AC2228" s="175" t="n"/>
      <c r="AD2228" s="175" t="n"/>
      <c r="AE2228" s="175" t="n"/>
      <c r="AF2228" s="175" t="n"/>
      <c r="AG2228" s="175" t="n"/>
      <c r="AH2228" s="175" t="n"/>
      <c r="AI2228" s="175" t="n"/>
      <c r="AJ2228" s="175" t="n"/>
    </row>
    <row r="2229">
      <c r="B2229" s="175" t="n"/>
      <c r="C2229" s="175" t="n"/>
      <c r="D2229" s="175" t="n"/>
      <c r="E2229" s="175" t="n"/>
      <c r="F2229" s="175" t="n"/>
      <c r="G2229" s="175" t="n"/>
      <c r="H2229" s="175" t="n"/>
      <c r="I2229" s="175" t="n"/>
      <c r="J2229" s="175" t="n"/>
      <c r="K2229" s="175" t="n"/>
      <c r="L2229" s="175" t="n"/>
      <c r="M2229" s="175" t="n"/>
      <c r="N2229" s="175" t="n"/>
      <c r="O2229" s="175" t="n"/>
      <c r="P2229" s="175" t="n"/>
      <c r="Q2229" s="175" t="n"/>
      <c r="R2229" s="175" t="n"/>
      <c r="S2229" s="257" t="n"/>
      <c r="U2229" s="296" t="n"/>
      <c r="V2229" s="175" t="n"/>
      <c r="W2229" s="175" t="n"/>
      <c r="X2229" s="175" t="n"/>
      <c r="Y2229" s="175" t="n"/>
      <c r="Z2229" s="175" t="n"/>
      <c r="AA2229" s="175" t="n"/>
      <c r="AB2229" s="175" t="n"/>
      <c r="AC2229" s="175" t="n"/>
      <c r="AD2229" s="175" t="n"/>
      <c r="AE2229" s="175" t="n"/>
      <c r="AF2229" s="175" t="n"/>
      <c r="AG2229" s="175" t="n"/>
      <c r="AH2229" s="175" t="n"/>
      <c r="AI2229" s="175" t="n"/>
      <c r="AJ2229" s="175" t="n"/>
    </row>
    <row r="2230">
      <c r="B2230" s="175" t="n"/>
      <c r="C2230" s="175" t="n"/>
      <c r="D2230" s="175" t="n"/>
      <c r="E2230" s="175" t="n"/>
      <c r="F2230" s="175" t="n"/>
      <c r="G2230" s="175" t="n"/>
      <c r="H2230" s="175" t="n"/>
      <c r="I2230" s="175" t="n"/>
      <c r="J2230" s="175" t="n"/>
      <c r="K2230" s="175" t="n"/>
      <c r="L2230" s="175" t="n"/>
      <c r="M2230" s="175" t="n"/>
      <c r="N2230" s="175" t="n"/>
      <c r="O2230" s="175" t="n"/>
      <c r="P2230" s="175" t="n"/>
      <c r="Q2230" s="175" t="n"/>
      <c r="R2230" s="175" t="n"/>
      <c r="S2230" s="257" t="n"/>
      <c r="U2230" s="296" t="n"/>
      <c r="V2230" s="175" t="n"/>
      <c r="W2230" s="175" t="n"/>
      <c r="X2230" s="175" t="n"/>
      <c r="Y2230" s="175" t="n"/>
      <c r="Z2230" s="175" t="n"/>
      <c r="AA2230" s="175" t="n"/>
      <c r="AB2230" s="175" t="n"/>
      <c r="AC2230" s="175" t="n"/>
      <c r="AD2230" s="175" t="n"/>
      <c r="AE2230" s="175" t="n"/>
      <c r="AF2230" s="175" t="n"/>
      <c r="AG2230" s="175" t="n"/>
      <c r="AH2230" s="175" t="n"/>
      <c r="AI2230" s="175" t="n"/>
      <c r="AJ2230" s="175" t="n"/>
    </row>
    <row r="2231">
      <c r="B2231" s="175" t="n"/>
      <c r="C2231" s="175" t="n"/>
      <c r="D2231" s="175" t="n"/>
      <c r="E2231" s="175" t="n"/>
      <c r="F2231" s="175" t="n"/>
      <c r="G2231" s="175" t="n"/>
      <c r="H2231" s="175" t="n"/>
      <c r="I2231" s="175" t="n"/>
      <c r="J2231" s="175" t="n"/>
      <c r="K2231" s="175" t="n"/>
      <c r="L2231" s="175" t="n"/>
      <c r="M2231" s="175" t="n"/>
      <c r="N2231" s="175" t="n"/>
      <c r="O2231" s="175" t="n"/>
      <c r="P2231" s="175" t="n"/>
      <c r="Q2231" s="175" t="n"/>
      <c r="R2231" s="175" t="n"/>
      <c r="S2231" s="257" t="n"/>
      <c r="U2231" s="296" t="n"/>
      <c r="V2231" s="175" t="n"/>
      <c r="W2231" s="175" t="n"/>
      <c r="X2231" s="175" t="n"/>
      <c r="Y2231" s="175" t="n"/>
      <c r="Z2231" s="175" t="n"/>
      <c r="AA2231" s="175" t="n"/>
      <c r="AB2231" s="175" t="n"/>
      <c r="AC2231" s="175" t="n"/>
      <c r="AD2231" s="175" t="n"/>
      <c r="AE2231" s="175" t="n"/>
      <c r="AF2231" s="175" t="n"/>
      <c r="AG2231" s="175" t="n"/>
      <c r="AH2231" s="175" t="n"/>
      <c r="AI2231" s="175" t="n"/>
      <c r="AJ2231" s="175" t="n"/>
    </row>
    <row r="2232">
      <c r="B2232" s="175" t="n"/>
      <c r="C2232" s="175" t="n"/>
      <c r="D2232" s="175" t="n"/>
      <c r="E2232" s="175" t="n"/>
      <c r="F2232" s="175" t="n"/>
      <c r="G2232" s="175" t="n"/>
      <c r="H2232" s="175" t="n"/>
      <c r="I2232" s="175" t="n"/>
      <c r="J2232" s="175" t="n"/>
      <c r="K2232" s="175" t="n"/>
      <c r="L2232" s="175" t="n"/>
      <c r="M2232" s="175" t="n"/>
      <c r="N2232" s="175" t="n"/>
      <c r="O2232" s="175" t="n"/>
      <c r="P2232" s="175" t="n"/>
      <c r="Q2232" s="175" t="n"/>
      <c r="R2232" s="175" t="n"/>
      <c r="S2232" s="257" t="n"/>
      <c r="U2232" s="296" t="n"/>
      <c r="V2232" s="175" t="n"/>
      <c r="W2232" s="175" t="n"/>
      <c r="X2232" s="175" t="n"/>
      <c r="Y2232" s="175" t="n"/>
      <c r="Z2232" s="175" t="n"/>
      <c r="AA2232" s="175" t="n"/>
      <c r="AB2232" s="175" t="n"/>
      <c r="AC2232" s="175" t="n"/>
      <c r="AD2232" s="175" t="n"/>
      <c r="AE2232" s="175" t="n"/>
      <c r="AF2232" s="175" t="n"/>
      <c r="AG2232" s="175" t="n"/>
      <c r="AH2232" s="175" t="n"/>
      <c r="AI2232" s="175" t="n"/>
      <c r="AJ2232" s="175" t="n"/>
    </row>
    <row r="2233">
      <c r="B2233" s="175" t="n"/>
      <c r="C2233" s="175" t="n"/>
      <c r="D2233" s="175" t="n"/>
      <c r="E2233" s="175" t="n"/>
      <c r="F2233" s="175" t="n"/>
      <c r="G2233" s="175" t="n"/>
      <c r="H2233" s="175" t="n"/>
      <c r="I2233" s="175" t="n"/>
      <c r="J2233" s="175" t="n"/>
      <c r="K2233" s="175" t="n"/>
      <c r="L2233" s="175" t="n"/>
      <c r="M2233" s="175" t="n"/>
      <c r="N2233" s="175" t="n"/>
      <c r="O2233" s="175" t="n"/>
      <c r="P2233" s="175" t="n"/>
      <c r="Q2233" s="175" t="n"/>
      <c r="R2233" s="175" t="n"/>
      <c r="S2233" s="257" t="n"/>
      <c r="U2233" s="296" t="n"/>
      <c r="V2233" s="175" t="n"/>
      <c r="W2233" s="175" t="n"/>
      <c r="X2233" s="175" t="n"/>
      <c r="Y2233" s="175" t="n"/>
      <c r="Z2233" s="175" t="n"/>
      <c r="AA2233" s="175" t="n"/>
      <c r="AB2233" s="175" t="n"/>
      <c r="AC2233" s="175" t="n"/>
      <c r="AD2233" s="175" t="n"/>
      <c r="AE2233" s="175" t="n"/>
      <c r="AF2233" s="175" t="n"/>
      <c r="AG2233" s="175" t="n"/>
      <c r="AH2233" s="175" t="n"/>
      <c r="AI2233" s="175" t="n"/>
      <c r="AJ2233" s="175" t="n"/>
    </row>
    <row r="2234">
      <c r="B2234" s="175" t="n"/>
      <c r="C2234" s="175" t="n"/>
      <c r="D2234" s="175" t="n"/>
      <c r="E2234" s="175" t="n"/>
      <c r="F2234" s="175" t="n"/>
      <c r="G2234" s="175" t="n"/>
      <c r="H2234" s="175" t="n"/>
      <c r="I2234" s="175" t="n"/>
      <c r="J2234" s="175" t="n"/>
      <c r="K2234" s="175" t="n"/>
      <c r="L2234" s="175" t="n"/>
      <c r="M2234" s="175" t="n"/>
      <c r="N2234" s="175" t="n"/>
      <c r="O2234" s="175" t="n"/>
      <c r="P2234" s="175" t="n"/>
      <c r="Q2234" s="175" t="n"/>
      <c r="R2234" s="175" t="n"/>
      <c r="S2234" s="257" t="n"/>
      <c r="U2234" s="296" t="n"/>
      <c r="V2234" s="175" t="n"/>
      <c r="W2234" s="175" t="n"/>
      <c r="X2234" s="175" t="n"/>
      <c r="Y2234" s="175" t="n"/>
      <c r="Z2234" s="175" t="n"/>
      <c r="AA2234" s="175" t="n"/>
      <c r="AB2234" s="175" t="n"/>
      <c r="AC2234" s="175" t="n"/>
      <c r="AD2234" s="175" t="n"/>
      <c r="AE2234" s="175" t="n"/>
      <c r="AF2234" s="175" t="n"/>
      <c r="AG2234" s="175" t="n"/>
      <c r="AH2234" s="175" t="n"/>
      <c r="AI2234" s="175" t="n"/>
      <c r="AJ2234" s="175" t="n"/>
    </row>
    <row r="2235">
      <c r="B2235" s="175" t="n"/>
      <c r="C2235" s="175" t="n"/>
      <c r="D2235" s="175" t="n"/>
      <c r="E2235" s="175" t="n"/>
      <c r="F2235" s="175" t="n"/>
      <c r="G2235" s="175" t="n"/>
      <c r="H2235" s="175" t="n"/>
      <c r="I2235" s="175" t="n"/>
      <c r="J2235" s="175" t="n"/>
      <c r="K2235" s="175" t="n"/>
      <c r="L2235" s="175" t="n"/>
      <c r="M2235" s="175" t="n"/>
      <c r="N2235" s="175" t="n"/>
      <c r="O2235" s="175" t="n"/>
      <c r="P2235" s="175" t="n"/>
      <c r="Q2235" s="175" t="n"/>
      <c r="R2235" s="175" t="n"/>
      <c r="S2235" s="257" t="n"/>
      <c r="U2235" s="296" t="n"/>
      <c r="V2235" s="175" t="n"/>
      <c r="W2235" s="175" t="n"/>
      <c r="X2235" s="175" t="n"/>
      <c r="Y2235" s="175" t="n"/>
      <c r="Z2235" s="175" t="n"/>
      <c r="AA2235" s="175" t="n"/>
      <c r="AB2235" s="175" t="n"/>
      <c r="AC2235" s="175" t="n"/>
      <c r="AD2235" s="175" t="n"/>
      <c r="AE2235" s="175" t="n"/>
      <c r="AF2235" s="175" t="n"/>
      <c r="AG2235" s="175" t="n"/>
      <c r="AH2235" s="175" t="n"/>
      <c r="AI2235" s="175" t="n"/>
      <c r="AJ2235" s="175" t="n"/>
    </row>
    <row r="2236">
      <c r="B2236" s="175" t="n"/>
      <c r="C2236" s="175" t="n"/>
      <c r="D2236" s="175" t="n"/>
      <c r="E2236" s="175" t="n"/>
      <c r="F2236" s="175" t="n"/>
      <c r="G2236" s="175" t="n"/>
      <c r="H2236" s="175" t="n"/>
      <c r="I2236" s="175" t="n"/>
      <c r="J2236" s="175" t="n"/>
      <c r="K2236" s="175" t="n"/>
      <c r="L2236" s="175" t="n"/>
      <c r="M2236" s="175" t="n"/>
      <c r="N2236" s="175" t="n"/>
      <c r="O2236" s="175" t="n"/>
      <c r="P2236" s="175" t="n"/>
      <c r="Q2236" s="175" t="n"/>
      <c r="R2236" s="175" t="n"/>
      <c r="S2236" s="257" t="n"/>
      <c r="U2236" s="296" t="n"/>
      <c r="V2236" s="175" t="n"/>
      <c r="W2236" s="175" t="n"/>
      <c r="X2236" s="175" t="n"/>
      <c r="Y2236" s="175" t="n"/>
      <c r="Z2236" s="175" t="n"/>
      <c r="AA2236" s="175" t="n"/>
      <c r="AB2236" s="175" t="n"/>
      <c r="AC2236" s="175" t="n"/>
      <c r="AD2236" s="175" t="n"/>
      <c r="AE2236" s="175" t="n"/>
      <c r="AF2236" s="175" t="n"/>
      <c r="AG2236" s="175" t="n"/>
      <c r="AH2236" s="175" t="n"/>
      <c r="AI2236" s="175" t="n"/>
      <c r="AJ2236" s="175" t="n"/>
    </row>
    <row r="2237">
      <c r="B2237" s="175" t="n"/>
      <c r="C2237" s="175" t="n"/>
      <c r="D2237" s="175" t="n"/>
      <c r="E2237" s="175" t="n"/>
      <c r="F2237" s="175" t="n"/>
      <c r="G2237" s="175" t="n"/>
      <c r="H2237" s="175" t="n"/>
      <c r="I2237" s="175" t="n"/>
      <c r="J2237" s="175" t="n"/>
      <c r="K2237" s="175" t="n"/>
      <c r="L2237" s="175" t="n"/>
      <c r="M2237" s="175" t="n"/>
      <c r="N2237" s="175" t="n"/>
      <c r="O2237" s="175" t="n"/>
      <c r="P2237" s="175" t="n"/>
      <c r="Q2237" s="175" t="n"/>
      <c r="R2237" s="175" t="n"/>
      <c r="S2237" s="257" t="n"/>
      <c r="U2237" s="296" t="n"/>
      <c r="V2237" s="175" t="n"/>
      <c r="W2237" s="175" t="n"/>
      <c r="X2237" s="175" t="n"/>
      <c r="Y2237" s="175" t="n"/>
      <c r="Z2237" s="175" t="n"/>
      <c r="AA2237" s="175" t="n"/>
      <c r="AB2237" s="175" t="n"/>
      <c r="AC2237" s="175" t="n"/>
      <c r="AD2237" s="175" t="n"/>
      <c r="AE2237" s="175" t="n"/>
      <c r="AF2237" s="175" t="n"/>
      <c r="AG2237" s="175" t="n"/>
      <c r="AH2237" s="175" t="n"/>
      <c r="AI2237" s="175" t="n"/>
      <c r="AJ2237" s="175" t="n"/>
    </row>
    <row r="2238">
      <c r="B2238" s="175" t="n"/>
      <c r="C2238" s="175" t="n"/>
      <c r="D2238" s="175" t="n"/>
      <c r="E2238" s="175" t="n"/>
      <c r="F2238" s="175" t="n"/>
      <c r="G2238" s="175" t="n"/>
      <c r="H2238" s="175" t="n"/>
      <c r="I2238" s="175" t="n"/>
      <c r="J2238" s="175" t="n"/>
      <c r="K2238" s="175" t="n"/>
      <c r="L2238" s="175" t="n"/>
      <c r="M2238" s="175" t="n"/>
      <c r="N2238" s="175" t="n"/>
      <c r="O2238" s="175" t="n"/>
      <c r="P2238" s="175" t="n"/>
      <c r="Q2238" s="175" t="n"/>
      <c r="R2238" s="175" t="n"/>
      <c r="S2238" s="257" t="n"/>
      <c r="U2238" s="296" t="n"/>
      <c r="V2238" s="175" t="n"/>
      <c r="W2238" s="175" t="n"/>
      <c r="X2238" s="175" t="n"/>
      <c r="Y2238" s="175" t="n"/>
      <c r="Z2238" s="175" t="n"/>
      <c r="AA2238" s="175" t="n"/>
      <c r="AB2238" s="175" t="n"/>
      <c r="AC2238" s="175" t="n"/>
      <c r="AD2238" s="175" t="n"/>
      <c r="AE2238" s="175" t="n"/>
      <c r="AF2238" s="175" t="n"/>
      <c r="AG2238" s="175" t="n"/>
      <c r="AH2238" s="175" t="n"/>
      <c r="AI2238" s="175" t="n"/>
      <c r="AJ2238" s="175" t="n"/>
    </row>
    <row r="2239">
      <c r="B2239" s="175" t="n"/>
      <c r="C2239" s="175" t="n"/>
      <c r="D2239" s="175" t="n"/>
      <c r="E2239" s="175" t="n"/>
      <c r="F2239" s="175" t="n"/>
      <c r="G2239" s="175" t="n"/>
      <c r="H2239" s="175" t="n"/>
      <c r="I2239" s="175" t="n"/>
      <c r="J2239" s="175" t="n"/>
      <c r="K2239" s="175" t="n"/>
      <c r="L2239" s="175" t="n"/>
      <c r="M2239" s="175" t="n"/>
      <c r="N2239" s="175" t="n"/>
      <c r="O2239" s="175" t="n"/>
      <c r="P2239" s="175" t="n"/>
      <c r="Q2239" s="175" t="n"/>
      <c r="R2239" s="175" t="n"/>
      <c r="S2239" s="257" t="n"/>
      <c r="U2239" s="296" t="n"/>
      <c r="V2239" s="175" t="n"/>
      <c r="W2239" s="175" t="n"/>
      <c r="X2239" s="175" t="n"/>
      <c r="Y2239" s="175" t="n"/>
      <c r="Z2239" s="175" t="n"/>
      <c r="AA2239" s="175" t="n"/>
      <c r="AB2239" s="175" t="n"/>
      <c r="AC2239" s="175" t="n"/>
      <c r="AD2239" s="175" t="n"/>
      <c r="AE2239" s="175" t="n"/>
      <c r="AF2239" s="175" t="n"/>
      <c r="AG2239" s="175" t="n"/>
      <c r="AH2239" s="175" t="n"/>
      <c r="AI2239" s="175" t="n"/>
      <c r="AJ2239" s="175" t="n"/>
    </row>
    <row r="2240">
      <c r="B2240" s="175" t="n"/>
      <c r="C2240" s="175" t="n"/>
      <c r="D2240" s="175" t="n"/>
      <c r="E2240" s="175" t="n"/>
      <c r="F2240" s="175" t="n"/>
      <c r="G2240" s="175" t="n"/>
      <c r="H2240" s="175" t="n"/>
      <c r="I2240" s="175" t="n"/>
      <c r="J2240" s="175" t="n"/>
      <c r="K2240" s="175" t="n"/>
      <c r="L2240" s="175" t="n"/>
      <c r="M2240" s="175" t="n"/>
      <c r="N2240" s="175" t="n"/>
      <c r="O2240" s="175" t="n"/>
      <c r="P2240" s="175" t="n"/>
      <c r="Q2240" s="175" t="n"/>
      <c r="R2240" s="175" t="n"/>
      <c r="S2240" s="257" t="n"/>
      <c r="U2240" s="296" t="n"/>
      <c r="V2240" s="175" t="n"/>
      <c r="W2240" s="175" t="n"/>
      <c r="X2240" s="175" t="n"/>
      <c r="Y2240" s="175" t="n"/>
      <c r="Z2240" s="175" t="n"/>
      <c r="AA2240" s="175" t="n"/>
      <c r="AB2240" s="175" t="n"/>
      <c r="AC2240" s="175" t="n"/>
      <c r="AD2240" s="175" t="n"/>
      <c r="AE2240" s="175" t="n"/>
      <c r="AF2240" s="175" t="n"/>
      <c r="AG2240" s="175" t="n"/>
      <c r="AH2240" s="175" t="n"/>
      <c r="AI2240" s="175" t="n"/>
      <c r="AJ2240" s="175" t="n"/>
    </row>
    <row r="2241">
      <c r="B2241" s="175" t="n"/>
      <c r="C2241" s="175" t="n"/>
      <c r="D2241" s="175" t="n"/>
      <c r="E2241" s="175" t="n"/>
      <c r="F2241" s="175" t="n"/>
      <c r="G2241" s="175" t="n"/>
      <c r="H2241" s="175" t="n"/>
      <c r="I2241" s="175" t="n"/>
      <c r="J2241" s="175" t="n"/>
      <c r="K2241" s="175" t="n"/>
      <c r="L2241" s="175" t="n"/>
      <c r="M2241" s="175" t="n"/>
      <c r="N2241" s="175" t="n"/>
      <c r="O2241" s="175" t="n"/>
      <c r="P2241" s="175" t="n"/>
      <c r="Q2241" s="175" t="n"/>
      <c r="R2241" s="175" t="n"/>
      <c r="S2241" s="257" t="n"/>
      <c r="U2241" s="296" t="n"/>
      <c r="V2241" s="175" t="n"/>
      <c r="W2241" s="175" t="n"/>
      <c r="X2241" s="175" t="n"/>
      <c r="Y2241" s="175" t="n"/>
      <c r="Z2241" s="175" t="n"/>
      <c r="AA2241" s="175" t="n"/>
      <c r="AB2241" s="175" t="n"/>
      <c r="AC2241" s="175" t="n"/>
      <c r="AD2241" s="175" t="n"/>
      <c r="AE2241" s="175" t="n"/>
      <c r="AF2241" s="175" t="n"/>
      <c r="AG2241" s="175" t="n"/>
      <c r="AH2241" s="175" t="n"/>
      <c r="AI2241" s="175" t="n"/>
      <c r="AJ2241" s="175" t="n"/>
    </row>
    <row r="2242">
      <c r="B2242" s="175" t="n"/>
      <c r="C2242" s="175" t="n"/>
      <c r="D2242" s="175" t="n"/>
      <c r="E2242" s="175" t="n"/>
      <c r="F2242" s="175" t="n"/>
      <c r="G2242" s="175" t="n"/>
      <c r="H2242" s="175" t="n"/>
      <c r="I2242" s="175" t="n"/>
      <c r="J2242" s="175" t="n"/>
      <c r="K2242" s="175" t="n"/>
      <c r="L2242" s="175" t="n"/>
      <c r="M2242" s="175" t="n"/>
      <c r="N2242" s="175" t="n"/>
      <c r="O2242" s="175" t="n"/>
      <c r="P2242" s="175" t="n"/>
      <c r="Q2242" s="175" t="n"/>
      <c r="R2242" s="175" t="n"/>
      <c r="S2242" s="257" t="n"/>
      <c r="U2242" s="296" t="n"/>
      <c r="V2242" s="175" t="n"/>
      <c r="W2242" s="175" t="n"/>
      <c r="X2242" s="175" t="n"/>
      <c r="Y2242" s="175" t="n"/>
      <c r="Z2242" s="175" t="n"/>
      <c r="AA2242" s="175" t="n"/>
      <c r="AB2242" s="175" t="n"/>
      <c r="AC2242" s="175" t="n"/>
      <c r="AD2242" s="175" t="n"/>
      <c r="AE2242" s="175" t="n"/>
      <c r="AF2242" s="175" t="n"/>
      <c r="AG2242" s="175" t="n"/>
      <c r="AH2242" s="175" t="n"/>
      <c r="AI2242" s="175" t="n"/>
      <c r="AJ2242" s="175" t="n"/>
    </row>
    <row r="2243">
      <c r="B2243" s="175" t="n"/>
      <c r="C2243" s="175" t="n"/>
      <c r="D2243" s="175" t="n"/>
      <c r="E2243" s="175" t="n"/>
      <c r="F2243" s="175" t="n"/>
      <c r="G2243" s="175" t="n"/>
      <c r="H2243" s="175" t="n"/>
      <c r="I2243" s="175" t="n"/>
      <c r="J2243" s="175" t="n"/>
      <c r="K2243" s="175" t="n"/>
      <c r="L2243" s="175" t="n"/>
      <c r="M2243" s="175" t="n"/>
      <c r="N2243" s="175" t="n"/>
      <c r="O2243" s="175" t="n"/>
      <c r="P2243" s="175" t="n"/>
      <c r="Q2243" s="175" t="n"/>
      <c r="R2243" s="175" t="n"/>
      <c r="S2243" s="257" t="n"/>
      <c r="U2243" s="296" t="n"/>
      <c r="V2243" s="175" t="n"/>
      <c r="W2243" s="175" t="n"/>
      <c r="X2243" s="175" t="n"/>
      <c r="Y2243" s="175" t="n"/>
      <c r="Z2243" s="175" t="n"/>
      <c r="AA2243" s="175" t="n"/>
      <c r="AB2243" s="175" t="n"/>
      <c r="AC2243" s="175" t="n"/>
      <c r="AD2243" s="175" t="n"/>
      <c r="AE2243" s="175" t="n"/>
      <c r="AF2243" s="175" t="n"/>
      <c r="AG2243" s="175" t="n"/>
      <c r="AH2243" s="175" t="n"/>
      <c r="AI2243" s="175" t="n"/>
      <c r="AJ2243" s="175" t="n"/>
    </row>
    <row r="2244">
      <c r="B2244" s="175" t="n"/>
      <c r="C2244" s="175" t="n"/>
      <c r="D2244" s="175" t="n"/>
      <c r="E2244" s="175" t="n"/>
      <c r="F2244" s="175" t="n"/>
      <c r="G2244" s="175" t="n"/>
      <c r="H2244" s="175" t="n"/>
      <c r="I2244" s="175" t="n"/>
      <c r="J2244" s="175" t="n"/>
      <c r="K2244" s="175" t="n"/>
      <c r="L2244" s="175" t="n"/>
      <c r="M2244" s="175" t="n"/>
      <c r="N2244" s="175" t="n"/>
      <c r="O2244" s="175" t="n"/>
      <c r="P2244" s="175" t="n"/>
      <c r="Q2244" s="175" t="n"/>
      <c r="R2244" s="175" t="n"/>
      <c r="S2244" s="257" t="n"/>
      <c r="U2244" s="296" t="n"/>
      <c r="V2244" s="175" t="n"/>
      <c r="W2244" s="175" t="n"/>
      <c r="X2244" s="175" t="n"/>
      <c r="Y2244" s="175" t="n"/>
      <c r="Z2244" s="175" t="n"/>
      <c r="AA2244" s="175" t="n"/>
      <c r="AB2244" s="175" t="n"/>
      <c r="AC2244" s="175" t="n"/>
      <c r="AD2244" s="175" t="n"/>
      <c r="AE2244" s="175" t="n"/>
      <c r="AF2244" s="175" t="n"/>
      <c r="AG2244" s="175" t="n"/>
      <c r="AH2244" s="175" t="n"/>
      <c r="AI2244" s="175" t="n"/>
      <c r="AJ2244" s="175" t="n"/>
    </row>
    <row r="2245">
      <c r="B2245" s="175" t="n"/>
      <c r="C2245" s="175" t="n"/>
      <c r="D2245" s="175" t="n"/>
      <c r="E2245" s="175" t="n"/>
      <c r="F2245" s="175" t="n"/>
      <c r="G2245" s="175" t="n"/>
      <c r="H2245" s="175" t="n"/>
      <c r="I2245" s="175" t="n"/>
      <c r="J2245" s="175" t="n"/>
      <c r="K2245" s="175" t="n"/>
      <c r="L2245" s="175" t="n"/>
      <c r="M2245" s="175" t="n"/>
      <c r="N2245" s="175" t="n"/>
      <c r="O2245" s="175" t="n"/>
      <c r="P2245" s="175" t="n"/>
      <c r="Q2245" s="175" t="n"/>
      <c r="R2245" s="175" t="n"/>
      <c r="S2245" s="257" t="n"/>
      <c r="U2245" s="296" t="n"/>
      <c r="V2245" s="175" t="n"/>
      <c r="W2245" s="175" t="n"/>
      <c r="X2245" s="175" t="n"/>
      <c r="Y2245" s="175" t="n"/>
      <c r="Z2245" s="175" t="n"/>
      <c r="AA2245" s="175" t="n"/>
      <c r="AB2245" s="175" t="n"/>
      <c r="AC2245" s="175" t="n"/>
      <c r="AD2245" s="175" t="n"/>
      <c r="AE2245" s="175" t="n"/>
      <c r="AF2245" s="175" t="n"/>
      <c r="AG2245" s="175" t="n"/>
      <c r="AH2245" s="175" t="n"/>
      <c r="AI2245" s="175" t="n"/>
      <c r="AJ2245" s="175" t="n"/>
    </row>
    <row r="2246">
      <c r="B2246" s="175" t="n"/>
      <c r="C2246" s="175" t="n"/>
      <c r="D2246" s="175" t="n"/>
      <c r="E2246" s="175" t="n"/>
      <c r="F2246" s="175" t="n"/>
      <c r="G2246" s="175" t="n"/>
      <c r="H2246" s="175" t="n"/>
      <c r="I2246" s="175" t="n"/>
      <c r="J2246" s="175" t="n"/>
      <c r="K2246" s="175" t="n"/>
      <c r="L2246" s="175" t="n"/>
      <c r="M2246" s="175" t="n"/>
      <c r="N2246" s="175" t="n"/>
      <c r="O2246" s="175" t="n"/>
      <c r="P2246" s="175" t="n"/>
      <c r="Q2246" s="175" t="n"/>
      <c r="R2246" s="175" t="n"/>
      <c r="S2246" s="257" t="n"/>
      <c r="U2246" s="296" t="n"/>
      <c r="V2246" s="175" t="n"/>
      <c r="W2246" s="175" t="n"/>
      <c r="X2246" s="175" t="n"/>
      <c r="Y2246" s="175" t="n"/>
      <c r="Z2246" s="175" t="n"/>
      <c r="AA2246" s="175" t="n"/>
      <c r="AB2246" s="175" t="n"/>
      <c r="AC2246" s="175" t="n"/>
      <c r="AD2246" s="175" t="n"/>
      <c r="AE2246" s="175" t="n"/>
      <c r="AF2246" s="175" t="n"/>
      <c r="AG2246" s="175" t="n"/>
      <c r="AH2246" s="175" t="n"/>
      <c r="AI2246" s="175" t="n"/>
      <c r="AJ2246" s="175" t="n"/>
    </row>
    <row r="2247">
      <c r="B2247" s="175" t="n"/>
      <c r="C2247" s="175" t="n"/>
      <c r="D2247" s="175" t="n"/>
      <c r="E2247" s="175" t="n"/>
      <c r="F2247" s="175" t="n"/>
      <c r="G2247" s="175" t="n"/>
      <c r="H2247" s="175" t="n"/>
      <c r="I2247" s="175" t="n"/>
      <c r="J2247" s="175" t="n"/>
      <c r="K2247" s="175" t="n"/>
      <c r="L2247" s="175" t="n"/>
      <c r="M2247" s="175" t="n"/>
      <c r="N2247" s="175" t="n"/>
      <c r="O2247" s="175" t="n"/>
      <c r="P2247" s="175" t="n"/>
      <c r="Q2247" s="175" t="n"/>
      <c r="R2247" s="175" t="n"/>
      <c r="S2247" s="257" t="n"/>
      <c r="U2247" s="296" t="n"/>
      <c r="V2247" s="175" t="n"/>
      <c r="W2247" s="175" t="n"/>
      <c r="X2247" s="175" t="n"/>
      <c r="Y2247" s="175" t="n"/>
      <c r="Z2247" s="175" t="n"/>
      <c r="AA2247" s="175" t="n"/>
      <c r="AB2247" s="175" t="n"/>
      <c r="AC2247" s="175" t="n"/>
      <c r="AD2247" s="175" t="n"/>
      <c r="AE2247" s="175" t="n"/>
      <c r="AF2247" s="175" t="n"/>
      <c r="AG2247" s="175" t="n"/>
      <c r="AH2247" s="175" t="n"/>
      <c r="AI2247" s="175" t="n"/>
      <c r="AJ2247" s="175" t="n"/>
    </row>
    <row r="2248">
      <c r="B2248" s="175" t="n"/>
      <c r="C2248" s="175" t="n"/>
      <c r="D2248" s="175" t="n"/>
      <c r="E2248" s="175" t="n"/>
      <c r="F2248" s="175" t="n"/>
      <c r="G2248" s="175" t="n"/>
      <c r="H2248" s="175" t="n"/>
      <c r="I2248" s="175" t="n"/>
      <c r="J2248" s="175" t="n"/>
      <c r="K2248" s="175" t="n"/>
      <c r="L2248" s="175" t="n"/>
      <c r="M2248" s="175" t="n"/>
      <c r="N2248" s="175" t="n"/>
      <c r="O2248" s="175" t="n"/>
      <c r="P2248" s="175" t="n"/>
      <c r="Q2248" s="175" t="n"/>
      <c r="R2248" s="175" t="n"/>
      <c r="S2248" s="257" t="n"/>
      <c r="U2248" s="296" t="n"/>
      <c r="V2248" s="175" t="n"/>
      <c r="W2248" s="175" t="n"/>
      <c r="X2248" s="175" t="n"/>
      <c r="Y2248" s="175" t="n"/>
      <c r="Z2248" s="175" t="n"/>
      <c r="AA2248" s="175" t="n"/>
      <c r="AB2248" s="175" t="n"/>
      <c r="AC2248" s="175" t="n"/>
      <c r="AD2248" s="175" t="n"/>
      <c r="AE2248" s="175" t="n"/>
      <c r="AF2248" s="175" t="n"/>
      <c r="AG2248" s="175" t="n"/>
      <c r="AH2248" s="175" t="n"/>
      <c r="AI2248" s="175" t="n"/>
      <c r="AJ2248" s="175" t="n"/>
    </row>
    <row r="2249">
      <c r="B2249" s="175" t="n"/>
      <c r="C2249" s="175" t="n"/>
      <c r="D2249" s="175" t="n"/>
      <c r="E2249" s="175" t="n"/>
      <c r="F2249" s="175" t="n"/>
      <c r="G2249" s="175" t="n"/>
      <c r="H2249" s="175" t="n"/>
      <c r="I2249" s="175" t="n"/>
      <c r="J2249" s="175" t="n"/>
      <c r="K2249" s="175" t="n"/>
      <c r="L2249" s="175" t="n"/>
      <c r="M2249" s="175" t="n"/>
      <c r="N2249" s="175" t="n"/>
      <c r="O2249" s="175" t="n"/>
      <c r="P2249" s="175" t="n"/>
      <c r="Q2249" s="175" t="n"/>
      <c r="R2249" s="175" t="n"/>
      <c r="S2249" s="257" t="n"/>
      <c r="U2249" s="296" t="n"/>
      <c r="V2249" s="175" t="n"/>
      <c r="W2249" s="175" t="n"/>
      <c r="X2249" s="175" t="n"/>
      <c r="Y2249" s="175" t="n"/>
      <c r="Z2249" s="175" t="n"/>
      <c r="AA2249" s="175" t="n"/>
      <c r="AB2249" s="175" t="n"/>
      <c r="AC2249" s="175" t="n"/>
      <c r="AD2249" s="175" t="n"/>
      <c r="AE2249" s="175" t="n"/>
      <c r="AF2249" s="175" t="n"/>
      <c r="AG2249" s="175" t="n"/>
      <c r="AH2249" s="175" t="n"/>
      <c r="AI2249" s="175" t="n"/>
      <c r="AJ2249" s="175" t="n"/>
    </row>
    <row r="2250">
      <c r="B2250" s="175" t="n"/>
      <c r="C2250" s="175" t="n"/>
      <c r="D2250" s="175" t="n"/>
      <c r="E2250" s="175" t="n"/>
      <c r="F2250" s="175" t="n"/>
      <c r="G2250" s="175" t="n"/>
      <c r="H2250" s="175" t="n"/>
      <c r="I2250" s="175" t="n"/>
      <c r="J2250" s="175" t="n"/>
      <c r="K2250" s="175" t="n"/>
      <c r="L2250" s="175" t="n"/>
      <c r="M2250" s="175" t="n"/>
      <c r="N2250" s="175" t="n"/>
      <c r="O2250" s="175" t="n"/>
      <c r="P2250" s="175" t="n"/>
      <c r="Q2250" s="175" t="n"/>
      <c r="R2250" s="175" t="n"/>
      <c r="S2250" s="257" t="n"/>
      <c r="U2250" s="296" t="n"/>
      <c r="V2250" s="175" t="n"/>
      <c r="W2250" s="175" t="n"/>
      <c r="X2250" s="175" t="n"/>
      <c r="Y2250" s="175" t="n"/>
      <c r="Z2250" s="175" t="n"/>
      <c r="AA2250" s="175" t="n"/>
      <c r="AB2250" s="175" t="n"/>
      <c r="AC2250" s="175" t="n"/>
      <c r="AD2250" s="175" t="n"/>
      <c r="AE2250" s="175" t="n"/>
      <c r="AF2250" s="175" t="n"/>
      <c r="AG2250" s="175" t="n"/>
      <c r="AH2250" s="175" t="n"/>
      <c r="AI2250" s="175" t="n"/>
      <c r="AJ2250" s="175" t="n"/>
    </row>
    <row r="2251">
      <c r="B2251" s="175" t="n"/>
      <c r="C2251" s="175" t="n"/>
      <c r="D2251" s="175" t="n"/>
      <c r="E2251" s="175" t="n"/>
      <c r="F2251" s="175" t="n"/>
      <c r="G2251" s="175" t="n"/>
      <c r="H2251" s="175" t="n"/>
      <c r="I2251" s="175" t="n"/>
      <c r="J2251" s="175" t="n"/>
      <c r="K2251" s="175" t="n"/>
      <c r="L2251" s="175" t="n"/>
      <c r="M2251" s="175" t="n"/>
      <c r="N2251" s="175" t="n"/>
      <c r="O2251" s="175" t="n"/>
      <c r="P2251" s="175" t="n"/>
      <c r="Q2251" s="175" t="n"/>
      <c r="R2251" s="175" t="n"/>
      <c r="S2251" s="257" t="n"/>
      <c r="U2251" s="296" t="n"/>
      <c r="V2251" s="175" t="n"/>
      <c r="W2251" s="175" t="n"/>
      <c r="X2251" s="175" t="n"/>
      <c r="Y2251" s="175" t="n"/>
      <c r="Z2251" s="175" t="n"/>
      <c r="AA2251" s="175" t="n"/>
      <c r="AB2251" s="175" t="n"/>
      <c r="AC2251" s="175" t="n"/>
      <c r="AD2251" s="175" t="n"/>
      <c r="AE2251" s="175" t="n"/>
      <c r="AF2251" s="175" t="n"/>
      <c r="AG2251" s="175" t="n"/>
      <c r="AH2251" s="175" t="n"/>
      <c r="AI2251" s="175" t="n"/>
      <c r="AJ2251" s="175" t="n"/>
    </row>
    <row r="2252">
      <c r="B2252" s="175" t="n"/>
      <c r="C2252" s="175" t="n"/>
      <c r="D2252" s="175" t="n"/>
      <c r="E2252" s="175" t="n"/>
      <c r="F2252" s="175" t="n"/>
      <c r="G2252" s="175" t="n"/>
      <c r="H2252" s="175" t="n"/>
      <c r="I2252" s="175" t="n"/>
      <c r="J2252" s="175" t="n"/>
      <c r="K2252" s="175" t="n"/>
      <c r="L2252" s="175" t="n"/>
      <c r="M2252" s="175" t="n"/>
      <c r="N2252" s="175" t="n"/>
      <c r="O2252" s="175" t="n"/>
      <c r="P2252" s="175" t="n"/>
      <c r="Q2252" s="175" t="n"/>
      <c r="R2252" s="175" t="n"/>
      <c r="S2252" s="257" t="n"/>
      <c r="U2252" s="296" t="n"/>
      <c r="V2252" s="175" t="n"/>
      <c r="W2252" s="175" t="n"/>
      <c r="X2252" s="175" t="n"/>
      <c r="Y2252" s="175" t="n"/>
      <c r="Z2252" s="175" t="n"/>
      <c r="AA2252" s="175" t="n"/>
      <c r="AB2252" s="175" t="n"/>
      <c r="AC2252" s="175" t="n"/>
      <c r="AD2252" s="175" t="n"/>
      <c r="AE2252" s="175" t="n"/>
      <c r="AF2252" s="175" t="n"/>
      <c r="AG2252" s="175" t="n"/>
      <c r="AH2252" s="175" t="n"/>
      <c r="AI2252" s="175" t="n"/>
      <c r="AJ2252" s="175" t="n"/>
    </row>
    <row r="2253">
      <c r="B2253" s="175" t="n"/>
      <c r="C2253" s="175" t="n"/>
      <c r="D2253" s="175" t="n"/>
      <c r="E2253" s="175" t="n"/>
      <c r="F2253" s="175" t="n"/>
      <c r="G2253" s="175" t="n"/>
      <c r="H2253" s="175" t="n"/>
      <c r="I2253" s="175" t="n"/>
      <c r="J2253" s="175" t="n"/>
      <c r="K2253" s="175" t="n"/>
      <c r="L2253" s="175" t="n"/>
      <c r="M2253" s="175" t="n"/>
      <c r="N2253" s="175" t="n"/>
      <c r="O2253" s="175" t="n"/>
      <c r="P2253" s="175" t="n"/>
      <c r="Q2253" s="175" t="n"/>
      <c r="R2253" s="175" t="n"/>
      <c r="S2253" s="257" t="n"/>
      <c r="U2253" s="296" t="n"/>
      <c r="V2253" s="175" t="n"/>
      <c r="W2253" s="175" t="n"/>
      <c r="X2253" s="175" t="n"/>
      <c r="Y2253" s="175" t="n"/>
      <c r="Z2253" s="175" t="n"/>
      <c r="AA2253" s="175" t="n"/>
      <c r="AB2253" s="175" t="n"/>
      <c r="AC2253" s="175" t="n"/>
      <c r="AD2253" s="175" t="n"/>
      <c r="AE2253" s="175" t="n"/>
      <c r="AF2253" s="175" t="n"/>
      <c r="AG2253" s="175" t="n"/>
      <c r="AH2253" s="175" t="n"/>
      <c r="AI2253" s="175" t="n"/>
      <c r="AJ2253" s="175" t="n"/>
    </row>
    <row r="2254">
      <c r="B2254" s="175" t="n"/>
      <c r="C2254" s="175" t="n"/>
      <c r="D2254" s="175" t="n"/>
      <c r="E2254" s="175" t="n"/>
      <c r="F2254" s="175" t="n"/>
      <c r="G2254" s="175" t="n"/>
      <c r="H2254" s="175" t="n"/>
      <c r="I2254" s="175" t="n"/>
      <c r="J2254" s="175" t="n"/>
      <c r="K2254" s="175" t="n"/>
      <c r="L2254" s="175" t="n"/>
      <c r="M2254" s="175" t="n"/>
      <c r="N2254" s="175" t="n"/>
      <c r="O2254" s="175" t="n"/>
      <c r="P2254" s="175" t="n"/>
      <c r="Q2254" s="175" t="n"/>
      <c r="R2254" s="175" t="n"/>
      <c r="S2254" s="257" t="n"/>
      <c r="U2254" s="296" t="n"/>
      <c r="V2254" s="175" t="n"/>
      <c r="W2254" s="175" t="n"/>
      <c r="X2254" s="175" t="n"/>
      <c r="Y2254" s="175" t="n"/>
      <c r="Z2254" s="175" t="n"/>
      <c r="AA2254" s="175" t="n"/>
      <c r="AB2254" s="175" t="n"/>
      <c r="AC2254" s="175" t="n"/>
      <c r="AD2254" s="175" t="n"/>
      <c r="AE2254" s="175" t="n"/>
      <c r="AF2254" s="175" t="n"/>
      <c r="AG2254" s="175" t="n"/>
      <c r="AH2254" s="175" t="n"/>
      <c r="AI2254" s="175" t="n"/>
      <c r="AJ2254" s="175" t="n"/>
    </row>
    <row r="2255">
      <c r="B2255" s="175" t="n"/>
      <c r="C2255" s="175" t="n"/>
      <c r="D2255" s="175" t="n"/>
      <c r="E2255" s="175" t="n"/>
      <c r="F2255" s="175" t="n"/>
      <c r="G2255" s="175" t="n"/>
      <c r="H2255" s="175" t="n"/>
      <c r="I2255" s="175" t="n"/>
      <c r="J2255" s="175" t="n"/>
      <c r="K2255" s="175" t="n"/>
      <c r="L2255" s="175" t="n"/>
      <c r="M2255" s="175" t="n"/>
      <c r="N2255" s="175" t="n"/>
      <c r="O2255" s="175" t="n"/>
      <c r="P2255" s="175" t="n"/>
      <c r="Q2255" s="175" t="n"/>
      <c r="R2255" s="175" t="n"/>
      <c r="S2255" s="257" t="n"/>
      <c r="U2255" s="296" t="n"/>
      <c r="V2255" s="175" t="n"/>
      <c r="W2255" s="175" t="n"/>
      <c r="X2255" s="175" t="n"/>
      <c r="Y2255" s="175" t="n"/>
      <c r="Z2255" s="175" t="n"/>
      <c r="AA2255" s="175" t="n"/>
      <c r="AB2255" s="175" t="n"/>
      <c r="AC2255" s="175" t="n"/>
      <c r="AD2255" s="175" t="n"/>
      <c r="AE2255" s="175" t="n"/>
      <c r="AF2255" s="175" t="n"/>
      <c r="AG2255" s="175" t="n"/>
      <c r="AH2255" s="175" t="n"/>
      <c r="AI2255" s="175" t="n"/>
      <c r="AJ2255" s="175" t="n"/>
    </row>
    <row r="2256">
      <c r="B2256" s="175" t="n"/>
      <c r="C2256" s="175" t="n"/>
      <c r="D2256" s="175" t="n"/>
      <c r="E2256" s="175" t="n"/>
      <c r="F2256" s="175" t="n"/>
      <c r="G2256" s="175" t="n"/>
      <c r="H2256" s="175" t="n"/>
      <c r="I2256" s="175" t="n"/>
      <c r="J2256" s="175" t="n"/>
      <c r="K2256" s="175" t="n"/>
      <c r="L2256" s="175" t="n"/>
      <c r="M2256" s="175" t="n"/>
      <c r="N2256" s="175" t="n"/>
      <c r="O2256" s="175" t="n"/>
      <c r="P2256" s="175" t="n"/>
      <c r="Q2256" s="175" t="n"/>
      <c r="R2256" s="175" t="n"/>
      <c r="S2256" s="257" t="n"/>
      <c r="U2256" s="296" t="n"/>
      <c r="V2256" s="175" t="n"/>
      <c r="W2256" s="175" t="n"/>
      <c r="X2256" s="175" t="n"/>
      <c r="Y2256" s="175" t="n"/>
      <c r="Z2256" s="175" t="n"/>
      <c r="AA2256" s="175" t="n"/>
      <c r="AB2256" s="175" t="n"/>
      <c r="AC2256" s="175" t="n"/>
      <c r="AD2256" s="175" t="n"/>
      <c r="AE2256" s="175" t="n"/>
      <c r="AF2256" s="175" t="n"/>
      <c r="AG2256" s="175" t="n"/>
      <c r="AH2256" s="175" t="n"/>
      <c r="AI2256" s="175" t="n"/>
      <c r="AJ2256" s="175" t="n"/>
    </row>
    <row r="2257">
      <c r="B2257" s="175" t="n"/>
      <c r="C2257" s="175" t="n"/>
      <c r="D2257" s="175" t="n"/>
      <c r="E2257" s="175" t="n"/>
      <c r="F2257" s="175" t="n"/>
      <c r="G2257" s="175" t="n"/>
      <c r="H2257" s="175" t="n"/>
      <c r="I2257" s="175" t="n"/>
      <c r="J2257" s="175" t="n"/>
      <c r="K2257" s="175" t="n"/>
      <c r="L2257" s="175" t="n"/>
      <c r="M2257" s="175" t="n"/>
      <c r="N2257" s="175" t="n"/>
      <c r="O2257" s="175" t="n"/>
      <c r="P2257" s="175" t="n"/>
      <c r="Q2257" s="175" t="n"/>
      <c r="R2257" s="175" t="n"/>
      <c r="S2257" s="257" t="n"/>
      <c r="U2257" s="296" t="n"/>
      <c r="V2257" s="175" t="n"/>
      <c r="W2257" s="175" t="n"/>
      <c r="X2257" s="175" t="n"/>
      <c r="Y2257" s="175" t="n"/>
      <c r="Z2257" s="175" t="n"/>
      <c r="AA2257" s="175" t="n"/>
      <c r="AB2257" s="175" t="n"/>
      <c r="AC2257" s="175" t="n"/>
      <c r="AD2257" s="175" t="n"/>
      <c r="AE2257" s="175" t="n"/>
      <c r="AF2257" s="175" t="n"/>
      <c r="AG2257" s="175" t="n"/>
      <c r="AH2257" s="175" t="n"/>
      <c r="AI2257" s="175" t="n"/>
      <c r="AJ2257" s="175" t="n"/>
    </row>
    <row r="2258">
      <c r="B2258" s="175" t="n"/>
      <c r="C2258" s="175" t="n"/>
      <c r="D2258" s="175" t="n"/>
      <c r="E2258" s="175" t="n"/>
      <c r="F2258" s="175" t="n"/>
      <c r="G2258" s="175" t="n"/>
      <c r="H2258" s="175" t="n"/>
      <c r="I2258" s="175" t="n"/>
      <c r="J2258" s="175" t="n"/>
      <c r="K2258" s="175" t="n"/>
      <c r="L2258" s="175" t="n"/>
      <c r="M2258" s="175" t="n"/>
      <c r="N2258" s="175" t="n"/>
      <c r="O2258" s="175" t="n"/>
      <c r="P2258" s="175" t="n"/>
      <c r="Q2258" s="175" t="n"/>
      <c r="R2258" s="175" t="n"/>
      <c r="S2258" s="257" t="n"/>
      <c r="U2258" s="296" t="n"/>
      <c r="V2258" s="175" t="n"/>
      <c r="W2258" s="175" t="n"/>
      <c r="X2258" s="175" t="n"/>
      <c r="Y2258" s="175" t="n"/>
      <c r="Z2258" s="175" t="n"/>
      <c r="AA2258" s="175" t="n"/>
      <c r="AB2258" s="175" t="n"/>
      <c r="AC2258" s="175" t="n"/>
      <c r="AD2258" s="175" t="n"/>
      <c r="AE2258" s="175" t="n"/>
      <c r="AF2258" s="175" t="n"/>
      <c r="AG2258" s="175" t="n"/>
      <c r="AH2258" s="175" t="n"/>
      <c r="AI2258" s="175" t="n"/>
      <c r="AJ2258" s="175" t="n"/>
    </row>
    <row r="2259">
      <c r="B2259" s="175" t="n"/>
      <c r="C2259" s="175" t="n"/>
      <c r="D2259" s="175" t="n"/>
      <c r="E2259" s="175" t="n"/>
      <c r="F2259" s="175" t="n"/>
      <c r="G2259" s="175" t="n"/>
      <c r="H2259" s="175" t="n"/>
      <c r="I2259" s="175" t="n"/>
      <c r="J2259" s="175" t="n"/>
      <c r="K2259" s="175" t="n"/>
      <c r="L2259" s="175" t="n"/>
      <c r="M2259" s="175" t="n"/>
      <c r="N2259" s="175" t="n"/>
      <c r="O2259" s="175" t="n"/>
      <c r="P2259" s="175" t="n"/>
      <c r="Q2259" s="175" t="n"/>
      <c r="R2259" s="175" t="n"/>
      <c r="S2259" s="257" t="n"/>
      <c r="U2259" s="296" t="n"/>
      <c r="V2259" s="175" t="n"/>
      <c r="W2259" s="175" t="n"/>
      <c r="X2259" s="175" t="n"/>
      <c r="Y2259" s="175" t="n"/>
      <c r="Z2259" s="175" t="n"/>
      <c r="AA2259" s="175" t="n"/>
      <c r="AB2259" s="175" t="n"/>
      <c r="AC2259" s="175" t="n"/>
      <c r="AD2259" s="175" t="n"/>
      <c r="AE2259" s="175" t="n"/>
      <c r="AF2259" s="175" t="n"/>
      <c r="AG2259" s="175" t="n"/>
      <c r="AH2259" s="175" t="n"/>
      <c r="AI2259" s="175" t="n"/>
      <c r="AJ2259" s="175" t="n"/>
    </row>
    <row r="2260">
      <c r="B2260" s="175" t="n"/>
      <c r="C2260" s="175" t="n"/>
      <c r="D2260" s="175" t="n"/>
      <c r="E2260" s="175" t="n"/>
      <c r="F2260" s="175" t="n"/>
      <c r="G2260" s="175" t="n"/>
      <c r="H2260" s="175" t="n"/>
      <c r="I2260" s="175" t="n"/>
      <c r="J2260" s="175" t="n"/>
      <c r="K2260" s="175" t="n"/>
      <c r="L2260" s="175" t="n"/>
      <c r="M2260" s="175" t="n"/>
      <c r="N2260" s="175" t="n"/>
      <c r="O2260" s="175" t="n"/>
      <c r="P2260" s="175" t="n"/>
      <c r="Q2260" s="175" t="n"/>
      <c r="R2260" s="175" t="n"/>
      <c r="S2260" s="257" t="n"/>
      <c r="U2260" s="296" t="n"/>
      <c r="V2260" s="175" t="n"/>
      <c r="W2260" s="175" t="n"/>
      <c r="X2260" s="175" t="n"/>
      <c r="Y2260" s="175" t="n"/>
      <c r="Z2260" s="175" t="n"/>
      <c r="AA2260" s="175" t="n"/>
      <c r="AB2260" s="175" t="n"/>
      <c r="AC2260" s="175" t="n"/>
      <c r="AD2260" s="175" t="n"/>
      <c r="AE2260" s="175" t="n"/>
      <c r="AF2260" s="175" t="n"/>
      <c r="AG2260" s="175" t="n"/>
      <c r="AH2260" s="175" t="n"/>
      <c r="AI2260" s="175" t="n"/>
      <c r="AJ2260" s="175" t="n"/>
    </row>
    <row r="2261">
      <c r="B2261" s="175" t="n"/>
      <c r="C2261" s="175" t="n"/>
      <c r="D2261" s="175" t="n"/>
      <c r="E2261" s="175" t="n"/>
      <c r="F2261" s="175" t="n"/>
      <c r="G2261" s="175" t="n"/>
      <c r="H2261" s="175" t="n"/>
      <c r="I2261" s="175" t="n"/>
      <c r="J2261" s="175" t="n"/>
      <c r="K2261" s="175" t="n"/>
      <c r="L2261" s="175" t="n"/>
      <c r="M2261" s="175" t="n"/>
      <c r="N2261" s="175" t="n"/>
      <c r="O2261" s="175" t="n"/>
      <c r="P2261" s="175" t="n"/>
      <c r="Q2261" s="175" t="n"/>
      <c r="R2261" s="175" t="n"/>
      <c r="S2261" s="257" t="n"/>
      <c r="U2261" s="296" t="n"/>
      <c r="V2261" s="175" t="n"/>
      <c r="W2261" s="175" t="n"/>
      <c r="X2261" s="175" t="n"/>
      <c r="Y2261" s="175" t="n"/>
      <c r="Z2261" s="175" t="n"/>
      <c r="AA2261" s="175" t="n"/>
      <c r="AB2261" s="175" t="n"/>
      <c r="AC2261" s="175" t="n"/>
      <c r="AD2261" s="175" t="n"/>
      <c r="AE2261" s="175" t="n"/>
      <c r="AF2261" s="175" t="n"/>
      <c r="AG2261" s="175" t="n"/>
      <c r="AH2261" s="175" t="n"/>
      <c r="AI2261" s="175" t="n"/>
      <c r="AJ2261" s="175" t="n"/>
    </row>
    <row r="2262">
      <c r="B2262" s="175" t="n"/>
      <c r="C2262" s="175" t="n"/>
      <c r="D2262" s="175" t="n"/>
      <c r="E2262" s="175" t="n"/>
      <c r="F2262" s="175" t="n"/>
      <c r="G2262" s="175" t="n"/>
      <c r="H2262" s="175" t="n"/>
      <c r="I2262" s="175" t="n"/>
      <c r="J2262" s="175" t="n"/>
      <c r="K2262" s="175" t="n"/>
      <c r="L2262" s="175" t="n"/>
      <c r="M2262" s="175" t="n"/>
      <c r="N2262" s="175" t="n"/>
      <c r="O2262" s="175" t="n"/>
      <c r="P2262" s="175" t="n"/>
      <c r="Q2262" s="175" t="n"/>
      <c r="R2262" s="175" t="n"/>
      <c r="S2262" s="257" t="n"/>
      <c r="U2262" s="296" t="n"/>
      <c r="V2262" s="175" t="n"/>
      <c r="W2262" s="175" t="n"/>
      <c r="X2262" s="175" t="n"/>
      <c r="Y2262" s="175" t="n"/>
      <c r="Z2262" s="175" t="n"/>
      <c r="AA2262" s="175" t="n"/>
      <c r="AB2262" s="175" t="n"/>
      <c r="AC2262" s="175" t="n"/>
      <c r="AD2262" s="175" t="n"/>
      <c r="AE2262" s="175" t="n"/>
      <c r="AF2262" s="175" t="n"/>
      <c r="AG2262" s="175" t="n"/>
      <c r="AH2262" s="175" t="n"/>
      <c r="AI2262" s="175" t="n"/>
      <c r="AJ2262" s="175" t="n"/>
    </row>
    <row r="2263">
      <c r="B2263" s="175" t="n"/>
      <c r="C2263" s="175" t="n"/>
      <c r="D2263" s="175" t="n"/>
      <c r="E2263" s="175" t="n"/>
      <c r="F2263" s="175" t="n"/>
      <c r="G2263" s="175" t="n"/>
      <c r="H2263" s="175" t="n"/>
      <c r="I2263" s="175" t="n"/>
      <c r="J2263" s="175" t="n"/>
      <c r="K2263" s="175" t="n"/>
      <c r="L2263" s="175" t="n"/>
      <c r="M2263" s="175" t="n"/>
      <c r="N2263" s="175" t="n"/>
      <c r="O2263" s="175" t="n"/>
      <c r="P2263" s="175" t="n"/>
      <c r="Q2263" s="175" t="n"/>
      <c r="R2263" s="175" t="n"/>
      <c r="S2263" s="257" t="n"/>
      <c r="U2263" s="296" t="n"/>
      <c r="V2263" s="175" t="n"/>
      <c r="W2263" s="175" t="n"/>
      <c r="X2263" s="175" t="n"/>
      <c r="Y2263" s="175" t="n"/>
      <c r="Z2263" s="175" t="n"/>
      <c r="AA2263" s="175" t="n"/>
      <c r="AB2263" s="175" t="n"/>
      <c r="AC2263" s="175" t="n"/>
      <c r="AD2263" s="175" t="n"/>
      <c r="AE2263" s="175" t="n"/>
      <c r="AF2263" s="175" t="n"/>
      <c r="AG2263" s="175" t="n"/>
      <c r="AH2263" s="175" t="n"/>
      <c r="AI2263" s="175" t="n"/>
      <c r="AJ2263" s="175" t="n"/>
    </row>
    <row r="2264">
      <c r="B2264" s="175" t="n"/>
      <c r="C2264" s="175" t="n"/>
      <c r="D2264" s="175" t="n"/>
      <c r="E2264" s="175" t="n"/>
      <c r="F2264" s="175" t="n"/>
      <c r="G2264" s="175" t="n"/>
      <c r="H2264" s="175" t="n"/>
      <c r="I2264" s="175" t="n"/>
      <c r="J2264" s="175" t="n"/>
      <c r="K2264" s="175" t="n"/>
      <c r="L2264" s="175" t="n"/>
      <c r="M2264" s="175" t="n"/>
      <c r="N2264" s="175" t="n"/>
      <c r="O2264" s="175" t="n"/>
      <c r="P2264" s="175" t="n"/>
      <c r="Q2264" s="175" t="n"/>
      <c r="R2264" s="175" t="n"/>
      <c r="S2264" s="257" t="n"/>
      <c r="U2264" s="296" t="n"/>
      <c r="V2264" s="175" t="n"/>
      <c r="W2264" s="175" t="n"/>
      <c r="X2264" s="175" t="n"/>
      <c r="Y2264" s="175" t="n"/>
      <c r="Z2264" s="175" t="n"/>
      <c r="AA2264" s="175" t="n"/>
      <c r="AB2264" s="175" t="n"/>
      <c r="AC2264" s="175" t="n"/>
      <c r="AD2264" s="175" t="n"/>
      <c r="AE2264" s="175" t="n"/>
      <c r="AF2264" s="175" t="n"/>
      <c r="AG2264" s="175" t="n"/>
      <c r="AH2264" s="175" t="n"/>
      <c r="AI2264" s="175" t="n"/>
      <c r="AJ2264" s="175" t="n"/>
    </row>
    <row r="2265">
      <c r="B2265" s="175" t="n"/>
      <c r="C2265" s="175" t="n"/>
      <c r="D2265" s="175" t="n"/>
      <c r="E2265" s="175" t="n"/>
      <c r="F2265" s="175" t="n"/>
      <c r="G2265" s="175" t="n"/>
      <c r="H2265" s="175" t="n"/>
      <c r="I2265" s="175" t="n"/>
      <c r="J2265" s="175" t="n"/>
      <c r="K2265" s="175" t="n"/>
      <c r="L2265" s="175" t="n"/>
      <c r="M2265" s="175" t="n"/>
      <c r="N2265" s="175" t="n"/>
      <c r="O2265" s="175" t="n"/>
      <c r="P2265" s="175" t="n"/>
      <c r="Q2265" s="175" t="n"/>
      <c r="R2265" s="175" t="n"/>
      <c r="S2265" s="257" t="n"/>
      <c r="U2265" s="296" t="n"/>
      <c r="V2265" s="175" t="n"/>
      <c r="W2265" s="175" t="n"/>
      <c r="X2265" s="175" t="n"/>
      <c r="Y2265" s="175" t="n"/>
      <c r="Z2265" s="175" t="n"/>
      <c r="AA2265" s="175" t="n"/>
      <c r="AB2265" s="175" t="n"/>
      <c r="AC2265" s="175" t="n"/>
      <c r="AD2265" s="175" t="n"/>
      <c r="AE2265" s="175" t="n"/>
      <c r="AF2265" s="175" t="n"/>
      <c r="AG2265" s="175" t="n"/>
      <c r="AH2265" s="175" t="n"/>
      <c r="AI2265" s="175" t="n"/>
      <c r="AJ2265" s="175" t="n"/>
    </row>
    <row r="2266">
      <c r="B2266" s="175" t="n"/>
      <c r="C2266" s="175" t="n"/>
      <c r="D2266" s="175" t="n"/>
      <c r="E2266" s="175" t="n"/>
      <c r="F2266" s="175" t="n"/>
      <c r="G2266" s="175" t="n"/>
      <c r="H2266" s="175" t="n"/>
      <c r="I2266" s="175" t="n"/>
      <c r="J2266" s="175" t="n"/>
      <c r="K2266" s="175" t="n"/>
      <c r="L2266" s="175" t="n"/>
      <c r="M2266" s="175" t="n"/>
      <c r="N2266" s="175" t="n"/>
      <c r="O2266" s="175" t="n"/>
      <c r="P2266" s="175" t="n"/>
      <c r="Q2266" s="175" t="n"/>
      <c r="R2266" s="175" t="n"/>
      <c r="S2266" s="257" t="n"/>
      <c r="U2266" s="296" t="n"/>
      <c r="V2266" s="175" t="n"/>
      <c r="W2266" s="175" t="n"/>
      <c r="X2266" s="175" t="n"/>
      <c r="Y2266" s="175" t="n"/>
      <c r="Z2266" s="175" t="n"/>
      <c r="AA2266" s="175" t="n"/>
      <c r="AB2266" s="175" t="n"/>
      <c r="AC2266" s="175" t="n"/>
      <c r="AD2266" s="175" t="n"/>
      <c r="AE2266" s="175" t="n"/>
      <c r="AF2266" s="175" t="n"/>
      <c r="AG2266" s="175" t="n"/>
      <c r="AH2266" s="175" t="n"/>
      <c r="AI2266" s="175" t="n"/>
      <c r="AJ2266" s="175" t="n"/>
    </row>
    <row r="2267">
      <c r="B2267" s="175" t="n"/>
      <c r="C2267" s="175" t="n"/>
      <c r="D2267" s="175" t="n"/>
      <c r="E2267" s="175" t="n"/>
      <c r="F2267" s="175" t="n"/>
      <c r="G2267" s="175" t="n"/>
      <c r="H2267" s="175" t="n"/>
      <c r="I2267" s="175" t="n"/>
      <c r="J2267" s="175" t="n"/>
      <c r="K2267" s="175" t="n"/>
      <c r="L2267" s="175" t="n"/>
      <c r="M2267" s="175" t="n"/>
      <c r="N2267" s="175" t="n"/>
      <c r="O2267" s="175" t="n"/>
      <c r="P2267" s="175" t="n"/>
      <c r="Q2267" s="175" t="n"/>
      <c r="R2267" s="175" t="n"/>
      <c r="S2267" s="257" t="n"/>
      <c r="U2267" s="296" t="n"/>
      <c r="V2267" s="175" t="n"/>
      <c r="W2267" s="175" t="n"/>
      <c r="X2267" s="175" t="n"/>
      <c r="Y2267" s="175" t="n"/>
      <c r="Z2267" s="175" t="n"/>
      <c r="AA2267" s="175" t="n"/>
      <c r="AB2267" s="175" t="n"/>
      <c r="AC2267" s="175" t="n"/>
      <c r="AD2267" s="175" t="n"/>
      <c r="AE2267" s="175" t="n"/>
      <c r="AF2267" s="175" t="n"/>
      <c r="AG2267" s="175" t="n"/>
      <c r="AH2267" s="175" t="n"/>
      <c r="AI2267" s="175" t="n"/>
      <c r="AJ2267" s="175" t="n"/>
    </row>
    <row r="2268">
      <c r="B2268" s="175" t="n"/>
      <c r="C2268" s="175" t="n"/>
      <c r="D2268" s="175" t="n"/>
      <c r="E2268" s="175" t="n"/>
      <c r="F2268" s="175" t="n"/>
      <c r="G2268" s="175" t="n"/>
      <c r="H2268" s="175" t="n"/>
      <c r="I2268" s="175" t="n"/>
      <c r="J2268" s="175" t="n"/>
      <c r="K2268" s="175" t="n"/>
      <c r="L2268" s="175" t="n"/>
      <c r="M2268" s="175" t="n"/>
      <c r="N2268" s="175" t="n"/>
      <c r="O2268" s="175" t="n"/>
      <c r="P2268" s="175" t="n"/>
      <c r="Q2268" s="175" t="n"/>
      <c r="R2268" s="175" t="n"/>
      <c r="S2268" s="257" t="n"/>
      <c r="U2268" s="296" t="n"/>
      <c r="V2268" s="175" t="n"/>
      <c r="W2268" s="175" t="n"/>
      <c r="X2268" s="175" t="n"/>
      <c r="Y2268" s="175" t="n"/>
      <c r="Z2268" s="175" t="n"/>
      <c r="AA2268" s="175" t="n"/>
      <c r="AB2268" s="175" t="n"/>
      <c r="AC2268" s="175" t="n"/>
      <c r="AD2268" s="175" t="n"/>
      <c r="AE2268" s="175" t="n"/>
      <c r="AF2268" s="175" t="n"/>
      <c r="AG2268" s="175" t="n"/>
      <c r="AH2268" s="175" t="n"/>
      <c r="AI2268" s="175" t="n"/>
      <c r="AJ2268" s="175" t="n"/>
    </row>
    <row r="2269">
      <c r="B2269" s="175" t="n"/>
      <c r="C2269" s="175" t="n"/>
      <c r="D2269" s="175" t="n"/>
      <c r="E2269" s="175" t="n"/>
      <c r="F2269" s="175" t="n"/>
      <c r="G2269" s="175" t="n"/>
      <c r="H2269" s="175" t="n"/>
      <c r="I2269" s="175" t="n"/>
      <c r="J2269" s="175" t="n"/>
      <c r="K2269" s="175" t="n"/>
      <c r="L2269" s="175" t="n"/>
      <c r="M2269" s="175" t="n"/>
      <c r="N2269" s="175" t="n"/>
      <c r="O2269" s="175" t="n"/>
      <c r="P2269" s="175" t="n"/>
      <c r="Q2269" s="175" t="n"/>
      <c r="R2269" s="175" t="n"/>
      <c r="S2269" s="257" t="n"/>
      <c r="U2269" s="296" t="n"/>
      <c r="V2269" s="175" t="n"/>
      <c r="W2269" s="175" t="n"/>
      <c r="X2269" s="175" t="n"/>
      <c r="Y2269" s="175" t="n"/>
      <c r="Z2269" s="175" t="n"/>
      <c r="AA2269" s="175" t="n"/>
      <c r="AB2269" s="175" t="n"/>
      <c r="AC2269" s="175" t="n"/>
      <c r="AD2269" s="175" t="n"/>
      <c r="AE2269" s="175" t="n"/>
      <c r="AF2269" s="175" t="n"/>
      <c r="AG2269" s="175" t="n"/>
      <c r="AH2269" s="175" t="n"/>
      <c r="AI2269" s="175" t="n"/>
      <c r="AJ2269" s="175" t="n"/>
    </row>
    <row r="2270">
      <c r="B2270" s="175" t="n"/>
      <c r="C2270" s="175" t="n"/>
      <c r="D2270" s="175" t="n"/>
      <c r="E2270" s="175" t="n"/>
      <c r="F2270" s="175" t="n"/>
      <c r="G2270" s="175" t="n"/>
      <c r="H2270" s="175" t="n"/>
      <c r="I2270" s="175" t="n"/>
      <c r="J2270" s="175" t="n"/>
      <c r="K2270" s="175" t="n"/>
      <c r="L2270" s="175" t="n"/>
      <c r="M2270" s="175" t="n"/>
      <c r="N2270" s="175" t="n"/>
      <c r="O2270" s="175" t="n"/>
      <c r="P2270" s="175" t="n"/>
      <c r="Q2270" s="175" t="n"/>
      <c r="R2270" s="175" t="n"/>
      <c r="S2270" s="257" t="n"/>
      <c r="U2270" s="296" t="n"/>
      <c r="V2270" s="175" t="n"/>
      <c r="W2270" s="175" t="n"/>
      <c r="X2270" s="175" t="n"/>
      <c r="Y2270" s="175" t="n"/>
      <c r="Z2270" s="175" t="n"/>
      <c r="AA2270" s="175" t="n"/>
      <c r="AB2270" s="175" t="n"/>
      <c r="AC2270" s="175" t="n"/>
      <c r="AD2270" s="175" t="n"/>
      <c r="AE2270" s="175" t="n"/>
      <c r="AF2270" s="175" t="n"/>
      <c r="AG2270" s="175" t="n"/>
      <c r="AH2270" s="175" t="n"/>
      <c r="AI2270" s="175" t="n"/>
      <c r="AJ2270" s="175" t="n"/>
    </row>
    <row r="2271">
      <c r="B2271" s="175" t="n"/>
      <c r="C2271" s="175" t="n"/>
      <c r="D2271" s="175" t="n"/>
      <c r="E2271" s="175" t="n"/>
      <c r="F2271" s="175" t="n"/>
      <c r="G2271" s="175" t="n"/>
      <c r="H2271" s="175" t="n"/>
      <c r="I2271" s="175" t="n"/>
      <c r="J2271" s="175" t="n"/>
      <c r="K2271" s="175" t="n"/>
      <c r="L2271" s="175" t="n"/>
      <c r="M2271" s="175" t="n"/>
      <c r="N2271" s="175" t="n"/>
      <c r="O2271" s="175" t="n"/>
      <c r="P2271" s="175" t="n"/>
      <c r="Q2271" s="175" t="n"/>
      <c r="R2271" s="175" t="n"/>
      <c r="S2271" s="257" t="n"/>
      <c r="U2271" s="296" t="n"/>
      <c r="V2271" s="175" t="n"/>
      <c r="W2271" s="175" t="n"/>
      <c r="X2271" s="175" t="n"/>
      <c r="Y2271" s="175" t="n"/>
      <c r="Z2271" s="175" t="n"/>
      <c r="AA2271" s="175" t="n"/>
      <c r="AB2271" s="175" t="n"/>
      <c r="AC2271" s="175" t="n"/>
      <c r="AD2271" s="175" t="n"/>
      <c r="AE2271" s="175" t="n"/>
      <c r="AF2271" s="175" t="n"/>
      <c r="AG2271" s="175" t="n"/>
      <c r="AH2271" s="175" t="n"/>
      <c r="AI2271" s="175" t="n"/>
      <c r="AJ2271" s="175" t="n"/>
    </row>
    <row r="2272">
      <c r="B2272" s="175" t="n"/>
      <c r="C2272" s="175" t="n"/>
      <c r="D2272" s="175" t="n"/>
      <c r="E2272" s="175" t="n"/>
      <c r="F2272" s="175" t="n"/>
      <c r="G2272" s="175" t="n"/>
      <c r="H2272" s="175" t="n"/>
      <c r="I2272" s="175" t="n"/>
      <c r="J2272" s="175" t="n"/>
      <c r="K2272" s="175" t="n"/>
      <c r="L2272" s="175" t="n"/>
      <c r="M2272" s="175" t="n"/>
      <c r="N2272" s="175" t="n"/>
      <c r="O2272" s="175" t="n"/>
      <c r="P2272" s="175" t="n"/>
      <c r="Q2272" s="175" t="n"/>
      <c r="R2272" s="175" t="n"/>
      <c r="S2272" s="257" t="n"/>
      <c r="U2272" s="296" t="n"/>
      <c r="V2272" s="175" t="n"/>
      <c r="W2272" s="175" t="n"/>
      <c r="X2272" s="175" t="n"/>
      <c r="Y2272" s="175" t="n"/>
      <c r="Z2272" s="175" t="n"/>
      <c r="AA2272" s="175" t="n"/>
      <c r="AB2272" s="175" t="n"/>
      <c r="AC2272" s="175" t="n"/>
      <c r="AD2272" s="175" t="n"/>
      <c r="AE2272" s="175" t="n"/>
      <c r="AF2272" s="175" t="n"/>
      <c r="AG2272" s="175" t="n"/>
      <c r="AH2272" s="175" t="n"/>
      <c r="AI2272" s="175" t="n"/>
      <c r="AJ2272" s="175" t="n"/>
    </row>
    <row r="2273">
      <c r="B2273" s="175" t="n"/>
      <c r="C2273" s="175" t="n"/>
      <c r="D2273" s="175" t="n"/>
      <c r="E2273" s="175" t="n"/>
      <c r="F2273" s="175" t="n"/>
      <c r="G2273" s="175" t="n"/>
      <c r="H2273" s="175" t="n"/>
      <c r="I2273" s="175" t="n"/>
      <c r="J2273" s="175" t="n"/>
      <c r="K2273" s="175" t="n"/>
      <c r="L2273" s="175" t="n"/>
      <c r="M2273" s="175" t="n"/>
      <c r="N2273" s="175" t="n"/>
      <c r="O2273" s="175" t="n"/>
      <c r="P2273" s="175" t="n"/>
      <c r="Q2273" s="175" t="n"/>
      <c r="R2273" s="175" t="n"/>
      <c r="S2273" s="257" t="n"/>
      <c r="U2273" s="296" t="n"/>
      <c r="V2273" s="175" t="n"/>
      <c r="W2273" s="175" t="n"/>
      <c r="X2273" s="175" t="n"/>
      <c r="Y2273" s="175" t="n"/>
      <c r="Z2273" s="175" t="n"/>
      <c r="AA2273" s="175" t="n"/>
      <c r="AB2273" s="175" t="n"/>
      <c r="AC2273" s="175" t="n"/>
      <c r="AD2273" s="175" t="n"/>
      <c r="AE2273" s="175" t="n"/>
      <c r="AF2273" s="175" t="n"/>
      <c r="AG2273" s="175" t="n"/>
      <c r="AH2273" s="175" t="n"/>
      <c r="AI2273" s="175" t="n"/>
      <c r="AJ2273" s="175" t="n"/>
    </row>
    <row r="2274">
      <c r="B2274" s="175" t="n"/>
      <c r="C2274" s="175" t="n"/>
      <c r="D2274" s="175" t="n"/>
      <c r="E2274" s="175" t="n"/>
      <c r="F2274" s="175" t="n"/>
      <c r="G2274" s="175" t="n"/>
      <c r="H2274" s="175" t="n"/>
      <c r="I2274" s="175" t="n"/>
      <c r="J2274" s="175" t="n"/>
      <c r="K2274" s="175" t="n"/>
      <c r="L2274" s="175" t="n"/>
      <c r="M2274" s="175" t="n"/>
      <c r="N2274" s="175" t="n"/>
      <c r="O2274" s="175" t="n"/>
      <c r="P2274" s="175" t="n"/>
      <c r="Q2274" s="175" t="n"/>
      <c r="R2274" s="175" t="n"/>
      <c r="S2274" s="257" t="n"/>
      <c r="U2274" s="296" t="n"/>
      <c r="V2274" s="175" t="n"/>
      <c r="W2274" s="175" t="n"/>
      <c r="X2274" s="175" t="n"/>
      <c r="Y2274" s="175" t="n"/>
      <c r="Z2274" s="175" t="n"/>
      <c r="AA2274" s="175" t="n"/>
      <c r="AB2274" s="175" t="n"/>
      <c r="AC2274" s="175" t="n"/>
      <c r="AD2274" s="175" t="n"/>
      <c r="AE2274" s="175" t="n"/>
      <c r="AF2274" s="175" t="n"/>
      <c r="AG2274" s="175" t="n"/>
      <c r="AH2274" s="175" t="n"/>
      <c r="AI2274" s="175" t="n"/>
      <c r="AJ2274" s="175" t="n"/>
    </row>
    <row r="2275">
      <c r="B2275" s="175" t="n"/>
      <c r="C2275" s="175" t="n"/>
      <c r="D2275" s="175" t="n"/>
      <c r="E2275" s="175" t="n"/>
      <c r="F2275" s="175" t="n"/>
      <c r="G2275" s="175" t="n"/>
      <c r="H2275" s="175" t="n"/>
      <c r="I2275" s="175" t="n"/>
      <c r="J2275" s="175" t="n"/>
      <c r="K2275" s="175" t="n"/>
      <c r="L2275" s="175" t="n"/>
      <c r="M2275" s="175" t="n"/>
      <c r="N2275" s="175" t="n"/>
      <c r="O2275" s="175" t="n"/>
      <c r="P2275" s="175" t="n"/>
      <c r="Q2275" s="175" t="n"/>
      <c r="R2275" s="175" t="n"/>
      <c r="S2275" s="257" t="n"/>
      <c r="U2275" s="296" t="n"/>
      <c r="V2275" s="175" t="n"/>
      <c r="W2275" s="175" t="n"/>
      <c r="X2275" s="175" t="n"/>
      <c r="Y2275" s="175" t="n"/>
      <c r="Z2275" s="175" t="n"/>
      <c r="AA2275" s="175" t="n"/>
      <c r="AB2275" s="175" t="n"/>
      <c r="AC2275" s="175" t="n"/>
      <c r="AD2275" s="175" t="n"/>
      <c r="AE2275" s="175" t="n"/>
      <c r="AF2275" s="175" t="n"/>
      <c r="AG2275" s="175" t="n"/>
      <c r="AH2275" s="175" t="n"/>
      <c r="AI2275" s="175" t="n"/>
      <c r="AJ2275" s="175" t="n"/>
    </row>
    <row r="2276">
      <c r="B2276" s="175" t="n"/>
      <c r="C2276" s="175" t="n"/>
      <c r="D2276" s="175" t="n"/>
      <c r="E2276" s="175" t="n"/>
      <c r="F2276" s="175" t="n"/>
      <c r="G2276" s="175" t="n"/>
      <c r="H2276" s="175" t="n"/>
      <c r="I2276" s="175" t="n"/>
      <c r="J2276" s="175" t="n"/>
      <c r="K2276" s="175" t="n"/>
      <c r="L2276" s="175" t="n"/>
      <c r="M2276" s="175" t="n"/>
      <c r="N2276" s="175" t="n"/>
      <c r="O2276" s="175" t="n"/>
      <c r="P2276" s="175" t="n"/>
      <c r="Q2276" s="175" t="n"/>
      <c r="R2276" s="175" t="n"/>
      <c r="S2276" s="257" t="n"/>
      <c r="U2276" s="296" t="n"/>
      <c r="V2276" s="175" t="n"/>
      <c r="W2276" s="175" t="n"/>
      <c r="X2276" s="175" t="n"/>
      <c r="Y2276" s="175" t="n"/>
      <c r="Z2276" s="175" t="n"/>
      <c r="AA2276" s="175" t="n"/>
      <c r="AB2276" s="175" t="n"/>
      <c r="AC2276" s="175" t="n"/>
      <c r="AD2276" s="175" t="n"/>
      <c r="AE2276" s="175" t="n"/>
      <c r="AF2276" s="175" t="n"/>
      <c r="AG2276" s="175" t="n"/>
      <c r="AH2276" s="175" t="n"/>
      <c r="AI2276" s="175" t="n"/>
      <c r="AJ2276" s="175" t="n"/>
    </row>
    <row r="2277">
      <c r="B2277" s="175" t="n"/>
      <c r="C2277" s="175" t="n"/>
      <c r="D2277" s="175" t="n"/>
      <c r="E2277" s="175" t="n"/>
      <c r="F2277" s="175" t="n"/>
      <c r="G2277" s="175" t="n"/>
      <c r="H2277" s="175" t="n"/>
      <c r="I2277" s="175" t="n"/>
      <c r="J2277" s="175" t="n"/>
      <c r="K2277" s="175" t="n"/>
      <c r="L2277" s="175" t="n"/>
      <c r="M2277" s="175" t="n"/>
      <c r="N2277" s="175" t="n"/>
      <c r="O2277" s="175" t="n"/>
      <c r="P2277" s="175" t="n"/>
      <c r="Q2277" s="175" t="n"/>
      <c r="R2277" s="175" t="n"/>
      <c r="S2277" s="257" t="n"/>
      <c r="U2277" s="296" t="n"/>
      <c r="V2277" s="175" t="n"/>
      <c r="W2277" s="175" t="n"/>
      <c r="X2277" s="175" t="n"/>
      <c r="Y2277" s="175" t="n"/>
      <c r="Z2277" s="175" t="n"/>
      <c r="AA2277" s="175" t="n"/>
      <c r="AB2277" s="175" t="n"/>
      <c r="AC2277" s="175" t="n"/>
      <c r="AD2277" s="175" t="n"/>
      <c r="AE2277" s="175" t="n"/>
      <c r="AF2277" s="175" t="n"/>
      <c r="AG2277" s="175" t="n"/>
      <c r="AH2277" s="175" t="n"/>
      <c r="AI2277" s="175" t="n"/>
      <c r="AJ2277" s="175" t="n"/>
    </row>
    <row r="2278">
      <c r="B2278" s="175" t="n"/>
      <c r="C2278" s="175" t="n"/>
      <c r="D2278" s="175" t="n"/>
      <c r="E2278" s="175" t="n"/>
      <c r="F2278" s="175" t="n"/>
      <c r="G2278" s="175" t="n"/>
      <c r="H2278" s="175" t="n"/>
      <c r="I2278" s="175" t="n"/>
      <c r="J2278" s="175" t="n"/>
      <c r="K2278" s="175" t="n"/>
      <c r="L2278" s="175" t="n"/>
      <c r="M2278" s="175" t="n"/>
      <c r="N2278" s="175" t="n"/>
      <c r="O2278" s="175" t="n"/>
      <c r="P2278" s="175" t="n"/>
      <c r="Q2278" s="175" t="n"/>
      <c r="R2278" s="175" t="n"/>
      <c r="S2278" s="257" t="n"/>
      <c r="U2278" s="296" t="n"/>
      <c r="V2278" s="175" t="n"/>
      <c r="W2278" s="175" t="n"/>
      <c r="X2278" s="175" t="n"/>
      <c r="Y2278" s="175" t="n"/>
      <c r="Z2278" s="175" t="n"/>
      <c r="AA2278" s="175" t="n"/>
      <c r="AB2278" s="175" t="n"/>
      <c r="AC2278" s="175" t="n"/>
      <c r="AD2278" s="175" t="n"/>
      <c r="AE2278" s="175" t="n"/>
      <c r="AF2278" s="175" t="n"/>
      <c r="AG2278" s="175" t="n"/>
      <c r="AH2278" s="175" t="n"/>
      <c r="AI2278" s="175" t="n"/>
      <c r="AJ2278" s="175" t="n"/>
    </row>
    <row r="2279">
      <c r="B2279" s="175" t="n"/>
      <c r="C2279" s="175" t="n"/>
      <c r="D2279" s="175" t="n"/>
      <c r="E2279" s="175" t="n"/>
      <c r="F2279" s="175" t="n"/>
      <c r="G2279" s="175" t="n"/>
      <c r="H2279" s="175" t="n"/>
      <c r="I2279" s="175" t="n"/>
      <c r="J2279" s="175" t="n"/>
      <c r="K2279" s="175" t="n"/>
      <c r="L2279" s="175" t="n"/>
      <c r="M2279" s="175" t="n"/>
      <c r="N2279" s="175" t="n"/>
      <c r="O2279" s="175" t="n"/>
      <c r="P2279" s="175" t="n"/>
      <c r="Q2279" s="175" t="n"/>
      <c r="R2279" s="175" t="n"/>
      <c r="S2279" s="257" t="n"/>
      <c r="U2279" s="296" t="n"/>
      <c r="V2279" s="175" t="n"/>
      <c r="W2279" s="175" t="n"/>
      <c r="X2279" s="175" t="n"/>
      <c r="Y2279" s="175" t="n"/>
      <c r="Z2279" s="175" t="n"/>
      <c r="AA2279" s="175" t="n"/>
      <c r="AB2279" s="175" t="n"/>
      <c r="AC2279" s="175" t="n"/>
      <c r="AD2279" s="175" t="n"/>
      <c r="AE2279" s="175" t="n"/>
      <c r="AF2279" s="175" t="n"/>
      <c r="AG2279" s="175" t="n"/>
      <c r="AH2279" s="175" t="n"/>
      <c r="AI2279" s="175" t="n"/>
      <c r="AJ2279" s="175" t="n"/>
    </row>
    <row r="2280">
      <c r="B2280" s="175" t="n"/>
      <c r="C2280" s="175" t="n"/>
      <c r="D2280" s="175" t="n"/>
      <c r="E2280" s="175" t="n"/>
      <c r="F2280" s="175" t="n"/>
      <c r="G2280" s="175" t="n"/>
      <c r="H2280" s="175" t="n"/>
      <c r="I2280" s="175" t="n"/>
      <c r="J2280" s="175" t="n"/>
      <c r="K2280" s="175" t="n"/>
      <c r="L2280" s="175" t="n"/>
      <c r="M2280" s="175" t="n"/>
      <c r="N2280" s="175" t="n"/>
      <c r="O2280" s="175" t="n"/>
      <c r="P2280" s="175" t="n"/>
      <c r="Q2280" s="175" t="n"/>
      <c r="R2280" s="175" t="n"/>
      <c r="S2280" s="257" t="n"/>
      <c r="U2280" s="296" t="n"/>
      <c r="V2280" s="175" t="n"/>
      <c r="W2280" s="175" t="n"/>
      <c r="X2280" s="175" t="n"/>
      <c r="Y2280" s="175" t="n"/>
      <c r="Z2280" s="175" t="n"/>
      <c r="AA2280" s="175" t="n"/>
      <c r="AB2280" s="175" t="n"/>
      <c r="AC2280" s="175" t="n"/>
      <c r="AD2280" s="175" t="n"/>
      <c r="AE2280" s="175" t="n"/>
      <c r="AF2280" s="175" t="n"/>
      <c r="AG2280" s="175" t="n"/>
      <c r="AH2280" s="175" t="n"/>
      <c r="AI2280" s="175" t="n"/>
      <c r="AJ2280" s="175" t="n"/>
    </row>
    <row r="2281">
      <c r="B2281" s="175" t="n"/>
      <c r="C2281" s="175" t="n"/>
      <c r="D2281" s="175" t="n"/>
      <c r="E2281" s="175" t="n"/>
      <c r="F2281" s="175" t="n"/>
      <c r="G2281" s="175" t="n"/>
      <c r="H2281" s="175" t="n"/>
      <c r="I2281" s="175" t="n"/>
      <c r="J2281" s="175" t="n"/>
      <c r="K2281" s="175" t="n"/>
      <c r="L2281" s="175" t="n"/>
      <c r="M2281" s="175" t="n"/>
      <c r="N2281" s="175" t="n"/>
      <c r="O2281" s="175" t="n"/>
      <c r="P2281" s="175" t="n"/>
      <c r="Q2281" s="175" t="n"/>
      <c r="R2281" s="175" t="n"/>
      <c r="S2281" s="257" t="n"/>
      <c r="U2281" s="296" t="n"/>
      <c r="V2281" s="175" t="n"/>
      <c r="W2281" s="175" t="n"/>
      <c r="X2281" s="175" t="n"/>
      <c r="Y2281" s="175" t="n"/>
      <c r="Z2281" s="175" t="n"/>
      <c r="AA2281" s="175" t="n"/>
      <c r="AB2281" s="175" t="n"/>
      <c r="AC2281" s="175" t="n"/>
      <c r="AD2281" s="175" t="n"/>
      <c r="AE2281" s="175" t="n"/>
      <c r="AF2281" s="175" t="n"/>
      <c r="AG2281" s="175" t="n"/>
      <c r="AH2281" s="175" t="n"/>
      <c r="AI2281" s="175" t="n"/>
      <c r="AJ2281" s="175" t="n"/>
    </row>
    <row r="2282">
      <c r="B2282" s="175" t="n"/>
      <c r="C2282" s="175" t="n"/>
      <c r="D2282" s="175" t="n"/>
      <c r="E2282" s="175" t="n"/>
      <c r="F2282" s="175" t="n"/>
      <c r="G2282" s="175" t="n"/>
      <c r="H2282" s="175" t="n"/>
      <c r="I2282" s="175" t="n"/>
      <c r="J2282" s="175" t="n"/>
      <c r="K2282" s="175" t="n"/>
      <c r="L2282" s="175" t="n"/>
      <c r="M2282" s="175" t="n"/>
      <c r="N2282" s="175" t="n"/>
      <c r="O2282" s="175" t="n"/>
      <c r="P2282" s="175" t="n"/>
      <c r="Q2282" s="175" t="n"/>
      <c r="R2282" s="175" t="n"/>
      <c r="S2282" s="257" t="n"/>
      <c r="U2282" s="296" t="n"/>
      <c r="V2282" s="175" t="n"/>
      <c r="W2282" s="175" t="n"/>
      <c r="X2282" s="175" t="n"/>
      <c r="Y2282" s="175" t="n"/>
      <c r="Z2282" s="175" t="n"/>
      <c r="AA2282" s="175" t="n"/>
      <c r="AB2282" s="175" t="n"/>
      <c r="AC2282" s="175" t="n"/>
      <c r="AD2282" s="175" t="n"/>
      <c r="AE2282" s="175" t="n"/>
      <c r="AF2282" s="175" t="n"/>
      <c r="AG2282" s="175" t="n"/>
      <c r="AH2282" s="175" t="n"/>
      <c r="AI2282" s="175" t="n"/>
      <c r="AJ2282" s="175" t="n"/>
    </row>
    <row r="2283">
      <c r="B2283" s="175" t="n"/>
      <c r="C2283" s="175" t="n"/>
      <c r="D2283" s="175" t="n"/>
      <c r="E2283" s="175" t="n"/>
      <c r="F2283" s="175" t="n"/>
      <c r="G2283" s="175" t="n"/>
      <c r="H2283" s="175" t="n"/>
      <c r="I2283" s="175" t="n"/>
      <c r="J2283" s="175" t="n"/>
      <c r="K2283" s="175" t="n"/>
      <c r="L2283" s="175" t="n"/>
      <c r="M2283" s="175" t="n"/>
      <c r="N2283" s="175" t="n"/>
      <c r="O2283" s="175" t="n"/>
      <c r="P2283" s="175" t="n"/>
      <c r="Q2283" s="175" t="n"/>
      <c r="R2283" s="175" t="n"/>
      <c r="S2283" s="257" t="n"/>
      <c r="U2283" s="296" t="n"/>
      <c r="V2283" s="175" t="n"/>
      <c r="W2283" s="175" t="n"/>
      <c r="X2283" s="175" t="n"/>
      <c r="Y2283" s="175" t="n"/>
      <c r="Z2283" s="175" t="n"/>
      <c r="AA2283" s="175" t="n"/>
      <c r="AB2283" s="175" t="n"/>
      <c r="AC2283" s="175" t="n"/>
      <c r="AD2283" s="175" t="n"/>
      <c r="AE2283" s="175" t="n"/>
      <c r="AF2283" s="175" t="n"/>
      <c r="AG2283" s="175" t="n"/>
      <c r="AH2283" s="175" t="n"/>
      <c r="AI2283" s="175" t="n"/>
      <c r="AJ2283" s="175" t="n"/>
    </row>
    <row r="2284">
      <c r="B2284" s="175" t="n"/>
      <c r="C2284" s="175" t="n"/>
      <c r="D2284" s="175" t="n"/>
      <c r="E2284" s="175" t="n"/>
      <c r="F2284" s="175" t="n"/>
      <c r="G2284" s="175" t="n"/>
      <c r="H2284" s="175" t="n"/>
      <c r="I2284" s="175" t="n"/>
      <c r="J2284" s="175" t="n"/>
      <c r="K2284" s="175" t="n"/>
      <c r="L2284" s="175" t="n"/>
      <c r="M2284" s="175" t="n"/>
      <c r="N2284" s="175" t="n"/>
      <c r="O2284" s="175" t="n"/>
      <c r="P2284" s="175" t="n"/>
      <c r="Q2284" s="175" t="n"/>
      <c r="R2284" s="175" t="n"/>
      <c r="S2284" s="257" t="n"/>
      <c r="U2284" s="296" t="n"/>
      <c r="V2284" s="175" t="n"/>
      <c r="W2284" s="175" t="n"/>
      <c r="X2284" s="175" t="n"/>
      <c r="Y2284" s="175" t="n"/>
      <c r="Z2284" s="175" t="n"/>
      <c r="AA2284" s="175" t="n"/>
      <c r="AB2284" s="175" t="n"/>
      <c r="AC2284" s="175" t="n"/>
      <c r="AD2284" s="175" t="n"/>
      <c r="AE2284" s="175" t="n"/>
      <c r="AF2284" s="175" t="n"/>
      <c r="AG2284" s="175" t="n"/>
      <c r="AH2284" s="175" t="n"/>
      <c r="AI2284" s="175" t="n"/>
      <c r="AJ2284" s="175" t="n"/>
    </row>
    <row r="2285">
      <c r="B2285" s="175" t="n"/>
      <c r="C2285" s="175" t="n"/>
      <c r="D2285" s="175" t="n"/>
      <c r="E2285" s="175" t="n"/>
      <c r="F2285" s="175" t="n"/>
      <c r="G2285" s="175" t="n"/>
      <c r="H2285" s="175" t="n"/>
      <c r="I2285" s="175" t="n"/>
      <c r="J2285" s="175" t="n"/>
      <c r="K2285" s="175" t="n"/>
      <c r="L2285" s="175" t="n"/>
      <c r="M2285" s="175" t="n"/>
      <c r="N2285" s="175" t="n"/>
      <c r="O2285" s="175" t="n"/>
      <c r="P2285" s="175" t="n"/>
      <c r="Q2285" s="175" t="n"/>
      <c r="R2285" s="175" t="n"/>
      <c r="S2285" s="257" t="n"/>
      <c r="U2285" s="296" t="n"/>
      <c r="V2285" s="175" t="n"/>
      <c r="W2285" s="175" t="n"/>
      <c r="X2285" s="175" t="n"/>
      <c r="Y2285" s="175" t="n"/>
      <c r="Z2285" s="175" t="n"/>
      <c r="AA2285" s="175" t="n"/>
      <c r="AB2285" s="175" t="n"/>
      <c r="AC2285" s="175" t="n"/>
      <c r="AD2285" s="175" t="n"/>
      <c r="AE2285" s="175" t="n"/>
      <c r="AF2285" s="175" t="n"/>
      <c r="AG2285" s="175" t="n"/>
      <c r="AH2285" s="175" t="n"/>
      <c r="AI2285" s="175" t="n"/>
      <c r="AJ2285" s="175" t="n"/>
    </row>
    <row r="2286">
      <c r="B2286" s="175" t="n"/>
      <c r="C2286" s="175" t="n"/>
      <c r="D2286" s="175" t="n"/>
      <c r="E2286" s="175" t="n"/>
      <c r="F2286" s="175" t="n"/>
      <c r="G2286" s="175" t="n"/>
      <c r="H2286" s="175" t="n"/>
      <c r="I2286" s="175" t="n"/>
      <c r="J2286" s="175" t="n"/>
      <c r="K2286" s="175" t="n"/>
      <c r="L2286" s="175" t="n"/>
      <c r="M2286" s="175" t="n"/>
      <c r="N2286" s="175" t="n"/>
      <c r="O2286" s="175" t="n"/>
      <c r="P2286" s="175" t="n"/>
      <c r="Q2286" s="175" t="n"/>
      <c r="R2286" s="175" t="n"/>
      <c r="S2286" s="257" t="n"/>
      <c r="U2286" s="296" t="n"/>
      <c r="V2286" s="175" t="n"/>
      <c r="W2286" s="175" t="n"/>
      <c r="X2286" s="175" t="n"/>
      <c r="Y2286" s="175" t="n"/>
      <c r="Z2286" s="175" t="n"/>
      <c r="AA2286" s="175" t="n"/>
      <c r="AB2286" s="175" t="n"/>
      <c r="AC2286" s="175" t="n"/>
      <c r="AD2286" s="175" t="n"/>
      <c r="AE2286" s="175" t="n"/>
      <c r="AF2286" s="175" t="n"/>
      <c r="AG2286" s="175" t="n"/>
      <c r="AH2286" s="175" t="n"/>
      <c r="AI2286" s="175" t="n"/>
      <c r="AJ2286" s="175" t="n"/>
    </row>
    <row r="2287">
      <c r="B2287" s="175" t="n"/>
      <c r="C2287" s="175" t="n"/>
      <c r="D2287" s="175" t="n"/>
      <c r="E2287" s="175" t="n"/>
      <c r="F2287" s="175" t="n"/>
      <c r="G2287" s="175" t="n"/>
      <c r="H2287" s="175" t="n"/>
      <c r="I2287" s="175" t="n"/>
      <c r="J2287" s="175" t="n"/>
      <c r="K2287" s="175" t="n"/>
      <c r="L2287" s="175" t="n"/>
      <c r="M2287" s="175" t="n"/>
      <c r="N2287" s="175" t="n"/>
      <c r="O2287" s="175" t="n"/>
      <c r="P2287" s="175" t="n"/>
      <c r="Q2287" s="175" t="n"/>
      <c r="R2287" s="175" t="n"/>
      <c r="S2287" s="257" t="n"/>
      <c r="U2287" s="296" t="n"/>
      <c r="V2287" s="175" t="n"/>
      <c r="W2287" s="175" t="n"/>
      <c r="X2287" s="175" t="n"/>
      <c r="Y2287" s="175" t="n"/>
      <c r="Z2287" s="175" t="n"/>
      <c r="AA2287" s="175" t="n"/>
      <c r="AB2287" s="175" t="n"/>
      <c r="AC2287" s="175" t="n"/>
      <c r="AD2287" s="175" t="n"/>
      <c r="AE2287" s="175" t="n"/>
      <c r="AF2287" s="175" t="n"/>
      <c r="AG2287" s="175" t="n"/>
      <c r="AH2287" s="175" t="n"/>
      <c r="AI2287" s="175" t="n"/>
      <c r="AJ2287" s="175" t="n"/>
    </row>
    <row r="2288">
      <c r="B2288" s="175" t="n"/>
      <c r="C2288" s="175" t="n"/>
      <c r="D2288" s="175" t="n"/>
      <c r="E2288" s="175" t="n"/>
      <c r="F2288" s="175" t="n"/>
      <c r="G2288" s="175" t="n"/>
      <c r="H2288" s="175" t="n"/>
      <c r="I2288" s="175" t="n"/>
      <c r="J2288" s="175" t="n"/>
      <c r="K2288" s="175" t="n"/>
      <c r="L2288" s="175" t="n"/>
      <c r="M2288" s="175" t="n"/>
      <c r="N2288" s="175" t="n"/>
      <c r="O2288" s="175" t="n"/>
      <c r="P2288" s="175" t="n"/>
      <c r="Q2288" s="175" t="n"/>
      <c r="R2288" s="175" t="n"/>
      <c r="S2288" s="257" t="n"/>
      <c r="U2288" s="296" t="n"/>
      <c r="V2288" s="175" t="n"/>
      <c r="W2288" s="175" t="n"/>
      <c r="X2288" s="175" t="n"/>
      <c r="Y2288" s="175" t="n"/>
      <c r="Z2288" s="175" t="n"/>
      <c r="AA2288" s="175" t="n"/>
      <c r="AB2288" s="175" t="n"/>
      <c r="AC2288" s="175" t="n"/>
      <c r="AD2288" s="175" t="n"/>
      <c r="AE2288" s="175" t="n"/>
      <c r="AF2288" s="175" t="n"/>
      <c r="AG2288" s="175" t="n"/>
      <c r="AH2288" s="175" t="n"/>
      <c r="AI2288" s="175" t="n"/>
      <c r="AJ2288" s="175" t="n"/>
    </row>
    <row r="2289">
      <c r="B2289" s="175" t="n"/>
      <c r="C2289" s="175" t="n"/>
      <c r="D2289" s="175" t="n"/>
      <c r="E2289" s="175" t="n"/>
      <c r="F2289" s="175" t="n"/>
      <c r="G2289" s="175" t="n"/>
      <c r="H2289" s="175" t="n"/>
      <c r="I2289" s="175" t="n"/>
      <c r="J2289" s="175" t="n"/>
      <c r="K2289" s="175" t="n"/>
      <c r="L2289" s="175" t="n"/>
      <c r="M2289" s="175" t="n"/>
      <c r="N2289" s="175" t="n"/>
      <c r="O2289" s="175" t="n"/>
      <c r="P2289" s="175" t="n"/>
      <c r="Q2289" s="175" t="n"/>
      <c r="R2289" s="175" t="n"/>
      <c r="S2289" s="257" t="n"/>
      <c r="U2289" s="296" t="n"/>
      <c r="V2289" s="175" t="n"/>
      <c r="W2289" s="175" t="n"/>
      <c r="X2289" s="175" t="n"/>
      <c r="Y2289" s="175" t="n"/>
      <c r="Z2289" s="175" t="n"/>
      <c r="AA2289" s="175" t="n"/>
      <c r="AB2289" s="175" t="n"/>
      <c r="AC2289" s="175" t="n"/>
      <c r="AD2289" s="175" t="n"/>
      <c r="AE2289" s="175" t="n"/>
      <c r="AF2289" s="175" t="n"/>
      <c r="AG2289" s="175" t="n"/>
      <c r="AH2289" s="175" t="n"/>
      <c r="AI2289" s="175" t="n"/>
      <c r="AJ2289" s="175" t="n"/>
    </row>
    <row r="2290">
      <c r="B2290" s="175" t="n"/>
      <c r="C2290" s="175" t="n"/>
      <c r="D2290" s="175" t="n"/>
      <c r="E2290" s="175" t="n"/>
      <c r="F2290" s="175" t="n"/>
      <c r="G2290" s="175" t="n"/>
      <c r="H2290" s="175" t="n"/>
      <c r="I2290" s="175" t="n"/>
      <c r="J2290" s="175" t="n"/>
      <c r="K2290" s="175" t="n"/>
      <c r="L2290" s="175" t="n"/>
      <c r="M2290" s="175" t="n"/>
      <c r="N2290" s="175" t="n"/>
      <c r="O2290" s="175" t="n"/>
      <c r="P2290" s="175" t="n"/>
      <c r="Q2290" s="175" t="n"/>
      <c r="R2290" s="175" t="n"/>
      <c r="S2290" s="257" t="n"/>
      <c r="U2290" s="296" t="n"/>
      <c r="V2290" s="175" t="n"/>
      <c r="W2290" s="175" t="n"/>
      <c r="X2290" s="175" t="n"/>
      <c r="Y2290" s="175" t="n"/>
      <c r="Z2290" s="175" t="n"/>
      <c r="AA2290" s="175" t="n"/>
      <c r="AB2290" s="175" t="n"/>
      <c r="AC2290" s="175" t="n"/>
      <c r="AD2290" s="175" t="n"/>
      <c r="AE2290" s="175" t="n"/>
      <c r="AF2290" s="175" t="n"/>
      <c r="AG2290" s="175" t="n"/>
      <c r="AH2290" s="175" t="n"/>
      <c r="AI2290" s="175" t="n"/>
      <c r="AJ2290" s="175" t="n"/>
    </row>
    <row r="2291">
      <c r="B2291" s="175" t="n"/>
      <c r="C2291" s="175" t="n"/>
      <c r="D2291" s="175" t="n"/>
      <c r="E2291" s="175" t="n"/>
      <c r="F2291" s="175" t="n"/>
      <c r="G2291" s="175" t="n"/>
      <c r="H2291" s="175" t="n"/>
      <c r="I2291" s="175" t="n"/>
      <c r="J2291" s="175" t="n"/>
      <c r="K2291" s="175" t="n"/>
      <c r="L2291" s="175" t="n"/>
      <c r="M2291" s="175" t="n"/>
      <c r="N2291" s="175" t="n"/>
      <c r="O2291" s="175" t="n"/>
      <c r="P2291" s="175" t="n"/>
      <c r="Q2291" s="175" t="n"/>
      <c r="R2291" s="175" t="n"/>
      <c r="S2291" s="257" t="n"/>
      <c r="U2291" s="296" t="n"/>
      <c r="V2291" s="175" t="n"/>
      <c r="W2291" s="175" t="n"/>
      <c r="X2291" s="175" t="n"/>
      <c r="Y2291" s="175" t="n"/>
      <c r="Z2291" s="175" t="n"/>
      <c r="AA2291" s="175" t="n"/>
      <c r="AB2291" s="175" t="n"/>
      <c r="AC2291" s="175" t="n"/>
      <c r="AD2291" s="175" t="n"/>
      <c r="AE2291" s="175" t="n"/>
      <c r="AF2291" s="175" t="n"/>
      <c r="AG2291" s="175" t="n"/>
      <c r="AH2291" s="175" t="n"/>
      <c r="AI2291" s="175" t="n"/>
      <c r="AJ2291" s="175" t="n"/>
    </row>
    <row r="2292">
      <c r="B2292" s="175" t="n"/>
      <c r="C2292" s="175" t="n"/>
      <c r="D2292" s="175" t="n"/>
      <c r="E2292" s="175" t="n"/>
      <c r="F2292" s="175" t="n"/>
      <c r="G2292" s="175" t="n"/>
      <c r="H2292" s="175" t="n"/>
      <c r="I2292" s="175" t="n"/>
      <c r="J2292" s="175" t="n"/>
      <c r="K2292" s="175" t="n"/>
      <c r="L2292" s="175" t="n"/>
      <c r="M2292" s="175" t="n"/>
      <c r="N2292" s="175" t="n"/>
      <c r="O2292" s="175" t="n"/>
      <c r="P2292" s="175" t="n"/>
      <c r="Q2292" s="175" t="n"/>
      <c r="R2292" s="175" t="n"/>
      <c r="S2292" s="257" t="n"/>
      <c r="U2292" s="296" t="n"/>
      <c r="V2292" s="175" t="n"/>
      <c r="W2292" s="175" t="n"/>
      <c r="X2292" s="175" t="n"/>
      <c r="Y2292" s="175" t="n"/>
      <c r="Z2292" s="175" t="n"/>
      <c r="AA2292" s="175" t="n"/>
      <c r="AB2292" s="175" t="n"/>
      <c r="AC2292" s="175" t="n"/>
      <c r="AD2292" s="175" t="n"/>
      <c r="AE2292" s="175" t="n"/>
      <c r="AF2292" s="175" t="n"/>
      <c r="AG2292" s="175" t="n"/>
      <c r="AH2292" s="175" t="n"/>
      <c r="AI2292" s="175" t="n"/>
      <c r="AJ2292" s="175" t="n"/>
    </row>
    <row r="2293">
      <c r="B2293" s="175" t="n"/>
      <c r="C2293" s="175" t="n"/>
      <c r="D2293" s="175" t="n"/>
      <c r="E2293" s="175" t="n"/>
      <c r="F2293" s="175" t="n"/>
      <c r="G2293" s="175" t="n"/>
      <c r="H2293" s="175" t="n"/>
      <c r="I2293" s="175" t="n"/>
      <c r="J2293" s="175" t="n"/>
      <c r="K2293" s="175" t="n"/>
      <c r="L2293" s="175" t="n"/>
      <c r="M2293" s="175" t="n"/>
      <c r="N2293" s="175" t="n"/>
      <c r="O2293" s="175" t="n"/>
      <c r="P2293" s="175" t="n"/>
      <c r="Q2293" s="175" t="n"/>
      <c r="R2293" s="175" t="n"/>
      <c r="S2293" s="257" t="n"/>
      <c r="U2293" s="296" t="n"/>
      <c r="V2293" s="175" t="n"/>
      <c r="W2293" s="175" t="n"/>
      <c r="X2293" s="175" t="n"/>
      <c r="Y2293" s="175" t="n"/>
      <c r="Z2293" s="175" t="n"/>
      <c r="AA2293" s="175" t="n"/>
      <c r="AB2293" s="175" t="n"/>
      <c r="AC2293" s="175" t="n"/>
      <c r="AD2293" s="175" t="n"/>
      <c r="AE2293" s="175" t="n"/>
      <c r="AF2293" s="175" t="n"/>
      <c r="AG2293" s="175" t="n"/>
      <c r="AH2293" s="175" t="n"/>
      <c r="AI2293" s="175" t="n"/>
      <c r="AJ2293" s="175" t="n"/>
    </row>
    <row r="2294">
      <c r="B2294" s="175" t="n"/>
      <c r="C2294" s="175" t="n"/>
      <c r="D2294" s="175" t="n"/>
      <c r="E2294" s="175" t="n"/>
      <c r="F2294" s="175" t="n"/>
      <c r="G2294" s="175" t="n"/>
      <c r="H2294" s="175" t="n"/>
      <c r="I2294" s="175" t="n"/>
      <c r="J2294" s="175" t="n"/>
      <c r="K2294" s="175" t="n"/>
      <c r="L2294" s="175" t="n"/>
      <c r="M2294" s="175" t="n"/>
      <c r="N2294" s="175" t="n"/>
      <c r="O2294" s="175" t="n"/>
      <c r="P2294" s="175" t="n"/>
      <c r="Q2294" s="175" t="n"/>
      <c r="R2294" s="175" t="n"/>
      <c r="S2294" s="257" t="n"/>
      <c r="U2294" s="296" t="n"/>
      <c r="V2294" s="175" t="n"/>
      <c r="W2294" s="175" t="n"/>
      <c r="X2294" s="175" t="n"/>
      <c r="Y2294" s="175" t="n"/>
      <c r="Z2294" s="175" t="n"/>
      <c r="AA2294" s="175" t="n"/>
      <c r="AB2294" s="175" t="n"/>
      <c r="AC2294" s="175" t="n"/>
      <c r="AD2294" s="175" t="n"/>
      <c r="AE2294" s="175" t="n"/>
      <c r="AF2294" s="175" t="n"/>
      <c r="AG2294" s="175" t="n"/>
      <c r="AH2294" s="175" t="n"/>
      <c r="AI2294" s="175" t="n"/>
      <c r="AJ2294" s="175" t="n"/>
    </row>
    <row r="2295">
      <c r="B2295" s="175" t="n"/>
      <c r="C2295" s="175" t="n"/>
      <c r="D2295" s="175" t="n"/>
      <c r="E2295" s="175" t="n"/>
      <c r="F2295" s="175" t="n"/>
      <c r="G2295" s="175" t="n"/>
      <c r="H2295" s="175" t="n"/>
      <c r="I2295" s="175" t="n"/>
      <c r="J2295" s="175" t="n"/>
      <c r="K2295" s="175" t="n"/>
      <c r="L2295" s="175" t="n"/>
      <c r="M2295" s="175" t="n"/>
      <c r="N2295" s="175" t="n"/>
      <c r="O2295" s="175" t="n"/>
      <c r="P2295" s="175" t="n"/>
      <c r="Q2295" s="175" t="n"/>
      <c r="R2295" s="175" t="n"/>
      <c r="S2295" s="257" t="n"/>
      <c r="U2295" s="296" t="n"/>
      <c r="V2295" s="175" t="n"/>
      <c r="W2295" s="175" t="n"/>
      <c r="X2295" s="175" t="n"/>
      <c r="Y2295" s="175" t="n"/>
      <c r="Z2295" s="175" t="n"/>
      <c r="AA2295" s="175" t="n"/>
      <c r="AB2295" s="175" t="n"/>
      <c r="AC2295" s="175" t="n"/>
      <c r="AD2295" s="175" t="n"/>
      <c r="AE2295" s="175" t="n"/>
      <c r="AF2295" s="175" t="n"/>
      <c r="AG2295" s="175" t="n"/>
      <c r="AH2295" s="175" t="n"/>
      <c r="AI2295" s="175" t="n"/>
      <c r="AJ2295" s="175" t="n"/>
    </row>
    <row r="2296">
      <c r="B2296" s="175" t="n"/>
      <c r="C2296" s="175" t="n"/>
      <c r="D2296" s="175" t="n"/>
      <c r="E2296" s="175" t="n"/>
      <c r="F2296" s="175" t="n"/>
      <c r="G2296" s="175" t="n"/>
      <c r="H2296" s="175" t="n"/>
      <c r="I2296" s="175" t="n"/>
      <c r="J2296" s="175" t="n"/>
      <c r="K2296" s="175" t="n"/>
      <c r="L2296" s="175" t="n"/>
      <c r="M2296" s="175" t="n"/>
      <c r="N2296" s="175" t="n"/>
      <c r="O2296" s="175" t="n"/>
      <c r="P2296" s="175" t="n"/>
      <c r="Q2296" s="175" t="n"/>
      <c r="R2296" s="175" t="n"/>
      <c r="S2296" s="257" t="n"/>
      <c r="U2296" s="296" t="n"/>
      <c r="V2296" s="175" t="n"/>
      <c r="W2296" s="175" t="n"/>
      <c r="X2296" s="175" t="n"/>
      <c r="Y2296" s="175" t="n"/>
      <c r="Z2296" s="175" t="n"/>
      <c r="AA2296" s="175" t="n"/>
      <c r="AB2296" s="175" t="n"/>
      <c r="AC2296" s="175" t="n"/>
      <c r="AD2296" s="175" t="n"/>
      <c r="AE2296" s="175" t="n"/>
      <c r="AF2296" s="175" t="n"/>
      <c r="AG2296" s="175" t="n"/>
      <c r="AH2296" s="175" t="n"/>
      <c r="AI2296" s="175" t="n"/>
      <c r="AJ2296" s="175" t="n"/>
    </row>
    <row r="2297">
      <c r="B2297" s="175" t="n"/>
      <c r="C2297" s="175" t="n"/>
      <c r="D2297" s="175" t="n"/>
      <c r="E2297" s="175" t="n"/>
      <c r="F2297" s="175" t="n"/>
      <c r="G2297" s="175" t="n"/>
      <c r="H2297" s="175" t="n"/>
      <c r="I2297" s="175" t="n"/>
      <c r="J2297" s="175" t="n"/>
      <c r="K2297" s="175" t="n"/>
      <c r="L2297" s="175" t="n"/>
      <c r="M2297" s="175" t="n"/>
      <c r="N2297" s="175" t="n"/>
      <c r="O2297" s="175" t="n"/>
      <c r="P2297" s="175" t="n"/>
      <c r="Q2297" s="175" t="n"/>
      <c r="R2297" s="175" t="n"/>
      <c r="S2297" s="257" t="n"/>
      <c r="U2297" s="296" t="n"/>
      <c r="V2297" s="175" t="n"/>
      <c r="W2297" s="175" t="n"/>
      <c r="X2297" s="175" t="n"/>
      <c r="Y2297" s="175" t="n"/>
      <c r="Z2297" s="175" t="n"/>
      <c r="AA2297" s="175" t="n"/>
      <c r="AB2297" s="175" t="n"/>
      <c r="AC2297" s="175" t="n"/>
      <c r="AD2297" s="175" t="n"/>
      <c r="AE2297" s="175" t="n"/>
      <c r="AF2297" s="175" t="n"/>
      <c r="AG2297" s="175" t="n"/>
      <c r="AH2297" s="175" t="n"/>
      <c r="AI2297" s="175" t="n"/>
      <c r="AJ2297" s="175" t="n"/>
    </row>
    <row r="2298">
      <c r="B2298" s="175" t="n"/>
      <c r="C2298" s="175" t="n"/>
      <c r="D2298" s="175" t="n"/>
      <c r="E2298" s="175" t="n"/>
      <c r="F2298" s="175" t="n"/>
      <c r="G2298" s="175" t="n"/>
      <c r="H2298" s="175" t="n"/>
      <c r="I2298" s="175" t="n"/>
      <c r="J2298" s="175" t="n"/>
      <c r="K2298" s="175" t="n"/>
      <c r="L2298" s="175" t="n"/>
      <c r="M2298" s="175" t="n"/>
      <c r="N2298" s="175" t="n"/>
      <c r="O2298" s="175" t="n"/>
      <c r="P2298" s="175" t="n"/>
      <c r="Q2298" s="175" t="n"/>
      <c r="R2298" s="175" t="n"/>
      <c r="S2298" s="257" t="n"/>
      <c r="U2298" s="296" t="n"/>
      <c r="V2298" s="175" t="n"/>
      <c r="W2298" s="175" t="n"/>
      <c r="X2298" s="175" t="n"/>
      <c r="Y2298" s="175" t="n"/>
      <c r="Z2298" s="175" t="n"/>
      <c r="AA2298" s="175" t="n"/>
      <c r="AB2298" s="175" t="n"/>
      <c r="AC2298" s="175" t="n"/>
      <c r="AD2298" s="175" t="n"/>
      <c r="AE2298" s="175" t="n"/>
      <c r="AF2298" s="175" t="n"/>
      <c r="AG2298" s="175" t="n"/>
      <c r="AH2298" s="175" t="n"/>
      <c r="AI2298" s="175" t="n"/>
      <c r="AJ2298" s="175" t="n"/>
    </row>
    <row r="2299">
      <c r="B2299" s="175" t="n"/>
      <c r="C2299" s="175" t="n"/>
      <c r="D2299" s="175" t="n"/>
      <c r="E2299" s="175" t="n"/>
      <c r="F2299" s="175" t="n"/>
      <c r="G2299" s="175" t="n"/>
      <c r="H2299" s="175" t="n"/>
      <c r="I2299" s="175" t="n"/>
      <c r="J2299" s="175" t="n"/>
      <c r="K2299" s="175" t="n"/>
      <c r="L2299" s="175" t="n"/>
      <c r="M2299" s="175" t="n"/>
      <c r="N2299" s="175" t="n"/>
      <c r="O2299" s="175" t="n"/>
      <c r="P2299" s="175" t="n"/>
      <c r="Q2299" s="175" t="n"/>
      <c r="R2299" s="175" t="n"/>
      <c r="S2299" s="257" t="n"/>
      <c r="U2299" s="296" t="n"/>
      <c r="V2299" s="175" t="n"/>
      <c r="W2299" s="175" t="n"/>
      <c r="X2299" s="175" t="n"/>
      <c r="Y2299" s="175" t="n"/>
      <c r="Z2299" s="175" t="n"/>
      <c r="AA2299" s="175" t="n"/>
      <c r="AB2299" s="175" t="n"/>
      <c r="AC2299" s="175" t="n"/>
      <c r="AD2299" s="175" t="n"/>
      <c r="AE2299" s="175" t="n"/>
      <c r="AF2299" s="175" t="n"/>
      <c r="AG2299" s="175" t="n"/>
      <c r="AH2299" s="175" t="n"/>
      <c r="AI2299" s="175" t="n"/>
      <c r="AJ2299" s="175" t="n"/>
    </row>
    <row r="2300">
      <c r="B2300" s="175" t="n"/>
      <c r="C2300" s="175" t="n"/>
      <c r="D2300" s="175" t="n"/>
      <c r="E2300" s="175" t="n"/>
      <c r="F2300" s="175" t="n"/>
      <c r="G2300" s="175" t="n"/>
      <c r="H2300" s="175" t="n"/>
      <c r="I2300" s="175" t="n"/>
      <c r="J2300" s="175" t="n"/>
      <c r="K2300" s="175" t="n"/>
      <c r="L2300" s="175" t="n"/>
      <c r="M2300" s="175" t="n"/>
      <c r="N2300" s="175" t="n"/>
      <c r="O2300" s="175" t="n"/>
      <c r="P2300" s="175" t="n"/>
      <c r="Q2300" s="175" t="n"/>
      <c r="R2300" s="175" t="n"/>
      <c r="S2300" s="257" t="n"/>
      <c r="U2300" s="296" t="n"/>
      <c r="V2300" s="175" t="n"/>
      <c r="W2300" s="175" t="n"/>
      <c r="X2300" s="175" t="n"/>
      <c r="Y2300" s="175" t="n"/>
      <c r="Z2300" s="175" t="n"/>
      <c r="AA2300" s="175" t="n"/>
      <c r="AB2300" s="175" t="n"/>
      <c r="AC2300" s="175" t="n"/>
      <c r="AD2300" s="175" t="n"/>
      <c r="AE2300" s="175" t="n"/>
      <c r="AF2300" s="175" t="n"/>
      <c r="AG2300" s="175" t="n"/>
      <c r="AH2300" s="175" t="n"/>
      <c r="AI2300" s="175" t="n"/>
      <c r="AJ2300" s="175" t="n"/>
    </row>
    <row r="2301">
      <c r="B2301" s="175" t="n"/>
      <c r="C2301" s="175" t="n"/>
      <c r="D2301" s="175" t="n"/>
      <c r="E2301" s="175" t="n"/>
      <c r="F2301" s="175" t="n"/>
      <c r="G2301" s="175" t="n"/>
      <c r="H2301" s="175" t="n"/>
      <c r="I2301" s="175" t="n"/>
      <c r="J2301" s="175" t="n"/>
      <c r="K2301" s="175" t="n"/>
      <c r="L2301" s="175" t="n"/>
      <c r="M2301" s="175" t="n"/>
      <c r="N2301" s="175" t="n"/>
      <c r="O2301" s="175" t="n"/>
      <c r="P2301" s="175" t="n"/>
      <c r="Q2301" s="175" t="n"/>
      <c r="R2301" s="175" t="n"/>
      <c r="S2301" s="257" t="n"/>
      <c r="U2301" s="296" t="n"/>
      <c r="V2301" s="175" t="n"/>
      <c r="W2301" s="175" t="n"/>
      <c r="X2301" s="175" t="n"/>
      <c r="Y2301" s="175" t="n"/>
      <c r="Z2301" s="175" t="n"/>
      <c r="AA2301" s="175" t="n"/>
      <c r="AB2301" s="175" t="n"/>
      <c r="AC2301" s="175" t="n"/>
      <c r="AD2301" s="175" t="n"/>
      <c r="AE2301" s="175" t="n"/>
      <c r="AF2301" s="175" t="n"/>
      <c r="AG2301" s="175" t="n"/>
      <c r="AH2301" s="175" t="n"/>
      <c r="AI2301" s="175" t="n"/>
      <c r="AJ2301" s="175" t="n"/>
    </row>
    <row r="2302">
      <c r="B2302" s="175" t="n"/>
      <c r="C2302" s="175" t="n"/>
      <c r="D2302" s="175" t="n"/>
      <c r="E2302" s="175" t="n"/>
      <c r="F2302" s="175" t="n"/>
      <c r="G2302" s="175" t="n"/>
      <c r="H2302" s="175" t="n"/>
      <c r="I2302" s="175" t="n"/>
      <c r="J2302" s="175" t="n"/>
      <c r="K2302" s="175" t="n"/>
      <c r="L2302" s="175" t="n"/>
      <c r="M2302" s="175" t="n"/>
      <c r="N2302" s="175" t="n"/>
      <c r="O2302" s="175" t="n"/>
      <c r="P2302" s="175" t="n"/>
      <c r="Q2302" s="175" t="n"/>
      <c r="R2302" s="175" t="n"/>
      <c r="S2302" s="257" t="n"/>
      <c r="U2302" s="296" t="n"/>
      <c r="V2302" s="175" t="n"/>
      <c r="W2302" s="175" t="n"/>
      <c r="X2302" s="175" t="n"/>
      <c r="Y2302" s="175" t="n"/>
      <c r="Z2302" s="175" t="n"/>
      <c r="AA2302" s="175" t="n"/>
      <c r="AB2302" s="175" t="n"/>
      <c r="AC2302" s="175" t="n"/>
      <c r="AD2302" s="175" t="n"/>
      <c r="AE2302" s="175" t="n"/>
      <c r="AF2302" s="175" t="n"/>
      <c r="AG2302" s="175" t="n"/>
      <c r="AH2302" s="175" t="n"/>
      <c r="AI2302" s="175" t="n"/>
      <c r="AJ2302" s="175" t="n"/>
    </row>
    <row r="2303">
      <c r="B2303" s="175" t="n"/>
      <c r="C2303" s="175" t="n"/>
      <c r="D2303" s="175" t="n"/>
      <c r="E2303" s="175" t="n"/>
      <c r="F2303" s="175" t="n"/>
      <c r="G2303" s="175" t="n"/>
      <c r="H2303" s="175" t="n"/>
      <c r="I2303" s="175" t="n"/>
      <c r="J2303" s="175" t="n"/>
      <c r="K2303" s="175" t="n"/>
      <c r="L2303" s="175" t="n"/>
      <c r="M2303" s="175" t="n"/>
      <c r="N2303" s="175" t="n"/>
      <c r="O2303" s="175" t="n"/>
      <c r="P2303" s="175" t="n"/>
      <c r="Q2303" s="175" t="n"/>
      <c r="R2303" s="175" t="n"/>
      <c r="S2303" s="257" t="n"/>
      <c r="U2303" s="296" t="n"/>
      <c r="V2303" s="175" t="n"/>
      <c r="W2303" s="175" t="n"/>
      <c r="X2303" s="175" t="n"/>
      <c r="Y2303" s="175" t="n"/>
      <c r="Z2303" s="175" t="n"/>
      <c r="AA2303" s="175" t="n"/>
      <c r="AB2303" s="175" t="n"/>
      <c r="AC2303" s="175" t="n"/>
      <c r="AD2303" s="175" t="n"/>
      <c r="AE2303" s="175" t="n"/>
      <c r="AF2303" s="175" t="n"/>
      <c r="AG2303" s="175" t="n"/>
      <c r="AH2303" s="175" t="n"/>
      <c r="AI2303" s="175" t="n"/>
      <c r="AJ2303" s="175" t="n"/>
    </row>
    <row r="2304">
      <c r="B2304" s="175" t="n"/>
      <c r="C2304" s="175" t="n"/>
      <c r="D2304" s="175" t="n"/>
      <c r="E2304" s="175" t="n"/>
      <c r="F2304" s="175" t="n"/>
      <c r="G2304" s="175" t="n"/>
      <c r="H2304" s="175" t="n"/>
      <c r="I2304" s="175" t="n"/>
      <c r="J2304" s="175" t="n"/>
      <c r="K2304" s="175" t="n"/>
      <c r="L2304" s="175" t="n"/>
      <c r="M2304" s="175" t="n"/>
      <c r="N2304" s="175" t="n"/>
      <c r="O2304" s="175" t="n"/>
      <c r="P2304" s="175" t="n"/>
      <c r="Q2304" s="175" t="n"/>
      <c r="R2304" s="175" t="n"/>
      <c r="S2304" s="257" t="n"/>
      <c r="U2304" s="296" t="n"/>
      <c r="V2304" s="175" t="n"/>
      <c r="W2304" s="175" t="n"/>
      <c r="X2304" s="175" t="n"/>
      <c r="Y2304" s="175" t="n"/>
      <c r="Z2304" s="175" t="n"/>
      <c r="AA2304" s="175" t="n"/>
      <c r="AB2304" s="175" t="n"/>
      <c r="AC2304" s="175" t="n"/>
      <c r="AD2304" s="175" t="n"/>
      <c r="AE2304" s="175" t="n"/>
      <c r="AF2304" s="175" t="n"/>
      <c r="AG2304" s="175" t="n"/>
      <c r="AH2304" s="175" t="n"/>
      <c r="AI2304" s="175" t="n"/>
      <c r="AJ2304" s="175" t="n"/>
    </row>
    <row r="2305">
      <c r="B2305" s="175" t="n"/>
      <c r="C2305" s="175" t="n"/>
      <c r="D2305" s="175" t="n"/>
      <c r="E2305" s="175" t="n"/>
      <c r="F2305" s="175" t="n"/>
      <c r="G2305" s="175" t="n"/>
      <c r="H2305" s="175" t="n"/>
      <c r="I2305" s="175" t="n"/>
      <c r="J2305" s="175" t="n"/>
      <c r="K2305" s="175" t="n"/>
      <c r="L2305" s="175" t="n"/>
      <c r="M2305" s="175" t="n"/>
      <c r="N2305" s="175" t="n"/>
      <c r="O2305" s="175" t="n"/>
      <c r="P2305" s="175" t="n"/>
      <c r="Q2305" s="175" t="n"/>
      <c r="R2305" s="175" t="n"/>
      <c r="S2305" s="257" t="n"/>
      <c r="U2305" s="296" t="n"/>
      <c r="V2305" s="175" t="n"/>
      <c r="W2305" s="175" t="n"/>
      <c r="X2305" s="175" t="n"/>
      <c r="Y2305" s="175" t="n"/>
      <c r="Z2305" s="175" t="n"/>
      <c r="AA2305" s="175" t="n"/>
      <c r="AB2305" s="175" t="n"/>
      <c r="AC2305" s="175" t="n"/>
      <c r="AD2305" s="175" t="n"/>
      <c r="AE2305" s="175" t="n"/>
      <c r="AF2305" s="175" t="n"/>
      <c r="AG2305" s="175" t="n"/>
      <c r="AH2305" s="175" t="n"/>
      <c r="AI2305" s="175" t="n"/>
      <c r="AJ2305" s="175" t="n"/>
    </row>
    <row r="2306">
      <c r="B2306" s="175" t="n"/>
      <c r="C2306" s="175" t="n"/>
      <c r="D2306" s="175" t="n"/>
      <c r="E2306" s="175" t="n"/>
      <c r="F2306" s="175" t="n"/>
      <c r="G2306" s="175" t="n"/>
      <c r="H2306" s="175" t="n"/>
      <c r="I2306" s="175" t="n"/>
      <c r="J2306" s="175" t="n"/>
      <c r="K2306" s="175" t="n"/>
      <c r="L2306" s="175" t="n"/>
      <c r="M2306" s="175" t="n"/>
      <c r="N2306" s="175" t="n"/>
      <c r="O2306" s="175" t="n"/>
      <c r="P2306" s="175" t="n"/>
      <c r="Q2306" s="175" t="n"/>
      <c r="R2306" s="175" t="n"/>
      <c r="S2306" s="257" t="n"/>
      <c r="U2306" s="296" t="n"/>
      <c r="V2306" s="175" t="n"/>
      <c r="W2306" s="175" t="n"/>
      <c r="X2306" s="175" t="n"/>
      <c r="Y2306" s="175" t="n"/>
      <c r="Z2306" s="175" t="n"/>
      <c r="AA2306" s="175" t="n"/>
      <c r="AB2306" s="175" t="n"/>
      <c r="AC2306" s="175" t="n"/>
      <c r="AD2306" s="175" t="n"/>
      <c r="AE2306" s="175" t="n"/>
      <c r="AF2306" s="175" t="n"/>
      <c r="AG2306" s="175" t="n"/>
      <c r="AH2306" s="175" t="n"/>
      <c r="AI2306" s="175" t="n"/>
      <c r="AJ2306" s="175" t="n"/>
    </row>
    <row r="2307">
      <c r="B2307" s="175" t="n"/>
      <c r="C2307" s="175" t="n"/>
      <c r="D2307" s="175" t="n"/>
      <c r="E2307" s="175" t="n"/>
      <c r="F2307" s="175" t="n"/>
      <c r="G2307" s="175" t="n"/>
      <c r="H2307" s="175" t="n"/>
      <c r="I2307" s="175" t="n"/>
      <c r="J2307" s="175" t="n"/>
      <c r="K2307" s="175" t="n"/>
      <c r="L2307" s="175" t="n"/>
      <c r="M2307" s="175" t="n"/>
      <c r="N2307" s="175" t="n"/>
      <c r="O2307" s="175" t="n"/>
      <c r="P2307" s="175" t="n"/>
      <c r="Q2307" s="175" t="n"/>
      <c r="R2307" s="175" t="n"/>
      <c r="S2307" s="257" t="n"/>
      <c r="U2307" s="296" t="n"/>
      <c r="V2307" s="175" t="n"/>
      <c r="W2307" s="175" t="n"/>
      <c r="X2307" s="175" t="n"/>
      <c r="Y2307" s="175" t="n"/>
      <c r="Z2307" s="175" t="n"/>
      <c r="AA2307" s="175" t="n"/>
      <c r="AB2307" s="175" t="n"/>
      <c r="AC2307" s="175" t="n"/>
      <c r="AD2307" s="175" t="n"/>
      <c r="AE2307" s="175" t="n"/>
      <c r="AF2307" s="175" t="n"/>
      <c r="AG2307" s="175" t="n"/>
      <c r="AH2307" s="175" t="n"/>
      <c r="AI2307" s="175" t="n"/>
      <c r="AJ2307" s="175" t="n"/>
    </row>
    <row r="2308">
      <c r="B2308" s="175" t="n"/>
      <c r="C2308" s="175" t="n"/>
      <c r="D2308" s="175" t="n"/>
      <c r="E2308" s="175" t="n"/>
      <c r="F2308" s="175" t="n"/>
      <c r="G2308" s="175" t="n"/>
      <c r="H2308" s="175" t="n"/>
      <c r="I2308" s="175" t="n"/>
      <c r="J2308" s="175" t="n"/>
      <c r="K2308" s="175" t="n"/>
      <c r="L2308" s="175" t="n"/>
      <c r="M2308" s="175" t="n"/>
      <c r="N2308" s="175" t="n"/>
      <c r="O2308" s="175" t="n"/>
      <c r="P2308" s="175" t="n"/>
      <c r="Q2308" s="175" t="n"/>
      <c r="R2308" s="175" t="n"/>
      <c r="S2308" s="257" t="n"/>
      <c r="U2308" s="296" t="n"/>
      <c r="V2308" s="175" t="n"/>
      <c r="W2308" s="175" t="n"/>
      <c r="X2308" s="175" t="n"/>
      <c r="Y2308" s="175" t="n"/>
      <c r="Z2308" s="175" t="n"/>
      <c r="AA2308" s="175" t="n"/>
      <c r="AB2308" s="175" t="n"/>
      <c r="AC2308" s="175" t="n"/>
      <c r="AD2308" s="175" t="n"/>
      <c r="AE2308" s="175" t="n"/>
      <c r="AF2308" s="175" t="n"/>
      <c r="AG2308" s="175" t="n"/>
      <c r="AH2308" s="175" t="n"/>
      <c r="AI2308" s="175" t="n"/>
      <c r="AJ2308" s="175" t="n"/>
    </row>
    <row r="2309">
      <c r="B2309" s="175" t="n"/>
      <c r="C2309" s="175" t="n"/>
      <c r="D2309" s="175" t="n"/>
      <c r="E2309" s="175" t="n"/>
      <c r="F2309" s="175" t="n"/>
      <c r="G2309" s="175" t="n"/>
      <c r="H2309" s="175" t="n"/>
      <c r="I2309" s="175" t="n"/>
      <c r="J2309" s="175" t="n"/>
      <c r="K2309" s="175" t="n"/>
      <c r="L2309" s="175" t="n"/>
      <c r="M2309" s="175" t="n"/>
      <c r="N2309" s="175" t="n"/>
      <c r="O2309" s="175" t="n"/>
      <c r="P2309" s="175" t="n"/>
      <c r="Q2309" s="175" t="n"/>
      <c r="R2309" s="175" t="n"/>
      <c r="S2309" s="257" t="n"/>
      <c r="U2309" s="296" t="n"/>
      <c r="V2309" s="175" t="n"/>
      <c r="W2309" s="175" t="n"/>
      <c r="X2309" s="175" t="n"/>
      <c r="Y2309" s="175" t="n"/>
      <c r="Z2309" s="175" t="n"/>
      <c r="AA2309" s="175" t="n"/>
      <c r="AB2309" s="175" t="n"/>
      <c r="AC2309" s="175" t="n"/>
      <c r="AD2309" s="175" t="n"/>
      <c r="AE2309" s="175" t="n"/>
      <c r="AF2309" s="175" t="n"/>
      <c r="AG2309" s="175" t="n"/>
      <c r="AH2309" s="175" t="n"/>
      <c r="AI2309" s="175" t="n"/>
      <c r="AJ2309" s="175" t="n"/>
    </row>
    <row r="2310">
      <c r="B2310" s="175" t="n"/>
      <c r="C2310" s="175" t="n"/>
      <c r="D2310" s="175" t="n"/>
      <c r="E2310" s="175" t="n"/>
      <c r="F2310" s="175" t="n"/>
      <c r="G2310" s="175" t="n"/>
      <c r="H2310" s="175" t="n"/>
      <c r="I2310" s="175" t="n"/>
      <c r="J2310" s="175" t="n"/>
      <c r="K2310" s="175" t="n"/>
      <c r="L2310" s="175" t="n"/>
      <c r="M2310" s="175" t="n"/>
      <c r="N2310" s="175" t="n"/>
      <c r="O2310" s="175" t="n"/>
      <c r="P2310" s="175" t="n"/>
      <c r="Q2310" s="175" t="n"/>
      <c r="R2310" s="175" t="n"/>
      <c r="S2310" s="257" t="n"/>
      <c r="U2310" s="296" t="n"/>
      <c r="V2310" s="175" t="n"/>
      <c r="W2310" s="175" t="n"/>
      <c r="X2310" s="175" t="n"/>
      <c r="Y2310" s="175" t="n"/>
      <c r="Z2310" s="175" t="n"/>
      <c r="AA2310" s="175" t="n"/>
      <c r="AB2310" s="175" t="n"/>
      <c r="AC2310" s="175" t="n"/>
      <c r="AD2310" s="175" t="n"/>
      <c r="AE2310" s="175" t="n"/>
      <c r="AF2310" s="175" t="n"/>
      <c r="AG2310" s="175" t="n"/>
      <c r="AH2310" s="175" t="n"/>
      <c r="AI2310" s="175" t="n"/>
      <c r="AJ2310" s="175" t="n"/>
    </row>
    <row r="2311">
      <c r="B2311" s="175" t="n"/>
      <c r="C2311" s="175" t="n"/>
      <c r="D2311" s="175" t="n"/>
      <c r="E2311" s="175" t="n"/>
      <c r="F2311" s="175" t="n"/>
      <c r="G2311" s="175" t="n"/>
      <c r="H2311" s="175" t="n"/>
      <c r="I2311" s="175" t="n"/>
      <c r="J2311" s="175" t="n"/>
      <c r="K2311" s="175" t="n"/>
      <c r="L2311" s="175" t="n"/>
      <c r="M2311" s="175" t="n"/>
      <c r="N2311" s="175" t="n"/>
      <c r="O2311" s="175" t="n"/>
      <c r="P2311" s="175" t="n"/>
      <c r="Q2311" s="175" t="n"/>
      <c r="R2311" s="175" t="n"/>
      <c r="S2311" s="257" t="n"/>
      <c r="U2311" s="296" t="n"/>
      <c r="V2311" s="175" t="n"/>
      <c r="W2311" s="175" t="n"/>
      <c r="X2311" s="175" t="n"/>
      <c r="Y2311" s="175" t="n"/>
      <c r="Z2311" s="175" t="n"/>
      <c r="AA2311" s="175" t="n"/>
      <c r="AB2311" s="175" t="n"/>
      <c r="AC2311" s="175" t="n"/>
      <c r="AD2311" s="175" t="n"/>
      <c r="AE2311" s="175" t="n"/>
      <c r="AF2311" s="175" t="n"/>
      <c r="AG2311" s="175" t="n"/>
      <c r="AH2311" s="175" t="n"/>
      <c r="AI2311" s="175" t="n"/>
      <c r="AJ2311" s="175" t="n"/>
    </row>
    <row r="2312">
      <c r="B2312" s="175" t="n"/>
      <c r="C2312" s="175" t="n"/>
      <c r="D2312" s="175" t="n"/>
      <c r="E2312" s="175" t="n"/>
      <c r="F2312" s="175" t="n"/>
      <c r="G2312" s="175" t="n"/>
      <c r="H2312" s="175" t="n"/>
      <c r="I2312" s="175" t="n"/>
      <c r="J2312" s="175" t="n"/>
      <c r="K2312" s="175" t="n"/>
      <c r="L2312" s="175" t="n"/>
      <c r="M2312" s="175" t="n"/>
      <c r="N2312" s="175" t="n"/>
      <c r="O2312" s="175" t="n"/>
      <c r="P2312" s="175" t="n"/>
      <c r="Q2312" s="175" t="n"/>
      <c r="R2312" s="175" t="n"/>
      <c r="S2312" s="257" t="n"/>
      <c r="U2312" s="296" t="n"/>
      <c r="V2312" s="175" t="n"/>
      <c r="W2312" s="175" t="n"/>
      <c r="X2312" s="175" t="n"/>
      <c r="Y2312" s="175" t="n"/>
      <c r="Z2312" s="175" t="n"/>
      <c r="AA2312" s="175" t="n"/>
      <c r="AB2312" s="175" t="n"/>
      <c r="AC2312" s="175" t="n"/>
      <c r="AD2312" s="175" t="n"/>
      <c r="AE2312" s="175" t="n"/>
      <c r="AF2312" s="175" t="n"/>
      <c r="AG2312" s="175" t="n"/>
      <c r="AH2312" s="175" t="n"/>
      <c r="AI2312" s="175" t="n"/>
      <c r="AJ2312" s="175" t="n"/>
    </row>
    <row r="2313">
      <c r="B2313" s="175" t="n"/>
      <c r="C2313" s="175" t="n"/>
      <c r="D2313" s="175" t="n"/>
      <c r="E2313" s="175" t="n"/>
      <c r="F2313" s="175" t="n"/>
      <c r="G2313" s="175" t="n"/>
      <c r="H2313" s="175" t="n"/>
      <c r="I2313" s="175" t="n"/>
      <c r="J2313" s="175" t="n"/>
      <c r="K2313" s="175" t="n"/>
      <c r="L2313" s="175" t="n"/>
      <c r="M2313" s="175" t="n"/>
      <c r="N2313" s="175" t="n"/>
      <c r="O2313" s="175" t="n"/>
      <c r="P2313" s="175" t="n"/>
      <c r="Q2313" s="175" t="n"/>
      <c r="R2313" s="175" t="n"/>
      <c r="S2313" s="257" t="n"/>
      <c r="U2313" s="296" t="n"/>
      <c r="V2313" s="175" t="n"/>
      <c r="W2313" s="175" t="n"/>
      <c r="X2313" s="175" t="n"/>
      <c r="Y2313" s="175" t="n"/>
      <c r="Z2313" s="175" t="n"/>
      <c r="AA2313" s="175" t="n"/>
      <c r="AB2313" s="175" t="n"/>
      <c r="AC2313" s="175" t="n"/>
      <c r="AD2313" s="175" t="n"/>
      <c r="AE2313" s="175" t="n"/>
      <c r="AF2313" s="175" t="n"/>
      <c r="AG2313" s="175" t="n"/>
      <c r="AH2313" s="175" t="n"/>
      <c r="AI2313" s="175" t="n"/>
      <c r="AJ2313" s="175" t="n"/>
    </row>
    <row r="2314">
      <c r="B2314" s="175" t="n"/>
      <c r="C2314" s="175" t="n"/>
      <c r="D2314" s="175" t="n"/>
      <c r="E2314" s="175" t="n"/>
      <c r="F2314" s="175" t="n"/>
      <c r="G2314" s="175" t="n"/>
      <c r="H2314" s="175" t="n"/>
      <c r="I2314" s="175" t="n"/>
      <c r="J2314" s="175" t="n"/>
      <c r="K2314" s="175" t="n"/>
      <c r="L2314" s="175" t="n"/>
      <c r="M2314" s="175" t="n"/>
      <c r="N2314" s="175" t="n"/>
      <c r="O2314" s="175" t="n"/>
      <c r="P2314" s="175" t="n"/>
      <c r="Q2314" s="175" t="n"/>
      <c r="R2314" s="175" t="n"/>
      <c r="S2314" s="257" t="n"/>
      <c r="U2314" s="296" t="n"/>
      <c r="V2314" s="175" t="n"/>
      <c r="W2314" s="175" t="n"/>
      <c r="X2314" s="175" t="n"/>
      <c r="Y2314" s="175" t="n"/>
      <c r="Z2314" s="175" t="n"/>
      <c r="AA2314" s="175" t="n"/>
      <c r="AB2314" s="175" t="n"/>
      <c r="AC2314" s="175" t="n"/>
      <c r="AD2314" s="175" t="n"/>
      <c r="AE2314" s="175" t="n"/>
      <c r="AF2314" s="175" t="n"/>
      <c r="AG2314" s="175" t="n"/>
      <c r="AH2314" s="175" t="n"/>
      <c r="AI2314" s="175" t="n"/>
      <c r="AJ2314" s="175" t="n"/>
    </row>
    <row r="2315">
      <c r="B2315" s="175" t="n"/>
      <c r="C2315" s="175" t="n"/>
      <c r="D2315" s="175" t="n"/>
      <c r="E2315" s="175" t="n"/>
      <c r="F2315" s="175" t="n"/>
      <c r="G2315" s="175" t="n"/>
      <c r="H2315" s="175" t="n"/>
      <c r="I2315" s="175" t="n"/>
      <c r="J2315" s="175" t="n"/>
      <c r="K2315" s="175" t="n"/>
      <c r="L2315" s="175" t="n"/>
      <c r="M2315" s="175" t="n"/>
      <c r="N2315" s="175" t="n"/>
      <c r="O2315" s="175" t="n"/>
      <c r="P2315" s="175" t="n"/>
      <c r="Q2315" s="175" t="n"/>
      <c r="R2315" s="175" t="n"/>
      <c r="S2315" s="257" t="n"/>
      <c r="U2315" s="296" t="n"/>
      <c r="V2315" s="175" t="n"/>
      <c r="W2315" s="175" t="n"/>
      <c r="X2315" s="175" t="n"/>
      <c r="Y2315" s="175" t="n"/>
      <c r="Z2315" s="175" t="n"/>
      <c r="AA2315" s="175" t="n"/>
      <c r="AB2315" s="175" t="n"/>
      <c r="AC2315" s="175" t="n"/>
      <c r="AD2315" s="175" t="n"/>
      <c r="AE2315" s="175" t="n"/>
      <c r="AF2315" s="175" t="n"/>
      <c r="AG2315" s="175" t="n"/>
      <c r="AH2315" s="175" t="n"/>
      <c r="AI2315" s="175" t="n"/>
      <c r="AJ2315" s="175" t="n"/>
    </row>
    <row r="2316">
      <c r="B2316" s="175" t="n"/>
      <c r="C2316" s="175" t="n"/>
      <c r="D2316" s="175" t="n"/>
      <c r="E2316" s="175" t="n"/>
      <c r="F2316" s="175" t="n"/>
      <c r="G2316" s="175" t="n"/>
      <c r="H2316" s="175" t="n"/>
      <c r="I2316" s="175" t="n"/>
      <c r="J2316" s="175" t="n"/>
      <c r="K2316" s="175" t="n"/>
      <c r="L2316" s="175" t="n"/>
      <c r="M2316" s="175" t="n"/>
      <c r="N2316" s="175" t="n"/>
      <c r="O2316" s="175" t="n"/>
      <c r="P2316" s="175" t="n"/>
      <c r="Q2316" s="175" t="n"/>
      <c r="R2316" s="175" t="n"/>
      <c r="S2316" s="257" t="n"/>
      <c r="U2316" s="296" t="n"/>
      <c r="V2316" s="175" t="n"/>
      <c r="W2316" s="175" t="n"/>
      <c r="X2316" s="175" t="n"/>
      <c r="Y2316" s="175" t="n"/>
      <c r="Z2316" s="175" t="n"/>
      <c r="AA2316" s="175" t="n"/>
      <c r="AB2316" s="175" t="n"/>
      <c r="AC2316" s="175" t="n"/>
      <c r="AD2316" s="175" t="n"/>
      <c r="AE2316" s="175" t="n"/>
      <c r="AF2316" s="175" t="n"/>
      <c r="AG2316" s="175" t="n"/>
      <c r="AH2316" s="175" t="n"/>
      <c r="AI2316" s="175" t="n"/>
      <c r="AJ2316" s="175" t="n"/>
    </row>
    <row r="2317">
      <c r="B2317" s="175" t="n"/>
      <c r="C2317" s="175" t="n"/>
      <c r="D2317" s="175" t="n"/>
      <c r="E2317" s="175" t="n"/>
      <c r="F2317" s="175" t="n"/>
      <c r="G2317" s="175" t="n"/>
      <c r="H2317" s="175" t="n"/>
      <c r="I2317" s="175" t="n"/>
      <c r="J2317" s="175" t="n"/>
      <c r="K2317" s="175" t="n"/>
      <c r="L2317" s="175" t="n"/>
      <c r="M2317" s="175" t="n"/>
      <c r="N2317" s="175" t="n"/>
      <c r="O2317" s="175" t="n"/>
      <c r="P2317" s="175" t="n"/>
      <c r="Q2317" s="175" t="n"/>
      <c r="R2317" s="175" t="n"/>
      <c r="S2317" s="257" t="n"/>
      <c r="U2317" s="296" t="n"/>
      <c r="V2317" s="175" t="n"/>
      <c r="W2317" s="175" t="n"/>
      <c r="X2317" s="175" t="n"/>
      <c r="Y2317" s="175" t="n"/>
      <c r="Z2317" s="175" t="n"/>
      <c r="AA2317" s="175" t="n"/>
      <c r="AB2317" s="175" t="n"/>
      <c r="AC2317" s="175" t="n"/>
      <c r="AD2317" s="175" t="n"/>
      <c r="AE2317" s="175" t="n"/>
      <c r="AF2317" s="175" t="n"/>
      <c r="AG2317" s="175" t="n"/>
      <c r="AH2317" s="175" t="n"/>
      <c r="AI2317" s="175" t="n"/>
      <c r="AJ2317" s="175" t="n"/>
    </row>
    <row r="2318">
      <c r="B2318" s="175" t="n"/>
      <c r="C2318" s="175" t="n"/>
      <c r="D2318" s="175" t="n"/>
      <c r="E2318" s="175" t="n"/>
      <c r="F2318" s="175" t="n"/>
      <c r="G2318" s="175" t="n"/>
      <c r="H2318" s="175" t="n"/>
      <c r="I2318" s="175" t="n"/>
      <c r="J2318" s="175" t="n"/>
      <c r="K2318" s="175" t="n"/>
      <c r="L2318" s="175" t="n"/>
      <c r="M2318" s="175" t="n"/>
      <c r="N2318" s="175" t="n"/>
      <c r="O2318" s="175" t="n"/>
      <c r="P2318" s="175" t="n"/>
      <c r="Q2318" s="175" t="n"/>
      <c r="R2318" s="175" t="n"/>
      <c r="S2318" s="257" t="n"/>
      <c r="U2318" s="296" t="n"/>
      <c r="V2318" s="175" t="n"/>
      <c r="W2318" s="175" t="n"/>
      <c r="X2318" s="175" t="n"/>
      <c r="Y2318" s="175" t="n"/>
      <c r="Z2318" s="175" t="n"/>
      <c r="AA2318" s="175" t="n"/>
      <c r="AB2318" s="175" t="n"/>
      <c r="AC2318" s="175" t="n"/>
      <c r="AD2318" s="175" t="n"/>
      <c r="AE2318" s="175" t="n"/>
      <c r="AF2318" s="175" t="n"/>
      <c r="AG2318" s="175" t="n"/>
      <c r="AH2318" s="175" t="n"/>
      <c r="AI2318" s="175" t="n"/>
      <c r="AJ2318" s="175" t="n"/>
    </row>
    <row r="2319">
      <c r="B2319" s="175" t="n"/>
      <c r="C2319" s="175" t="n"/>
      <c r="D2319" s="175" t="n"/>
      <c r="E2319" s="175" t="n"/>
      <c r="F2319" s="175" t="n"/>
      <c r="G2319" s="175" t="n"/>
      <c r="H2319" s="175" t="n"/>
      <c r="I2319" s="175" t="n"/>
      <c r="J2319" s="175" t="n"/>
      <c r="K2319" s="175" t="n"/>
      <c r="L2319" s="175" t="n"/>
      <c r="M2319" s="175" t="n"/>
      <c r="N2319" s="175" t="n"/>
      <c r="O2319" s="175" t="n"/>
      <c r="P2319" s="175" t="n"/>
      <c r="Q2319" s="175" t="n"/>
      <c r="R2319" s="175" t="n"/>
      <c r="S2319" s="257" t="n"/>
      <c r="U2319" s="296" t="n"/>
      <c r="V2319" s="175" t="n"/>
      <c r="W2319" s="175" t="n"/>
      <c r="X2319" s="175" t="n"/>
      <c r="Y2319" s="175" t="n"/>
      <c r="Z2319" s="175" t="n"/>
      <c r="AA2319" s="175" t="n"/>
      <c r="AB2319" s="175" t="n"/>
      <c r="AC2319" s="175" t="n"/>
      <c r="AD2319" s="175" t="n"/>
      <c r="AE2319" s="175" t="n"/>
      <c r="AF2319" s="175" t="n"/>
      <c r="AG2319" s="175" t="n"/>
      <c r="AH2319" s="175" t="n"/>
      <c r="AI2319" s="175" t="n"/>
      <c r="AJ2319" s="175" t="n"/>
    </row>
    <row r="2320">
      <c r="B2320" s="175" t="n"/>
      <c r="C2320" s="175" t="n"/>
      <c r="D2320" s="175" t="n"/>
      <c r="E2320" s="175" t="n"/>
      <c r="F2320" s="175" t="n"/>
      <c r="G2320" s="175" t="n"/>
      <c r="H2320" s="175" t="n"/>
      <c r="I2320" s="175" t="n"/>
      <c r="J2320" s="175" t="n"/>
      <c r="K2320" s="175" t="n"/>
      <c r="L2320" s="175" t="n"/>
      <c r="M2320" s="175" t="n"/>
      <c r="N2320" s="175" t="n"/>
      <c r="O2320" s="175" t="n"/>
      <c r="P2320" s="175" t="n"/>
      <c r="Q2320" s="175" t="n"/>
      <c r="R2320" s="175" t="n"/>
      <c r="S2320" s="257" t="n"/>
      <c r="U2320" s="296" t="n"/>
      <c r="V2320" s="175" t="n"/>
      <c r="W2320" s="175" t="n"/>
      <c r="X2320" s="175" t="n"/>
      <c r="Y2320" s="175" t="n"/>
      <c r="Z2320" s="175" t="n"/>
      <c r="AA2320" s="175" t="n"/>
      <c r="AB2320" s="175" t="n"/>
      <c r="AC2320" s="175" t="n"/>
      <c r="AD2320" s="175" t="n"/>
      <c r="AE2320" s="175" t="n"/>
      <c r="AF2320" s="175" t="n"/>
      <c r="AG2320" s="175" t="n"/>
      <c r="AH2320" s="175" t="n"/>
      <c r="AI2320" s="175" t="n"/>
      <c r="AJ2320" s="175" t="n"/>
    </row>
    <row r="2321">
      <c r="B2321" s="175" t="n"/>
      <c r="C2321" s="175" t="n"/>
      <c r="D2321" s="175" t="n"/>
      <c r="E2321" s="175" t="n"/>
      <c r="F2321" s="175" t="n"/>
      <c r="G2321" s="175" t="n"/>
      <c r="H2321" s="175" t="n"/>
      <c r="I2321" s="175" t="n"/>
      <c r="J2321" s="175" t="n"/>
      <c r="K2321" s="175" t="n"/>
      <c r="L2321" s="175" t="n"/>
      <c r="M2321" s="175" t="n"/>
      <c r="N2321" s="175" t="n"/>
      <c r="O2321" s="175" t="n"/>
      <c r="P2321" s="175" t="n"/>
      <c r="Q2321" s="175" t="n"/>
      <c r="R2321" s="175" t="n"/>
      <c r="S2321" s="257" t="n"/>
      <c r="U2321" s="296" t="n"/>
      <c r="V2321" s="175" t="n"/>
      <c r="W2321" s="175" t="n"/>
      <c r="X2321" s="175" t="n"/>
      <c r="Y2321" s="175" t="n"/>
      <c r="Z2321" s="175" t="n"/>
      <c r="AA2321" s="175" t="n"/>
      <c r="AB2321" s="175" t="n"/>
      <c r="AC2321" s="175" t="n"/>
      <c r="AD2321" s="175" t="n"/>
      <c r="AE2321" s="175" t="n"/>
      <c r="AF2321" s="175" t="n"/>
      <c r="AG2321" s="175" t="n"/>
      <c r="AH2321" s="175" t="n"/>
      <c r="AI2321" s="175" t="n"/>
      <c r="AJ2321" s="175" t="n"/>
    </row>
    <row r="2322">
      <c r="B2322" s="175" t="n"/>
      <c r="C2322" s="175" t="n"/>
      <c r="D2322" s="175" t="n"/>
      <c r="E2322" s="175" t="n"/>
      <c r="F2322" s="175" t="n"/>
      <c r="G2322" s="175" t="n"/>
      <c r="H2322" s="175" t="n"/>
      <c r="I2322" s="175" t="n"/>
      <c r="J2322" s="175" t="n"/>
      <c r="K2322" s="175" t="n"/>
      <c r="L2322" s="175" t="n"/>
      <c r="M2322" s="175" t="n"/>
      <c r="N2322" s="175" t="n"/>
      <c r="O2322" s="175" t="n"/>
      <c r="P2322" s="175" t="n"/>
      <c r="Q2322" s="175" t="n"/>
      <c r="R2322" s="175" t="n"/>
      <c r="S2322" s="257" t="n"/>
      <c r="U2322" s="296" t="n"/>
      <c r="V2322" s="175" t="n"/>
      <c r="W2322" s="175" t="n"/>
      <c r="X2322" s="175" t="n"/>
      <c r="Y2322" s="175" t="n"/>
      <c r="Z2322" s="175" t="n"/>
      <c r="AA2322" s="175" t="n"/>
      <c r="AB2322" s="175" t="n"/>
      <c r="AC2322" s="175" t="n"/>
      <c r="AD2322" s="175" t="n"/>
      <c r="AE2322" s="175" t="n"/>
      <c r="AF2322" s="175" t="n"/>
      <c r="AG2322" s="175" t="n"/>
      <c r="AH2322" s="175" t="n"/>
      <c r="AI2322" s="175" t="n"/>
      <c r="AJ2322" s="175" t="n"/>
    </row>
    <row r="2323">
      <c r="B2323" s="175" t="n"/>
      <c r="C2323" s="175" t="n"/>
      <c r="D2323" s="175" t="n"/>
      <c r="E2323" s="175" t="n"/>
      <c r="F2323" s="175" t="n"/>
      <c r="G2323" s="175" t="n"/>
      <c r="H2323" s="175" t="n"/>
      <c r="I2323" s="175" t="n"/>
      <c r="J2323" s="175" t="n"/>
      <c r="K2323" s="175" t="n"/>
      <c r="L2323" s="175" t="n"/>
      <c r="M2323" s="175" t="n"/>
      <c r="N2323" s="175" t="n"/>
      <c r="O2323" s="175" t="n"/>
      <c r="P2323" s="175" t="n"/>
      <c r="Q2323" s="175" t="n"/>
      <c r="R2323" s="175" t="n"/>
      <c r="S2323" s="257" t="n"/>
      <c r="U2323" s="296" t="n"/>
      <c r="V2323" s="175" t="n"/>
      <c r="W2323" s="175" t="n"/>
      <c r="X2323" s="175" t="n"/>
      <c r="Y2323" s="175" t="n"/>
      <c r="Z2323" s="175" t="n"/>
      <c r="AA2323" s="175" t="n"/>
      <c r="AB2323" s="175" t="n"/>
      <c r="AC2323" s="175" t="n"/>
      <c r="AD2323" s="175" t="n"/>
      <c r="AE2323" s="175" t="n"/>
      <c r="AF2323" s="175" t="n"/>
      <c r="AG2323" s="175" t="n"/>
      <c r="AH2323" s="175" t="n"/>
      <c r="AI2323" s="175" t="n"/>
      <c r="AJ2323" s="175" t="n"/>
    </row>
    <row r="2324">
      <c r="B2324" s="175" t="n"/>
      <c r="C2324" s="175" t="n"/>
      <c r="D2324" s="175" t="n"/>
      <c r="E2324" s="175" t="n"/>
      <c r="F2324" s="175" t="n"/>
      <c r="G2324" s="175" t="n"/>
      <c r="H2324" s="175" t="n"/>
      <c r="I2324" s="175" t="n"/>
      <c r="J2324" s="175" t="n"/>
      <c r="K2324" s="175" t="n"/>
      <c r="L2324" s="175" t="n"/>
      <c r="M2324" s="175" t="n"/>
      <c r="N2324" s="175" t="n"/>
      <c r="O2324" s="175" t="n"/>
      <c r="P2324" s="175" t="n"/>
      <c r="Q2324" s="175" t="n"/>
      <c r="R2324" s="175" t="n"/>
      <c r="S2324" s="257" t="n"/>
      <c r="U2324" s="296" t="n"/>
      <c r="V2324" s="175" t="n"/>
      <c r="W2324" s="175" t="n"/>
      <c r="X2324" s="175" t="n"/>
      <c r="Y2324" s="175" t="n"/>
      <c r="Z2324" s="175" t="n"/>
      <c r="AA2324" s="175" t="n"/>
      <c r="AB2324" s="175" t="n"/>
      <c r="AC2324" s="175" t="n"/>
      <c r="AD2324" s="175" t="n"/>
      <c r="AE2324" s="175" t="n"/>
      <c r="AF2324" s="175" t="n"/>
      <c r="AG2324" s="175" t="n"/>
      <c r="AH2324" s="175" t="n"/>
      <c r="AI2324" s="175" t="n"/>
      <c r="AJ2324" s="175" t="n"/>
    </row>
    <row r="2325">
      <c r="B2325" s="175" t="n"/>
      <c r="C2325" s="175" t="n"/>
      <c r="D2325" s="175" t="n"/>
      <c r="E2325" s="175" t="n"/>
      <c r="F2325" s="175" t="n"/>
      <c r="G2325" s="175" t="n"/>
      <c r="H2325" s="175" t="n"/>
      <c r="I2325" s="175" t="n"/>
      <c r="J2325" s="175" t="n"/>
      <c r="K2325" s="175" t="n"/>
      <c r="L2325" s="175" t="n"/>
      <c r="M2325" s="175" t="n"/>
      <c r="N2325" s="175" t="n"/>
      <c r="O2325" s="175" t="n"/>
      <c r="P2325" s="175" t="n"/>
      <c r="Q2325" s="175" t="n"/>
      <c r="R2325" s="175" t="n"/>
      <c r="S2325" s="257" t="n"/>
      <c r="U2325" s="296" t="n"/>
      <c r="V2325" s="175" t="n"/>
      <c r="W2325" s="175" t="n"/>
      <c r="X2325" s="175" t="n"/>
      <c r="Y2325" s="175" t="n"/>
      <c r="Z2325" s="175" t="n"/>
      <c r="AA2325" s="175" t="n"/>
      <c r="AB2325" s="175" t="n"/>
      <c r="AC2325" s="175" t="n"/>
      <c r="AD2325" s="175" t="n"/>
      <c r="AE2325" s="175" t="n"/>
      <c r="AF2325" s="175" t="n"/>
      <c r="AG2325" s="175" t="n"/>
      <c r="AH2325" s="175" t="n"/>
      <c r="AI2325" s="175" t="n"/>
      <c r="AJ2325" s="175" t="n"/>
    </row>
    <row r="2326">
      <c r="B2326" s="175" t="n"/>
      <c r="C2326" s="175" t="n"/>
      <c r="D2326" s="175" t="n"/>
      <c r="E2326" s="175" t="n"/>
      <c r="F2326" s="175" t="n"/>
      <c r="G2326" s="175" t="n"/>
      <c r="H2326" s="175" t="n"/>
      <c r="I2326" s="175" t="n"/>
      <c r="J2326" s="175" t="n"/>
      <c r="K2326" s="175" t="n"/>
      <c r="L2326" s="175" t="n"/>
      <c r="M2326" s="175" t="n"/>
      <c r="N2326" s="175" t="n"/>
      <c r="O2326" s="175" t="n"/>
      <c r="P2326" s="175" t="n"/>
      <c r="Q2326" s="175" t="n"/>
      <c r="R2326" s="175" t="n"/>
      <c r="S2326" s="257" t="n"/>
      <c r="U2326" s="296" t="n"/>
      <c r="V2326" s="175" t="n"/>
      <c r="W2326" s="175" t="n"/>
      <c r="X2326" s="175" t="n"/>
      <c r="Y2326" s="175" t="n"/>
      <c r="Z2326" s="175" t="n"/>
      <c r="AA2326" s="175" t="n"/>
      <c r="AB2326" s="175" t="n"/>
      <c r="AC2326" s="175" t="n"/>
      <c r="AD2326" s="175" t="n"/>
      <c r="AE2326" s="175" t="n"/>
      <c r="AF2326" s="175" t="n"/>
      <c r="AG2326" s="175" t="n"/>
      <c r="AH2326" s="175" t="n"/>
      <c r="AI2326" s="175" t="n"/>
      <c r="AJ2326" s="175" t="n"/>
    </row>
    <row r="2327">
      <c r="B2327" s="175" t="n"/>
      <c r="C2327" s="175" t="n"/>
      <c r="D2327" s="175" t="n"/>
      <c r="E2327" s="175" t="n"/>
      <c r="F2327" s="175" t="n"/>
      <c r="G2327" s="175" t="n"/>
      <c r="H2327" s="175" t="n"/>
      <c r="I2327" s="175" t="n"/>
      <c r="J2327" s="175" t="n"/>
      <c r="K2327" s="175" t="n"/>
      <c r="L2327" s="175" t="n"/>
      <c r="M2327" s="175" t="n"/>
      <c r="N2327" s="175" t="n"/>
      <c r="O2327" s="175" t="n"/>
      <c r="P2327" s="175" t="n"/>
      <c r="Q2327" s="175" t="n"/>
      <c r="R2327" s="175" t="n"/>
      <c r="S2327" s="257" t="n"/>
      <c r="U2327" s="296" t="n"/>
      <c r="V2327" s="175" t="n"/>
      <c r="W2327" s="175" t="n"/>
      <c r="X2327" s="175" t="n"/>
      <c r="Y2327" s="175" t="n"/>
      <c r="Z2327" s="175" t="n"/>
      <c r="AA2327" s="175" t="n"/>
      <c r="AB2327" s="175" t="n"/>
      <c r="AC2327" s="175" t="n"/>
      <c r="AD2327" s="175" t="n"/>
      <c r="AE2327" s="175" t="n"/>
      <c r="AF2327" s="175" t="n"/>
      <c r="AG2327" s="175" t="n"/>
      <c r="AH2327" s="175" t="n"/>
      <c r="AI2327" s="175" t="n"/>
      <c r="AJ2327" s="175" t="n"/>
    </row>
    <row r="2328">
      <c r="B2328" s="175" t="n"/>
      <c r="C2328" s="175" t="n"/>
      <c r="D2328" s="175" t="n"/>
      <c r="E2328" s="175" t="n"/>
      <c r="F2328" s="175" t="n"/>
      <c r="G2328" s="175" t="n"/>
      <c r="H2328" s="175" t="n"/>
      <c r="I2328" s="175" t="n"/>
      <c r="J2328" s="175" t="n"/>
      <c r="K2328" s="175" t="n"/>
      <c r="L2328" s="175" t="n"/>
      <c r="M2328" s="175" t="n"/>
      <c r="N2328" s="175" t="n"/>
      <c r="O2328" s="175" t="n"/>
      <c r="P2328" s="175" t="n"/>
      <c r="Q2328" s="175" t="n"/>
      <c r="R2328" s="175" t="n"/>
      <c r="S2328" s="257" t="n"/>
      <c r="U2328" s="296" t="n"/>
      <c r="V2328" s="175" t="n"/>
      <c r="W2328" s="175" t="n"/>
      <c r="X2328" s="175" t="n"/>
      <c r="Y2328" s="175" t="n"/>
      <c r="Z2328" s="175" t="n"/>
      <c r="AA2328" s="175" t="n"/>
      <c r="AB2328" s="175" t="n"/>
      <c r="AC2328" s="175" t="n"/>
      <c r="AD2328" s="175" t="n"/>
      <c r="AE2328" s="175" t="n"/>
      <c r="AF2328" s="175" t="n"/>
      <c r="AG2328" s="175" t="n"/>
      <c r="AH2328" s="175" t="n"/>
      <c r="AI2328" s="175" t="n"/>
      <c r="AJ2328" s="175" t="n"/>
    </row>
    <row r="2329">
      <c r="B2329" s="175" t="n"/>
      <c r="C2329" s="175" t="n"/>
      <c r="D2329" s="175" t="n"/>
      <c r="E2329" s="175" t="n"/>
      <c r="F2329" s="175" t="n"/>
      <c r="G2329" s="175" t="n"/>
      <c r="H2329" s="175" t="n"/>
      <c r="I2329" s="175" t="n"/>
      <c r="J2329" s="175" t="n"/>
      <c r="K2329" s="175" t="n"/>
      <c r="L2329" s="175" t="n"/>
      <c r="M2329" s="175" t="n"/>
      <c r="N2329" s="175" t="n"/>
      <c r="O2329" s="175" t="n"/>
      <c r="P2329" s="175" t="n"/>
      <c r="Q2329" s="175" t="n"/>
      <c r="R2329" s="175" t="n"/>
      <c r="S2329" s="257" t="n"/>
      <c r="U2329" s="296" t="n"/>
      <c r="V2329" s="175" t="n"/>
      <c r="W2329" s="175" t="n"/>
      <c r="X2329" s="175" t="n"/>
      <c r="Y2329" s="175" t="n"/>
      <c r="Z2329" s="175" t="n"/>
      <c r="AA2329" s="175" t="n"/>
      <c r="AB2329" s="175" t="n"/>
      <c r="AC2329" s="175" t="n"/>
      <c r="AD2329" s="175" t="n"/>
      <c r="AE2329" s="175" t="n"/>
      <c r="AF2329" s="175" t="n"/>
      <c r="AG2329" s="175" t="n"/>
      <c r="AH2329" s="175" t="n"/>
      <c r="AI2329" s="175" t="n"/>
      <c r="AJ2329" s="175" t="n"/>
    </row>
    <row r="2330">
      <c r="B2330" s="175" t="n"/>
      <c r="C2330" s="175" t="n"/>
      <c r="D2330" s="175" t="n"/>
      <c r="E2330" s="175" t="n"/>
      <c r="F2330" s="175" t="n"/>
      <c r="G2330" s="175" t="n"/>
      <c r="H2330" s="175" t="n"/>
      <c r="I2330" s="175" t="n"/>
      <c r="J2330" s="175" t="n"/>
      <c r="K2330" s="175" t="n"/>
      <c r="L2330" s="175" t="n"/>
      <c r="M2330" s="175" t="n"/>
      <c r="N2330" s="175" t="n"/>
      <c r="O2330" s="175" t="n"/>
      <c r="P2330" s="175" t="n"/>
      <c r="Q2330" s="175" t="n"/>
      <c r="R2330" s="175" t="n"/>
      <c r="S2330" s="257" t="n"/>
      <c r="U2330" s="296" t="n"/>
      <c r="V2330" s="175" t="n"/>
      <c r="W2330" s="175" t="n"/>
      <c r="X2330" s="175" t="n"/>
      <c r="Y2330" s="175" t="n"/>
      <c r="Z2330" s="175" t="n"/>
      <c r="AA2330" s="175" t="n"/>
      <c r="AB2330" s="175" t="n"/>
      <c r="AC2330" s="175" t="n"/>
      <c r="AD2330" s="175" t="n"/>
      <c r="AE2330" s="175" t="n"/>
      <c r="AF2330" s="175" t="n"/>
      <c r="AG2330" s="175" t="n"/>
      <c r="AH2330" s="175" t="n"/>
      <c r="AI2330" s="175" t="n"/>
      <c r="AJ2330" s="175" t="n"/>
    </row>
    <row r="2331">
      <c r="B2331" s="175" t="n"/>
      <c r="C2331" s="175" t="n"/>
      <c r="D2331" s="175" t="n"/>
      <c r="E2331" s="175" t="n"/>
      <c r="F2331" s="175" t="n"/>
      <c r="G2331" s="175" t="n"/>
      <c r="H2331" s="175" t="n"/>
      <c r="I2331" s="175" t="n"/>
      <c r="J2331" s="175" t="n"/>
      <c r="K2331" s="175" t="n"/>
      <c r="L2331" s="175" t="n"/>
      <c r="M2331" s="175" t="n"/>
      <c r="N2331" s="175" t="n"/>
      <c r="O2331" s="175" t="n"/>
      <c r="P2331" s="175" t="n"/>
      <c r="Q2331" s="175" t="n"/>
      <c r="R2331" s="175" t="n"/>
      <c r="S2331" s="257" t="n"/>
      <c r="U2331" s="296" t="n"/>
      <c r="V2331" s="175" t="n"/>
      <c r="W2331" s="175" t="n"/>
      <c r="X2331" s="175" t="n"/>
      <c r="Y2331" s="175" t="n"/>
      <c r="Z2331" s="175" t="n"/>
      <c r="AA2331" s="175" t="n"/>
      <c r="AB2331" s="175" t="n"/>
      <c r="AC2331" s="175" t="n"/>
      <c r="AD2331" s="175" t="n"/>
      <c r="AE2331" s="175" t="n"/>
      <c r="AF2331" s="175" t="n"/>
      <c r="AG2331" s="175" t="n"/>
      <c r="AH2331" s="175" t="n"/>
      <c r="AI2331" s="175" t="n"/>
      <c r="AJ2331" s="175" t="n"/>
    </row>
    <row r="2332">
      <c r="B2332" s="175" t="n"/>
      <c r="C2332" s="175" t="n"/>
      <c r="D2332" s="175" t="n"/>
      <c r="E2332" s="175" t="n"/>
      <c r="F2332" s="175" t="n"/>
      <c r="G2332" s="175" t="n"/>
      <c r="H2332" s="175" t="n"/>
      <c r="I2332" s="175" t="n"/>
      <c r="J2332" s="175" t="n"/>
      <c r="K2332" s="175" t="n"/>
      <c r="L2332" s="175" t="n"/>
      <c r="M2332" s="175" t="n"/>
      <c r="N2332" s="175" t="n"/>
      <c r="O2332" s="175" t="n"/>
      <c r="P2332" s="175" t="n"/>
      <c r="Q2332" s="175" t="n"/>
      <c r="R2332" s="175" t="n"/>
      <c r="S2332" s="257" t="n"/>
      <c r="U2332" s="296" t="n"/>
      <c r="V2332" s="175" t="n"/>
      <c r="W2332" s="175" t="n"/>
      <c r="X2332" s="175" t="n"/>
      <c r="Y2332" s="175" t="n"/>
      <c r="Z2332" s="175" t="n"/>
      <c r="AA2332" s="175" t="n"/>
      <c r="AB2332" s="175" t="n"/>
      <c r="AC2332" s="175" t="n"/>
      <c r="AD2332" s="175" t="n"/>
      <c r="AE2332" s="175" t="n"/>
      <c r="AF2332" s="175" t="n"/>
      <c r="AG2332" s="175" t="n"/>
      <c r="AH2332" s="175" t="n"/>
      <c r="AI2332" s="175" t="n"/>
      <c r="AJ2332" s="175" t="n"/>
    </row>
    <row r="2333">
      <c r="B2333" s="175" t="n"/>
      <c r="C2333" s="175" t="n"/>
      <c r="D2333" s="175" t="n"/>
      <c r="E2333" s="175" t="n"/>
      <c r="F2333" s="175" t="n"/>
      <c r="G2333" s="175" t="n"/>
      <c r="H2333" s="175" t="n"/>
      <c r="I2333" s="175" t="n"/>
      <c r="J2333" s="175" t="n"/>
      <c r="K2333" s="175" t="n"/>
      <c r="L2333" s="175" t="n"/>
      <c r="M2333" s="175" t="n"/>
      <c r="N2333" s="175" t="n"/>
      <c r="O2333" s="175" t="n"/>
      <c r="P2333" s="175" t="n"/>
      <c r="Q2333" s="175" t="n"/>
      <c r="R2333" s="175" t="n"/>
      <c r="S2333" s="257" t="n"/>
      <c r="U2333" s="296" t="n"/>
      <c r="V2333" s="175" t="n"/>
      <c r="W2333" s="175" t="n"/>
      <c r="X2333" s="175" t="n"/>
      <c r="Y2333" s="175" t="n"/>
      <c r="Z2333" s="175" t="n"/>
      <c r="AA2333" s="175" t="n"/>
      <c r="AB2333" s="175" t="n"/>
      <c r="AC2333" s="175" t="n"/>
      <c r="AD2333" s="175" t="n"/>
      <c r="AE2333" s="175" t="n"/>
      <c r="AF2333" s="175" t="n"/>
      <c r="AG2333" s="175" t="n"/>
      <c r="AH2333" s="175" t="n"/>
      <c r="AI2333" s="175" t="n"/>
      <c r="AJ2333" s="175" t="n"/>
    </row>
    <row r="2334">
      <c r="B2334" s="175" t="n"/>
      <c r="C2334" s="175" t="n"/>
      <c r="D2334" s="175" t="n"/>
      <c r="E2334" s="175" t="n"/>
      <c r="F2334" s="175" t="n"/>
      <c r="G2334" s="175" t="n"/>
      <c r="H2334" s="175" t="n"/>
      <c r="I2334" s="175" t="n"/>
      <c r="J2334" s="175" t="n"/>
      <c r="K2334" s="175" t="n"/>
      <c r="L2334" s="175" t="n"/>
      <c r="M2334" s="175" t="n"/>
      <c r="N2334" s="175" t="n"/>
      <c r="O2334" s="175" t="n"/>
      <c r="P2334" s="175" t="n"/>
      <c r="Q2334" s="175" t="n"/>
      <c r="R2334" s="175" t="n"/>
      <c r="S2334" s="257" t="n"/>
      <c r="U2334" s="296" t="n"/>
      <c r="V2334" s="175" t="n"/>
      <c r="W2334" s="175" t="n"/>
      <c r="X2334" s="175" t="n"/>
      <c r="Y2334" s="175" t="n"/>
      <c r="Z2334" s="175" t="n"/>
      <c r="AA2334" s="175" t="n"/>
      <c r="AB2334" s="175" t="n"/>
      <c r="AC2334" s="175" t="n"/>
      <c r="AD2334" s="175" t="n"/>
      <c r="AE2334" s="175" t="n"/>
      <c r="AF2334" s="175" t="n"/>
      <c r="AG2334" s="175" t="n"/>
      <c r="AH2334" s="175" t="n"/>
      <c r="AI2334" s="175" t="n"/>
      <c r="AJ2334" s="175" t="n"/>
    </row>
    <row r="2335">
      <c r="B2335" s="175" t="n"/>
      <c r="C2335" s="175" t="n"/>
      <c r="D2335" s="175" t="n"/>
      <c r="E2335" s="175" t="n"/>
      <c r="F2335" s="175" t="n"/>
      <c r="G2335" s="175" t="n"/>
      <c r="H2335" s="175" t="n"/>
      <c r="I2335" s="175" t="n"/>
      <c r="J2335" s="175" t="n"/>
      <c r="K2335" s="175" t="n"/>
      <c r="L2335" s="175" t="n"/>
      <c r="M2335" s="175" t="n"/>
      <c r="N2335" s="175" t="n"/>
      <c r="O2335" s="175" t="n"/>
      <c r="P2335" s="175" t="n"/>
      <c r="Q2335" s="175" t="n"/>
      <c r="R2335" s="175" t="n"/>
      <c r="S2335" s="257" t="n"/>
      <c r="U2335" s="296" t="n"/>
      <c r="V2335" s="175" t="n"/>
      <c r="W2335" s="175" t="n"/>
      <c r="X2335" s="175" t="n"/>
      <c r="Y2335" s="175" t="n"/>
      <c r="Z2335" s="175" t="n"/>
      <c r="AA2335" s="175" t="n"/>
      <c r="AB2335" s="175" t="n"/>
      <c r="AC2335" s="175" t="n"/>
      <c r="AD2335" s="175" t="n"/>
      <c r="AE2335" s="175" t="n"/>
      <c r="AF2335" s="175" t="n"/>
      <c r="AG2335" s="175" t="n"/>
      <c r="AH2335" s="175" t="n"/>
      <c r="AI2335" s="175" t="n"/>
      <c r="AJ2335" s="175" t="n"/>
    </row>
    <row r="2336">
      <c r="B2336" s="175" t="n"/>
      <c r="C2336" s="175" t="n"/>
      <c r="D2336" s="175" t="n"/>
      <c r="E2336" s="175" t="n"/>
      <c r="F2336" s="175" t="n"/>
      <c r="G2336" s="175" t="n"/>
      <c r="H2336" s="175" t="n"/>
      <c r="I2336" s="175" t="n"/>
      <c r="J2336" s="175" t="n"/>
      <c r="K2336" s="175" t="n"/>
      <c r="L2336" s="175" t="n"/>
      <c r="M2336" s="175" t="n"/>
      <c r="N2336" s="175" t="n"/>
      <c r="O2336" s="175" t="n"/>
      <c r="P2336" s="175" t="n"/>
      <c r="Q2336" s="175" t="n"/>
      <c r="R2336" s="175" t="n"/>
      <c r="S2336" s="257" t="n"/>
      <c r="U2336" s="296" t="n"/>
      <c r="V2336" s="175" t="n"/>
      <c r="W2336" s="175" t="n"/>
      <c r="X2336" s="175" t="n"/>
      <c r="Y2336" s="175" t="n"/>
      <c r="Z2336" s="175" t="n"/>
      <c r="AA2336" s="175" t="n"/>
      <c r="AB2336" s="175" t="n"/>
      <c r="AC2336" s="175" t="n"/>
      <c r="AD2336" s="175" t="n"/>
      <c r="AE2336" s="175" t="n"/>
      <c r="AF2336" s="175" t="n"/>
      <c r="AG2336" s="175" t="n"/>
      <c r="AH2336" s="175" t="n"/>
      <c r="AI2336" s="175" t="n"/>
      <c r="AJ2336" s="175" t="n"/>
    </row>
    <row r="2337">
      <c r="B2337" s="175" t="n"/>
      <c r="C2337" s="175" t="n"/>
      <c r="D2337" s="175" t="n"/>
      <c r="E2337" s="175" t="n"/>
      <c r="F2337" s="175" t="n"/>
      <c r="G2337" s="175" t="n"/>
      <c r="H2337" s="175" t="n"/>
      <c r="I2337" s="175" t="n"/>
      <c r="J2337" s="175" t="n"/>
      <c r="K2337" s="175" t="n"/>
      <c r="L2337" s="175" t="n"/>
      <c r="M2337" s="175" t="n"/>
      <c r="N2337" s="175" t="n"/>
      <c r="O2337" s="175" t="n"/>
      <c r="P2337" s="175" t="n"/>
      <c r="Q2337" s="175" t="n"/>
      <c r="R2337" s="175" t="n"/>
      <c r="S2337" s="257" t="n"/>
      <c r="U2337" s="296" t="n"/>
      <c r="V2337" s="175" t="n"/>
      <c r="W2337" s="175" t="n"/>
      <c r="X2337" s="175" t="n"/>
      <c r="Y2337" s="175" t="n"/>
      <c r="Z2337" s="175" t="n"/>
      <c r="AA2337" s="175" t="n"/>
      <c r="AB2337" s="175" t="n"/>
      <c r="AC2337" s="175" t="n"/>
      <c r="AD2337" s="175" t="n"/>
      <c r="AE2337" s="175" t="n"/>
      <c r="AF2337" s="175" t="n"/>
      <c r="AG2337" s="175" t="n"/>
      <c r="AH2337" s="175" t="n"/>
      <c r="AI2337" s="175" t="n"/>
      <c r="AJ2337" s="175" t="n"/>
    </row>
    <row r="2338">
      <c r="B2338" s="175" t="n"/>
      <c r="C2338" s="175" t="n"/>
      <c r="D2338" s="175" t="n"/>
      <c r="E2338" s="175" t="n"/>
      <c r="F2338" s="175" t="n"/>
      <c r="G2338" s="175" t="n"/>
      <c r="H2338" s="175" t="n"/>
      <c r="I2338" s="175" t="n"/>
      <c r="J2338" s="175" t="n"/>
      <c r="K2338" s="175" t="n"/>
      <c r="L2338" s="175" t="n"/>
      <c r="M2338" s="175" t="n"/>
      <c r="N2338" s="175" t="n"/>
      <c r="O2338" s="175" t="n"/>
      <c r="P2338" s="175" t="n"/>
      <c r="Q2338" s="175" t="n"/>
      <c r="R2338" s="175" t="n"/>
      <c r="S2338" s="257" t="n"/>
      <c r="U2338" s="296" t="n"/>
      <c r="V2338" s="175" t="n"/>
      <c r="W2338" s="175" t="n"/>
      <c r="X2338" s="175" t="n"/>
      <c r="Y2338" s="175" t="n"/>
      <c r="Z2338" s="175" t="n"/>
      <c r="AA2338" s="175" t="n"/>
      <c r="AB2338" s="175" t="n"/>
      <c r="AC2338" s="175" t="n"/>
      <c r="AD2338" s="175" t="n"/>
      <c r="AE2338" s="175" t="n"/>
      <c r="AF2338" s="175" t="n"/>
      <c r="AG2338" s="175" t="n"/>
      <c r="AH2338" s="175" t="n"/>
      <c r="AI2338" s="175" t="n"/>
      <c r="AJ2338" s="175" t="n"/>
    </row>
    <row r="2339">
      <c r="B2339" s="175" t="n"/>
      <c r="C2339" s="175" t="n"/>
      <c r="D2339" s="175" t="n"/>
      <c r="E2339" s="175" t="n"/>
      <c r="F2339" s="175" t="n"/>
      <c r="G2339" s="175" t="n"/>
      <c r="H2339" s="175" t="n"/>
      <c r="I2339" s="175" t="n"/>
      <c r="J2339" s="175" t="n"/>
      <c r="K2339" s="175" t="n"/>
      <c r="L2339" s="175" t="n"/>
      <c r="M2339" s="175" t="n"/>
      <c r="N2339" s="175" t="n"/>
      <c r="O2339" s="175" t="n"/>
      <c r="P2339" s="175" t="n"/>
      <c r="Q2339" s="175" t="n"/>
      <c r="R2339" s="175" t="n"/>
      <c r="S2339" s="257" t="n"/>
      <c r="U2339" s="296" t="n"/>
      <c r="V2339" s="175" t="n"/>
      <c r="W2339" s="175" t="n"/>
      <c r="X2339" s="175" t="n"/>
      <c r="Y2339" s="175" t="n"/>
      <c r="Z2339" s="175" t="n"/>
      <c r="AA2339" s="175" t="n"/>
      <c r="AB2339" s="175" t="n"/>
      <c r="AC2339" s="175" t="n"/>
      <c r="AD2339" s="175" t="n"/>
      <c r="AE2339" s="175" t="n"/>
      <c r="AF2339" s="175" t="n"/>
      <c r="AG2339" s="175" t="n"/>
      <c r="AH2339" s="175" t="n"/>
      <c r="AI2339" s="175" t="n"/>
      <c r="AJ2339" s="175" t="n"/>
    </row>
    <row r="2340">
      <c r="B2340" s="175" t="n"/>
      <c r="C2340" s="175" t="n"/>
      <c r="D2340" s="175" t="n"/>
      <c r="E2340" s="175" t="n"/>
      <c r="F2340" s="175" t="n"/>
      <c r="G2340" s="175" t="n"/>
      <c r="H2340" s="175" t="n"/>
      <c r="I2340" s="175" t="n"/>
      <c r="J2340" s="175" t="n"/>
      <c r="K2340" s="175" t="n"/>
      <c r="L2340" s="175" t="n"/>
      <c r="M2340" s="175" t="n"/>
      <c r="N2340" s="175" t="n"/>
      <c r="O2340" s="175" t="n"/>
      <c r="P2340" s="175" t="n"/>
      <c r="Q2340" s="175" t="n"/>
      <c r="R2340" s="175" t="n"/>
      <c r="S2340" s="257" t="n"/>
      <c r="U2340" s="296" t="n"/>
      <c r="V2340" s="175" t="n"/>
      <c r="W2340" s="175" t="n"/>
      <c r="X2340" s="175" t="n"/>
      <c r="Y2340" s="175" t="n"/>
      <c r="Z2340" s="175" t="n"/>
      <c r="AA2340" s="175" t="n"/>
      <c r="AB2340" s="175" t="n"/>
      <c r="AC2340" s="175" t="n"/>
      <c r="AD2340" s="175" t="n"/>
      <c r="AE2340" s="175" t="n"/>
      <c r="AF2340" s="175" t="n"/>
      <c r="AG2340" s="175" t="n"/>
      <c r="AH2340" s="175" t="n"/>
      <c r="AI2340" s="175" t="n"/>
      <c r="AJ2340" s="175" t="n"/>
    </row>
    <row r="2341">
      <c r="B2341" s="175" t="n"/>
      <c r="C2341" s="175" t="n"/>
      <c r="D2341" s="175" t="n"/>
      <c r="E2341" s="175" t="n"/>
      <c r="F2341" s="175" t="n"/>
      <c r="G2341" s="175" t="n"/>
      <c r="H2341" s="175" t="n"/>
      <c r="I2341" s="175" t="n"/>
      <c r="J2341" s="175" t="n"/>
      <c r="K2341" s="175" t="n"/>
      <c r="L2341" s="175" t="n"/>
      <c r="M2341" s="175" t="n"/>
      <c r="N2341" s="175" t="n"/>
      <c r="O2341" s="175" t="n"/>
      <c r="P2341" s="175" t="n"/>
      <c r="Q2341" s="175" t="n"/>
      <c r="R2341" s="175" t="n"/>
      <c r="S2341" s="257" t="n"/>
      <c r="U2341" s="296" t="n"/>
      <c r="V2341" s="175" t="n"/>
      <c r="W2341" s="175" t="n"/>
      <c r="X2341" s="175" t="n"/>
      <c r="Y2341" s="175" t="n"/>
      <c r="Z2341" s="175" t="n"/>
      <c r="AA2341" s="175" t="n"/>
      <c r="AB2341" s="175" t="n"/>
      <c r="AC2341" s="175" t="n"/>
      <c r="AD2341" s="175" t="n"/>
      <c r="AE2341" s="175" t="n"/>
      <c r="AF2341" s="175" t="n"/>
      <c r="AG2341" s="175" t="n"/>
      <c r="AH2341" s="175" t="n"/>
      <c r="AI2341" s="175" t="n"/>
      <c r="AJ2341" s="175" t="n"/>
    </row>
    <row r="2342">
      <c r="B2342" s="175" t="n"/>
      <c r="C2342" s="175" t="n"/>
      <c r="D2342" s="175" t="n"/>
      <c r="E2342" s="175" t="n"/>
      <c r="F2342" s="175" t="n"/>
      <c r="G2342" s="175" t="n"/>
      <c r="H2342" s="175" t="n"/>
      <c r="I2342" s="175" t="n"/>
      <c r="J2342" s="175" t="n"/>
      <c r="K2342" s="175" t="n"/>
      <c r="L2342" s="175" t="n"/>
      <c r="M2342" s="175" t="n"/>
      <c r="N2342" s="175" t="n"/>
      <c r="O2342" s="175" t="n"/>
      <c r="P2342" s="175" t="n"/>
      <c r="Q2342" s="175" t="n"/>
      <c r="R2342" s="175" t="n"/>
      <c r="S2342" s="257" t="n"/>
      <c r="U2342" s="296" t="n"/>
      <c r="V2342" s="175" t="n"/>
      <c r="W2342" s="175" t="n"/>
      <c r="X2342" s="175" t="n"/>
      <c r="Y2342" s="175" t="n"/>
      <c r="Z2342" s="175" t="n"/>
      <c r="AA2342" s="175" t="n"/>
      <c r="AB2342" s="175" t="n"/>
      <c r="AC2342" s="175" t="n"/>
      <c r="AD2342" s="175" t="n"/>
      <c r="AE2342" s="175" t="n"/>
      <c r="AF2342" s="175" t="n"/>
      <c r="AG2342" s="175" t="n"/>
      <c r="AH2342" s="175" t="n"/>
      <c r="AI2342" s="175" t="n"/>
      <c r="AJ2342" s="175" t="n"/>
    </row>
    <row r="2343">
      <c r="B2343" s="175" t="n"/>
      <c r="C2343" s="175" t="n"/>
      <c r="D2343" s="175" t="n"/>
      <c r="E2343" s="175" t="n"/>
      <c r="F2343" s="175" t="n"/>
      <c r="G2343" s="175" t="n"/>
      <c r="H2343" s="175" t="n"/>
      <c r="I2343" s="175" t="n"/>
      <c r="J2343" s="175" t="n"/>
      <c r="K2343" s="175" t="n"/>
      <c r="L2343" s="175" t="n"/>
      <c r="M2343" s="175" t="n"/>
      <c r="N2343" s="175" t="n"/>
      <c r="O2343" s="175" t="n"/>
      <c r="P2343" s="175" t="n"/>
      <c r="Q2343" s="175" t="n"/>
      <c r="R2343" s="175" t="n"/>
      <c r="S2343" s="257" t="n"/>
      <c r="U2343" s="296" t="n"/>
      <c r="V2343" s="175" t="n"/>
      <c r="W2343" s="175" t="n"/>
      <c r="X2343" s="175" t="n"/>
      <c r="Y2343" s="175" t="n"/>
      <c r="Z2343" s="175" t="n"/>
      <c r="AA2343" s="175" t="n"/>
      <c r="AB2343" s="175" t="n"/>
      <c r="AC2343" s="175" t="n"/>
      <c r="AD2343" s="175" t="n"/>
      <c r="AE2343" s="175" t="n"/>
      <c r="AF2343" s="175" t="n"/>
      <c r="AG2343" s="175" t="n"/>
      <c r="AH2343" s="175" t="n"/>
      <c r="AI2343" s="175" t="n"/>
      <c r="AJ2343" s="175" t="n"/>
    </row>
    <row r="2344">
      <c r="B2344" s="175" t="n"/>
      <c r="C2344" s="175" t="n"/>
      <c r="D2344" s="175" t="n"/>
      <c r="E2344" s="175" t="n"/>
      <c r="F2344" s="175" t="n"/>
      <c r="G2344" s="175" t="n"/>
      <c r="H2344" s="175" t="n"/>
      <c r="I2344" s="175" t="n"/>
      <c r="J2344" s="175" t="n"/>
      <c r="K2344" s="175" t="n"/>
      <c r="L2344" s="175" t="n"/>
      <c r="M2344" s="175" t="n"/>
      <c r="N2344" s="175" t="n"/>
      <c r="O2344" s="175" t="n"/>
      <c r="P2344" s="175" t="n"/>
      <c r="Q2344" s="175" t="n"/>
      <c r="R2344" s="175" t="n"/>
      <c r="S2344" s="257" t="n"/>
      <c r="U2344" s="296" t="n"/>
      <c r="V2344" s="175" t="n"/>
      <c r="W2344" s="175" t="n"/>
      <c r="X2344" s="175" t="n"/>
      <c r="Y2344" s="175" t="n"/>
      <c r="Z2344" s="175" t="n"/>
      <c r="AA2344" s="175" t="n"/>
      <c r="AB2344" s="175" t="n"/>
      <c r="AC2344" s="175" t="n"/>
      <c r="AD2344" s="175" t="n"/>
      <c r="AE2344" s="175" t="n"/>
      <c r="AF2344" s="175" t="n"/>
      <c r="AG2344" s="175" t="n"/>
      <c r="AH2344" s="175" t="n"/>
      <c r="AI2344" s="175" t="n"/>
      <c r="AJ2344" s="175" t="n"/>
    </row>
    <row r="2345">
      <c r="B2345" s="175" t="n"/>
      <c r="C2345" s="175" t="n"/>
      <c r="D2345" s="175" t="n"/>
      <c r="E2345" s="175" t="n"/>
      <c r="F2345" s="175" t="n"/>
      <c r="G2345" s="175" t="n"/>
      <c r="H2345" s="175" t="n"/>
      <c r="I2345" s="175" t="n"/>
      <c r="J2345" s="175" t="n"/>
      <c r="K2345" s="175" t="n"/>
      <c r="L2345" s="175" t="n"/>
      <c r="M2345" s="175" t="n"/>
      <c r="N2345" s="175" t="n"/>
      <c r="O2345" s="175" t="n"/>
      <c r="P2345" s="175" t="n"/>
      <c r="Q2345" s="175" t="n"/>
      <c r="R2345" s="175" t="n"/>
      <c r="S2345" s="257" t="n"/>
      <c r="U2345" s="296" t="n"/>
      <c r="V2345" s="175" t="n"/>
      <c r="W2345" s="175" t="n"/>
      <c r="X2345" s="175" t="n"/>
      <c r="Y2345" s="175" t="n"/>
      <c r="Z2345" s="175" t="n"/>
      <c r="AA2345" s="175" t="n"/>
      <c r="AB2345" s="175" t="n"/>
      <c r="AC2345" s="175" t="n"/>
      <c r="AD2345" s="175" t="n"/>
      <c r="AE2345" s="175" t="n"/>
      <c r="AF2345" s="175" t="n"/>
      <c r="AG2345" s="175" t="n"/>
      <c r="AH2345" s="175" t="n"/>
      <c r="AI2345" s="175" t="n"/>
      <c r="AJ2345" s="175" t="n"/>
    </row>
    <row r="2346">
      <c r="B2346" s="175" t="n"/>
      <c r="C2346" s="175" t="n"/>
      <c r="D2346" s="175" t="n"/>
      <c r="E2346" s="175" t="n"/>
      <c r="F2346" s="175" t="n"/>
      <c r="G2346" s="175" t="n"/>
      <c r="H2346" s="175" t="n"/>
      <c r="I2346" s="175" t="n"/>
      <c r="J2346" s="175" t="n"/>
      <c r="K2346" s="175" t="n"/>
      <c r="L2346" s="175" t="n"/>
      <c r="M2346" s="175" t="n"/>
      <c r="N2346" s="175" t="n"/>
      <c r="O2346" s="175" t="n"/>
      <c r="P2346" s="175" t="n"/>
      <c r="Q2346" s="175" t="n"/>
      <c r="R2346" s="175" t="n"/>
      <c r="S2346" s="257" t="n"/>
      <c r="U2346" s="296" t="n"/>
      <c r="V2346" s="175" t="n"/>
      <c r="W2346" s="175" t="n"/>
      <c r="X2346" s="175" t="n"/>
      <c r="Y2346" s="175" t="n"/>
      <c r="Z2346" s="175" t="n"/>
      <c r="AA2346" s="175" t="n"/>
      <c r="AB2346" s="175" t="n"/>
      <c r="AC2346" s="175" t="n"/>
      <c r="AD2346" s="175" t="n"/>
      <c r="AE2346" s="175" t="n"/>
      <c r="AF2346" s="175" t="n"/>
      <c r="AG2346" s="175" t="n"/>
      <c r="AH2346" s="175" t="n"/>
      <c r="AI2346" s="175" t="n"/>
      <c r="AJ2346" s="175" t="n"/>
    </row>
    <row r="2347">
      <c r="B2347" s="175" t="n"/>
      <c r="C2347" s="175" t="n"/>
      <c r="D2347" s="175" t="n"/>
      <c r="E2347" s="175" t="n"/>
      <c r="F2347" s="175" t="n"/>
      <c r="G2347" s="175" t="n"/>
      <c r="H2347" s="175" t="n"/>
      <c r="I2347" s="175" t="n"/>
      <c r="J2347" s="175" t="n"/>
      <c r="K2347" s="175" t="n"/>
      <c r="L2347" s="175" t="n"/>
      <c r="M2347" s="175" t="n"/>
      <c r="N2347" s="175" t="n"/>
      <c r="O2347" s="175" t="n"/>
      <c r="P2347" s="175" t="n"/>
      <c r="Q2347" s="175" t="n"/>
      <c r="R2347" s="175" t="n"/>
      <c r="S2347" s="257" t="n"/>
      <c r="U2347" s="296" t="n"/>
      <c r="V2347" s="175" t="n"/>
      <c r="W2347" s="175" t="n"/>
      <c r="X2347" s="175" t="n"/>
      <c r="Y2347" s="175" t="n"/>
      <c r="Z2347" s="175" t="n"/>
      <c r="AA2347" s="175" t="n"/>
      <c r="AB2347" s="175" t="n"/>
      <c r="AC2347" s="175" t="n"/>
      <c r="AD2347" s="175" t="n"/>
      <c r="AE2347" s="175" t="n"/>
      <c r="AF2347" s="175" t="n"/>
      <c r="AG2347" s="175" t="n"/>
      <c r="AH2347" s="175" t="n"/>
      <c r="AI2347" s="175" t="n"/>
      <c r="AJ2347" s="175" t="n"/>
    </row>
    <row r="2348">
      <c r="B2348" s="175" t="n"/>
      <c r="C2348" s="175" t="n"/>
      <c r="D2348" s="175" t="n"/>
      <c r="E2348" s="175" t="n"/>
      <c r="F2348" s="175" t="n"/>
      <c r="G2348" s="175" t="n"/>
      <c r="H2348" s="175" t="n"/>
      <c r="I2348" s="175" t="n"/>
      <c r="J2348" s="175" t="n"/>
      <c r="K2348" s="175" t="n"/>
      <c r="L2348" s="175" t="n"/>
      <c r="M2348" s="175" t="n"/>
      <c r="N2348" s="175" t="n"/>
      <c r="O2348" s="175" t="n"/>
      <c r="P2348" s="175" t="n"/>
      <c r="Q2348" s="175" t="n"/>
      <c r="R2348" s="175" t="n"/>
      <c r="S2348" s="257" t="n"/>
      <c r="U2348" s="296" t="n"/>
      <c r="V2348" s="175" t="n"/>
      <c r="W2348" s="175" t="n"/>
      <c r="X2348" s="175" t="n"/>
      <c r="Y2348" s="175" t="n"/>
      <c r="Z2348" s="175" t="n"/>
      <c r="AA2348" s="175" t="n"/>
      <c r="AB2348" s="175" t="n"/>
      <c r="AC2348" s="175" t="n"/>
      <c r="AD2348" s="175" t="n"/>
      <c r="AE2348" s="175" t="n"/>
      <c r="AF2348" s="175" t="n"/>
      <c r="AG2348" s="175" t="n"/>
      <c r="AH2348" s="175" t="n"/>
      <c r="AI2348" s="175" t="n"/>
      <c r="AJ2348" s="175" t="n"/>
    </row>
    <row r="2349">
      <c r="B2349" s="175" t="n"/>
      <c r="C2349" s="175" t="n"/>
      <c r="D2349" s="175" t="n"/>
      <c r="E2349" s="175" t="n"/>
      <c r="F2349" s="175" t="n"/>
      <c r="G2349" s="175" t="n"/>
      <c r="H2349" s="175" t="n"/>
      <c r="I2349" s="175" t="n"/>
      <c r="J2349" s="175" t="n"/>
      <c r="K2349" s="175" t="n"/>
      <c r="L2349" s="175" t="n"/>
      <c r="M2349" s="175" t="n"/>
      <c r="N2349" s="175" t="n"/>
      <c r="O2349" s="175" t="n"/>
      <c r="P2349" s="175" t="n"/>
      <c r="Q2349" s="175" t="n"/>
      <c r="R2349" s="175" t="n"/>
      <c r="S2349" s="257" t="n"/>
      <c r="U2349" s="296" t="n"/>
      <c r="V2349" s="175" t="n"/>
      <c r="W2349" s="175" t="n"/>
      <c r="X2349" s="175" t="n"/>
      <c r="Y2349" s="175" t="n"/>
      <c r="Z2349" s="175" t="n"/>
      <c r="AA2349" s="175" t="n"/>
      <c r="AB2349" s="175" t="n"/>
      <c r="AC2349" s="175" t="n"/>
      <c r="AD2349" s="175" t="n"/>
      <c r="AE2349" s="175" t="n"/>
      <c r="AF2349" s="175" t="n"/>
      <c r="AG2349" s="175" t="n"/>
      <c r="AH2349" s="175" t="n"/>
      <c r="AI2349" s="175" t="n"/>
      <c r="AJ2349" s="175" t="n"/>
    </row>
    <row r="2350">
      <c r="B2350" s="175" t="n"/>
      <c r="C2350" s="175" t="n"/>
      <c r="D2350" s="175" t="n"/>
      <c r="E2350" s="175" t="n"/>
      <c r="F2350" s="175" t="n"/>
      <c r="G2350" s="175" t="n"/>
      <c r="H2350" s="175" t="n"/>
      <c r="I2350" s="175" t="n"/>
      <c r="J2350" s="175" t="n"/>
      <c r="K2350" s="175" t="n"/>
      <c r="L2350" s="175" t="n"/>
      <c r="M2350" s="175" t="n"/>
      <c r="N2350" s="175" t="n"/>
      <c r="O2350" s="175" t="n"/>
      <c r="P2350" s="175" t="n"/>
      <c r="Q2350" s="175" t="n"/>
      <c r="R2350" s="175" t="n"/>
      <c r="S2350" s="257" t="n"/>
      <c r="U2350" s="296" t="n"/>
      <c r="V2350" s="175" t="n"/>
      <c r="W2350" s="175" t="n"/>
      <c r="X2350" s="175" t="n"/>
      <c r="Y2350" s="175" t="n"/>
      <c r="Z2350" s="175" t="n"/>
      <c r="AA2350" s="175" t="n"/>
      <c r="AB2350" s="175" t="n"/>
      <c r="AC2350" s="175" t="n"/>
      <c r="AD2350" s="175" t="n"/>
      <c r="AE2350" s="175" t="n"/>
      <c r="AF2350" s="175" t="n"/>
      <c r="AG2350" s="175" t="n"/>
      <c r="AH2350" s="175" t="n"/>
      <c r="AI2350" s="175" t="n"/>
      <c r="AJ2350" s="175" t="n"/>
    </row>
    <row r="2351">
      <c r="B2351" s="175" t="n"/>
      <c r="C2351" s="175" t="n"/>
      <c r="D2351" s="175" t="n"/>
      <c r="E2351" s="175" t="n"/>
      <c r="F2351" s="175" t="n"/>
      <c r="G2351" s="175" t="n"/>
      <c r="H2351" s="175" t="n"/>
      <c r="I2351" s="175" t="n"/>
      <c r="J2351" s="175" t="n"/>
      <c r="K2351" s="175" t="n"/>
      <c r="L2351" s="175" t="n"/>
      <c r="M2351" s="175" t="n"/>
      <c r="N2351" s="175" t="n"/>
      <c r="O2351" s="175" t="n"/>
      <c r="P2351" s="175" t="n"/>
      <c r="Q2351" s="175" t="n"/>
      <c r="R2351" s="175" t="n"/>
      <c r="S2351" s="257" t="n"/>
      <c r="U2351" s="296" t="n"/>
      <c r="V2351" s="175" t="n"/>
      <c r="W2351" s="175" t="n"/>
      <c r="X2351" s="175" t="n"/>
      <c r="Y2351" s="175" t="n"/>
      <c r="Z2351" s="175" t="n"/>
      <c r="AA2351" s="175" t="n"/>
      <c r="AB2351" s="175" t="n"/>
      <c r="AC2351" s="175" t="n"/>
      <c r="AD2351" s="175" t="n"/>
      <c r="AE2351" s="175" t="n"/>
      <c r="AF2351" s="175" t="n"/>
      <c r="AG2351" s="175" t="n"/>
      <c r="AH2351" s="175" t="n"/>
      <c r="AI2351" s="175" t="n"/>
      <c r="AJ2351" s="175" t="n"/>
    </row>
    <row r="2352">
      <c r="B2352" s="175" t="n"/>
      <c r="C2352" s="175" t="n"/>
      <c r="D2352" s="175" t="n"/>
      <c r="E2352" s="175" t="n"/>
      <c r="F2352" s="175" t="n"/>
      <c r="G2352" s="175" t="n"/>
      <c r="H2352" s="175" t="n"/>
      <c r="I2352" s="175" t="n"/>
      <c r="J2352" s="175" t="n"/>
      <c r="K2352" s="175" t="n"/>
      <c r="L2352" s="175" t="n"/>
      <c r="M2352" s="175" t="n"/>
      <c r="N2352" s="175" t="n"/>
      <c r="O2352" s="175" t="n"/>
      <c r="P2352" s="175" t="n"/>
      <c r="Q2352" s="175" t="n"/>
      <c r="R2352" s="175" t="n"/>
      <c r="S2352" s="257" t="n"/>
      <c r="U2352" s="296" t="n"/>
      <c r="V2352" s="175" t="n"/>
      <c r="W2352" s="175" t="n"/>
      <c r="X2352" s="175" t="n"/>
      <c r="Y2352" s="175" t="n"/>
      <c r="Z2352" s="175" t="n"/>
      <c r="AA2352" s="175" t="n"/>
      <c r="AB2352" s="175" t="n"/>
      <c r="AC2352" s="175" t="n"/>
      <c r="AD2352" s="175" t="n"/>
      <c r="AE2352" s="175" t="n"/>
      <c r="AF2352" s="175" t="n"/>
      <c r="AG2352" s="175" t="n"/>
      <c r="AH2352" s="175" t="n"/>
      <c r="AI2352" s="175" t="n"/>
      <c r="AJ2352" s="175" t="n"/>
    </row>
    <row r="2353">
      <c r="B2353" s="175" t="n"/>
      <c r="C2353" s="175" t="n"/>
      <c r="D2353" s="175" t="n"/>
      <c r="E2353" s="175" t="n"/>
      <c r="F2353" s="175" t="n"/>
      <c r="G2353" s="175" t="n"/>
      <c r="H2353" s="175" t="n"/>
      <c r="I2353" s="175" t="n"/>
      <c r="J2353" s="175" t="n"/>
      <c r="K2353" s="175" t="n"/>
      <c r="L2353" s="175" t="n"/>
      <c r="M2353" s="175" t="n"/>
      <c r="N2353" s="175" t="n"/>
      <c r="O2353" s="175" t="n"/>
      <c r="P2353" s="175" t="n"/>
      <c r="Q2353" s="175" t="n"/>
      <c r="R2353" s="175" t="n"/>
      <c r="S2353" s="257" t="n"/>
      <c r="U2353" s="296" t="n"/>
      <c r="V2353" s="175" t="n"/>
      <c r="W2353" s="175" t="n"/>
      <c r="X2353" s="175" t="n"/>
      <c r="Y2353" s="175" t="n"/>
      <c r="Z2353" s="175" t="n"/>
      <c r="AA2353" s="175" t="n"/>
      <c r="AB2353" s="175" t="n"/>
      <c r="AC2353" s="175" t="n"/>
      <c r="AD2353" s="175" t="n"/>
      <c r="AE2353" s="175" t="n"/>
      <c r="AF2353" s="175" t="n"/>
      <c r="AG2353" s="175" t="n"/>
      <c r="AH2353" s="175" t="n"/>
      <c r="AI2353" s="175" t="n"/>
      <c r="AJ2353" s="175" t="n"/>
    </row>
    <row r="2354">
      <c r="B2354" s="175" t="n"/>
      <c r="C2354" s="175" t="n"/>
      <c r="D2354" s="175" t="n"/>
      <c r="E2354" s="175" t="n"/>
      <c r="F2354" s="175" t="n"/>
      <c r="G2354" s="175" t="n"/>
      <c r="H2354" s="175" t="n"/>
      <c r="I2354" s="175" t="n"/>
      <c r="J2354" s="175" t="n"/>
      <c r="K2354" s="175" t="n"/>
      <c r="L2354" s="175" t="n"/>
      <c r="M2354" s="175" t="n"/>
      <c r="N2354" s="175" t="n"/>
      <c r="O2354" s="175" t="n"/>
      <c r="P2354" s="175" t="n"/>
      <c r="Q2354" s="175" t="n"/>
      <c r="R2354" s="175" t="n"/>
      <c r="S2354" s="257" t="n"/>
      <c r="U2354" s="296" t="n"/>
      <c r="V2354" s="175" t="n"/>
      <c r="W2354" s="175" t="n"/>
      <c r="X2354" s="175" t="n"/>
      <c r="Y2354" s="175" t="n"/>
      <c r="Z2354" s="175" t="n"/>
      <c r="AA2354" s="175" t="n"/>
      <c r="AB2354" s="175" t="n"/>
      <c r="AC2354" s="175" t="n"/>
      <c r="AD2354" s="175" t="n"/>
      <c r="AE2354" s="175" t="n"/>
      <c r="AF2354" s="175" t="n"/>
      <c r="AG2354" s="175" t="n"/>
      <c r="AH2354" s="175" t="n"/>
      <c r="AI2354" s="175" t="n"/>
      <c r="AJ2354" s="175" t="n"/>
    </row>
    <row r="2355">
      <c r="B2355" s="175" t="n"/>
      <c r="C2355" s="175" t="n"/>
      <c r="D2355" s="175" t="n"/>
      <c r="E2355" s="175" t="n"/>
      <c r="F2355" s="175" t="n"/>
      <c r="G2355" s="175" t="n"/>
      <c r="H2355" s="175" t="n"/>
      <c r="I2355" s="175" t="n"/>
      <c r="J2355" s="175" t="n"/>
      <c r="K2355" s="175" t="n"/>
      <c r="L2355" s="175" t="n"/>
      <c r="M2355" s="175" t="n"/>
      <c r="N2355" s="175" t="n"/>
      <c r="O2355" s="175" t="n"/>
      <c r="P2355" s="175" t="n"/>
      <c r="Q2355" s="175" t="n"/>
      <c r="R2355" s="175" t="n"/>
      <c r="S2355" s="257" t="n"/>
      <c r="U2355" s="296" t="n"/>
      <c r="V2355" s="175" t="n"/>
      <c r="W2355" s="175" t="n"/>
      <c r="X2355" s="175" t="n"/>
      <c r="Y2355" s="175" t="n"/>
      <c r="Z2355" s="175" t="n"/>
      <c r="AA2355" s="175" t="n"/>
      <c r="AB2355" s="175" t="n"/>
      <c r="AC2355" s="175" t="n"/>
      <c r="AD2355" s="175" t="n"/>
      <c r="AE2355" s="175" t="n"/>
      <c r="AF2355" s="175" t="n"/>
      <c r="AG2355" s="175" t="n"/>
      <c r="AH2355" s="175" t="n"/>
      <c r="AI2355" s="175" t="n"/>
      <c r="AJ2355" s="175" t="n"/>
    </row>
    <row r="2356">
      <c r="B2356" s="175" t="n"/>
      <c r="C2356" s="175" t="n"/>
      <c r="D2356" s="175" t="n"/>
      <c r="E2356" s="175" t="n"/>
      <c r="F2356" s="175" t="n"/>
      <c r="G2356" s="175" t="n"/>
      <c r="H2356" s="175" t="n"/>
      <c r="I2356" s="175" t="n"/>
      <c r="J2356" s="175" t="n"/>
      <c r="K2356" s="175" t="n"/>
      <c r="L2356" s="175" t="n"/>
      <c r="M2356" s="175" t="n"/>
      <c r="N2356" s="175" t="n"/>
      <c r="O2356" s="175" t="n"/>
      <c r="P2356" s="175" t="n"/>
      <c r="Q2356" s="175" t="n"/>
      <c r="R2356" s="175" t="n"/>
      <c r="S2356" s="257" t="n"/>
      <c r="U2356" s="296" t="n"/>
      <c r="V2356" s="175" t="n"/>
      <c r="W2356" s="175" t="n"/>
      <c r="X2356" s="175" t="n"/>
      <c r="Y2356" s="175" t="n"/>
      <c r="Z2356" s="175" t="n"/>
      <c r="AA2356" s="175" t="n"/>
      <c r="AB2356" s="175" t="n"/>
      <c r="AC2356" s="175" t="n"/>
      <c r="AD2356" s="175" t="n"/>
      <c r="AE2356" s="175" t="n"/>
      <c r="AF2356" s="175" t="n"/>
      <c r="AG2356" s="175" t="n"/>
      <c r="AH2356" s="175" t="n"/>
      <c r="AI2356" s="175" t="n"/>
      <c r="AJ2356" s="175" t="n"/>
    </row>
    <row r="2357">
      <c r="B2357" s="175" t="n"/>
      <c r="C2357" s="175" t="n"/>
      <c r="D2357" s="175" t="n"/>
      <c r="E2357" s="175" t="n"/>
      <c r="F2357" s="175" t="n"/>
      <c r="G2357" s="175" t="n"/>
      <c r="H2357" s="175" t="n"/>
      <c r="I2357" s="175" t="n"/>
      <c r="J2357" s="175" t="n"/>
      <c r="K2357" s="175" t="n"/>
      <c r="L2357" s="175" t="n"/>
      <c r="M2357" s="175" t="n"/>
      <c r="N2357" s="175" t="n"/>
      <c r="O2357" s="175" t="n"/>
      <c r="P2357" s="175" t="n"/>
      <c r="Q2357" s="175" t="n"/>
      <c r="R2357" s="175" t="n"/>
      <c r="S2357" s="257" t="n"/>
      <c r="U2357" s="296" t="n"/>
      <c r="V2357" s="175" t="n"/>
      <c r="W2357" s="175" t="n"/>
      <c r="X2357" s="175" t="n"/>
      <c r="Y2357" s="175" t="n"/>
      <c r="Z2357" s="175" t="n"/>
      <c r="AA2357" s="175" t="n"/>
      <c r="AB2357" s="175" t="n"/>
      <c r="AC2357" s="175" t="n"/>
      <c r="AD2357" s="175" t="n"/>
      <c r="AE2357" s="175" t="n"/>
      <c r="AF2357" s="175" t="n"/>
      <c r="AG2357" s="175" t="n"/>
      <c r="AH2357" s="175" t="n"/>
      <c r="AI2357" s="175" t="n"/>
      <c r="AJ2357" s="175" t="n"/>
    </row>
    <row r="2358">
      <c r="B2358" s="175" t="n"/>
      <c r="C2358" s="175" t="n"/>
      <c r="D2358" s="175" t="n"/>
      <c r="E2358" s="175" t="n"/>
      <c r="F2358" s="175" t="n"/>
      <c r="G2358" s="175" t="n"/>
      <c r="H2358" s="175" t="n"/>
      <c r="I2358" s="175" t="n"/>
      <c r="J2358" s="175" t="n"/>
      <c r="K2358" s="175" t="n"/>
      <c r="L2358" s="175" t="n"/>
      <c r="M2358" s="175" t="n"/>
      <c r="N2358" s="175" t="n"/>
      <c r="O2358" s="175" t="n"/>
      <c r="P2358" s="175" t="n"/>
      <c r="Q2358" s="175" t="n"/>
      <c r="R2358" s="175" t="n"/>
      <c r="S2358" s="257" t="n"/>
      <c r="U2358" s="296" t="n"/>
      <c r="V2358" s="175" t="n"/>
      <c r="W2358" s="175" t="n"/>
      <c r="X2358" s="175" t="n"/>
      <c r="Y2358" s="175" t="n"/>
      <c r="Z2358" s="175" t="n"/>
      <c r="AA2358" s="175" t="n"/>
      <c r="AB2358" s="175" t="n"/>
      <c r="AC2358" s="175" t="n"/>
      <c r="AD2358" s="175" t="n"/>
      <c r="AE2358" s="175" t="n"/>
      <c r="AF2358" s="175" t="n"/>
      <c r="AG2358" s="175" t="n"/>
      <c r="AH2358" s="175" t="n"/>
      <c r="AI2358" s="175" t="n"/>
      <c r="AJ2358" s="175" t="n"/>
    </row>
    <row r="2359">
      <c r="B2359" s="175" t="n"/>
      <c r="C2359" s="175" t="n"/>
      <c r="D2359" s="175" t="n"/>
      <c r="E2359" s="175" t="n"/>
      <c r="F2359" s="175" t="n"/>
      <c r="G2359" s="175" t="n"/>
      <c r="H2359" s="175" t="n"/>
      <c r="I2359" s="175" t="n"/>
      <c r="J2359" s="175" t="n"/>
      <c r="K2359" s="175" t="n"/>
      <c r="L2359" s="175" t="n"/>
      <c r="M2359" s="175" t="n"/>
      <c r="N2359" s="175" t="n"/>
      <c r="O2359" s="175" t="n"/>
      <c r="P2359" s="175" t="n"/>
      <c r="Q2359" s="175" t="n"/>
      <c r="R2359" s="175" t="n"/>
      <c r="S2359" s="257" t="n"/>
      <c r="U2359" s="296" t="n"/>
      <c r="V2359" s="175" t="n"/>
      <c r="W2359" s="175" t="n"/>
      <c r="X2359" s="175" t="n"/>
      <c r="Y2359" s="175" t="n"/>
      <c r="Z2359" s="175" t="n"/>
      <c r="AA2359" s="175" t="n"/>
      <c r="AB2359" s="175" t="n"/>
      <c r="AC2359" s="175" t="n"/>
      <c r="AD2359" s="175" t="n"/>
      <c r="AE2359" s="175" t="n"/>
      <c r="AF2359" s="175" t="n"/>
      <c r="AG2359" s="175" t="n"/>
      <c r="AH2359" s="175" t="n"/>
      <c r="AI2359" s="175" t="n"/>
      <c r="AJ2359" s="175" t="n"/>
    </row>
    <row r="2360">
      <c r="B2360" s="175" t="n"/>
      <c r="C2360" s="175" t="n"/>
      <c r="D2360" s="175" t="n"/>
      <c r="E2360" s="175" t="n"/>
      <c r="F2360" s="175" t="n"/>
      <c r="G2360" s="175" t="n"/>
      <c r="H2360" s="175" t="n"/>
      <c r="I2360" s="175" t="n"/>
      <c r="J2360" s="175" t="n"/>
      <c r="K2360" s="175" t="n"/>
      <c r="L2360" s="175" t="n"/>
      <c r="M2360" s="175" t="n"/>
      <c r="N2360" s="175" t="n"/>
      <c r="O2360" s="175" t="n"/>
      <c r="P2360" s="175" t="n"/>
      <c r="Q2360" s="175" t="n"/>
      <c r="R2360" s="175" t="n"/>
      <c r="S2360" s="257" t="n"/>
      <c r="U2360" s="296" t="n"/>
      <c r="V2360" s="175" t="n"/>
      <c r="W2360" s="175" t="n"/>
      <c r="X2360" s="175" t="n"/>
      <c r="Y2360" s="175" t="n"/>
      <c r="Z2360" s="175" t="n"/>
      <c r="AA2360" s="175" t="n"/>
      <c r="AB2360" s="175" t="n"/>
      <c r="AC2360" s="175" t="n"/>
      <c r="AD2360" s="175" t="n"/>
      <c r="AE2360" s="175" t="n"/>
      <c r="AF2360" s="175" t="n"/>
      <c r="AG2360" s="175" t="n"/>
      <c r="AH2360" s="175" t="n"/>
      <c r="AI2360" s="175" t="n"/>
      <c r="AJ2360" s="175" t="n"/>
    </row>
    <row r="2361">
      <c r="B2361" s="175" t="n"/>
      <c r="C2361" s="175" t="n"/>
      <c r="D2361" s="175" t="n"/>
      <c r="E2361" s="175" t="n"/>
      <c r="F2361" s="175" t="n"/>
      <c r="G2361" s="175" t="n"/>
      <c r="H2361" s="175" t="n"/>
      <c r="I2361" s="175" t="n"/>
      <c r="J2361" s="175" t="n"/>
      <c r="K2361" s="175" t="n"/>
      <c r="L2361" s="175" t="n"/>
      <c r="M2361" s="175" t="n"/>
      <c r="N2361" s="175" t="n"/>
      <c r="O2361" s="175" t="n"/>
      <c r="P2361" s="175" t="n"/>
      <c r="Q2361" s="175" t="n"/>
      <c r="R2361" s="175" t="n"/>
      <c r="S2361" s="257" t="n"/>
      <c r="U2361" s="296" t="n"/>
      <c r="V2361" s="175" t="n"/>
      <c r="W2361" s="175" t="n"/>
      <c r="X2361" s="175" t="n"/>
      <c r="Y2361" s="175" t="n"/>
      <c r="Z2361" s="175" t="n"/>
      <c r="AA2361" s="175" t="n"/>
      <c r="AB2361" s="175" t="n"/>
      <c r="AC2361" s="175" t="n"/>
      <c r="AD2361" s="175" t="n"/>
      <c r="AE2361" s="175" t="n"/>
      <c r="AF2361" s="175" t="n"/>
      <c r="AG2361" s="175" t="n"/>
      <c r="AH2361" s="175" t="n"/>
      <c r="AI2361" s="175" t="n"/>
      <c r="AJ2361" s="175" t="n"/>
    </row>
    <row r="2362">
      <c r="B2362" s="175" t="n"/>
      <c r="C2362" s="175" t="n"/>
      <c r="D2362" s="175" t="n"/>
      <c r="E2362" s="175" t="n"/>
      <c r="F2362" s="175" t="n"/>
      <c r="G2362" s="175" t="n"/>
      <c r="H2362" s="175" t="n"/>
      <c r="I2362" s="175" t="n"/>
      <c r="J2362" s="175" t="n"/>
      <c r="K2362" s="175" t="n"/>
      <c r="L2362" s="175" t="n"/>
      <c r="M2362" s="175" t="n"/>
      <c r="N2362" s="175" t="n"/>
      <c r="O2362" s="175" t="n"/>
      <c r="P2362" s="175" t="n"/>
      <c r="Q2362" s="175" t="n"/>
      <c r="R2362" s="175" t="n"/>
      <c r="S2362" s="257" t="n"/>
      <c r="U2362" s="296" t="n"/>
      <c r="V2362" s="175" t="n"/>
      <c r="W2362" s="175" t="n"/>
      <c r="X2362" s="175" t="n"/>
      <c r="Y2362" s="175" t="n"/>
      <c r="Z2362" s="175" t="n"/>
      <c r="AA2362" s="175" t="n"/>
      <c r="AB2362" s="175" t="n"/>
      <c r="AC2362" s="175" t="n"/>
      <c r="AD2362" s="175" t="n"/>
      <c r="AE2362" s="175" t="n"/>
      <c r="AF2362" s="175" t="n"/>
      <c r="AG2362" s="175" t="n"/>
      <c r="AH2362" s="175" t="n"/>
      <c r="AI2362" s="175" t="n"/>
      <c r="AJ2362" s="175" t="n"/>
    </row>
    <row r="2363">
      <c r="B2363" s="175" t="n"/>
      <c r="C2363" s="175" t="n"/>
      <c r="D2363" s="175" t="n"/>
      <c r="E2363" s="175" t="n"/>
      <c r="F2363" s="175" t="n"/>
      <c r="G2363" s="175" t="n"/>
      <c r="H2363" s="175" t="n"/>
      <c r="I2363" s="175" t="n"/>
      <c r="J2363" s="175" t="n"/>
      <c r="K2363" s="175" t="n"/>
      <c r="L2363" s="175" t="n"/>
      <c r="M2363" s="175" t="n"/>
      <c r="N2363" s="175" t="n"/>
      <c r="O2363" s="175" t="n"/>
      <c r="P2363" s="175" t="n"/>
      <c r="Q2363" s="175" t="n"/>
      <c r="R2363" s="175" t="n"/>
      <c r="S2363" s="257" t="n"/>
      <c r="U2363" s="296" t="n"/>
      <c r="V2363" s="175" t="n"/>
      <c r="W2363" s="175" t="n"/>
      <c r="X2363" s="175" t="n"/>
      <c r="Y2363" s="175" t="n"/>
      <c r="Z2363" s="175" t="n"/>
      <c r="AA2363" s="175" t="n"/>
      <c r="AB2363" s="175" t="n"/>
      <c r="AC2363" s="175" t="n"/>
      <c r="AD2363" s="175" t="n"/>
      <c r="AE2363" s="175" t="n"/>
      <c r="AF2363" s="175" t="n"/>
      <c r="AG2363" s="175" t="n"/>
      <c r="AH2363" s="175" t="n"/>
      <c r="AI2363" s="175" t="n"/>
      <c r="AJ2363" s="175" t="n"/>
    </row>
    <row r="2364">
      <c r="B2364" s="175" t="n"/>
      <c r="C2364" s="175" t="n"/>
      <c r="D2364" s="175" t="n"/>
      <c r="E2364" s="175" t="n"/>
      <c r="F2364" s="175" t="n"/>
      <c r="G2364" s="175" t="n"/>
      <c r="H2364" s="175" t="n"/>
      <c r="I2364" s="175" t="n"/>
      <c r="J2364" s="175" t="n"/>
      <c r="K2364" s="175" t="n"/>
      <c r="L2364" s="175" t="n"/>
      <c r="M2364" s="175" t="n"/>
      <c r="N2364" s="175" t="n"/>
      <c r="O2364" s="175" t="n"/>
      <c r="P2364" s="175" t="n"/>
      <c r="Q2364" s="175" t="n"/>
      <c r="R2364" s="175" t="n"/>
      <c r="S2364" s="257" t="n"/>
      <c r="U2364" s="296" t="n"/>
      <c r="V2364" s="175" t="n"/>
      <c r="W2364" s="175" t="n"/>
      <c r="X2364" s="175" t="n"/>
      <c r="Y2364" s="175" t="n"/>
      <c r="Z2364" s="175" t="n"/>
      <c r="AA2364" s="175" t="n"/>
      <c r="AB2364" s="175" t="n"/>
      <c r="AC2364" s="175" t="n"/>
      <c r="AD2364" s="175" t="n"/>
      <c r="AE2364" s="175" t="n"/>
      <c r="AF2364" s="175" t="n"/>
      <c r="AG2364" s="175" t="n"/>
      <c r="AH2364" s="175" t="n"/>
      <c r="AI2364" s="175" t="n"/>
      <c r="AJ2364" s="175" t="n"/>
    </row>
    <row r="2365">
      <c r="B2365" s="175" t="n"/>
      <c r="C2365" s="175" t="n"/>
      <c r="D2365" s="175" t="n"/>
      <c r="E2365" s="175" t="n"/>
      <c r="F2365" s="175" t="n"/>
      <c r="G2365" s="175" t="n"/>
      <c r="H2365" s="175" t="n"/>
      <c r="I2365" s="175" t="n"/>
      <c r="J2365" s="175" t="n"/>
      <c r="K2365" s="175" t="n"/>
      <c r="L2365" s="175" t="n"/>
      <c r="M2365" s="175" t="n"/>
      <c r="N2365" s="175" t="n"/>
      <c r="O2365" s="175" t="n"/>
      <c r="P2365" s="175" t="n"/>
      <c r="Q2365" s="175" t="n"/>
      <c r="R2365" s="175" t="n"/>
      <c r="S2365" s="257" t="n"/>
      <c r="U2365" s="296" t="n"/>
      <c r="V2365" s="175" t="n"/>
      <c r="W2365" s="175" t="n"/>
      <c r="X2365" s="175" t="n"/>
      <c r="Y2365" s="175" t="n"/>
      <c r="Z2365" s="175" t="n"/>
      <c r="AA2365" s="175" t="n"/>
      <c r="AB2365" s="175" t="n"/>
      <c r="AC2365" s="175" t="n"/>
      <c r="AD2365" s="175" t="n"/>
      <c r="AE2365" s="175" t="n"/>
      <c r="AF2365" s="175" t="n"/>
      <c r="AG2365" s="175" t="n"/>
      <c r="AH2365" s="175" t="n"/>
      <c r="AI2365" s="175" t="n"/>
      <c r="AJ2365" s="175" t="n"/>
    </row>
    <row r="2366">
      <c r="B2366" s="175" t="n"/>
      <c r="C2366" s="175" t="n"/>
      <c r="D2366" s="175" t="n"/>
      <c r="E2366" s="175" t="n"/>
      <c r="F2366" s="175" t="n"/>
      <c r="G2366" s="175" t="n"/>
      <c r="H2366" s="175" t="n"/>
      <c r="I2366" s="175" t="n"/>
      <c r="J2366" s="175" t="n"/>
      <c r="K2366" s="175" t="n"/>
      <c r="L2366" s="175" t="n"/>
      <c r="M2366" s="175" t="n"/>
      <c r="N2366" s="175" t="n"/>
      <c r="O2366" s="175" t="n"/>
      <c r="P2366" s="175" t="n"/>
      <c r="Q2366" s="175" t="n"/>
      <c r="R2366" s="175" t="n"/>
      <c r="S2366" s="257" t="n"/>
      <c r="U2366" s="296" t="n"/>
      <c r="V2366" s="175" t="n"/>
      <c r="W2366" s="175" t="n"/>
      <c r="X2366" s="175" t="n"/>
      <c r="Y2366" s="175" t="n"/>
      <c r="Z2366" s="175" t="n"/>
      <c r="AA2366" s="175" t="n"/>
      <c r="AB2366" s="175" t="n"/>
      <c r="AC2366" s="175" t="n"/>
      <c r="AD2366" s="175" t="n"/>
      <c r="AE2366" s="175" t="n"/>
      <c r="AF2366" s="175" t="n"/>
      <c r="AG2366" s="175" t="n"/>
      <c r="AH2366" s="175" t="n"/>
      <c r="AI2366" s="175" t="n"/>
      <c r="AJ2366" s="175" t="n"/>
    </row>
    <row r="2367">
      <c r="B2367" s="175" t="n"/>
      <c r="C2367" s="175" t="n"/>
      <c r="D2367" s="175" t="n"/>
      <c r="E2367" s="175" t="n"/>
      <c r="F2367" s="175" t="n"/>
      <c r="G2367" s="175" t="n"/>
      <c r="H2367" s="175" t="n"/>
      <c r="I2367" s="175" t="n"/>
      <c r="J2367" s="175" t="n"/>
      <c r="K2367" s="175" t="n"/>
      <c r="L2367" s="175" t="n"/>
      <c r="M2367" s="175" t="n"/>
      <c r="N2367" s="175" t="n"/>
      <c r="O2367" s="175" t="n"/>
      <c r="P2367" s="175" t="n"/>
      <c r="Q2367" s="175" t="n"/>
      <c r="R2367" s="175" t="n"/>
      <c r="S2367" s="257" t="n"/>
      <c r="U2367" s="296" t="n"/>
      <c r="V2367" s="175" t="n"/>
      <c r="W2367" s="175" t="n"/>
      <c r="X2367" s="175" t="n"/>
      <c r="Y2367" s="175" t="n"/>
      <c r="Z2367" s="175" t="n"/>
      <c r="AA2367" s="175" t="n"/>
      <c r="AB2367" s="175" t="n"/>
      <c r="AC2367" s="175" t="n"/>
      <c r="AD2367" s="175" t="n"/>
      <c r="AE2367" s="175" t="n"/>
      <c r="AF2367" s="175" t="n"/>
      <c r="AG2367" s="175" t="n"/>
      <c r="AH2367" s="175" t="n"/>
      <c r="AI2367" s="175" t="n"/>
      <c r="AJ2367" s="175" t="n"/>
    </row>
    <row r="2368">
      <c r="B2368" s="175" t="n"/>
      <c r="C2368" s="175" t="n"/>
      <c r="D2368" s="175" t="n"/>
      <c r="E2368" s="175" t="n"/>
      <c r="F2368" s="175" t="n"/>
      <c r="G2368" s="175" t="n"/>
      <c r="H2368" s="175" t="n"/>
      <c r="I2368" s="175" t="n"/>
      <c r="J2368" s="175" t="n"/>
      <c r="K2368" s="175" t="n"/>
      <c r="L2368" s="175" t="n"/>
      <c r="M2368" s="175" t="n"/>
      <c r="N2368" s="175" t="n"/>
      <c r="O2368" s="175" t="n"/>
      <c r="P2368" s="175" t="n"/>
      <c r="Q2368" s="175" t="n"/>
      <c r="R2368" s="175" t="n"/>
      <c r="S2368" s="257" t="n"/>
      <c r="U2368" s="296" t="n"/>
      <c r="V2368" s="175" t="n"/>
      <c r="W2368" s="175" t="n"/>
      <c r="X2368" s="175" t="n"/>
      <c r="Y2368" s="175" t="n"/>
      <c r="Z2368" s="175" t="n"/>
      <c r="AA2368" s="175" t="n"/>
      <c r="AB2368" s="175" t="n"/>
      <c r="AC2368" s="175" t="n"/>
      <c r="AD2368" s="175" t="n"/>
      <c r="AE2368" s="175" t="n"/>
      <c r="AF2368" s="175" t="n"/>
      <c r="AG2368" s="175" t="n"/>
      <c r="AH2368" s="175" t="n"/>
      <c r="AI2368" s="175" t="n"/>
      <c r="AJ2368" s="175" t="n"/>
    </row>
    <row r="2369">
      <c r="B2369" s="175" t="n"/>
      <c r="C2369" s="175" t="n"/>
      <c r="D2369" s="175" t="n"/>
      <c r="E2369" s="175" t="n"/>
      <c r="F2369" s="175" t="n"/>
      <c r="G2369" s="175" t="n"/>
      <c r="H2369" s="175" t="n"/>
      <c r="I2369" s="175" t="n"/>
      <c r="J2369" s="175" t="n"/>
      <c r="K2369" s="175" t="n"/>
      <c r="L2369" s="175" t="n"/>
      <c r="M2369" s="175" t="n"/>
      <c r="N2369" s="175" t="n"/>
      <c r="O2369" s="175" t="n"/>
      <c r="P2369" s="175" t="n"/>
      <c r="Q2369" s="175" t="n"/>
      <c r="R2369" s="175" t="n"/>
      <c r="S2369" s="257" t="n"/>
      <c r="U2369" s="296" t="n"/>
      <c r="V2369" s="175" t="n"/>
      <c r="W2369" s="175" t="n"/>
      <c r="X2369" s="175" t="n"/>
      <c r="Y2369" s="175" t="n"/>
      <c r="Z2369" s="175" t="n"/>
      <c r="AA2369" s="175" t="n"/>
      <c r="AB2369" s="175" t="n"/>
      <c r="AC2369" s="175" t="n"/>
      <c r="AD2369" s="175" t="n"/>
      <c r="AE2369" s="175" t="n"/>
      <c r="AF2369" s="175" t="n"/>
      <c r="AG2369" s="175" t="n"/>
      <c r="AH2369" s="175" t="n"/>
      <c r="AI2369" s="175" t="n"/>
      <c r="AJ2369" s="175" t="n"/>
    </row>
    <row r="2370">
      <c r="B2370" s="175" t="n"/>
      <c r="C2370" s="175" t="n"/>
      <c r="D2370" s="175" t="n"/>
      <c r="E2370" s="175" t="n"/>
      <c r="F2370" s="175" t="n"/>
      <c r="G2370" s="175" t="n"/>
      <c r="H2370" s="175" t="n"/>
      <c r="I2370" s="175" t="n"/>
      <c r="J2370" s="175" t="n"/>
      <c r="K2370" s="175" t="n"/>
      <c r="L2370" s="175" t="n"/>
      <c r="M2370" s="175" t="n"/>
      <c r="N2370" s="175" t="n"/>
      <c r="O2370" s="175" t="n"/>
      <c r="P2370" s="175" t="n"/>
      <c r="Q2370" s="175" t="n"/>
      <c r="R2370" s="175" t="n"/>
      <c r="S2370" s="257" t="n"/>
      <c r="U2370" s="296" t="n"/>
      <c r="V2370" s="175" t="n"/>
      <c r="W2370" s="175" t="n"/>
      <c r="X2370" s="175" t="n"/>
      <c r="Y2370" s="175" t="n"/>
      <c r="Z2370" s="175" t="n"/>
      <c r="AA2370" s="175" t="n"/>
      <c r="AB2370" s="175" t="n"/>
      <c r="AC2370" s="175" t="n"/>
      <c r="AD2370" s="175" t="n"/>
      <c r="AE2370" s="175" t="n"/>
      <c r="AF2370" s="175" t="n"/>
      <c r="AG2370" s="175" t="n"/>
      <c r="AH2370" s="175" t="n"/>
      <c r="AI2370" s="175" t="n"/>
      <c r="AJ2370" s="175" t="n"/>
    </row>
    <row r="2371">
      <c r="B2371" s="175" t="n"/>
      <c r="C2371" s="175" t="n"/>
      <c r="D2371" s="175" t="n"/>
      <c r="E2371" s="175" t="n"/>
      <c r="F2371" s="175" t="n"/>
      <c r="G2371" s="175" t="n"/>
      <c r="H2371" s="175" t="n"/>
      <c r="I2371" s="175" t="n"/>
      <c r="J2371" s="175" t="n"/>
      <c r="K2371" s="175" t="n"/>
      <c r="L2371" s="175" t="n"/>
      <c r="M2371" s="175" t="n"/>
      <c r="N2371" s="175" t="n"/>
      <c r="O2371" s="175" t="n"/>
      <c r="P2371" s="175" t="n"/>
      <c r="Q2371" s="175" t="n"/>
      <c r="R2371" s="175" t="n"/>
      <c r="S2371" s="257" t="n"/>
      <c r="U2371" s="296" t="n"/>
      <c r="V2371" s="175" t="n"/>
      <c r="W2371" s="175" t="n"/>
      <c r="X2371" s="175" t="n"/>
      <c r="Y2371" s="175" t="n"/>
      <c r="Z2371" s="175" t="n"/>
      <c r="AA2371" s="175" t="n"/>
      <c r="AB2371" s="175" t="n"/>
      <c r="AC2371" s="175" t="n"/>
      <c r="AD2371" s="175" t="n"/>
      <c r="AE2371" s="175" t="n"/>
      <c r="AF2371" s="175" t="n"/>
      <c r="AG2371" s="175" t="n"/>
      <c r="AH2371" s="175" t="n"/>
      <c r="AI2371" s="175" t="n"/>
      <c r="AJ2371" s="175" t="n"/>
    </row>
    <row r="2372">
      <c r="B2372" s="175" t="n"/>
      <c r="C2372" s="175" t="n"/>
      <c r="D2372" s="175" t="n"/>
      <c r="E2372" s="175" t="n"/>
      <c r="F2372" s="175" t="n"/>
      <c r="G2372" s="175" t="n"/>
      <c r="H2372" s="175" t="n"/>
      <c r="I2372" s="175" t="n"/>
      <c r="J2372" s="175" t="n"/>
      <c r="K2372" s="175" t="n"/>
      <c r="L2372" s="175" t="n"/>
      <c r="M2372" s="175" t="n"/>
      <c r="N2372" s="175" t="n"/>
      <c r="O2372" s="175" t="n"/>
      <c r="P2372" s="175" t="n"/>
      <c r="Q2372" s="175" t="n"/>
      <c r="R2372" s="175" t="n"/>
      <c r="S2372" s="257" t="n"/>
      <c r="U2372" s="296" t="n"/>
      <c r="V2372" s="175" t="n"/>
      <c r="W2372" s="175" t="n"/>
      <c r="X2372" s="175" t="n"/>
      <c r="Y2372" s="175" t="n"/>
      <c r="Z2372" s="175" t="n"/>
      <c r="AA2372" s="175" t="n"/>
      <c r="AB2372" s="175" t="n"/>
      <c r="AC2372" s="175" t="n"/>
      <c r="AD2372" s="175" t="n"/>
      <c r="AE2372" s="175" t="n"/>
      <c r="AF2372" s="175" t="n"/>
      <c r="AG2372" s="175" t="n"/>
      <c r="AH2372" s="175" t="n"/>
      <c r="AI2372" s="175" t="n"/>
      <c r="AJ2372" s="175" t="n"/>
    </row>
    <row r="2373">
      <c r="B2373" s="175" t="n"/>
      <c r="C2373" s="175" t="n"/>
      <c r="D2373" s="175" t="n"/>
      <c r="E2373" s="175" t="n"/>
      <c r="F2373" s="175" t="n"/>
      <c r="G2373" s="175" t="n"/>
      <c r="H2373" s="175" t="n"/>
      <c r="I2373" s="175" t="n"/>
      <c r="J2373" s="175" t="n"/>
      <c r="K2373" s="175" t="n"/>
      <c r="L2373" s="175" t="n"/>
      <c r="M2373" s="175" t="n"/>
      <c r="N2373" s="175" t="n"/>
      <c r="O2373" s="175" t="n"/>
      <c r="P2373" s="175" t="n"/>
      <c r="Q2373" s="175" t="n"/>
      <c r="R2373" s="175" t="n"/>
      <c r="S2373" s="257" t="n"/>
      <c r="U2373" s="296" t="n"/>
      <c r="V2373" s="175" t="n"/>
      <c r="W2373" s="175" t="n"/>
      <c r="X2373" s="175" t="n"/>
      <c r="Y2373" s="175" t="n"/>
      <c r="Z2373" s="175" t="n"/>
      <c r="AA2373" s="175" t="n"/>
      <c r="AB2373" s="175" t="n"/>
      <c r="AC2373" s="175" t="n"/>
      <c r="AD2373" s="175" t="n"/>
      <c r="AE2373" s="175" t="n"/>
      <c r="AF2373" s="175" t="n"/>
      <c r="AG2373" s="175" t="n"/>
      <c r="AH2373" s="175" t="n"/>
      <c r="AI2373" s="175" t="n"/>
      <c r="AJ2373" s="175" t="n"/>
    </row>
    <row r="2374">
      <c r="B2374" s="175" t="n"/>
      <c r="C2374" s="175" t="n"/>
      <c r="D2374" s="175" t="n"/>
      <c r="E2374" s="175" t="n"/>
      <c r="F2374" s="175" t="n"/>
      <c r="G2374" s="175" t="n"/>
      <c r="H2374" s="175" t="n"/>
      <c r="I2374" s="175" t="n"/>
      <c r="J2374" s="175" t="n"/>
      <c r="K2374" s="175" t="n"/>
      <c r="L2374" s="175" t="n"/>
      <c r="M2374" s="175" t="n"/>
      <c r="N2374" s="175" t="n"/>
      <c r="O2374" s="175" t="n"/>
      <c r="P2374" s="175" t="n"/>
      <c r="Q2374" s="175" t="n"/>
      <c r="R2374" s="175" t="n"/>
      <c r="S2374" s="257" t="n"/>
      <c r="U2374" s="296" t="n"/>
      <c r="V2374" s="175" t="n"/>
      <c r="W2374" s="175" t="n"/>
      <c r="X2374" s="175" t="n"/>
      <c r="Y2374" s="175" t="n"/>
      <c r="Z2374" s="175" t="n"/>
      <c r="AA2374" s="175" t="n"/>
      <c r="AB2374" s="175" t="n"/>
      <c r="AC2374" s="175" t="n"/>
      <c r="AD2374" s="175" t="n"/>
      <c r="AE2374" s="175" t="n"/>
      <c r="AF2374" s="175" t="n"/>
      <c r="AG2374" s="175" t="n"/>
      <c r="AH2374" s="175" t="n"/>
      <c r="AI2374" s="175" t="n"/>
      <c r="AJ2374" s="175" t="n"/>
    </row>
    <row r="2375">
      <c r="B2375" s="175" t="n"/>
      <c r="C2375" s="175" t="n"/>
      <c r="D2375" s="175" t="n"/>
      <c r="E2375" s="175" t="n"/>
      <c r="F2375" s="175" t="n"/>
      <c r="G2375" s="175" t="n"/>
      <c r="H2375" s="175" t="n"/>
      <c r="I2375" s="175" t="n"/>
      <c r="J2375" s="175" t="n"/>
      <c r="K2375" s="175" t="n"/>
      <c r="L2375" s="175" t="n"/>
      <c r="M2375" s="175" t="n"/>
      <c r="N2375" s="175" t="n"/>
      <c r="O2375" s="175" t="n"/>
      <c r="P2375" s="175" t="n"/>
      <c r="Q2375" s="175" t="n"/>
      <c r="R2375" s="175" t="n"/>
      <c r="S2375" s="257" t="n"/>
      <c r="U2375" s="296" t="n"/>
      <c r="V2375" s="175" t="n"/>
      <c r="W2375" s="175" t="n"/>
      <c r="X2375" s="175" t="n"/>
      <c r="Y2375" s="175" t="n"/>
      <c r="Z2375" s="175" t="n"/>
      <c r="AA2375" s="175" t="n"/>
      <c r="AB2375" s="175" t="n"/>
      <c r="AC2375" s="175" t="n"/>
      <c r="AD2375" s="175" t="n"/>
      <c r="AE2375" s="175" t="n"/>
      <c r="AF2375" s="175" t="n"/>
      <c r="AG2375" s="175" t="n"/>
      <c r="AH2375" s="175" t="n"/>
      <c r="AI2375" s="175" t="n"/>
      <c r="AJ2375" s="175" t="n"/>
    </row>
    <row r="2376">
      <c r="B2376" s="175" t="n"/>
      <c r="C2376" s="175" t="n"/>
      <c r="D2376" s="175" t="n"/>
      <c r="E2376" s="175" t="n"/>
      <c r="F2376" s="175" t="n"/>
      <c r="G2376" s="175" t="n"/>
      <c r="H2376" s="175" t="n"/>
      <c r="I2376" s="175" t="n"/>
      <c r="J2376" s="175" t="n"/>
      <c r="K2376" s="175" t="n"/>
      <c r="L2376" s="175" t="n"/>
      <c r="M2376" s="175" t="n"/>
      <c r="N2376" s="175" t="n"/>
      <c r="O2376" s="175" t="n"/>
      <c r="P2376" s="175" t="n"/>
      <c r="Q2376" s="175" t="n"/>
      <c r="R2376" s="175" t="n"/>
      <c r="S2376" s="257" t="n"/>
      <c r="U2376" s="296" t="n"/>
      <c r="V2376" s="175" t="n"/>
      <c r="W2376" s="175" t="n"/>
      <c r="X2376" s="175" t="n"/>
      <c r="Y2376" s="175" t="n"/>
      <c r="Z2376" s="175" t="n"/>
      <c r="AA2376" s="175" t="n"/>
      <c r="AB2376" s="175" t="n"/>
      <c r="AC2376" s="175" t="n"/>
      <c r="AD2376" s="175" t="n"/>
      <c r="AE2376" s="175" t="n"/>
      <c r="AF2376" s="175" t="n"/>
      <c r="AG2376" s="175" t="n"/>
      <c r="AH2376" s="175" t="n"/>
      <c r="AI2376" s="175" t="n"/>
      <c r="AJ2376" s="175" t="n"/>
    </row>
    <row r="2377">
      <c r="B2377" s="175" t="n"/>
      <c r="C2377" s="175" t="n"/>
      <c r="D2377" s="175" t="n"/>
      <c r="E2377" s="175" t="n"/>
      <c r="F2377" s="175" t="n"/>
      <c r="G2377" s="175" t="n"/>
      <c r="H2377" s="175" t="n"/>
      <c r="I2377" s="175" t="n"/>
      <c r="J2377" s="175" t="n"/>
      <c r="K2377" s="175" t="n"/>
      <c r="L2377" s="175" t="n"/>
      <c r="M2377" s="175" t="n"/>
      <c r="N2377" s="175" t="n"/>
      <c r="O2377" s="175" t="n"/>
      <c r="P2377" s="175" t="n"/>
      <c r="Q2377" s="175" t="n"/>
      <c r="R2377" s="175" t="n"/>
      <c r="S2377" s="257" t="n"/>
      <c r="U2377" s="296" t="n"/>
      <c r="V2377" s="175" t="n"/>
      <c r="W2377" s="175" t="n"/>
      <c r="X2377" s="175" t="n"/>
      <c r="Y2377" s="175" t="n"/>
      <c r="Z2377" s="175" t="n"/>
      <c r="AA2377" s="175" t="n"/>
      <c r="AB2377" s="175" t="n"/>
      <c r="AC2377" s="175" t="n"/>
      <c r="AD2377" s="175" t="n"/>
      <c r="AE2377" s="175" t="n"/>
      <c r="AF2377" s="175" t="n"/>
      <c r="AG2377" s="175" t="n"/>
      <c r="AH2377" s="175" t="n"/>
      <c r="AI2377" s="175" t="n"/>
      <c r="AJ2377" s="175" t="n"/>
    </row>
    <row r="2378">
      <c r="B2378" s="175" t="n"/>
      <c r="C2378" s="175" t="n"/>
      <c r="D2378" s="175" t="n"/>
      <c r="E2378" s="175" t="n"/>
      <c r="F2378" s="175" t="n"/>
      <c r="G2378" s="175" t="n"/>
      <c r="H2378" s="175" t="n"/>
      <c r="I2378" s="175" t="n"/>
      <c r="J2378" s="175" t="n"/>
      <c r="K2378" s="175" t="n"/>
      <c r="L2378" s="175" t="n"/>
      <c r="M2378" s="175" t="n"/>
      <c r="N2378" s="175" t="n"/>
      <c r="O2378" s="175" t="n"/>
      <c r="P2378" s="175" t="n"/>
      <c r="Q2378" s="175" t="n"/>
      <c r="R2378" s="175" t="n"/>
      <c r="S2378" s="257" t="n"/>
      <c r="U2378" s="296" t="n"/>
      <c r="V2378" s="175" t="n"/>
      <c r="W2378" s="175" t="n"/>
      <c r="X2378" s="175" t="n"/>
      <c r="Y2378" s="175" t="n"/>
      <c r="Z2378" s="175" t="n"/>
      <c r="AA2378" s="175" t="n"/>
      <c r="AB2378" s="175" t="n"/>
      <c r="AC2378" s="175" t="n"/>
      <c r="AD2378" s="175" t="n"/>
      <c r="AE2378" s="175" t="n"/>
      <c r="AF2378" s="175" t="n"/>
      <c r="AG2378" s="175" t="n"/>
      <c r="AH2378" s="175" t="n"/>
      <c r="AI2378" s="175" t="n"/>
      <c r="AJ2378" s="175" t="n"/>
    </row>
    <row r="2379">
      <c r="B2379" s="175" t="n"/>
      <c r="C2379" s="175" t="n"/>
      <c r="D2379" s="175" t="n"/>
      <c r="E2379" s="175" t="n"/>
      <c r="F2379" s="175" t="n"/>
      <c r="G2379" s="175" t="n"/>
      <c r="H2379" s="175" t="n"/>
      <c r="I2379" s="175" t="n"/>
      <c r="J2379" s="175" t="n"/>
      <c r="K2379" s="175" t="n"/>
      <c r="L2379" s="175" t="n"/>
      <c r="M2379" s="175" t="n"/>
      <c r="N2379" s="175" t="n"/>
      <c r="O2379" s="175" t="n"/>
      <c r="P2379" s="175" t="n"/>
      <c r="Q2379" s="175" t="n"/>
      <c r="R2379" s="175" t="n"/>
      <c r="S2379" s="257" t="n"/>
      <c r="U2379" s="296" t="n"/>
      <c r="V2379" s="175" t="n"/>
      <c r="W2379" s="175" t="n"/>
      <c r="X2379" s="175" t="n"/>
      <c r="Y2379" s="175" t="n"/>
      <c r="Z2379" s="175" t="n"/>
      <c r="AA2379" s="175" t="n"/>
      <c r="AB2379" s="175" t="n"/>
      <c r="AC2379" s="175" t="n"/>
      <c r="AD2379" s="175" t="n"/>
      <c r="AE2379" s="175" t="n"/>
      <c r="AF2379" s="175" t="n"/>
      <c r="AG2379" s="175" t="n"/>
      <c r="AH2379" s="175" t="n"/>
      <c r="AI2379" s="175" t="n"/>
      <c r="AJ2379" s="175" t="n"/>
    </row>
    <row r="2380">
      <c r="B2380" s="175" t="n"/>
      <c r="C2380" s="175" t="n"/>
      <c r="D2380" s="175" t="n"/>
      <c r="E2380" s="175" t="n"/>
      <c r="F2380" s="175" t="n"/>
      <c r="G2380" s="175" t="n"/>
      <c r="H2380" s="175" t="n"/>
      <c r="I2380" s="175" t="n"/>
      <c r="J2380" s="175" t="n"/>
      <c r="K2380" s="175" t="n"/>
      <c r="L2380" s="175" t="n"/>
      <c r="M2380" s="175" t="n"/>
      <c r="N2380" s="175" t="n"/>
      <c r="O2380" s="175" t="n"/>
      <c r="P2380" s="175" t="n"/>
      <c r="Q2380" s="175" t="n"/>
      <c r="R2380" s="175" t="n"/>
      <c r="S2380" s="257" t="n"/>
      <c r="U2380" s="296" t="n"/>
      <c r="V2380" s="175" t="n"/>
      <c r="W2380" s="175" t="n"/>
      <c r="X2380" s="175" t="n"/>
      <c r="Y2380" s="175" t="n"/>
      <c r="Z2380" s="175" t="n"/>
      <c r="AA2380" s="175" t="n"/>
      <c r="AB2380" s="175" t="n"/>
      <c r="AC2380" s="175" t="n"/>
      <c r="AD2380" s="175" t="n"/>
      <c r="AE2380" s="175" t="n"/>
      <c r="AF2380" s="175" t="n"/>
      <c r="AG2380" s="175" t="n"/>
      <c r="AH2380" s="175" t="n"/>
      <c r="AI2380" s="175" t="n"/>
      <c r="AJ2380" s="175" t="n"/>
    </row>
    <row r="2381">
      <c r="B2381" s="175" t="n"/>
      <c r="C2381" s="175" t="n"/>
      <c r="D2381" s="175" t="n"/>
      <c r="E2381" s="175" t="n"/>
      <c r="F2381" s="175" t="n"/>
      <c r="G2381" s="175" t="n"/>
      <c r="H2381" s="175" t="n"/>
      <c r="I2381" s="175" t="n"/>
      <c r="J2381" s="175" t="n"/>
      <c r="K2381" s="175" t="n"/>
      <c r="L2381" s="175" t="n"/>
      <c r="M2381" s="175" t="n"/>
      <c r="N2381" s="175" t="n"/>
      <c r="O2381" s="175" t="n"/>
      <c r="P2381" s="175" t="n"/>
      <c r="Q2381" s="175" t="n"/>
      <c r="R2381" s="175" t="n"/>
      <c r="S2381" s="257" t="n"/>
      <c r="U2381" s="296" t="n"/>
      <c r="V2381" s="175" t="n"/>
      <c r="W2381" s="175" t="n"/>
      <c r="X2381" s="175" t="n"/>
      <c r="Y2381" s="175" t="n"/>
      <c r="Z2381" s="175" t="n"/>
      <c r="AA2381" s="175" t="n"/>
      <c r="AB2381" s="175" t="n"/>
      <c r="AC2381" s="175" t="n"/>
      <c r="AD2381" s="175" t="n"/>
      <c r="AE2381" s="175" t="n"/>
      <c r="AF2381" s="175" t="n"/>
      <c r="AG2381" s="175" t="n"/>
      <c r="AH2381" s="175" t="n"/>
      <c r="AI2381" s="175" t="n"/>
      <c r="AJ2381" s="175" t="n"/>
    </row>
    <row r="2382">
      <c r="B2382" s="175" t="n"/>
      <c r="C2382" s="175" t="n"/>
      <c r="D2382" s="175" t="n"/>
      <c r="E2382" s="175" t="n"/>
      <c r="F2382" s="175" t="n"/>
      <c r="G2382" s="175" t="n"/>
      <c r="H2382" s="175" t="n"/>
      <c r="I2382" s="175" t="n"/>
      <c r="J2382" s="175" t="n"/>
      <c r="K2382" s="175" t="n"/>
      <c r="L2382" s="175" t="n"/>
      <c r="M2382" s="175" t="n"/>
      <c r="N2382" s="175" t="n"/>
      <c r="O2382" s="175" t="n"/>
      <c r="P2382" s="175" t="n"/>
      <c r="Q2382" s="175" t="n"/>
      <c r="R2382" s="175" t="n"/>
      <c r="S2382" s="257" t="n"/>
      <c r="U2382" s="296" t="n"/>
      <c r="V2382" s="175" t="n"/>
      <c r="W2382" s="175" t="n"/>
      <c r="X2382" s="175" t="n"/>
      <c r="Y2382" s="175" t="n"/>
      <c r="Z2382" s="175" t="n"/>
      <c r="AA2382" s="175" t="n"/>
      <c r="AB2382" s="175" t="n"/>
      <c r="AC2382" s="175" t="n"/>
      <c r="AD2382" s="175" t="n"/>
      <c r="AE2382" s="175" t="n"/>
      <c r="AF2382" s="175" t="n"/>
      <c r="AG2382" s="175" t="n"/>
      <c r="AH2382" s="175" t="n"/>
      <c r="AI2382" s="175" t="n"/>
      <c r="AJ2382" s="175" t="n"/>
    </row>
    <row r="2383">
      <c r="B2383" s="175" t="n"/>
      <c r="C2383" s="175" t="n"/>
      <c r="D2383" s="175" t="n"/>
      <c r="E2383" s="175" t="n"/>
      <c r="F2383" s="175" t="n"/>
      <c r="G2383" s="175" t="n"/>
      <c r="H2383" s="175" t="n"/>
      <c r="I2383" s="175" t="n"/>
      <c r="J2383" s="175" t="n"/>
      <c r="K2383" s="175" t="n"/>
      <c r="L2383" s="175" t="n"/>
      <c r="M2383" s="175" t="n"/>
      <c r="N2383" s="175" t="n"/>
      <c r="O2383" s="175" t="n"/>
      <c r="P2383" s="175" t="n"/>
      <c r="Q2383" s="175" t="n"/>
      <c r="R2383" s="175" t="n"/>
      <c r="S2383" s="257" t="n"/>
      <c r="U2383" s="296" t="n"/>
      <c r="V2383" s="175" t="n"/>
      <c r="W2383" s="175" t="n"/>
      <c r="X2383" s="175" t="n"/>
      <c r="Y2383" s="175" t="n"/>
      <c r="Z2383" s="175" t="n"/>
      <c r="AA2383" s="175" t="n"/>
      <c r="AB2383" s="175" t="n"/>
      <c r="AC2383" s="175" t="n"/>
      <c r="AD2383" s="175" t="n"/>
      <c r="AE2383" s="175" t="n"/>
      <c r="AF2383" s="175" t="n"/>
      <c r="AG2383" s="175" t="n"/>
      <c r="AH2383" s="175" t="n"/>
      <c r="AI2383" s="175" t="n"/>
      <c r="AJ2383" s="175" t="n"/>
    </row>
    <row r="2384">
      <c r="B2384" s="175" t="n"/>
      <c r="C2384" s="175" t="n"/>
      <c r="D2384" s="175" t="n"/>
      <c r="E2384" s="175" t="n"/>
      <c r="F2384" s="175" t="n"/>
      <c r="G2384" s="175" t="n"/>
      <c r="H2384" s="175" t="n"/>
      <c r="I2384" s="175" t="n"/>
      <c r="J2384" s="175" t="n"/>
      <c r="K2384" s="175" t="n"/>
      <c r="L2384" s="175" t="n"/>
      <c r="M2384" s="175" t="n"/>
      <c r="N2384" s="175" t="n"/>
      <c r="O2384" s="175" t="n"/>
      <c r="P2384" s="175" t="n"/>
      <c r="Q2384" s="175" t="n"/>
      <c r="R2384" s="175" t="n"/>
      <c r="S2384" s="257" t="n"/>
      <c r="U2384" s="296" t="n"/>
      <c r="V2384" s="175" t="n"/>
      <c r="W2384" s="175" t="n"/>
      <c r="X2384" s="175" t="n"/>
      <c r="Y2384" s="175" t="n"/>
      <c r="Z2384" s="175" t="n"/>
      <c r="AA2384" s="175" t="n"/>
      <c r="AB2384" s="175" t="n"/>
      <c r="AC2384" s="175" t="n"/>
      <c r="AD2384" s="175" t="n"/>
      <c r="AE2384" s="175" t="n"/>
      <c r="AF2384" s="175" t="n"/>
      <c r="AG2384" s="175" t="n"/>
      <c r="AH2384" s="175" t="n"/>
      <c r="AI2384" s="175" t="n"/>
      <c r="AJ2384" s="175" t="n"/>
    </row>
    <row r="2385">
      <c r="B2385" s="175" t="n"/>
      <c r="C2385" s="175" t="n"/>
      <c r="D2385" s="175" t="n"/>
      <c r="E2385" s="175" t="n"/>
      <c r="F2385" s="175" t="n"/>
      <c r="G2385" s="175" t="n"/>
      <c r="H2385" s="175" t="n"/>
      <c r="I2385" s="175" t="n"/>
      <c r="J2385" s="175" t="n"/>
      <c r="K2385" s="175" t="n"/>
      <c r="L2385" s="175" t="n"/>
      <c r="M2385" s="175" t="n"/>
      <c r="N2385" s="175" t="n"/>
      <c r="O2385" s="175" t="n"/>
      <c r="P2385" s="175" t="n"/>
      <c r="Q2385" s="175" t="n"/>
      <c r="R2385" s="175" t="n"/>
      <c r="S2385" s="257" t="n"/>
      <c r="U2385" s="296" t="n"/>
      <c r="V2385" s="175" t="n"/>
      <c r="W2385" s="175" t="n"/>
      <c r="X2385" s="175" t="n"/>
      <c r="Y2385" s="175" t="n"/>
      <c r="Z2385" s="175" t="n"/>
      <c r="AA2385" s="175" t="n"/>
      <c r="AB2385" s="175" t="n"/>
      <c r="AC2385" s="175" t="n"/>
      <c r="AD2385" s="175" t="n"/>
      <c r="AE2385" s="175" t="n"/>
      <c r="AF2385" s="175" t="n"/>
      <c r="AG2385" s="175" t="n"/>
      <c r="AH2385" s="175" t="n"/>
      <c r="AI2385" s="175" t="n"/>
      <c r="AJ2385" s="175" t="n"/>
    </row>
    <row r="2386">
      <c r="B2386" s="175" t="n"/>
      <c r="C2386" s="175" t="n"/>
      <c r="D2386" s="175" t="n"/>
      <c r="E2386" s="175" t="n"/>
      <c r="F2386" s="175" t="n"/>
      <c r="G2386" s="175" t="n"/>
      <c r="H2386" s="175" t="n"/>
      <c r="I2386" s="175" t="n"/>
      <c r="J2386" s="175" t="n"/>
      <c r="K2386" s="175" t="n"/>
      <c r="L2386" s="175" t="n"/>
      <c r="M2386" s="175" t="n"/>
      <c r="N2386" s="175" t="n"/>
      <c r="O2386" s="175" t="n"/>
      <c r="P2386" s="175" t="n"/>
      <c r="Q2386" s="175" t="n"/>
      <c r="R2386" s="175" t="n"/>
      <c r="S2386" s="257" t="n"/>
      <c r="U2386" s="296" t="n"/>
      <c r="V2386" s="175" t="n"/>
      <c r="W2386" s="175" t="n"/>
      <c r="X2386" s="175" t="n"/>
      <c r="Y2386" s="175" t="n"/>
      <c r="Z2386" s="175" t="n"/>
      <c r="AA2386" s="175" t="n"/>
      <c r="AB2386" s="175" t="n"/>
      <c r="AC2386" s="175" t="n"/>
      <c r="AD2386" s="175" t="n"/>
      <c r="AE2386" s="175" t="n"/>
      <c r="AF2386" s="175" t="n"/>
      <c r="AG2386" s="175" t="n"/>
      <c r="AH2386" s="175" t="n"/>
      <c r="AI2386" s="175" t="n"/>
      <c r="AJ2386" s="175" t="n"/>
    </row>
    <row r="2387">
      <c r="B2387" s="175" t="n"/>
      <c r="C2387" s="175" t="n"/>
      <c r="D2387" s="175" t="n"/>
      <c r="E2387" s="175" t="n"/>
      <c r="F2387" s="175" t="n"/>
      <c r="G2387" s="175" t="n"/>
      <c r="H2387" s="175" t="n"/>
      <c r="I2387" s="175" t="n"/>
      <c r="J2387" s="175" t="n"/>
      <c r="K2387" s="175" t="n"/>
      <c r="L2387" s="175" t="n"/>
      <c r="M2387" s="175" t="n"/>
      <c r="N2387" s="175" t="n"/>
      <c r="O2387" s="175" t="n"/>
      <c r="P2387" s="175" t="n"/>
      <c r="Q2387" s="175" t="n"/>
      <c r="R2387" s="175" t="n"/>
      <c r="S2387" s="257" t="n"/>
      <c r="U2387" s="296" t="n"/>
      <c r="V2387" s="175" t="n"/>
      <c r="W2387" s="175" t="n"/>
      <c r="X2387" s="175" t="n"/>
      <c r="Y2387" s="175" t="n"/>
      <c r="Z2387" s="175" t="n"/>
      <c r="AA2387" s="175" t="n"/>
      <c r="AB2387" s="175" t="n"/>
      <c r="AC2387" s="175" t="n"/>
      <c r="AD2387" s="175" t="n"/>
      <c r="AE2387" s="175" t="n"/>
      <c r="AF2387" s="175" t="n"/>
      <c r="AG2387" s="175" t="n"/>
      <c r="AH2387" s="175" t="n"/>
      <c r="AI2387" s="175" t="n"/>
      <c r="AJ2387" s="175" t="n"/>
    </row>
    <row r="2388">
      <c r="B2388" s="175" t="n"/>
      <c r="C2388" s="175" t="n"/>
      <c r="D2388" s="175" t="n"/>
      <c r="E2388" s="175" t="n"/>
      <c r="F2388" s="175" t="n"/>
      <c r="G2388" s="175" t="n"/>
      <c r="H2388" s="175" t="n"/>
      <c r="I2388" s="175" t="n"/>
      <c r="J2388" s="175" t="n"/>
      <c r="K2388" s="175" t="n"/>
      <c r="L2388" s="175" t="n"/>
      <c r="M2388" s="175" t="n"/>
      <c r="N2388" s="175" t="n"/>
      <c r="O2388" s="175" t="n"/>
      <c r="P2388" s="175" t="n"/>
      <c r="Q2388" s="175" t="n"/>
      <c r="R2388" s="175" t="n"/>
      <c r="S2388" s="257" t="n"/>
      <c r="U2388" s="296" t="n"/>
      <c r="V2388" s="175" t="n"/>
      <c r="W2388" s="175" t="n"/>
      <c r="X2388" s="175" t="n"/>
      <c r="Y2388" s="175" t="n"/>
      <c r="Z2388" s="175" t="n"/>
      <c r="AA2388" s="175" t="n"/>
      <c r="AB2388" s="175" t="n"/>
      <c r="AC2388" s="175" t="n"/>
      <c r="AD2388" s="175" t="n"/>
      <c r="AE2388" s="175" t="n"/>
      <c r="AF2388" s="175" t="n"/>
      <c r="AG2388" s="175" t="n"/>
      <c r="AH2388" s="175" t="n"/>
      <c r="AI2388" s="175" t="n"/>
      <c r="AJ2388" s="175" t="n"/>
    </row>
    <row r="2389">
      <c r="B2389" s="175" t="n"/>
      <c r="C2389" s="175" t="n"/>
      <c r="D2389" s="175" t="n"/>
      <c r="E2389" s="175" t="n"/>
      <c r="F2389" s="175" t="n"/>
      <c r="G2389" s="175" t="n"/>
      <c r="H2389" s="175" t="n"/>
      <c r="I2389" s="175" t="n"/>
      <c r="J2389" s="175" t="n"/>
      <c r="K2389" s="175" t="n"/>
      <c r="L2389" s="175" t="n"/>
      <c r="M2389" s="175" t="n"/>
      <c r="N2389" s="175" t="n"/>
      <c r="O2389" s="175" t="n"/>
      <c r="P2389" s="175" t="n"/>
      <c r="Q2389" s="175" t="n"/>
      <c r="R2389" s="175" t="n"/>
      <c r="S2389" s="257" t="n"/>
      <c r="U2389" s="296" t="n"/>
      <c r="V2389" s="175" t="n"/>
      <c r="W2389" s="175" t="n"/>
      <c r="X2389" s="175" t="n"/>
      <c r="Y2389" s="175" t="n"/>
      <c r="Z2389" s="175" t="n"/>
      <c r="AA2389" s="175" t="n"/>
      <c r="AB2389" s="175" t="n"/>
      <c r="AC2389" s="175" t="n"/>
      <c r="AD2389" s="175" t="n"/>
      <c r="AE2389" s="175" t="n"/>
      <c r="AF2389" s="175" t="n"/>
      <c r="AG2389" s="175" t="n"/>
      <c r="AH2389" s="175" t="n"/>
      <c r="AI2389" s="175" t="n"/>
      <c r="AJ2389" s="175" t="n"/>
    </row>
    <row r="2390">
      <c r="B2390" s="175" t="n"/>
      <c r="C2390" s="175" t="n"/>
      <c r="D2390" s="175" t="n"/>
      <c r="E2390" s="175" t="n"/>
      <c r="F2390" s="175" t="n"/>
      <c r="G2390" s="175" t="n"/>
      <c r="H2390" s="175" t="n"/>
      <c r="I2390" s="175" t="n"/>
      <c r="J2390" s="175" t="n"/>
      <c r="K2390" s="175" t="n"/>
      <c r="L2390" s="175" t="n"/>
      <c r="M2390" s="175" t="n"/>
      <c r="N2390" s="175" t="n"/>
      <c r="O2390" s="175" t="n"/>
      <c r="P2390" s="175" t="n"/>
      <c r="Q2390" s="175" t="n"/>
      <c r="R2390" s="175" t="n"/>
      <c r="S2390" s="257" t="n"/>
      <c r="U2390" s="296" t="n"/>
      <c r="V2390" s="175" t="n"/>
      <c r="W2390" s="175" t="n"/>
      <c r="X2390" s="175" t="n"/>
      <c r="Y2390" s="175" t="n"/>
      <c r="Z2390" s="175" t="n"/>
      <c r="AA2390" s="175" t="n"/>
      <c r="AB2390" s="175" t="n"/>
      <c r="AC2390" s="175" t="n"/>
      <c r="AD2390" s="175" t="n"/>
      <c r="AE2390" s="175" t="n"/>
      <c r="AF2390" s="175" t="n"/>
      <c r="AG2390" s="175" t="n"/>
      <c r="AH2390" s="175" t="n"/>
      <c r="AI2390" s="175" t="n"/>
      <c r="AJ2390" s="175" t="n"/>
    </row>
    <row r="2391">
      <c r="B2391" s="175" t="n"/>
      <c r="C2391" s="175" t="n"/>
      <c r="D2391" s="175" t="n"/>
      <c r="E2391" s="175" t="n"/>
      <c r="F2391" s="175" t="n"/>
      <c r="G2391" s="175" t="n"/>
      <c r="H2391" s="175" t="n"/>
      <c r="I2391" s="175" t="n"/>
      <c r="J2391" s="175" t="n"/>
      <c r="K2391" s="175" t="n"/>
      <c r="L2391" s="175" t="n"/>
      <c r="M2391" s="175" t="n"/>
      <c r="N2391" s="175" t="n"/>
      <c r="O2391" s="175" t="n"/>
      <c r="P2391" s="175" t="n"/>
      <c r="Q2391" s="175" t="n"/>
      <c r="R2391" s="175" t="n"/>
      <c r="S2391" s="257" t="n"/>
      <c r="U2391" s="296" t="n"/>
      <c r="V2391" s="175" t="n"/>
      <c r="W2391" s="175" t="n"/>
      <c r="X2391" s="175" t="n"/>
      <c r="Y2391" s="175" t="n"/>
      <c r="Z2391" s="175" t="n"/>
      <c r="AA2391" s="175" t="n"/>
      <c r="AB2391" s="175" t="n"/>
      <c r="AC2391" s="175" t="n"/>
      <c r="AD2391" s="175" t="n"/>
      <c r="AE2391" s="175" t="n"/>
      <c r="AF2391" s="175" t="n"/>
      <c r="AG2391" s="175" t="n"/>
      <c r="AH2391" s="175" t="n"/>
      <c r="AI2391" s="175" t="n"/>
      <c r="AJ2391" s="175" t="n"/>
    </row>
    <row r="2392">
      <c r="B2392" s="175" t="n"/>
      <c r="C2392" s="175" t="n"/>
      <c r="D2392" s="175" t="n"/>
      <c r="E2392" s="175" t="n"/>
      <c r="F2392" s="175" t="n"/>
      <c r="G2392" s="175" t="n"/>
      <c r="H2392" s="175" t="n"/>
      <c r="I2392" s="175" t="n"/>
      <c r="J2392" s="175" t="n"/>
      <c r="K2392" s="175" t="n"/>
      <c r="L2392" s="175" t="n"/>
      <c r="M2392" s="175" t="n"/>
      <c r="N2392" s="175" t="n"/>
      <c r="O2392" s="175" t="n"/>
      <c r="P2392" s="175" t="n"/>
      <c r="Q2392" s="175" t="n"/>
      <c r="R2392" s="175" t="n"/>
      <c r="S2392" s="257" t="n"/>
      <c r="U2392" s="296" t="n"/>
      <c r="V2392" s="175" t="n"/>
      <c r="W2392" s="175" t="n"/>
      <c r="X2392" s="175" t="n"/>
      <c r="Y2392" s="175" t="n"/>
      <c r="Z2392" s="175" t="n"/>
      <c r="AA2392" s="175" t="n"/>
      <c r="AB2392" s="175" t="n"/>
      <c r="AC2392" s="175" t="n"/>
      <c r="AD2392" s="175" t="n"/>
      <c r="AE2392" s="175" t="n"/>
      <c r="AF2392" s="175" t="n"/>
      <c r="AG2392" s="175" t="n"/>
      <c r="AH2392" s="175" t="n"/>
      <c r="AI2392" s="175" t="n"/>
      <c r="AJ2392" s="175" t="n"/>
    </row>
    <row r="2393">
      <c r="B2393" s="175" t="n"/>
      <c r="C2393" s="175" t="n"/>
      <c r="D2393" s="175" t="n"/>
      <c r="E2393" s="175" t="n"/>
      <c r="F2393" s="175" t="n"/>
      <c r="G2393" s="175" t="n"/>
      <c r="H2393" s="175" t="n"/>
      <c r="I2393" s="175" t="n"/>
      <c r="J2393" s="175" t="n"/>
      <c r="K2393" s="175" t="n"/>
      <c r="L2393" s="175" t="n"/>
      <c r="M2393" s="175" t="n"/>
      <c r="N2393" s="175" t="n"/>
      <c r="O2393" s="175" t="n"/>
      <c r="P2393" s="175" t="n"/>
      <c r="Q2393" s="175" t="n"/>
      <c r="R2393" s="175" t="n"/>
      <c r="S2393" s="257" t="n"/>
      <c r="U2393" s="296" t="n"/>
      <c r="V2393" s="175" t="n"/>
      <c r="W2393" s="175" t="n"/>
      <c r="X2393" s="175" t="n"/>
      <c r="Y2393" s="175" t="n"/>
      <c r="Z2393" s="175" t="n"/>
      <c r="AA2393" s="175" t="n"/>
      <c r="AB2393" s="175" t="n"/>
      <c r="AC2393" s="175" t="n"/>
      <c r="AD2393" s="175" t="n"/>
      <c r="AE2393" s="175" t="n"/>
      <c r="AF2393" s="175" t="n"/>
      <c r="AG2393" s="175" t="n"/>
      <c r="AH2393" s="175" t="n"/>
      <c r="AI2393" s="175" t="n"/>
      <c r="AJ2393" s="175" t="n"/>
    </row>
    <row r="2394">
      <c r="B2394" s="175" t="n"/>
      <c r="C2394" s="175" t="n"/>
      <c r="D2394" s="175" t="n"/>
      <c r="E2394" s="175" t="n"/>
      <c r="F2394" s="175" t="n"/>
      <c r="G2394" s="175" t="n"/>
      <c r="H2394" s="175" t="n"/>
      <c r="I2394" s="175" t="n"/>
      <c r="J2394" s="175" t="n"/>
      <c r="K2394" s="175" t="n"/>
      <c r="L2394" s="175" t="n"/>
      <c r="M2394" s="175" t="n"/>
      <c r="N2394" s="175" t="n"/>
      <c r="O2394" s="175" t="n"/>
      <c r="P2394" s="175" t="n"/>
      <c r="Q2394" s="175" t="n"/>
      <c r="R2394" s="175" t="n"/>
      <c r="S2394" s="257" t="n"/>
      <c r="U2394" s="296" t="n"/>
      <c r="V2394" s="175" t="n"/>
      <c r="W2394" s="175" t="n"/>
      <c r="X2394" s="175" t="n"/>
      <c r="Y2394" s="175" t="n"/>
      <c r="Z2394" s="175" t="n"/>
      <c r="AA2394" s="175" t="n"/>
      <c r="AB2394" s="175" t="n"/>
      <c r="AC2394" s="175" t="n"/>
      <c r="AD2394" s="175" t="n"/>
      <c r="AE2394" s="175" t="n"/>
      <c r="AF2394" s="175" t="n"/>
      <c r="AG2394" s="175" t="n"/>
      <c r="AH2394" s="175" t="n"/>
      <c r="AI2394" s="175" t="n"/>
      <c r="AJ2394" s="175" t="n"/>
    </row>
    <row r="2395">
      <c r="B2395" s="175" t="n"/>
      <c r="C2395" s="175" t="n"/>
      <c r="D2395" s="175" t="n"/>
      <c r="E2395" s="175" t="n"/>
      <c r="F2395" s="175" t="n"/>
      <c r="G2395" s="175" t="n"/>
      <c r="H2395" s="175" t="n"/>
      <c r="I2395" s="175" t="n"/>
      <c r="J2395" s="175" t="n"/>
      <c r="K2395" s="175" t="n"/>
      <c r="L2395" s="175" t="n"/>
      <c r="M2395" s="175" t="n"/>
      <c r="N2395" s="175" t="n"/>
      <c r="O2395" s="175" t="n"/>
      <c r="P2395" s="175" t="n"/>
      <c r="Q2395" s="175" t="n"/>
      <c r="R2395" s="175" t="n"/>
      <c r="S2395" s="257" t="n"/>
      <c r="U2395" s="296" t="n"/>
      <c r="V2395" s="175" t="n"/>
      <c r="W2395" s="175" t="n"/>
      <c r="X2395" s="175" t="n"/>
      <c r="Y2395" s="175" t="n"/>
      <c r="Z2395" s="175" t="n"/>
      <c r="AA2395" s="175" t="n"/>
      <c r="AB2395" s="175" t="n"/>
      <c r="AC2395" s="175" t="n"/>
      <c r="AD2395" s="175" t="n"/>
      <c r="AE2395" s="175" t="n"/>
      <c r="AF2395" s="175" t="n"/>
      <c r="AG2395" s="175" t="n"/>
      <c r="AH2395" s="175" t="n"/>
      <c r="AI2395" s="175" t="n"/>
      <c r="AJ2395" s="175" t="n"/>
    </row>
    <row r="2396">
      <c r="B2396" s="175" t="n"/>
      <c r="C2396" s="175" t="n"/>
      <c r="D2396" s="175" t="n"/>
      <c r="E2396" s="175" t="n"/>
      <c r="F2396" s="175" t="n"/>
      <c r="G2396" s="175" t="n"/>
      <c r="H2396" s="175" t="n"/>
      <c r="I2396" s="175" t="n"/>
      <c r="J2396" s="175" t="n"/>
      <c r="K2396" s="175" t="n"/>
      <c r="L2396" s="175" t="n"/>
      <c r="M2396" s="175" t="n"/>
      <c r="N2396" s="175" t="n"/>
      <c r="O2396" s="175" t="n"/>
      <c r="P2396" s="175" t="n"/>
      <c r="Q2396" s="175" t="n"/>
      <c r="R2396" s="175" t="n"/>
      <c r="S2396" s="257" t="n"/>
      <c r="U2396" s="296" t="n"/>
      <c r="V2396" s="175" t="n"/>
      <c r="W2396" s="175" t="n"/>
      <c r="X2396" s="175" t="n"/>
      <c r="Y2396" s="175" t="n"/>
      <c r="Z2396" s="175" t="n"/>
      <c r="AA2396" s="175" t="n"/>
      <c r="AB2396" s="175" t="n"/>
      <c r="AC2396" s="175" t="n"/>
      <c r="AD2396" s="175" t="n"/>
      <c r="AE2396" s="175" t="n"/>
      <c r="AF2396" s="175" t="n"/>
      <c r="AG2396" s="175" t="n"/>
      <c r="AH2396" s="175" t="n"/>
      <c r="AI2396" s="175" t="n"/>
      <c r="AJ2396" s="175" t="n"/>
    </row>
    <row r="2397">
      <c r="B2397" s="175" t="n"/>
      <c r="C2397" s="175" t="n"/>
      <c r="D2397" s="175" t="n"/>
      <c r="E2397" s="175" t="n"/>
      <c r="F2397" s="175" t="n"/>
      <c r="G2397" s="175" t="n"/>
      <c r="H2397" s="175" t="n"/>
      <c r="I2397" s="175" t="n"/>
      <c r="J2397" s="175" t="n"/>
      <c r="K2397" s="175" t="n"/>
      <c r="L2397" s="175" t="n"/>
      <c r="M2397" s="175" t="n"/>
      <c r="N2397" s="175" t="n"/>
      <c r="O2397" s="175" t="n"/>
      <c r="P2397" s="175" t="n"/>
      <c r="Q2397" s="175" t="n"/>
      <c r="R2397" s="175" t="n"/>
      <c r="S2397" s="257" t="n"/>
      <c r="U2397" s="296" t="n"/>
      <c r="V2397" s="175" t="n"/>
      <c r="W2397" s="175" t="n"/>
      <c r="X2397" s="175" t="n"/>
      <c r="Y2397" s="175" t="n"/>
      <c r="Z2397" s="175" t="n"/>
      <c r="AA2397" s="175" t="n"/>
      <c r="AB2397" s="175" t="n"/>
      <c r="AC2397" s="175" t="n"/>
      <c r="AD2397" s="175" t="n"/>
      <c r="AE2397" s="175" t="n"/>
      <c r="AF2397" s="175" t="n"/>
      <c r="AG2397" s="175" t="n"/>
      <c r="AH2397" s="175" t="n"/>
      <c r="AI2397" s="175" t="n"/>
      <c r="AJ2397" s="175" t="n"/>
    </row>
    <row r="2398">
      <c r="B2398" s="175" t="n"/>
      <c r="C2398" s="175" t="n"/>
      <c r="D2398" s="175" t="n"/>
      <c r="E2398" s="175" t="n"/>
      <c r="F2398" s="175" t="n"/>
      <c r="G2398" s="175" t="n"/>
      <c r="H2398" s="175" t="n"/>
      <c r="I2398" s="175" t="n"/>
      <c r="J2398" s="175" t="n"/>
      <c r="K2398" s="175" t="n"/>
      <c r="L2398" s="175" t="n"/>
      <c r="M2398" s="175" t="n"/>
      <c r="N2398" s="175" t="n"/>
      <c r="O2398" s="175" t="n"/>
      <c r="P2398" s="175" t="n"/>
      <c r="Q2398" s="175" t="n"/>
      <c r="R2398" s="175" t="n"/>
      <c r="S2398" s="257" t="n"/>
      <c r="U2398" s="296" t="n"/>
      <c r="V2398" s="175" t="n"/>
      <c r="W2398" s="175" t="n"/>
      <c r="X2398" s="175" t="n"/>
      <c r="Y2398" s="175" t="n"/>
      <c r="Z2398" s="175" t="n"/>
      <c r="AA2398" s="175" t="n"/>
      <c r="AB2398" s="175" t="n"/>
      <c r="AC2398" s="175" t="n"/>
      <c r="AD2398" s="175" t="n"/>
      <c r="AE2398" s="175" t="n"/>
      <c r="AF2398" s="175" t="n"/>
      <c r="AG2398" s="175" t="n"/>
      <c r="AH2398" s="175" t="n"/>
      <c r="AI2398" s="175" t="n"/>
      <c r="AJ2398" s="175" t="n"/>
    </row>
    <row r="2399">
      <c r="B2399" s="175" t="n"/>
      <c r="C2399" s="175" t="n"/>
      <c r="D2399" s="175" t="n"/>
      <c r="E2399" s="175" t="n"/>
      <c r="F2399" s="175" t="n"/>
      <c r="G2399" s="175" t="n"/>
      <c r="H2399" s="175" t="n"/>
      <c r="I2399" s="175" t="n"/>
      <c r="J2399" s="175" t="n"/>
      <c r="K2399" s="175" t="n"/>
      <c r="L2399" s="175" t="n"/>
      <c r="M2399" s="175" t="n"/>
      <c r="N2399" s="175" t="n"/>
      <c r="O2399" s="175" t="n"/>
      <c r="P2399" s="175" t="n"/>
      <c r="Q2399" s="175" t="n"/>
      <c r="R2399" s="175" t="n"/>
      <c r="S2399" s="257" t="n"/>
      <c r="U2399" s="296" t="n"/>
      <c r="V2399" s="175" t="n"/>
      <c r="W2399" s="175" t="n"/>
      <c r="X2399" s="175" t="n"/>
      <c r="Y2399" s="175" t="n"/>
      <c r="Z2399" s="175" t="n"/>
      <c r="AA2399" s="175" t="n"/>
      <c r="AB2399" s="175" t="n"/>
      <c r="AC2399" s="175" t="n"/>
      <c r="AD2399" s="175" t="n"/>
      <c r="AE2399" s="175" t="n"/>
      <c r="AF2399" s="175" t="n"/>
      <c r="AG2399" s="175" t="n"/>
      <c r="AH2399" s="175" t="n"/>
      <c r="AI2399" s="175" t="n"/>
      <c r="AJ2399" s="175" t="n"/>
    </row>
    <row r="2400">
      <c r="B2400" s="175" t="n"/>
      <c r="C2400" s="175" t="n"/>
      <c r="D2400" s="175" t="n"/>
      <c r="E2400" s="175" t="n"/>
      <c r="F2400" s="175" t="n"/>
      <c r="G2400" s="175" t="n"/>
      <c r="H2400" s="175" t="n"/>
      <c r="I2400" s="175" t="n"/>
      <c r="J2400" s="175" t="n"/>
      <c r="K2400" s="175" t="n"/>
      <c r="L2400" s="175" t="n"/>
      <c r="M2400" s="175" t="n"/>
      <c r="N2400" s="175" t="n"/>
      <c r="O2400" s="175" t="n"/>
      <c r="P2400" s="175" t="n"/>
      <c r="Q2400" s="175" t="n"/>
      <c r="R2400" s="175" t="n"/>
      <c r="S2400" s="257" t="n"/>
      <c r="U2400" s="296" t="n"/>
      <c r="V2400" s="175" t="n"/>
      <c r="W2400" s="175" t="n"/>
      <c r="X2400" s="175" t="n"/>
      <c r="Y2400" s="175" t="n"/>
      <c r="Z2400" s="175" t="n"/>
      <c r="AA2400" s="175" t="n"/>
      <c r="AB2400" s="175" t="n"/>
      <c r="AC2400" s="175" t="n"/>
      <c r="AD2400" s="175" t="n"/>
      <c r="AE2400" s="175" t="n"/>
      <c r="AF2400" s="175" t="n"/>
      <c r="AG2400" s="175" t="n"/>
      <c r="AH2400" s="175" t="n"/>
      <c r="AI2400" s="175" t="n"/>
      <c r="AJ2400" s="175" t="n"/>
    </row>
    <row r="2401">
      <c r="B2401" s="175" t="n"/>
      <c r="C2401" s="175" t="n"/>
      <c r="D2401" s="175" t="n"/>
      <c r="E2401" s="175" t="n"/>
      <c r="F2401" s="175" t="n"/>
      <c r="G2401" s="175" t="n"/>
      <c r="H2401" s="175" t="n"/>
      <c r="I2401" s="175" t="n"/>
      <c r="J2401" s="175" t="n"/>
      <c r="K2401" s="175" t="n"/>
      <c r="L2401" s="175" t="n"/>
      <c r="M2401" s="175" t="n"/>
      <c r="N2401" s="175" t="n"/>
      <c r="O2401" s="175" t="n"/>
      <c r="P2401" s="175" t="n"/>
      <c r="Q2401" s="175" t="n"/>
      <c r="R2401" s="175" t="n"/>
      <c r="S2401" s="257" t="n"/>
      <c r="U2401" s="296" t="n"/>
      <c r="V2401" s="175" t="n"/>
      <c r="W2401" s="175" t="n"/>
      <c r="X2401" s="175" t="n"/>
      <c r="Y2401" s="175" t="n"/>
      <c r="Z2401" s="175" t="n"/>
      <c r="AA2401" s="175" t="n"/>
      <c r="AB2401" s="175" t="n"/>
      <c r="AC2401" s="175" t="n"/>
      <c r="AD2401" s="175" t="n"/>
      <c r="AE2401" s="175" t="n"/>
      <c r="AF2401" s="175" t="n"/>
      <c r="AG2401" s="175" t="n"/>
      <c r="AH2401" s="175" t="n"/>
      <c r="AI2401" s="175" t="n"/>
      <c r="AJ2401" s="175" t="n"/>
    </row>
    <row r="2402">
      <c r="B2402" s="175" t="n"/>
      <c r="C2402" s="175" t="n"/>
      <c r="D2402" s="175" t="n"/>
      <c r="E2402" s="175" t="n"/>
      <c r="F2402" s="175" t="n"/>
      <c r="G2402" s="175" t="n"/>
      <c r="H2402" s="175" t="n"/>
      <c r="I2402" s="175" t="n"/>
      <c r="J2402" s="175" t="n"/>
      <c r="K2402" s="175" t="n"/>
      <c r="L2402" s="175" t="n"/>
      <c r="M2402" s="175" t="n"/>
      <c r="N2402" s="175" t="n"/>
      <c r="O2402" s="175" t="n"/>
      <c r="P2402" s="175" t="n"/>
      <c r="Q2402" s="175" t="n"/>
      <c r="R2402" s="175" t="n"/>
      <c r="S2402" s="257" t="n"/>
      <c r="U2402" s="296" t="n"/>
      <c r="V2402" s="175" t="n"/>
      <c r="W2402" s="175" t="n"/>
      <c r="X2402" s="175" t="n"/>
      <c r="Y2402" s="175" t="n"/>
      <c r="Z2402" s="175" t="n"/>
      <c r="AA2402" s="175" t="n"/>
      <c r="AB2402" s="175" t="n"/>
      <c r="AC2402" s="175" t="n"/>
      <c r="AD2402" s="175" t="n"/>
      <c r="AE2402" s="175" t="n"/>
      <c r="AF2402" s="175" t="n"/>
      <c r="AG2402" s="175" t="n"/>
      <c r="AH2402" s="175" t="n"/>
      <c r="AI2402" s="175" t="n"/>
      <c r="AJ2402" s="175" t="n"/>
    </row>
    <row r="2403">
      <c r="B2403" s="175" t="n"/>
      <c r="C2403" s="175" t="n"/>
      <c r="D2403" s="175" t="n"/>
      <c r="E2403" s="175" t="n"/>
      <c r="F2403" s="175" t="n"/>
      <c r="G2403" s="175" t="n"/>
      <c r="H2403" s="175" t="n"/>
      <c r="I2403" s="175" t="n"/>
      <c r="J2403" s="175" t="n"/>
      <c r="K2403" s="175" t="n"/>
      <c r="L2403" s="175" t="n"/>
      <c r="M2403" s="175" t="n"/>
      <c r="N2403" s="175" t="n"/>
      <c r="O2403" s="175" t="n"/>
      <c r="P2403" s="175" t="n"/>
      <c r="Q2403" s="175" t="n"/>
      <c r="R2403" s="175" t="n"/>
      <c r="S2403" s="257" t="n"/>
      <c r="U2403" s="296" t="n"/>
      <c r="V2403" s="175" t="n"/>
      <c r="W2403" s="175" t="n"/>
      <c r="X2403" s="175" t="n"/>
      <c r="Y2403" s="175" t="n"/>
      <c r="Z2403" s="175" t="n"/>
      <c r="AA2403" s="175" t="n"/>
      <c r="AB2403" s="175" t="n"/>
      <c r="AC2403" s="175" t="n"/>
      <c r="AD2403" s="175" t="n"/>
      <c r="AE2403" s="175" t="n"/>
      <c r="AF2403" s="175" t="n"/>
      <c r="AG2403" s="175" t="n"/>
      <c r="AH2403" s="175" t="n"/>
      <c r="AI2403" s="175" t="n"/>
      <c r="AJ2403" s="175" t="n"/>
    </row>
    <row r="2404">
      <c r="B2404" s="175" t="n"/>
      <c r="C2404" s="175" t="n"/>
      <c r="D2404" s="175" t="n"/>
      <c r="E2404" s="175" t="n"/>
      <c r="F2404" s="175" t="n"/>
      <c r="G2404" s="175" t="n"/>
      <c r="H2404" s="175" t="n"/>
      <c r="I2404" s="175" t="n"/>
      <c r="J2404" s="175" t="n"/>
      <c r="K2404" s="175" t="n"/>
      <c r="L2404" s="175" t="n"/>
      <c r="M2404" s="175" t="n"/>
      <c r="N2404" s="175" t="n"/>
      <c r="O2404" s="175" t="n"/>
      <c r="P2404" s="175" t="n"/>
      <c r="Q2404" s="175" t="n"/>
      <c r="R2404" s="175" t="n"/>
      <c r="S2404" s="257" t="n"/>
      <c r="U2404" s="296" t="n"/>
      <c r="V2404" s="175" t="n"/>
      <c r="W2404" s="175" t="n"/>
      <c r="X2404" s="175" t="n"/>
      <c r="Y2404" s="175" t="n"/>
      <c r="Z2404" s="175" t="n"/>
      <c r="AA2404" s="175" t="n"/>
      <c r="AB2404" s="175" t="n"/>
      <c r="AC2404" s="175" t="n"/>
      <c r="AD2404" s="175" t="n"/>
      <c r="AE2404" s="175" t="n"/>
      <c r="AF2404" s="175" t="n"/>
      <c r="AG2404" s="175" t="n"/>
      <c r="AH2404" s="175" t="n"/>
      <c r="AI2404" s="175" t="n"/>
      <c r="AJ2404" s="175" t="n"/>
    </row>
    <row r="2405">
      <c r="B2405" s="175" t="n"/>
      <c r="C2405" s="175" t="n"/>
      <c r="D2405" s="175" t="n"/>
      <c r="E2405" s="175" t="n"/>
      <c r="F2405" s="175" t="n"/>
      <c r="G2405" s="175" t="n"/>
      <c r="H2405" s="175" t="n"/>
      <c r="I2405" s="175" t="n"/>
      <c r="J2405" s="175" t="n"/>
      <c r="K2405" s="175" t="n"/>
      <c r="L2405" s="175" t="n"/>
      <c r="M2405" s="175" t="n"/>
      <c r="N2405" s="175" t="n"/>
      <c r="O2405" s="175" t="n"/>
      <c r="P2405" s="175" t="n"/>
      <c r="Q2405" s="175" t="n"/>
      <c r="R2405" s="175" t="n"/>
      <c r="S2405" s="257" t="n"/>
      <c r="U2405" s="296" t="n"/>
      <c r="V2405" s="175" t="n"/>
      <c r="W2405" s="175" t="n"/>
      <c r="X2405" s="175" t="n"/>
      <c r="Y2405" s="175" t="n"/>
      <c r="Z2405" s="175" t="n"/>
      <c r="AA2405" s="175" t="n"/>
      <c r="AB2405" s="175" t="n"/>
      <c r="AC2405" s="175" t="n"/>
      <c r="AD2405" s="175" t="n"/>
      <c r="AE2405" s="175" t="n"/>
      <c r="AF2405" s="175" t="n"/>
      <c r="AG2405" s="175" t="n"/>
      <c r="AH2405" s="175" t="n"/>
      <c r="AI2405" s="175" t="n"/>
      <c r="AJ2405" s="175" t="n"/>
    </row>
    <row r="2406">
      <c r="B2406" s="175" t="n"/>
      <c r="C2406" s="175" t="n"/>
      <c r="D2406" s="175" t="n"/>
      <c r="E2406" s="175" t="n"/>
      <c r="F2406" s="175" t="n"/>
      <c r="G2406" s="175" t="n"/>
      <c r="H2406" s="175" t="n"/>
      <c r="I2406" s="175" t="n"/>
      <c r="J2406" s="175" t="n"/>
      <c r="K2406" s="175" t="n"/>
      <c r="L2406" s="175" t="n"/>
      <c r="M2406" s="175" t="n"/>
      <c r="N2406" s="175" t="n"/>
      <c r="O2406" s="175" t="n"/>
      <c r="P2406" s="175" t="n"/>
      <c r="Q2406" s="175" t="n"/>
      <c r="R2406" s="175" t="n"/>
      <c r="S2406" s="257" t="n"/>
      <c r="U2406" s="296" t="n"/>
      <c r="V2406" s="175" t="n"/>
      <c r="W2406" s="175" t="n"/>
      <c r="X2406" s="175" t="n"/>
      <c r="Y2406" s="175" t="n"/>
      <c r="Z2406" s="175" t="n"/>
      <c r="AA2406" s="175" t="n"/>
      <c r="AB2406" s="175" t="n"/>
      <c r="AC2406" s="175" t="n"/>
      <c r="AD2406" s="175" t="n"/>
      <c r="AE2406" s="175" t="n"/>
      <c r="AF2406" s="175" t="n"/>
      <c r="AG2406" s="175" t="n"/>
      <c r="AH2406" s="175" t="n"/>
      <c r="AI2406" s="175" t="n"/>
      <c r="AJ2406" s="175" t="n"/>
    </row>
    <row r="2407">
      <c r="B2407" s="175" t="n"/>
      <c r="C2407" s="175" t="n"/>
      <c r="D2407" s="175" t="n"/>
      <c r="E2407" s="175" t="n"/>
      <c r="F2407" s="175" t="n"/>
      <c r="G2407" s="175" t="n"/>
      <c r="H2407" s="175" t="n"/>
      <c r="I2407" s="175" t="n"/>
      <c r="J2407" s="175" t="n"/>
      <c r="K2407" s="175" t="n"/>
      <c r="L2407" s="175" t="n"/>
      <c r="M2407" s="175" t="n"/>
      <c r="N2407" s="175" t="n"/>
      <c r="O2407" s="175" t="n"/>
      <c r="P2407" s="175" t="n"/>
      <c r="Q2407" s="175" t="n"/>
      <c r="R2407" s="175" t="n"/>
      <c r="S2407" s="257" t="n"/>
      <c r="U2407" s="296" t="n"/>
      <c r="V2407" s="175" t="n"/>
      <c r="W2407" s="175" t="n"/>
      <c r="X2407" s="175" t="n"/>
      <c r="Y2407" s="175" t="n"/>
      <c r="Z2407" s="175" t="n"/>
      <c r="AA2407" s="175" t="n"/>
      <c r="AB2407" s="175" t="n"/>
      <c r="AC2407" s="175" t="n"/>
      <c r="AD2407" s="175" t="n"/>
      <c r="AE2407" s="175" t="n"/>
      <c r="AF2407" s="175" t="n"/>
      <c r="AG2407" s="175" t="n"/>
      <c r="AH2407" s="175" t="n"/>
      <c r="AI2407" s="175" t="n"/>
      <c r="AJ2407" s="175" t="n"/>
    </row>
    <row r="2408">
      <c r="B2408" s="175" t="n"/>
      <c r="C2408" s="175" t="n"/>
      <c r="D2408" s="175" t="n"/>
      <c r="E2408" s="175" t="n"/>
      <c r="F2408" s="175" t="n"/>
      <c r="G2408" s="175" t="n"/>
      <c r="H2408" s="175" t="n"/>
      <c r="I2408" s="175" t="n"/>
      <c r="J2408" s="175" t="n"/>
      <c r="K2408" s="175" t="n"/>
      <c r="L2408" s="175" t="n"/>
      <c r="M2408" s="175" t="n"/>
      <c r="N2408" s="175" t="n"/>
      <c r="O2408" s="175" t="n"/>
      <c r="P2408" s="175" t="n"/>
      <c r="Q2408" s="175" t="n"/>
      <c r="R2408" s="175" t="n"/>
      <c r="S2408" s="257" t="n"/>
      <c r="U2408" s="296" t="n"/>
      <c r="V2408" s="175" t="n"/>
      <c r="W2408" s="175" t="n"/>
      <c r="X2408" s="175" t="n"/>
      <c r="Y2408" s="175" t="n"/>
      <c r="Z2408" s="175" t="n"/>
      <c r="AA2408" s="175" t="n"/>
      <c r="AB2408" s="175" t="n"/>
      <c r="AC2408" s="175" t="n"/>
      <c r="AD2408" s="175" t="n"/>
      <c r="AE2408" s="175" t="n"/>
      <c r="AF2408" s="175" t="n"/>
      <c r="AG2408" s="175" t="n"/>
      <c r="AH2408" s="175" t="n"/>
      <c r="AI2408" s="175" t="n"/>
      <c r="AJ2408" s="175" t="n"/>
    </row>
    <row r="2409">
      <c r="B2409" s="175" t="n"/>
      <c r="C2409" s="175" t="n"/>
      <c r="D2409" s="175" t="n"/>
      <c r="E2409" s="175" t="n"/>
      <c r="F2409" s="175" t="n"/>
      <c r="G2409" s="175" t="n"/>
      <c r="H2409" s="175" t="n"/>
      <c r="I2409" s="175" t="n"/>
      <c r="J2409" s="175" t="n"/>
      <c r="K2409" s="175" t="n"/>
      <c r="L2409" s="175" t="n"/>
      <c r="M2409" s="175" t="n"/>
      <c r="N2409" s="175" t="n"/>
      <c r="O2409" s="175" t="n"/>
      <c r="P2409" s="175" t="n"/>
      <c r="Q2409" s="175" t="n"/>
      <c r="R2409" s="175" t="n"/>
      <c r="S2409" s="257" t="n"/>
      <c r="U2409" s="296" t="n"/>
      <c r="V2409" s="175" t="n"/>
      <c r="W2409" s="175" t="n"/>
      <c r="X2409" s="175" t="n"/>
      <c r="Y2409" s="175" t="n"/>
      <c r="Z2409" s="175" t="n"/>
      <c r="AA2409" s="175" t="n"/>
      <c r="AB2409" s="175" t="n"/>
      <c r="AC2409" s="175" t="n"/>
      <c r="AD2409" s="175" t="n"/>
      <c r="AE2409" s="175" t="n"/>
      <c r="AF2409" s="175" t="n"/>
      <c r="AG2409" s="175" t="n"/>
      <c r="AH2409" s="175" t="n"/>
      <c r="AI2409" s="175" t="n"/>
      <c r="AJ2409" s="175" t="n"/>
    </row>
    <row r="2410">
      <c r="B2410" s="175" t="n"/>
      <c r="C2410" s="175" t="n"/>
      <c r="D2410" s="175" t="n"/>
      <c r="E2410" s="175" t="n"/>
      <c r="F2410" s="175" t="n"/>
      <c r="G2410" s="175" t="n"/>
      <c r="H2410" s="175" t="n"/>
      <c r="I2410" s="175" t="n"/>
      <c r="J2410" s="175" t="n"/>
      <c r="K2410" s="175" t="n"/>
      <c r="L2410" s="175" t="n"/>
      <c r="M2410" s="175" t="n"/>
      <c r="N2410" s="175" t="n"/>
      <c r="O2410" s="175" t="n"/>
      <c r="P2410" s="175" t="n"/>
      <c r="Q2410" s="175" t="n"/>
      <c r="R2410" s="175" t="n"/>
      <c r="S2410" s="257" t="n"/>
      <c r="U2410" s="296" t="n"/>
      <c r="V2410" s="175" t="n"/>
      <c r="W2410" s="175" t="n"/>
      <c r="X2410" s="175" t="n"/>
      <c r="Y2410" s="175" t="n"/>
      <c r="Z2410" s="175" t="n"/>
      <c r="AA2410" s="175" t="n"/>
      <c r="AB2410" s="175" t="n"/>
      <c r="AC2410" s="175" t="n"/>
      <c r="AD2410" s="175" t="n"/>
      <c r="AE2410" s="175" t="n"/>
      <c r="AF2410" s="175" t="n"/>
      <c r="AG2410" s="175" t="n"/>
      <c r="AH2410" s="175" t="n"/>
      <c r="AI2410" s="175" t="n"/>
      <c r="AJ2410" s="175" t="n"/>
    </row>
    <row r="2411">
      <c r="B2411" s="175" t="n"/>
      <c r="C2411" s="175" t="n"/>
      <c r="D2411" s="175" t="n"/>
      <c r="E2411" s="175" t="n"/>
      <c r="F2411" s="175" t="n"/>
      <c r="G2411" s="175" t="n"/>
      <c r="H2411" s="175" t="n"/>
      <c r="I2411" s="175" t="n"/>
      <c r="J2411" s="175" t="n"/>
      <c r="K2411" s="175" t="n"/>
      <c r="L2411" s="175" t="n"/>
      <c r="M2411" s="175" t="n"/>
      <c r="N2411" s="175" t="n"/>
      <c r="O2411" s="175" t="n"/>
      <c r="P2411" s="175" t="n"/>
      <c r="Q2411" s="175" t="n"/>
      <c r="R2411" s="175" t="n"/>
      <c r="S2411" s="257" t="n"/>
      <c r="U2411" s="296" t="n"/>
      <c r="V2411" s="175" t="n"/>
      <c r="W2411" s="175" t="n"/>
      <c r="X2411" s="175" t="n"/>
      <c r="Y2411" s="175" t="n"/>
      <c r="Z2411" s="175" t="n"/>
      <c r="AA2411" s="175" t="n"/>
      <c r="AB2411" s="175" t="n"/>
      <c r="AC2411" s="175" t="n"/>
      <c r="AD2411" s="175" t="n"/>
      <c r="AE2411" s="175" t="n"/>
      <c r="AF2411" s="175" t="n"/>
      <c r="AG2411" s="175" t="n"/>
      <c r="AH2411" s="175" t="n"/>
      <c r="AI2411" s="175" t="n"/>
      <c r="AJ2411" s="175" t="n"/>
    </row>
    <row r="2412">
      <c r="B2412" s="175" t="n"/>
      <c r="C2412" s="175" t="n"/>
      <c r="D2412" s="175" t="n"/>
      <c r="E2412" s="175" t="n"/>
      <c r="F2412" s="175" t="n"/>
      <c r="G2412" s="175" t="n"/>
      <c r="H2412" s="175" t="n"/>
      <c r="I2412" s="175" t="n"/>
      <c r="J2412" s="175" t="n"/>
      <c r="K2412" s="175" t="n"/>
      <c r="L2412" s="175" t="n"/>
      <c r="M2412" s="175" t="n"/>
      <c r="N2412" s="175" t="n"/>
      <c r="O2412" s="175" t="n"/>
      <c r="P2412" s="175" t="n"/>
      <c r="Q2412" s="175" t="n"/>
      <c r="R2412" s="175" t="n"/>
      <c r="S2412" s="257" t="n"/>
      <c r="U2412" s="296" t="n"/>
      <c r="V2412" s="175" t="n"/>
      <c r="W2412" s="175" t="n"/>
      <c r="X2412" s="175" t="n"/>
      <c r="Y2412" s="175" t="n"/>
      <c r="Z2412" s="175" t="n"/>
      <c r="AA2412" s="175" t="n"/>
      <c r="AB2412" s="175" t="n"/>
      <c r="AC2412" s="175" t="n"/>
      <c r="AD2412" s="175" t="n"/>
      <c r="AE2412" s="175" t="n"/>
      <c r="AF2412" s="175" t="n"/>
      <c r="AG2412" s="175" t="n"/>
      <c r="AH2412" s="175" t="n"/>
      <c r="AI2412" s="175" t="n"/>
      <c r="AJ2412" s="175" t="n"/>
    </row>
    <row r="2413">
      <c r="B2413" s="175" t="n"/>
      <c r="C2413" s="175" t="n"/>
      <c r="D2413" s="175" t="n"/>
      <c r="E2413" s="175" t="n"/>
      <c r="F2413" s="175" t="n"/>
      <c r="G2413" s="175" t="n"/>
      <c r="H2413" s="175" t="n"/>
      <c r="I2413" s="175" t="n"/>
      <c r="J2413" s="175" t="n"/>
      <c r="K2413" s="175" t="n"/>
      <c r="L2413" s="175" t="n"/>
      <c r="M2413" s="175" t="n"/>
      <c r="N2413" s="175" t="n"/>
      <c r="O2413" s="175" t="n"/>
      <c r="P2413" s="175" t="n"/>
      <c r="Q2413" s="175" t="n"/>
      <c r="R2413" s="175" t="n"/>
      <c r="S2413" s="257" t="n"/>
      <c r="U2413" s="296" t="n"/>
      <c r="V2413" s="175" t="n"/>
      <c r="W2413" s="175" t="n"/>
      <c r="X2413" s="175" t="n"/>
      <c r="Y2413" s="175" t="n"/>
      <c r="Z2413" s="175" t="n"/>
      <c r="AA2413" s="175" t="n"/>
      <c r="AB2413" s="175" t="n"/>
      <c r="AC2413" s="175" t="n"/>
      <c r="AD2413" s="175" t="n"/>
      <c r="AE2413" s="175" t="n"/>
      <c r="AF2413" s="175" t="n"/>
      <c r="AG2413" s="175" t="n"/>
      <c r="AH2413" s="175" t="n"/>
      <c r="AI2413" s="175" t="n"/>
      <c r="AJ2413" s="175" t="n"/>
    </row>
    <row r="2414">
      <c r="B2414" s="175" t="n"/>
      <c r="C2414" s="175" t="n"/>
      <c r="D2414" s="175" t="n"/>
      <c r="E2414" s="175" t="n"/>
      <c r="F2414" s="175" t="n"/>
      <c r="G2414" s="175" t="n"/>
      <c r="H2414" s="175" t="n"/>
      <c r="I2414" s="175" t="n"/>
      <c r="J2414" s="175" t="n"/>
      <c r="K2414" s="175" t="n"/>
      <c r="L2414" s="175" t="n"/>
      <c r="M2414" s="175" t="n"/>
      <c r="N2414" s="175" t="n"/>
      <c r="O2414" s="175" t="n"/>
      <c r="P2414" s="175" t="n"/>
      <c r="Q2414" s="175" t="n"/>
      <c r="R2414" s="175" t="n"/>
      <c r="S2414" s="257" t="n"/>
      <c r="U2414" s="296" t="n"/>
      <c r="V2414" s="175" t="n"/>
      <c r="W2414" s="175" t="n"/>
      <c r="X2414" s="175" t="n"/>
      <c r="Y2414" s="175" t="n"/>
      <c r="Z2414" s="175" t="n"/>
      <c r="AA2414" s="175" t="n"/>
      <c r="AB2414" s="175" t="n"/>
      <c r="AC2414" s="175" t="n"/>
      <c r="AD2414" s="175" t="n"/>
      <c r="AE2414" s="175" t="n"/>
      <c r="AF2414" s="175" t="n"/>
      <c r="AG2414" s="175" t="n"/>
      <c r="AH2414" s="175" t="n"/>
      <c r="AI2414" s="175" t="n"/>
      <c r="AJ2414" s="175" t="n"/>
    </row>
    <row r="2415">
      <c r="B2415" s="175" t="n"/>
      <c r="C2415" s="175" t="n"/>
      <c r="D2415" s="175" t="n"/>
      <c r="E2415" s="175" t="n"/>
      <c r="F2415" s="175" t="n"/>
      <c r="G2415" s="175" t="n"/>
      <c r="H2415" s="175" t="n"/>
      <c r="I2415" s="175" t="n"/>
      <c r="J2415" s="175" t="n"/>
      <c r="K2415" s="175" t="n"/>
      <c r="L2415" s="175" t="n"/>
      <c r="M2415" s="175" t="n"/>
      <c r="N2415" s="175" t="n"/>
      <c r="O2415" s="175" t="n"/>
      <c r="P2415" s="175" t="n"/>
      <c r="Q2415" s="175" t="n"/>
      <c r="R2415" s="175" t="n"/>
      <c r="S2415" s="257" t="n"/>
      <c r="U2415" s="296" t="n"/>
      <c r="V2415" s="175" t="n"/>
      <c r="W2415" s="175" t="n"/>
      <c r="X2415" s="175" t="n"/>
      <c r="Y2415" s="175" t="n"/>
      <c r="Z2415" s="175" t="n"/>
      <c r="AA2415" s="175" t="n"/>
      <c r="AB2415" s="175" t="n"/>
      <c r="AC2415" s="175" t="n"/>
      <c r="AD2415" s="175" t="n"/>
      <c r="AE2415" s="175" t="n"/>
      <c r="AF2415" s="175" t="n"/>
      <c r="AG2415" s="175" t="n"/>
      <c r="AH2415" s="175" t="n"/>
      <c r="AI2415" s="175" t="n"/>
      <c r="AJ2415" s="175" t="n"/>
    </row>
    <row r="2416">
      <c r="B2416" s="175" t="n"/>
      <c r="C2416" s="175" t="n"/>
      <c r="D2416" s="175" t="n"/>
      <c r="E2416" s="175" t="n"/>
      <c r="F2416" s="175" t="n"/>
      <c r="G2416" s="175" t="n"/>
      <c r="H2416" s="175" t="n"/>
      <c r="I2416" s="175" t="n"/>
      <c r="J2416" s="175" t="n"/>
      <c r="K2416" s="175" t="n"/>
      <c r="L2416" s="175" t="n"/>
      <c r="M2416" s="175" t="n"/>
      <c r="N2416" s="175" t="n"/>
      <c r="O2416" s="175" t="n"/>
      <c r="P2416" s="175" t="n"/>
      <c r="Q2416" s="175" t="n"/>
      <c r="R2416" s="175" t="n"/>
      <c r="S2416" s="257" t="n"/>
      <c r="U2416" s="296" t="n"/>
      <c r="V2416" s="175" t="n"/>
      <c r="W2416" s="175" t="n"/>
      <c r="X2416" s="175" t="n"/>
      <c r="Y2416" s="175" t="n"/>
      <c r="Z2416" s="175" t="n"/>
      <c r="AA2416" s="175" t="n"/>
      <c r="AB2416" s="175" t="n"/>
      <c r="AC2416" s="175" t="n"/>
      <c r="AD2416" s="175" t="n"/>
      <c r="AE2416" s="175" t="n"/>
      <c r="AF2416" s="175" t="n"/>
      <c r="AG2416" s="175" t="n"/>
      <c r="AH2416" s="175" t="n"/>
      <c r="AI2416" s="175" t="n"/>
      <c r="AJ2416" s="175" t="n"/>
    </row>
    <row r="2417">
      <c r="B2417" s="175" t="n"/>
      <c r="C2417" s="175" t="n"/>
      <c r="D2417" s="175" t="n"/>
      <c r="E2417" s="175" t="n"/>
      <c r="F2417" s="175" t="n"/>
      <c r="G2417" s="175" t="n"/>
      <c r="H2417" s="175" t="n"/>
      <c r="I2417" s="175" t="n"/>
      <c r="J2417" s="175" t="n"/>
      <c r="K2417" s="175" t="n"/>
      <c r="L2417" s="175" t="n"/>
      <c r="M2417" s="175" t="n"/>
      <c r="N2417" s="175" t="n"/>
      <c r="O2417" s="175" t="n"/>
      <c r="P2417" s="175" t="n"/>
      <c r="Q2417" s="175" t="n"/>
      <c r="R2417" s="175" t="n"/>
      <c r="S2417" s="257" t="n"/>
      <c r="U2417" s="296" t="n"/>
      <c r="V2417" s="175" t="n"/>
      <c r="W2417" s="175" t="n"/>
      <c r="X2417" s="175" t="n"/>
      <c r="Y2417" s="175" t="n"/>
      <c r="Z2417" s="175" t="n"/>
      <c r="AA2417" s="175" t="n"/>
      <c r="AB2417" s="175" t="n"/>
      <c r="AC2417" s="175" t="n"/>
      <c r="AD2417" s="175" t="n"/>
      <c r="AE2417" s="175" t="n"/>
      <c r="AF2417" s="175" t="n"/>
      <c r="AG2417" s="175" t="n"/>
      <c r="AH2417" s="175" t="n"/>
      <c r="AI2417" s="175" t="n"/>
      <c r="AJ2417" s="175" t="n"/>
    </row>
    <row r="2418">
      <c r="B2418" s="175" t="n"/>
      <c r="C2418" s="175" t="n"/>
      <c r="D2418" s="175" t="n"/>
      <c r="E2418" s="175" t="n"/>
      <c r="F2418" s="175" t="n"/>
      <c r="G2418" s="175" t="n"/>
      <c r="H2418" s="175" t="n"/>
      <c r="I2418" s="175" t="n"/>
      <c r="J2418" s="175" t="n"/>
      <c r="K2418" s="175" t="n"/>
      <c r="L2418" s="175" t="n"/>
      <c r="M2418" s="175" t="n"/>
      <c r="N2418" s="175" t="n"/>
      <c r="O2418" s="175" t="n"/>
      <c r="P2418" s="175" t="n"/>
      <c r="Q2418" s="175" t="n"/>
      <c r="R2418" s="175" t="n"/>
      <c r="S2418" s="257" t="n"/>
      <c r="U2418" s="296" t="n"/>
      <c r="V2418" s="175" t="n"/>
      <c r="W2418" s="175" t="n"/>
      <c r="X2418" s="175" t="n"/>
      <c r="Y2418" s="175" t="n"/>
      <c r="Z2418" s="175" t="n"/>
      <c r="AA2418" s="175" t="n"/>
      <c r="AB2418" s="175" t="n"/>
      <c r="AC2418" s="175" t="n"/>
      <c r="AD2418" s="175" t="n"/>
      <c r="AE2418" s="175" t="n"/>
      <c r="AF2418" s="175" t="n"/>
      <c r="AG2418" s="175" t="n"/>
      <c r="AH2418" s="175" t="n"/>
      <c r="AI2418" s="175" t="n"/>
      <c r="AJ2418" s="175" t="n"/>
    </row>
    <row r="2419">
      <c r="B2419" s="175" t="n"/>
      <c r="C2419" s="175" t="n"/>
      <c r="D2419" s="175" t="n"/>
      <c r="E2419" s="175" t="n"/>
      <c r="F2419" s="175" t="n"/>
      <c r="G2419" s="175" t="n"/>
      <c r="H2419" s="175" t="n"/>
      <c r="I2419" s="175" t="n"/>
      <c r="J2419" s="175" t="n"/>
      <c r="K2419" s="175" t="n"/>
      <c r="L2419" s="175" t="n"/>
      <c r="M2419" s="175" t="n"/>
      <c r="N2419" s="175" t="n"/>
      <c r="O2419" s="175" t="n"/>
      <c r="P2419" s="175" t="n"/>
      <c r="Q2419" s="175" t="n"/>
      <c r="R2419" s="175" t="n"/>
      <c r="S2419" s="257" t="n"/>
      <c r="U2419" s="296" t="n"/>
      <c r="V2419" s="175" t="n"/>
      <c r="W2419" s="175" t="n"/>
      <c r="X2419" s="175" t="n"/>
      <c r="Y2419" s="175" t="n"/>
      <c r="Z2419" s="175" t="n"/>
      <c r="AA2419" s="175" t="n"/>
      <c r="AB2419" s="175" t="n"/>
      <c r="AC2419" s="175" t="n"/>
      <c r="AD2419" s="175" t="n"/>
      <c r="AE2419" s="175" t="n"/>
      <c r="AF2419" s="175" t="n"/>
      <c r="AG2419" s="175" t="n"/>
      <c r="AH2419" s="175" t="n"/>
      <c r="AI2419" s="175" t="n"/>
      <c r="AJ2419" s="175" t="n"/>
    </row>
    <row r="2420">
      <c r="B2420" s="175" t="n"/>
      <c r="C2420" s="175" t="n"/>
      <c r="D2420" s="175" t="n"/>
      <c r="E2420" s="175" t="n"/>
      <c r="F2420" s="175" t="n"/>
      <c r="G2420" s="175" t="n"/>
      <c r="H2420" s="175" t="n"/>
      <c r="I2420" s="175" t="n"/>
      <c r="J2420" s="175" t="n"/>
      <c r="K2420" s="175" t="n"/>
      <c r="L2420" s="175" t="n"/>
      <c r="M2420" s="175" t="n"/>
      <c r="N2420" s="175" t="n"/>
      <c r="O2420" s="175" t="n"/>
      <c r="P2420" s="175" t="n"/>
      <c r="Q2420" s="175" t="n"/>
      <c r="R2420" s="175" t="n"/>
      <c r="S2420" s="257" t="n"/>
      <c r="U2420" s="296" t="n"/>
      <c r="V2420" s="175" t="n"/>
      <c r="W2420" s="175" t="n"/>
      <c r="X2420" s="175" t="n"/>
      <c r="Y2420" s="175" t="n"/>
      <c r="Z2420" s="175" t="n"/>
      <c r="AA2420" s="175" t="n"/>
      <c r="AB2420" s="175" t="n"/>
      <c r="AC2420" s="175" t="n"/>
      <c r="AD2420" s="175" t="n"/>
      <c r="AE2420" s="175" t="n"/>
      <c r="AF2420" s="175" t="n"/>
      <c r="AG2420" s="175" t="n"/>
      <c r="AH2420" s="175" t="n"/>
      <c r="AI2420" s="175" t="n"/>
      <c r="AJ2420" s="175" t="n"/>
    </row>
    <row r="2421">
      <c r="B2421" s="175" t="n"/>
      <c r="C2421" s="175" t="n"/>
      <c r="D2421" s="175" t="n"/>
      <c r="E2421" s="175" t="n"/>
      <c r="F2421" s="175" t="n"/>
      <c r="G2421" s="175" t="n"/>
      <c r="H2421" s="175" t="n"/>
      <c r="I2421" s="175" t="n"/>
      <c r="J2421" s="175" t="n"/>
      <c r="K2421" s="175" t="n"/>
      <c r="L2421" s="175" t="n"/>
      <c r="M2421" s="175" t="n"/>
      <c r="N2421" s="175" t="n"/>
      <c r="O2421" s="175" t="n"/>
      <c r="P2421" s="175" t="n"/>
      <c r="Q2421" s="175" t="n"/>
      <c r="R2421" s="175" t="n"/>
      <c r="S2421" s="257" t="n"/>
      <c r="U2421" s="296" t="n"/>
      <c r="V2421" s="175" t="n"/>
      <c r="W2421" s="175" t="n"/>
      <c r="X2421" s="175" t="n"/>
      <c r="Y2421" s="175" t="n"/>
      <c r="Z2421" s="175" t="n"/>
      <c r="AA2421" s="175" t="n"/>
      <c r="AB2421" s="175" t="n"/>
      <c r="AC2421" s="175" t="n"/>
      <c r="AD2421" s="175" t="n"/>
      <c r="AE2421" s="175" t="n"/>
      <c r="AF2421" s="175" t="n"/>
      <c r="AG2421" s="175" t="n"/>
      <c r="AH2421" s="175" t="n"/>
      <c r="AI2421" s="175" t="n"/>
      <c r="AJ2421" s="175" t="n"/>
    </row>
    <row r="2422">
      <c r="B2422" s="175" t="n"/>
      <c r="C2422" s="175" t="n"/>
      <c r="D2422" s="175" t="n"/>
      <c r="E2422" s="175" t="n"/>
      <c r="F2422" s="175" t="n"/>
      <c r="G2422" s="175" t="n"/>
      <c r="H2422" s="175" t="n"/>
      <c r="I2422" s="175" t="n"/>
      <c r="J2422" s="175" t="n"/>
      <c r="K2422" s="175" t="n"/>
      <c r="L2422" s="175" t="n"/>
      <c r="M2422" s="175" t="n"/>
      <c r="N2422" s="175" t="n"/>
      <c r="O2422" s="175" t="n"/>
      <c r="P2422" s="175" t="n"/>
      <c r="Q2422" s="175" t="n"/>
      <c r="R2422" s="175" t="n"/>
      <c r="S2422" s="257" t="n"/>
      <c r="U2422" s="296" t="n"/>
      <c r="V2422" s="175" t="n"/>
      <c r="W2422" s="175" t="n"/>
      <c r="X2422" s="175" t="n"/>
      <c r="Y2422" s="175" t="n"/>
      <c r="Z2422" s="175" t="n"/>
      <c r="AA2422" s="175" t="n"/>
      <c r="AB2422" s="175" t="n"/>
      <c r="AC2422" s="175" t="n"/>
      <c r="AD2422" s="175" t="n"/>
      <c r="AE2422" s="175" t="n"/>
      <c r="AF2422" s="175" t="n"/>
      <c r="AG2422" s="175" t="n"/>
      <c r="AH2422" s="175" t="n"/>
      <c r="AI2422" s="175" t="n"/>
      <c r="AJ2422" s="175" t="n"/>
    </row>
    <row r="2423">
      <c r="B2423" s="175" t="n"/>
      <c r="C2423" s="175" t="n"/>
      <c r="D2423" s="175" t="n"/>
      <c r="E2423" s="175" t="n"/>
      <c r="F2423" s="175" t="n"/>
      <c r="G2423" s="175" t="n"/>
      <c r="H2423" s="175" t="n"/>
      <c r="I2423" s="175" t="n"/>
      <c r="J2423" s="175" t="n"/>
      <c r="K2423" s="175" t="n"/>
      <c r="L2423" s="175" t="n"/>
      <c r="M2423" s="175" t="n"/>
      <c r="N2423" s="175" t="n"/>
      <c r="O2423" s="175" t="n"/>
      <c r="P2423" s="175" t="n"/>
      <c r="Q2423" s="175" t="n"/>
      <c r="R2423" s="175" t="n"/>
      <c r="S2423" s="257" t="n"/>
      <c r="U2423" s="296" t="n"/>
      <c r="V2423" s="175" t="n"/>
      <c r="W2423" s="175" t="n"/>
      <c r="X2423" s="175" t="n"/>
      <c r="Y2423" s="175" t="n"/>
      <c r="Z2423" s="175" t="n"/>
      <c r="AA2423" s="175" t="n"/>
      <c r="AB2423" s="175" t="n"/>
      <c r="AC2423" s="175" t="n"/>
      <c r="AD2423" s="175" t="n"/>
      <c r="AE2423" s="175" t="n"/>
      <c r="AF2423" s="175" t="n"/>
      <c r="AG2423" s="175" t="n"/>
      <c r="AH2423" s="175" t="n"/>
      <c r="AI2423" s="175" t="n"/>
      <c r="AJ2423" s="175" t="n"/>
    </row>
    <row r="2424">
      <c r="B2424" s="175" t="n"/>
      <c r="C2424" s="175" t="n"/>
      <c r="D2424" s="175" t="n"/>
      <c r="E2424" s="175" t="n"/>
      <c r="F2424" s="175" t="n"/>
      <c r="G2424" s="175" t="n"/>
      <c r="H2424" s="175" t="n"/>
      <c r="I2424" s="175" t="n"/>
      <c r="J2424" s="175" t="n"/>
      <c r="K2424" s="175" t="n"/>
      <c r="L2424" s="175" t="n"/>
      <c r="M2424" s="175" t="n"/>
      <c r="N2424" s="175" t="n"/>
      <c r="O2424" s="175" t="n"/>
      <c r="P2424" s="175" t="n"/>
      <c r="Q2424" s="175" t="n"/>
      <c r="R2424" s="175" t="n"/>
      <c r="S2424" s="257" t="n"/>
      <c r="U2424" s="296" t="n"/>
      <c r="V2424" s="175" t="n"/>
      <c r="W2424" s="175" t="n"/>
      <c r="X2424" s="175" t="n"/>
      <c r="Y2424" s="175" t="n"/>
      <c r="Z2424" s="175" t="n"/>
      <c r="AA2424" s="175" t="n"/>
      <c r="AB2424" s="175" t="n"/>
      <c r="AC2424" s="175" t="n"/>
      <c r="AD2424" s="175" t="n"/>
      <c r="AE2424" s="175" t="n"/>
      <c r="AF2424" s="175" t="n"/>
      <c r="AG2424" s="175" t="n"/>
      <c r="AH2424" s="175" t="n"/>
      <c r="AI2424" s="175" t="n"/>
      <c r="AJ2424" s="175" t="n"/>
    </row>
    <row r="2425">
      <c r="B2425" s="175" t="n"/>
      <c r="C2425" s="175" t="n"/>
      <c r="D2425" s="175" t="n"/>
      <c r="E2425" s="175" t="n"/>
      <c r="F2425" s="175" t="n"/>
      <c r="G2425" s="175" t="n"/>
      <c r="H2425" s="175" t="n"/>
      <c r="I2425" s="175" t="n"/>
      <c r="J2425" s="175" t="n"/>
      <c r="K2425" s="175" t="n"/>
      <c r="L2425" s="175" t="n"/>
      <c r="M2425" s="175" t="n"/>
      <c r="N2425" s="175" t="n"/>
      <c r="O2425" s="175" t="n"/>
      <c r="P2425" s="175" t="n"/>
      <c r="Q2425" s="175" t="n"/>
      <c r="R2425" s="175" t="n"/>
      <c r="S2425" s="257" t="n"/>
      <c r="U2425" s="296" t="n"/>
      <c r="V2425" s="175" t="n"/>
      <c r="W2425" s="175" t="n"/>
      <c r="X2425" s="175" t="n"/>
      <c r="Y2425" s="175" t="n"/>
      <c r="Z2425" s="175" t="n"/>
      <c r="AA2425" s="175" t="n"/>
      <c r="AB2425" s="175" t="n"/>
      <c r="AC2425" s="175" t="n"/>
      <c r="AD2425" s="175" t="n"/>
      <c r="AE2425" s="175" t="n"/>
      <c r="AF2425" s="175" t="n"/>
      <c r="AG2425" s="175" t="n"/>
      <c r="AH2425" s="175" t="n"/>
      <c r="AI2425" s="175" t="n"/>
      <c r="AJ2425" s="175" t="n"/>
    </row>
    <row r="2426">
      <c r="B2426" s="175" t="n"/>
      <c r="C2426" s="175" t="n"/>
      <c r="D2426" s="175" t="n"/>
      <c r="E2426" s="175" t="n"/>
      <c r="F2426" s="175" t="n"/>
      <c r="G2426" s="175" t="n"/>
      <c r="H2426" s="175" t="n"/>
      <c r="I2426" s="175" t="n"/>
      <c r="J2426" s="175" t="n"/>
      <c r="K2426" s="175" t="n"/>
      <c r="L2426" s="175" t="n"/>
      <c r="M2426" s="175" t="n"/>
      <c r="N2426" s="175" t="n"/>
      <c r="O2426" s="175" t="n"/>
      <c r="P2426" s="175" t="n"/>
      <c r="Q2426" s="175" t="n"/>
      <c r="R2426" s="175" t="n"/>
      <c r="S2426" s="257" t="n"/>
      <c r="U2426" s="296" t="n"/>
      <c r="V2426" s="175" t="n"/>
      <c r="W2426" s="175" t="n"/>
      <c r="X2426" s="175" t="n"/>
      <c r="Y2426" s="175" t="n"/>
      <c r="Z2426" s="175" t="n"/>
      <c r="AA2426" s="175" t="n"/>
      <c r="AB2426" s="175" t="n"/>
      <c r="AC2426" s="175" t="n"/>
      <c r="AD2426" s="175" t="n"/>
      <c r="AE2426" s="175" t="n"/>
      <c r="AF2426" s="175" t="n"/>
      <c r="AG2426" s="175" t="n"/>
      <c r="AH2426" s="175" t="n"/>
      <c r="AI2426" s="175" t="n"/>
      <c r="AJ2426" s="175" t="n"/>
    </row>
    <row r="2427">
      <c r="B2427" s="175" t="n"/>
      <c r="C2427" s="175" t="n"/>
      <c r="D2427" s="175" t="n"/>
      <c r="E2427" s="175" t="n"/>
      <c r="F2427" s="175" t="n"/>
      <c r="G2427" s="175" t="n"/>
      <c r="H2427" s="175" t="n"/>
      <c r="I2427" s="175" t="n"/>
      <c r="J2427" s="175" t="n"/>
      <c r="K2427" s="175" t="n"/>
      <c r="L2427" s="175" t="n"/>
      <c r="M2427" s="175" t="n"/>
      <c r="N2427" s="175" t="n"/>
      <c r="O2427" s="175" t="n"/>
      <c r="P2427" s="175" t="n"/>
      <c r="Q2427" s="175" t="n"/>
      <c r="R2427" s="175" t="n"/>
      <c r="S2427" s="257" t="n"/>
      <c r="U2427" s="296" t="n"/>
      <c r="V2427" s="175" t="n"/>
      <c r="W2427" s="175" t="n"/>
      <c r="X2427" s="175" t="n"/>
      <c r="Y2427" s="175" t="n"/>
      <c r="Z2427" s="175" t="n"/>
      <c r="AA2427" s="175" t="n"/>
      <c r="AB2427" s="175" t="n"/>
      <c r="AC2427" s="175" t="n"/>
      <c r="AD2427" s="175" t="n"/>
      <c r="AE2427" s="175" t="n"/>
      <c r="AF2427" s="175" t="n"/>
      <c r="AG2427" s="175" t="n"/>
      <c r="AH2427" s="175" t="n"/>
      <c r="AI2427" s="175" t="n"/>
      <c r="AJ2427" s="175" t="n"/>
    </row>
    <row r="2428">
      <c r="B2428" s="175" t="n"/>
      <c r="C2428" s="175" t="n"/>
      <c r="D2428" s="175" t="n"/>
      <c r="E2428" s="175" t="n"/>
      <c r="F2428" s="175" t="n"/>
      <c r="G2428" s="175" t="n"/>
      <c r="H2428" s="175" t="n"/>
      <c r="I2428" s="175" t="n"/>
      <c r="J2428" s="175" t="n"/>
      <c r="K2428" s="175" t="n"/>
      <c r="L2428" s="175" t="n"/>
      <c r="M2428" s="175" t="n"/>
      <c r="N2428" s="175" t="n"/>
      <c r="O2428" s="175" t="n"/>
      <c r="P2428" s="175" t="n"/>
      <c r="Q2428" s="175" t="n"/>
      <c r="R2428" s="175" t="n"/>
      <c r="S2428" s="257" t="n"/>
      <c r="U2428" s="296" t="n"/>
      <c r="V2428" s="175" t="n"/>
      <c r="W2428" s="175" t="n"/>
      <c r="X2428" s="175" t="n"/>
      <c r="Y2428" s="175" t="n"/>
      <c r="Z2428" s="175" t="n"/>
      <c r="AA2428" s="175" t="n"/>
      <c r="AB2428" s="175" t="n"/>
      <c r="AC2428" s="175" t="n"/>
      <c r="AD2428" s="175" t="n"/>
      <c r="AE2428" s="175" t="n"/>
      <c r="AF2428" s="175" t="n"/>
      <c r="AG2428" s="175" t="n"/>
      <c r="AH2428" s="175" t="n"/>
      <c r="AI2428" s="175" t="n"/>
      <c r="AJ2428" s="175" t="n"/>
    </row>
    <row r="2429">
      <c r="B2429" s="175" t="n"/>
      <c r="C2429" s="175" t="n"/>
      <c r="D2429" s="175" t="n"/>
      <c r="E2429" s="175" t="n"/>
      <c r="F2429" s="175" t="n"/>
      <c r="G2429" s="175" t="n"/>
      <c r="H2429" s="175" t="n"/>
      <c r="I2429" s="175" t="n"/>
      <c r="J2429" s="175" t="n"/>
      <c r="K2429" s="175" t="n"/>
      <c r="L2429" s="175" t="n"/>
      <c r="M2429" s="175" t="n"/>
      <c r="N2429" s="175" t="n"/>
      <c r="O2429" s="175" t="n"/>
      <c r="P2429" s="175" t="n"/>
      <c r="Q2429" s="175" t="n"/>
      <c r="R2429" s="175" t="n"/>
      <c r="S2429" s="257" t="n"/>
      <c r="U2429" s="296" t="n"/>
      <c r="V2429" s="175" t="n"/>
      <c r="W2429" s="175" t="n"/>
      <c r="X2429" s="175" t="n"/>
      <c r="Y2429" s="175" t="n"/>
      <c r="Z2429" s="175" t="n"/>
      <c r="AA2429" s="175" t="n"/>
      <c r="AB2429" s="175" t="n"/>
      <c r="AC2429" s="175" t="n"/>
      <c r="AD2429" s="175" t="n"/>
      <c r="AE2429" s="175" t="n"/>
      <c r="AF2429" s="175" t="n"/>
      <c r="AG2429" s="175" t="n"/>
      <c r="AH2429" s="175" t="n"/>
      <c r="AI2429" s="175" t="n"/>
      <c r="AJ2429" s="175" t="n"/>
    </row>
    <row r="2430">
      <c r="B2430" s="175" t="n"/>
      <c r="C2430" s="175" t="n"/>
      <c r="D2430" s="175" t="n"/>
      <c r="E2430" s="175" t="n"/>
      <c r="F2430" s="175" t="n"/>
      <c r="G2430" s="175" t="n"/>
      <c r="H2430" s="175" t="n"/>
      <c r="I2430" s="175" t="n"/>
      <c r="J2430" s="175" t="n"/>
      <c r="K2430" s="175" t="n"/>
      <c r="L2430" s="175" t="n"/>
      <c r="M2430" s="175" t="n"/>
      <c r="N2430" s="175" t="n"/>
      <c r="O2430" s="175" t="n"/>
      <c r="P2430" s="175" t="n"/>
      <c r="Q2430" s="175" t="n"/>
      <c r="R2430" s="175" t="n"/>
      <c r="S2430" s="257" t="n"/>
      <c r="U2430" s="296" t="n"/>
      <c r="V2430" s="175" t="n"/>
      <c r="W2430" s="175" t="n"/>
      <c r="X2430" s="175" t="n"/>
      <c r="Y2430" s="175" t="n"/>
      <c r="Z2430" s="175" t="n"/>
      <c r="AA2430" s="175" t="n"/>
      <c r="AB2430" s="175" t="n"/>
      <c r="AC2430" s="175" t="n"/>
      <c r="AD2430" s="175" t="n"/>
      <c r="AE2430" s="175" t="n"/>
      <c r="AF2430" s="175" t="n"/>
      <c r="AG2430" s="175" t="n"/>
      <c r="AH2430" s="175" t="n"/>
      <c r="AI2430" s="175" t="n"/>
      <c r="AJ2430" s="175" t="n"/>
    </row>
    <row r="2431">
      <c r="B2431" s="175" t="n"/>
      <c r="C2431" s="175" t="n"/>
      <c r="D2431" s="175" t="n"/>
      <c r="E2431" s="175" t="n"/>
      <c r="F2431" s="175" t="n"/>
      <c r="G2431" s="175" t="n"/>
      <c r="H2431" s="175" t="n"/>
      <c r="I2431" s="175" t="n"/>
      <c r="J2431" s="175" t="n"/>
      <c r="K2431" s="175" t="n"/>
      <c r="L2431" s="175" t="n"/>
      <c r="M2431" s="175" t="n"/>
      <c r="N2431" s="175" t="n"/>
      <c r="O2431" s="175" t="n"/>
      <c r="P2431" s="175" t="n"/>
      <c r="Q2431" s="175" t="n"/>
      <c r="R2431" s="175" t="n"/>
      <c r="S2431" s="257" t="n"/>
      <c r="U2431" s="296" t="n"/>
      <c r="V2431" s="175" t="n"/>
      <c r="W2431" s="175" t="n"/>
      <c r="X2431" s="175" t="n"/>
      <c r="Y2431" s="175" t="n"/>
      <c r="Z2431" s="175" t="n"/>
      <c r="AA2431" s="175" t="n"/>
      <c r="AB2431" s="175" t="n"/>
      <c r="AC2431" s="175" t="n"/>
      <c r="AD2431" s="175" t="n"/>
      <c r="AE2431" s="175" t="n"/>
      <c r="AF2431" s="175" t="n"/>
      <c r="AG2431" s="175" t="n"/>
      <c r="AH2431" s="175" t="n"/>
      <c r="AI2431" s="175" t="n"/>
      <c r="AJ2431" s="175" t="n"/>
    </row>
    <row r="2432">
      <c r="B2432" s="175" t="n"/>
      <c r="C2432" s="175" t="n"/>
      <c r="D2432" s="175" t="n"/>
      <c r="E2432" s="175" t="n"/>
      <c r="F2432" s="175" t="n"/>
      <c r="G2432" s="175" t="n"/>
      <c r="H2432" s="175" t="n"/>
      <c r="I2432" s="175" t="n"/>
      <c r="J2432" s="175" t="n"/>
      <c r="K2432" s="175" t="n"/>
      <c r="L2432" s="175" t="n"/>
      <c r="M2432" s="175" t="n"/>
      <c r="N2432" s="175" t="n"/>
      <c r="O2432" s="175" t="n"/>
      <c r="P2432" s="175" t="n"/>
      <c r="Q2432" s="175" t="n"/>
      <c r="R2432" s="175" t="n"/>
      <c r="S2432" s="257" t="n"/>
      <c r="U2432" s="296" t="n"/>
      <c r="V2432" s="175" t="n"/>
      <c r="W2432" s="175" t="n"/>
      <c r="X2432" s="175" t="n"/>
      <c r="Y2432" s="175" t="n"/>
      <c r="Z2432" s="175" t="n"/>
      <c r="AA2432" s="175" t="n"/>
      <c r="AB2432" s="175" t="n"/>
      <c r="AC2432" s="175" t="n"/>
      <c r="AD2432" s="175" t="n"/>
      <c r="AE2432" s="175" t="n"/>
      <c r="AF2432" s="175" t="n"/>
      <c r="AG2432" s="175" t="n"/>
      <c r="AH2432" s="175" t="n"/>
      <c r="AI2432" s="175" t="n"/>
      <c r="AJ2432" s="175" t="n"/>
    </row>
    <row r="2433">
      <c r="B2433" s="175" t="n"/>
      <c r="C2433" s="175" t="n"/>
      <c r="D2433" s="175" t="n"/>
      <c r="E2433" s="175" t="n"/>
      <c r="F2433" s="175" t="n"/>
      <c r="G2433" s="175" t="n"/>
      <c r="H2433" s="175" t="n"/>
      <c r="I2433" s="175" t="n"/>
      <c r="J2433" s="175" t="n"/>
      <c r="K2433" s="175" t="n"/>
      <c r="L2433" s="175" t="n"/>
      <c r="M2433" s="175" t="n"/>
      <c r="N2433" s="175" t="n"/>
      <c r="O2433" s="175" t="n"/>
      <c r="P2433" s="175" t="n"/>
      <c r="Q2433" s="175" t="n"/>
      <c r="R2433" s="175" t="n"/>
      <c r="S2433" s="257" t="n"/>
      <c r="U2433" s="296" t="n"/>
      <c r="V2433" s="175" t="n"/>
      <c r="W2433" s="175" t="n"/>
      <c r="X2433" s="175" t="n"/>
      <c r="Y2433" s="175" t="n"/>
      <c r="Z2433" s="175" t="n"/>
      <c r="AA2433" s="175" t="n"/>
      <c r="AB2433" s="175" t="n"/>
      <c r="AC2433" s="175" t="n"/>
      <c r="AD2433" s="175" t="n"/>
      <c r="AE2433" s="175" t="n"/>
      <c r="AF2433" s="175" t="n"/>
      <c r="AG2433" s="175" t="n"/>
      <c r="AH2433" s="175" t="n"/>
      <c r="AI2433" s="175" t="n"/>
      <c r="AJ2433" s="175" t="n"/>
    </row>
    <row r="2434">
      <c r="B2434" s="175" t="n"/>
      <c r="C2434" s="175" t="n"/>
      <c r="D2434" s="175" t="n"/>
      <c r="E2434" s="175" t="n"/>
      <c r="F2434" s="175" t="n"/>
      <c r="G2434" s="175" t="n"/>
      <c r="H2434" s="175" t="n"/>
      <c r="I2434" s="175" t="n"/>
      <c r="J2434" s="175" t="n"/>
      <c r="K2434" s="175" t="n"/>
      <c r="L2434" s="175" t="n"/>
      <c r="M2434" s="175" t="n"/>
      <c r="N2434" s="175" t="n"/>
      <c r="O2434" s="175" t="n"/>
      <c r="P2434" s="175" t="n"/>
      <c r="Q2434" s="175" t="n"/>
      <c r="R2434" s="175" t="n"/>
      <c r="S2434" s="257" t="n"/>
      <c r="U2434" s="296" t="n"/>
      <c r="V2434" s="175" t="n"/>
      <c r="W2434" s="175" t="n"/>
      <c r="X2434" s="175" t="n"/>
      <c r="Y2434" s="175" t="n"/>
      <c r="Z2434" s="175" t="n"/>
      <c r="AA2434" s="175" t="n"/>
      <c r="AB2434" s="175" t="n"/>
      <c r="AC2434" s="175" t="n"/>
      <c r="AD2434" s="175" t="n"/>
      <c r="AE2434" s="175" t="n"/>
      <c r="AF2434" s="175" t="n"/>
      <c r="AG2434" s="175" t="n"/>
      <c r="AH2434" s="175" t="n"/>
      <c r="AI2434" s="175" t="n"/>
      <c r="AJ2434" s="175" t="n"/>
    </row>
    <row r="2435">
      <c r="B2435" s="175" t="n"/>
      <c r="C2435" s="175" t="n"/>
      <c r="D2435" s="175" t="n"/>
      <c r="E2435" s="175" t="n"/>
      <c r="F2435" s="175" t="n"/>
      <c r="G2435" s="175" t="n"/>
      <c r="H2435" s="175" t="n"/>
      <c r="I2435" s="175" t="n"/>
      <c r="J2435" s="175" t="n"/>
      <c r="K2435" s="175" t="n"/>
      <c r="L2435" s="175" t="n"/>
      <c r="M2435" s="175" t="n"/>
      <c r="N2435" s="175" t="n"/>
      <c r="O2435" s="175" t="n"/>
      <c r="P2435" s="175" t="n"/>
      <c r="Q2435" s="175" t="n"/>
      <c r="R2435" s="175" t="n"/>
      <c r="S2435" s="257" t="n"/>
      <c r="U2435" s="296" t="n"/>
      <c r="V2435" s="175" t="n"/>
      <c r="W2435" s="175" t="n"/>
      <c r="X2435" s="175" t="n"/>
      <c r="Y2435" s="175" t="n"/>
      <c r="Z2435" s="175" t="n"/>
      <c r="AA2435" s="175" t="n"/>
      <c r="AB2435" s="175" t="n"/>
      <c r="AC2435" s="175" t="n"/>
      <c r="AD2435" s="175" t="n"/>
      <c r="AE2435" s="175" t="n"/>
      <c r="AF2435" s="175" t="n"/>
      <c r="AG2435" s="175" t="n"/>
      <c r="AH2435" s="175" t="n"/>
      <c r="AI2435" s="175" t="n"/>
      <c r="AJ2435" s="175" t="n"/>
    </row>
    <row r="2436">
      <c r="B2436" s="175" t="n"/>
      <c r="C2436" s="175" t="n"/>
      <c r="D2436" s="175" t="n"/>
      <c r="E2436" s="175" t="n"/>
      <c r="F2436" s="175" t="n"/>
      <c r="G2436" s="175" t="n"/>
      <c r="H2436" s="175" t="n"/>
      <c r="I2436" s="175" t="n"/>
      <c r="J2436" s="175" t="n"/>
      <c r="K2436" s="175" t="n"/>
      <c r="L2436" s="175" t="n"/>
      <c r="M2436" s="175" t="n"/>
      <c r="N2436" s="175" t="n"/>
      <c r="O2436" s="175" t="n"/>
      <c r="P2436" s="175" t="n"/>
      <c r="Q2436" s="175" t="n"/>
      <c r="R2436" s="175" t="n"/>
      <c r="S2436" s="257" t="n"/>
      <c r="U2436" s="296" t="n"/>
      <c r="V2436" s="175" t="n"/>
      <c r="W2436" s="175" t="n"/>
      <c r="X2436" s="175" t="n"/>
      <c r="Y2436" s="175" t="n"/>
      <c r="Z2436" s="175" t="n"/>
      <c r="AA2436" s="175" t="n"/>
      <c r="AB2436" s="175" t="n"/>
      <c r="AC2436" s="175" t="n"/>
      <c r="AD2436" s="175" t="n"/>
      <c r="AE2436" s="175" t="n"/>
      <c r="AF2436" s="175" t="n"/>
      <c r="AG2436" s="175" t="n"/>
      <c r="AH2436" s="175" t="n"/>
      <c r="AI2436" s="175" t="n"/>
      <c r="AJ2436" s="175" t="n"/>
    </row>
    <row r="2437">
      <c r="B2437" s="175" t="n"/>
      <c r="C2437" s="175" t="n"/>
      <c r="D2437" s="175" t="n"/>
      <c r="E2437" s="175" t="n"/>
      <c r="F2437" s="175" t="n"/>
      <c r="G2437" s="175" t="n"/>
      <c r="H2437" s="175" t="n"/>
      <c r="I2437" s="175" t="n"/>
      <c r="J2437" s="175" t="n"/>
      <c r="K2437" s="175" t="n"/>
      <c r="L2437" s="175" t="n"/>
      <c r="M2437" s="175" t="n"/>
      <c r="N2437" s="175" t="n"/>
      <c r="O2437" s="175" t="n"/>
      <c r="P2437" s="175" t="n"/>
      <c r="Q2437" s="175" t="n"/>
      <c r="R2437" s="175" t="n"/>
      <c r="S2437" s="257" t="n"/>
      <c r="U2437" s="296" t="n"/>
      <c r="V2437" s="175" t="n"/>
      <c r="W2437" s="175" t="n"/>
      <c r="X2437" s="175" t="n"/>
      <c r="Y2437" s="175" t="n"/>
      <c r="Z2437" s="175" t="n"/>
      <c r="AA2437" s="175" t="n"/>
      <c r="AB2437" s="175" t="n"/>
      <c r="AC2437" s="175" t="n"/>
      <c r="AD2437" s="175" t="n"/>
      <c r="AE2437" s="175" t="n"/>
      <c r="AF2437" s="175" t="n"/>
      <c r="AG2437" s="175" t="n"/>
      <c r="AH2437" s="175" t="n"/>
      <c r="AI2437" s="175" t="n"/>
      <c r="AJ2437" s="175" t="n"/>
    </row>
    <row r="2438">
      <c r="B2438" s="175" t="n"/>
      <c r="C2438" s="175" t="n"/>
      <c r="D2438" s="175" t="n"/>
      <c r="E2438" s="175" t="n"/>
      <c r="F2438" s="175" t="n"/>
      <c r="G2438" s="175" t="n"/>
      <c r="H2438" s="175" t="n"/>
      <c r="I2438" s="175" t="n"/>
      <c r="J2438" s="175" t="n"/>
      <c r="K2438" s="175" t="n"/>
      <c r="L2438" s="175" t="n"/>
      <c r="M2438" s="175" t="n"/>
      <c r="N2438" s="175" t="n"/>
      <c r="O2438" s="175" t="n"/>
      <c r="P2438" s="175" t="n"/>
      <c r="Q2438" s="175" t="n"/>
      <c r="R2438" s="175" t="n"/>
      <c r="S2438" s="257" t="n"/>
      <c r="U2438" s="296" t="n"/>
      <c r="V2438" s="175" t="n"/>
      <c r="W2438" s="175" t="n"/>
      <c r="X2438" s="175" t="n"/>
      <c r="Y2438" s="175" t="n"/>
      <c r="Z2438" s="175" t="n"/>
      <c r="AA2438" s="175" t="n"/>
      <c r="AB2438" s="175" t="n"/>
      <c r="AC2438" s="175" t="n"/>
      <c r="AD2438" s="175" t="n"/>
      <c r="AE2438" s="175" t="n"/>
      <c r="AF2438" s="175" t="n"/>
      <c r="AG2438" s="175" t="n"/>
      <c r="AH2438" s="175" t="n"/>
      <c r="AI2438" s="175" t="n"/>
      <c r="AJ2438" s="175" t="n"/>
    </row>
    <row r="2439">
      <c r="B2439" s="175" t="n"/>
      <c r="C2439" s="175" t="n"/>
      <c r="D2439" s="175" t="n"/>
      <c r="E2439" s="175" t="n"/>
      <c r="F2439" s="175" t="n"/>
      <c r="G2439" s="175" t="n"/>
      <c r="H2439" s="175" t="n"/>
      <c r="I2439" s="175" t="n"/>
      <c r="J2439" s="175" t="n"/>
      <c r="K2439" s="175" t="n"/>
      <c r="L2439" s="175" t="n"/>
      <c r="M2439" s="175" t="n"/>
      <c r="N2439" s="175" t="n"/>
      <c r="O2439" s="175" t="n"/>
      <c r="P2439" s="175" t="n"/>
      <c r="Q2439" s="175" t="n"/>
      <c r="R2439" s="175" t="n"/>
      <c r="S2439" s="257" t="n"/>
      <c r="U2439" s="296" t="n"/>
      <c r="V2439" s="175" t="n"/>
      <c r="W2439" s="175" t="n"/>
      <c r="X2439" s="175" t="n"/>
      <c r="Y2439" s="175" t="n"/>
      <c r="Z2439" s="175" t="n"/>
      <c r="AA2439" s="175" t="n"/>
      <c r="AB2439" s="175" t="n"/>
      <c r="AC2439" s="175" t="n"/>
      <c r="AD2439" s="175" t="n"/>
      <c r="AE2439" s="175" t="n"/>
      <c r="AF2439" s="175" t="n"/>
      <c r="AG2439" s="175" t="n"/>
      <c r="AH2439" s="175" t="n"/>
      <c r="AI2439" s="175" t="n"/>
      <c r="AJ2439" s="175" t="n"/>
    </row>
    <row r="2440">
      <c r="B2440" s="175" t="n"/>
      <c r="C2440" s="175" t="n"/>
      <c r="D2440" s="175" t="n"/>
      <c r="E2440" s="175" t="n"/>
      <c r="F2440" s="175" t="n"/>
      <c r="G2440" s="175" t="n"/>
      <c r="H2440" s="175" t="n"/>
      <c r="I2440" s="175" t="n"/>
      <c r="J2440" s="175" t="n"/>
      <c r="K2440" s="175" t="n"/>
      <c r="L2440" s="175" t="n"/>
      <c r="M2440" s="175" t="n"/>
      <c r="N2440" s="175" t="n"/>
      <c r="O2440" s="175" t="n"/>
      <c r="P2440" s="175" t="n"/>
      <c r="Q2440" s="175" t="n"/>
      <c r="R2440" s="175" t="n"/>
      <c r="S2440" s="257" t="n"/>
      <c r="U2440" s="296" t="n"/>
      <c r="V2440" s="175" t="n"/>
      <c r="W2440" s="175" t="n"/>
      <c r="X2440" s="175" t="n"/>
      <c r="Y2440" s="175" t="n"/>
      <c r="Z2440" s="175" t="n"/>
      <c r="AA2440" s="175" t="n"/>
      <c r="AB2440" s="175" t="n"/>
      <c r="AC2440" s="175" t="n"/>
      <c r="AD2440" s="175" t="n"/>
      <c r="AE2440" s="175" t="n"/>
      <c r="AF2440" s="175" t="n"/>
      <c r="AG2440" s="175" t="n"/>
      <c r="AH2440" s="175" t="n"/>
      <c r="AI2440" s="175" t="n"/>
      <c r="AJ2440" s="175" t="n"/>
    </row>
    <row r="2441">
      <c r="B2441" s="175" t="n"/>
      <c r="C2441" s="175" t="n"/>
      <c r="D2441" s="175" t="n"/>
      <c r="E2441" s="175" t="n"/>
      <c r="F2441" s="175" t="n"/>
      <c r="G2441" s="175" t="n"/>
      <c r="H2441" s="175" t="n"/>
      <c r="I2441" s="175" t="n"/>
      <c r="J2441" s="175" t="n"/>
      <c r="K2441" s="175" t="n"/>
      <c r="L2441" s="175" t="n"/>
      <c r="M2441" s="175" t="n"/>
      <c r="N2441" s="175" t="n"/>
      <c r="O2441" s="175" t="n"/>
      <c r="P2441" s="175" t="n"/>
      <c r="Q2441" s="175" t="n"/>
      <c r="R2441" s="175" t="n"/>
      <c r="S2441" s="257" t="n"/>
      <c r="U2441" s="296" t="n"/>
      <c r="V2441" s="175" t="n"/>
      <c r="W2441" s="175" t="n"/>
      <c r="X2441" s="175" t="n"/>
      <c r="Y2441" s="175" t="n"/>
      <c r="Z2441" s="175" t="n"/>
      <c r="AA2441" s="175" t="n"/>
      <c r="AB2441" s="175" t="n"/>
      <c r="AC2441" s="175" t="n"/>
      <c r="AD2441" s="175" t="n"/>
      <c r="AE2441" s="175" t="n"/>
      <c r="AF2441" s="175" t="n"/>
      <c r="AG2441" s="175" t="n"/>
      <c r="AH2441" s="175" t="n"/>
      <c r="AI2441" s="175" t="n"/>
      <c r="AJ2441" s="175" t="n"/>
    </row>
    <row r="2442">
      <c r="B2442" s="175" t="n"/>
      <c r="C2442" s="175" t="n"/>
      <c r="D2442" s="175" t="n"/>
      <c r="E2442" s="175" t="n"/>
      <c r="F2442" s="175" t="n"/>
      <c r="G2442" s="175" t="n"/>
      <c r="H2442" s="175" t="n"/>
      <c r="I2442" s="175" t="n"/>
      <c r="J2442" s="175" t="n"/>
      <c r="K2442" s="175" t="n"/>
      <c r="L2442" s="175" t="n"/>
      <c r="M2442" s="175" t="n"/>
      <c r="N2442" s="175" t="n"/>
      <c r="O2442" s="175" t="n"/>
      <c r="P2442" s="175" t="n"/>
      <c r="Q2442" s="175" t="n"/>
      <c r="R2442" s="175" t="n"/>
      <c r="S2442" s="257" t="n"/>
      <c r="U2442" s="296" t="n"/>
      <c r="V2442" s="175" t="n"/>
      <c r="W2442" s="175" t="n"/>
      <c r="X2442" s="175" t="n"/>
      <c r="Y2442" s="175" t="n"/>
      <c r="Z2442" s="175" t="n"/>
      <c r="AA2442" s="175" t="n"/>
      <c r="AB2442" s="175" t="n"/>
      <c r="AC2442" s="175" t="n"/>
      <c r="AD2442" s="175" t="n"/>
      <c r="AE2442" s="175" t="n"/>
      <c r="AF2442" s="175" t="n"/>
      <c r="AG2442" s="175" t="n"/>
      <c r="AH2442" s="175" t="n"/>
      <c r="AI2442" s="175" t="n"/>
      <c r="AJ2442" s="175" t="n"/>
    </row>
    <row r="2443">
      <c r="B2443" s="175" t="n"/>
      <c r="C2443" s="175" t="n"/>
      <c r="D2443" s="175" t="n"/>
      <c r="E2443" s="175" t="n"/>
      <c r="F2443" s="175" t="n"/>
      <c r="G2443" s="175" t="n"/>
      <c r="H2443" s="175" t="n"/>
      <c r="I2443" s="175" t="n"/>
      <c r="J2443" s="175" t="n"/>
      <c r="K2443" s="175" t="n"/>
      <c r="L2443" s="175" t="n"/>
      <c r="M2443" s="175" t="n"/>
      <c r="N2443" s="175" t="n"/>
      <c r="O2443" s="175" t="n"/>
      <c r="P2443" s="175" t="n"/>
      <c r="Q2443" s="175" t="n"/>
      <c r="R2443" s="175" t="n"/>
      <c r="S2443" s="257" t="n"/>
      <c r="U2443" s="296" t="n"/>
      <c r="V2443" s="175" t="n"/>
      <c r="W2443" s="175" t="n"/>
      <c r="X2443" s="175" t="n"/>
      <c r="Y2443" s="175" t="n"/>
      <c r="Z2443" s="175" t="n"/>
      <c r="AA2443" s="175" t="n"/>
      <c r="AB2443" s="175" t="n"/>
      <c r="AC2443" s="175" t="n"/>
      <c r="AD2443" s="175" t="n"/>
      <c r="AE2443" s="175" t="n"/>
      <c r="AF2443" s="175" t="n"/>
      <c r="AG2443" s="175" t="n"/>
      <c r="AH2443" s="175" t="n"/>
      <c r="AI2443" s="175" t="n"/>
      <c r="AJ2443" s="175" t="n"/>
    </row>
    <row r="2444">
      <c r="B2444" s="175" t="n"/>
      <c r="C2444" s="175" t="n"/>
      <c r="D2444" s="175" t="n"/>
      <c r="E2444" s="175" t="n"/>
      <c r="F2444" s="175" t="n"/>
      <c r="G2444" s="175" t="n"/>
      <c r="H2444" s="175" t="n"/>
      <c r="I2444" s="175" t="n"/>
      <c r="J2444" s="175" t="n"/>
      <c r="K2444" s="175" t="n"/>
      <c r="L2444" s="175" t="n"/>
      <c r="M2444" s="175" t="n"/>
      <c r="N2444" s="175" t="n"/>
      <c r="O2444" s="175" t="n"/>
      <c r="P2444" s="175" t="n"/>
      <c r="Q2444" s="175" t="n"/>
      <c r="R2444" s="175" t="n"/>
      <c r="S2444" s="257" t="n"/>
      <c r="U2444" s="296" t="n"/>
      <c r="V2444" s="175" t="n"/>
      <c r="W2444" s="175" t="n"/>
      <c r="X2444" s="175" t="n"/>
      <c r="Y2444" s="175" t="n"/>
      <c r="Z2444" s="175" t="n"/>
      <c r="AA2444" s="175" t="n"/>
      <c r="AB2444" s="175" t="n"/>
      <c r="AC2444" s="175" t="n"/>
      <c r="AD2444" s="175" t="n"/>
      <c r="AE2444" s="175" t="n"/>
      <c r="AF2444" s="175" t="n"/>
      <c r="AG2444" s="175" t="n"/>
      <c r="AH2444" s="175" t="n"/>
      <c r="AI2444" s="175" t="n"/>
      <c r="AJ2444" s="175" t="n"/>
    </row>
    <row r="2445">
      <c r="B2445" s="175" t="n"/>
      <c r="C2445" s="175" t="n"/>
      <c r="D2445" s="175" t="n"/>
      <c r="E2445" s="175" t="n"/>
      <c r="F2445" s="175" t="n"/>
      <c r="G2445" s="175" t="n"/>
      <c r="H2445" s="175" t="n"/>
      <c r="I2445" s="175" t="n"/>
      <c r="J2445" s="175" t="n"/>
      <c r="K2445" s="175" t="n"/>
      <c r="L2445" s="175" t="n"/>
      <c r="M2445" s="175" t="n"/>
      <c r="N2445" s="175" t="n"/>
      <c r="O2445" s="175" t="n"/>
      <c r="P2445" s="175" t="n"/>
      <c r="Q2445" s="175" t="n"/>
      <c r="R2445" s="175" t="n"/>
      <c r="S2445" s="257" t="n"/>
      <c r="U2445" s="296" t="n"/>
      <c r="V2445" s="175" t="n"/>
      <c r="W2445" s="175" t="n"/>
      <c r="X2445" s="175" t="n"/>
      <c r="Y2445" s="175" t="n"/>
      <c r="Z2445" s="175" t="n"/>
      <c r="AA2445" s="175" t="n"/>
      <c r="AB2445" s="175" t="n"/>
      <c r="AC2445" s="175" t="n"/>
      <c r="AD2445" s="175" t="n"/>
      <c r="AE2445" s="175" t="n"/>
      <c r="AF2445" s="175" t="n"/>
      <c r="AG2445" s="175" t="n"/>
      <c r="AH2445" s="175" t="n"/>
      <c r="AI2445" s="175" t="n"/>
      <c r="AJ2445" s="175" t="n"/>
    </row>
    <row r="2446">
      <c r="B2446" s="175" t="n"/>
      <c r="C2446" s="175" t="n"/>
      <c r="D2446" s="175" t="n"/>
      <c r="E2446" s="175" t="n"/>
      <c r="F2446" s="175" t="n"/>
      <c r="G2446" s="175" t="n"/>
      <c r="H2446" s="175" t="n"/>
      <c r="I2446" s="175" t="n"/>
      <c r="J2446" s="175" t="n"/>
      <c r="K2446" s="175" t="n"/>
      <c r="L2446" s="175" t="n"/>
      <c r="M2446" s="175" t="n"/>
      <c r="N2446" s="175" t="n"/>
      <c r="O2446" s="175" t="n"/>
      <c r="P2446" s="175" t="n"/>
      <c r="Q2446" s="175" t="n"/>
      <c r="R2446" s="175" t="n"/>
      <c r="S2446" s="257" t="n"/>
      <c r="U2446" s="296" t="n"/>
      <c r="V2446" s="175" t="n"/>
      <c r="W2446" s="175" t="n"/>
      <c r="X2446" s="175" t="n"/>
      <c r="Y2446" s="175" t="n"/>
      <c r="Z2446" s="175" t="n"/>
      <c r="AA2446" s="175" t="n"/>
      <c r="AB2446" s="175" t="n"/>
      <c r="AC2446" s="175" t="n"/>
      <c r="AD2446" s="175" t="n"/>
      <c r="AE2446" s="175" t="n"/>
      <c r="AF2446" s="175" t="n"/>
      <c r="AG2446" s="175" t="n"/>
      <c r="AH2446" s="175" t="n"/>
      <c r="AI2446" s="175" t="n"/>
      <c r="AJ2446" s="175" t="n"/>
    </row>
    <row r="2447">
      <c r="B2447" s="175" t="n"/>
      <c r="C2447" s="175" t="n"/>
      <c r="D2447" s="175" t="n"/>
      <c r="E2447" s="175" t="n"/>
      <c r="F2447" s="175" t="n"/>
      <c r="G2447" s="175" t="n"/>
      <c r="H2447" s="175" t="n"/>
      <c r="I2447" s="175" t="n"/>
      <c r="J2447" s="175" t="n"/>
      <c r="K2447" s="175" t="n"/>
      <c r="L2447" s="175" t="n"/>
      <c r="M2447" s="175" t="n"/>
      <c r="N2447" s="175" t="n"/>
      <c r="O2447" s="175" t="n"/>
      <c r="P2447" s="175" t="n"/>
      <c r="Q2447" s="175" t="n"/>
      <c r="R2447" s="175" t="n"/>
      <c r="S2447" s="257" t="n"/>
      <c r="U2447" s="296" t="n"/>
      <c r="V2447" s="175" t="n"/>
      <c r="W2447" s="175" t="n"/>
      <c r="X2447" s="175" t="n"/>
      <c r="Y2447" s="175" t="n"/>
      <c r="Z2447" s="175" t="n"/>
      <c r="AA2447" s="175" t="n"/>
      <c r="AB2447" s="175" t="n"/>
      <c r="AC2447" s="175" t="n"/>
      <c r="AD2447" s="175" t="n"/>
      <c r="AE2447" s="175" t="n"/>
      <c r="AF2447" s="175" t="n"/>
      <c r="AG2447" s="175" t="n"/>
      <c r="AH2447" s="175" t="n"/>
      <c r="AI2447" s="175" t="n"/>
      <c r="AJ2447" s="175" t="n"/>
    </row>
    <row r="2448">
      <c r="B2448" s="175" t="n"/>
      <c r="C2448" s="175" t="n"/>
      <c r="D2448" s="175" t="n"/>
      <c r="E2448" s="175" t="n"/>
      <c r="F2448" s="175" t="n"/>
      <c r="G2448" s="175" t="n"/>
      <c r="H2448" s="175" t="n"/>
      <c r="I2448" s="175" t="n"/>
      <c r="J2448" s="175" t="n"/>
      <c r="K2448" s="175" t="n"/>
      <c r="L2448" s="175" t="n"/>
      <c r="M2448" s="175" t="n"/>
      <c r="N2448" s="175" t="n"/>
      <c r="O2448" s="175" t="n"/>
      <c r="P2448" s="175" t="n"/>
      <c r="Q2448" s="175" t="n"/>
      <c r="R2448" s="175" t="n"/>
      <c r="S2448" s="257" t="n"/>
      <c r="U2448" s="296" t="n"/>
      <c r="V2448" s="175" t="n"/>
      <c r="W2448" s="175" t="n"/>
      <c r="X2448" s="175" t="n"/>
      <c r="Y2448" s="175" t="n"/>
      <c r="Z2448" s="175" t="n"/>
      <c r="AA2448" s="175" t="n"/>
      <c r="AB2448" s="175" t="n"/>
      <c r="AC2448" s="175" t="n"/>
      <c r="AD2448" s="175" t="n"/>
      <c r="AE2448" s="175" t="n"/>
      <c r="AF2448" s="175" t="n"/>
      <c r="AG2448" s="175" t="n"/>
      <c r="AH2448" s="175" t="n"/>
      <c r="AI2448" s="175" t="n"/>
      <c r="AJ2448" s="175" t="n"/>
    </row>
    <row r="2449">
      <c r="B2449" s="175" t="n"/>
      <c r="C2449" s="175" t="n"/>
      <c r="D2449" s="175" t="n"/>
      <c r="E2449" s="175" t="n"/>
      <c r="F2449" s="175" t="n"/>
      <c r="G2449" s="175" t="n"/>
      <c r="H2449" s="175" t="n"/>
      <c r="I2449" s="175" t="n"/>
      <c r="J2449" s="175" t="n"/>
      <c r="K2449" s="175" t="n"/>
      <c r="L2449" s="175" t="n"/>
      <c r="M2449" s="175" t="n"/>
      <c r="N2449" s="175" t="n"/>
      <c r="O2449" s="175" t="n"/>
      <c r="P2449" s="175" t="n"/>
      <c r="Q2449" s="175" t="n"/>
      <c r="R2449" s="175" t="n"/>
      <c r="S2449" s="257" t="n"/>
      <c r="U2449" s="296" t="n"/>
      <c r="V2449" s="175" t="n"/>
      <c r="W2449" s="175" t="n"/>
      <c r="X2449" s="175" t="n"/>
      <c r="Y2449" s="175" t="n"/>
      <c r="Z2449" s="175" t="n"/>
      <c r="AA2449" s="175" t="n"/>
      <c r="AB2449" s="175" t="n"/>
      <c r="AC2449" s="175" t="n"/>
      <c r="AD2449" s="175" t="n"/>
      <c r="AE2449" s="175" t="n"/>
      <c r="AF2449" s="175" t="n"/>
      <c r="AG2449" s="175" t="n"/>
      <c r="AH2449" s="175" t="n"/>
      <c r="AI2449" s="175" t="n"/>
      <c r="AJ2449" s="175" t="n"/>
    </row>
    <row r="2450">
      <c r="B2450" s="175" t="n"/>
      <c r="C2450" s="175" t="n"/>
      <c r="D2450" s="175" t="n"/>
      <c r="E2450" s="175" t="n"/>
      <c r="F2450" s="175" t="n"/>
      <c r="G2450" s="175" t="n"/>
      <c r="H2450" s="175" t="n"/>
      <c r="I2450" s="175" t="n"/>
      <c r="J2450" s="175" t="n"/>
      <c r="K2450" s="175" t="n"/>
      <c r="L2450" s="175" t="n"/>
      <c r="M2450" s="175" t="n"/>
      <c r="N2450" s="175" t="n"/>
      <c r="O2450" s="175" t="n"/>
      <c r="P2450" s="175" t="n"/>
      <c r="Q2450" s="175" t="n"/>
      <c r="R2450" s="175" t="n"/>
      <c r="S2450" s="257" t="n"/>
      <c r="U2450" s="296" t="n"/>
      <c r="V2450" s="175" t="n"/>
      <c r="W2450" s="175" t="n"/>
      <c r="X2450" s="175" t="n"/>
      <c r="Y2450" s="175" t="n"/>
      <c r="Z2450" s="175" t="n"/>
      <c r="AA2450" s="175" t="n"/>
      <c r="AB2450" s="175" t="n"/>
      <c r="AC2450" s="175" t="n"/>
      <c r="AD2450" s="175" t="n"/>
      <c r="AE2450" s="175" t="n"/>
      <c r="AF2450" s="175" t="n"/>
      <c r="AG2450" s="175" t="n"/>
      <c r="AH2450" s="175" t="n"/>
      <c r="AI2450" s="175" t="n"/>
      <c r="AJ2450" s="175" t="n"/>
    </row>
    <row r="2451">
      <c r="B2451" s="175" t="n"/>
      <c r="C2451" s="175" t="n"/>
      <c r="D2451" s="175" t="n"/>
      <c r="E2451" s="175" t="n"/>
      <c r="F2451" s="175" t="n"/>
      <c r="G2451" s="175" t="n"/>
      <c r="H2451" s="175" t="n"/>
      <c r="I2451" s="175" t="n"/>
      <c r="J2451" s="175" t="n"/>
      <c r="K2451" s="175" t="n"/>
      <c r="L2451" s="175" t="n"/>
      <c r="M2451" s="175" t="n"/>
      <c r="N2451" s="175" t="n"/>
      <c r="O2451" s="175" t="n"/>
      <c r="P2451" s="175" t="n"/>
      <c r="Q2451" s="175" t="n"/>
      <c r="R2451" s="175" t="n"/>
      <c r="S2451" s="257" t="n"/>
      <c r="U2451" s="296" t="n"/>
      <c r="V2451" s="175" t="n"/>
      <c r="W2451" s="175" t="n"/>
      <c r="X2451" s="175" t="n"/>
      <c r="Y2451" s="175" t="n"/>
      <c r="Z2451" s="175" t="n"/>
      <c r="AA2451" s="175" t="n"/>
      <c r="AB2451" s="175" t="n"/>
      <c r="AC2451" s="175" t="n"/>
      <c r="AD2451" s="175" t="n"/>
      <c r="AE2451" s="175" t="n"/>
      <c r="AF2451" s="175" t="n"/>
      <c r="AG2451" s="175" t="n"/>
      <c r="AH2451" s="175" t="n"/>
      <c r="AI2451" s="175" t="n"/>
      <c r="AJ2451" s="175" t="n"/>
    </row>
    <row r="2452">
      <c r="B2452" s="175" t="n"/>
      <c r="C2452" s="175" t="n"/>
      <c r="D2452" s="175" t="n"/>
      <c r="E2452" s="175" t="n"/>
      <c r="F2452" s="175" t="n"/>
      <c r="G2452" s="175" t="n"/>
      <c r="H2452" s="175" t="n"/>
      <c r="I2452" s="175" t="n"/>
      <c r="J2452" s="175" t="n"/>
      <c r="K2452" s="175" t="n"/>
      <c r="L2452" s="175" t="n"/>
      <c r="M2452" s="175" t="n"/>
      <c r="N2452" s="175" t="n"/>
      <c r="O2452" s="175" t="n"/>
      <c r="P2452" s="175" t="n"/>
      <c r="Q2452" s="175" t="n"/>
      <c r="R2452" s="175" t="n"/>
      <c r="S2452" s="257" t="n"/>
      <c r="U2452" s="296" t="n"/>
      <c r="V2452" s="175" t="n"/>
      <c r="W2452" s="175" t="n"/>
      <c r="X2452" s="175" t="n"/>
      <c r="Y2452" s="175" t="n"/>
      <c r="Z2452" s="175" t="n"/>
      <c r="AA2452" s="175" t="n"/>
      <c r="AB2452" s="175" t="n"/>
      <c r="AC2452" s="175" t="n"/>
      <c r="AD2452" s="175" t="n"/>
      <c r="AE2452" s="175" t="n"/>
      <c r="AF2452" s="175" t="n"/>
      <c r="AG2452" s="175" t="n"/>
      <c r="AH2452" s="175" t="n"/>
      <c r="AI2452" s="175" t="n"/>
      <c r="AJ2452" s="175" t="n"/>
    </row>
    <row r="2453">
      <c r="B2453" s="175" t="n"/>
      <c r="C2453" s="175" t="n"/>
      <c r="D2453" s="175" t="n"/>
      <c r="E2453" s="175" t="n"/>
      <c r="F2453" s="175" t="n"/>
      <c r="G2453" s="175" t="n"/>
      <c r="H2453" s="175" t="n"/>
      <c r="I2453" s="175" t="n"/>
      <c r="J2453" s="175" t="n"/>
      <c r="K2453" s="175" t="n"/>
      <c r="L2453" s="175" t="n"/>
      <c r="M2453" s="175" t="n"/>
      <c r="N2453" s="175" t="n"/>
      <c r="O2453" s="175" t="n"/>
      <c r="P2453" s="175" t="n"/>
      <c r="Q2453" s="175" t="n"/>
      <c r="R2453" s="175" t="n"/>
      <c r="S2453" s="257" t="n"/>
      <c r="U2453" s="296" t="n"/>
      <c r="V2453" s="175" t="n"/>
      <c r="W2453" s="175" t="n"/>
      <c r="X2453" s="175" t="n"/>
      <c r="Y2453" s="175" t="n"/>
      <c r="Z2453" s="175" t="n"/>
      <c r="AA2453" s="175" t="n"/>
      <c r="AB2453" s="175" t="n"/>
      <c r="AC2453" s="175" t="n"/>
      <c r="AD2453" s="175" t="n"/>
      <c r="AE2453" s="175" t="n"/>
      <c r="AF2453" s="175" t="n"/>
      <c r="AG2453" s="175" t="n"/>
      <c r="AH2453" s="175" t="n"/>
      <c r="AI2453" s="175" t="n"/>
      <c r="AJ2453" s="175" t="n"/>
    </row>
    <row r="2454">
      <c r="B2454" s="175" t="n"/>
      <c r="C2454" s="175" t="n"/>
      <c r="D2454" s="175" t="n"/>
      <c r="E2454" s="175" t="n"/>
      <c r="F2454" s="175" t="n"/>
      <c r="G2454" s="175" t="n"/>
      <c r="H2454" s="175" t="n"/>
      <c r="I2454" s="175" t="n"/>
      <c r="J2454" s="175" t="n"/>
      <c r="K2454" s="175" t="n"/>
      <c r="L2454" s="175" t="n"/>
      <c r="M2454" s="175" t="n"/>
      <c r="N2454" s="175" t="n"/>
      <c r="O2454" s="175" t="n"/>
      <c r="P2454" s="175" t="n"/>
      <c r="Q2454" s="175" t="n"/>
      <c r="R2454" s="175" t="n"/>
      <c r="S2454" s="257" t="n"/>
      <c r="U2454" s="296" t="n"/>
      <c r="V2454" s="175" t="n"/>
      <c r="W2454" s="175" t="n"/>
      <c r="X2454" s="175" t="n"/>
      <c r="Y2454" s="175" t="n"/>
      <c r="Z2454" s="175" t="n"/>
      <c r="AA2454" s="175" t="n"/>
      <c r="AB2454" s="175" t="n"/>
      <c r="AC2454" s="175" t="n"/>
      <c r="AD2454" s="175" t="n"/>
      <c r="AE2454" s="175" t="n"/>
      <c r="AF2454" s="175" t="n"/>
      <c r="AG2454" s="175" t="n"/>
      <c r="AH2454" s="175" t="n"/>
      <c r="AI2454" s="175" t="n"/>
      <c r="AJ2454" s="175" t="n"/>
    </row>
    <row r="2455">
      <c r="B2455" s="175" t="n"/>
      <c r="C2455" s="175" t="n"/>
      <c r="D2455" s="175" t="n"/>
      <c r="E2455" s="175" t="n"/>
      <c r="F2455" s="175" t="n"/>
      <c r="G2455" s="175" t="n"/>
      <c r="H2455" s="175" t="n"/>
      <c r="I2455" s="175" t="n"/>
      <c r="J2455" s="175" t="n"/>
      <c r="K2455" s="175" t="n"/>
      <c r="L2455" s="175" t="n"/>
      <c r="M2455" s="175" t="n"/>
      <c r="N2455" s="175" t="n"/>
      <c r="O2455" s="175" t="n"/>
      <c r="P2455" s="175" t="n"/>
      <c r="Q2455" s="175" t="n"/>
      <c r="R2455" s="175" t="n"/>
      <c r="S2455" s="257" t="n"/>
      <c r="U2455" s="296" t="n"/>
      <c r="V2455" s="175" t="n"/>
      <c r="W2455" s="175" t="n"/>
      <c r="X2455" s="175" t="n"/>
      <c r="Y2455" s="175" t="n"/>
      <c r="Z2455" s="175" t="n"/>
      <c r="AA2455" s="175" t="n"/>
      <c r="AB2455" s="175" t="n"/>
      <c r="AC2455" s="175" t="n"/>
      <c r="AD2455" s="175" t="n"/>
      <c r="AE2455" s="175" t="n"/>
      <c r="AF2455" s="175" t="n"/>
      <c r="AG2455" s="175" t="n"/>
      <c r="AH2455" s="175" t="n"/>
      <c r="AI2455" s="175" t="n"/>
      <c r="AJ2455" s="175" t="n"/>
    </row>
    <row r="2456">
      <c r="B2456" s="175" t="n"/>
      <c r="C2456" s="175" t="n"/>
      <c r="D2456" s="175" t="n"/>
      <c r="E2456" s="175" t="n"/>
      <c r="F2456" s="175" t="n"/>
      <c r="G2456" s="175" t="n"/>
      <c r="H2456" s="175" t="n"/>
      <c r="I2456" s="175" t="n"/>
      <c r="J2456" s="175" t="n"/>
      <c r="K2456" s="175" t="n"/>
      <c r="L2456" s="175" t="n"/>
      <c r="M2456" s="175" t="n"/>
      <c r="N2456" s="175" t="n"/>
      <c r="O2456" s="175" t="n"/>
      <c r="P2456" s="175" t="n"/>
      <c r="Q2456" s="175" t="n"/>
      <c r="R2456" s="175" t="n"/>
      <c r="S2456" s="257" t="n"/>
      <c r="U2456" s="296" t="n"/>
      <c r="V2456" s="175" t="n"/>
      <c r="W2456" s="175" t="n"/>
      <c r="X2456" s="175" t="n"/>
      <c r="Y2456" s="175" t="n"/>
      <c r="Z2456" s="175" t="n"/>
      <c r="AA2456" s="175" t="n"/>
      <c r="AB2456" s="175" t="n"/>
      <c r="AC2456" s="175" t="n"/>
      <c r="AD2456" s="175" t="n"/>
      <c r="AE2456" s="175" t="n"/>
      <c r="AF2456" s="175" t="n"/>
      <c r="AG2456" s="175" t="n"/>
      <c r="AH2456" s="175" t="n"/>
      <c r="AI2456" s="175" t="n"/>
      <c r="AJ2456" s="175" t="n"/>
    </row>
    <row r="2457">
      <c r="B2457" s="175" t="n"/>
      <c r="C2457" s="175" t="n"/>
      <c r="D2457" s="175" t="n"/>
      <c r="E2457" s="175" t="n"/>
      <c r="F2457" s="175" t="n"/>
      <c r="G2457" s="175" t="n"/>
      <c r="H2457" s="175" t="n"/>
      <c r="I2457" s="175" t="n"/>
      <c r="J2457" s="175" t="n"/>
      <c r="K2457" s="175" t="n"/>
      <c r="L2457" s="175" t="n"/>
      <c r="M2457" s="175" t="n"/>
      <c r="N2457" s="175" t="n"/>
      <c r="O2457" s="175" t="n"/>
      <c r="P2457" s="175" t="n"/>
      <c r="Q2457" s="175" t="n"/>
      <c r="R2457" s="175" t="n"/>
      <c r="S2457" s="257" t="n"/>
      <c r="U2457" s="296" t="n"/>
      <c r="V2457" s="175" t="n"/>
      <c r="W2457" s="175" t="n"/>
      <c r="X2457" s="175" t="n"/>
      <c r="Y2457" s="175" t="n"/>
      <c r="Z2457" s="175" t="n"/>
      <c r="AA2457" s="175" t="n"/>
      <c r="AB2457" s="175" t="n"/>
      <c r="AC2457" s="175" t="n"/>
      <c r="AD2457" s="175" t="n"/>
      <c r="AE2457" s="175" t="n"/>
      <c r="AF2457" s="175" t="n"/>
      <c r="AG2457" s="175" t="n"/>
      <c r="AH2457" s="175" t="n"/>
      <c r="AI2457" s="175" t="n"/>
      <c r="AJ2457" s="175" t="n"/>
    </row>
    <row r="2458">
      <c r="B2458" s="175" t="n"/>
      <c r="C2458" s="175" t="n"/>
      <c r="D2458" s="175" t="n"/>
      <c r="E2458" s="175" t="n"/>
      <c r="F2458" s="175" t="n"/>
      <c r="G2458" s="175" t="n"/>
      <c r="H2458" s="175" t="n"/>
      <c r="I2458" s="175" t="n"/>
      <c r="J2458" s="175" t="n"/>
      <c r="K2458" s="175" t="n"/>
      <c r="L2458" s="175" t="n"/>
      <c r="M2458" s="175" t="n"/>
      <c r="N2458" s="175" t="n"/>
      <c r="O2458" s="175" t="n"/>
      <c r="P2458" s="175" t="n"/>
      <c r="Q2458" s="175" t="n"/>
      <c r="R2458" s="175" t="n"/>
      <c r="S2458" s="257" t="n"/>
      <c r="U2458" s="296" t="n"/>
      <c r="V2458" s="175" t="n"/>
      <c r="W2458" s="175" t="n"/>
      <c r="X2458" s="175" t="n"/>
      <c r="Y2458" s="175" t="n"/>
      <c r="Z2458" s="175" t="n"/>
      <c r="AA2458" s="175" t="n"/>
      <c r="AB2458" s="175" t="n"/>
      <c r="AC2458" s="175" t="n"/>
      <c r="AD2458" s="175" t="n"/>
      <c r="AE2458" s="175" t="n"/>
      <c r="AF2458" s="175" t="n"/>
      <c r="AG2458" s="175" t="n"/>
      <c r="AH2458" s="175" t="n"/>
      <c r="AI2458" s="175" t="n"/>
      <c r="AJ2458" s="175" t="n"/>
    </row>
    <row r="2459">
      <c r="B2459" s="175" t="n"/>
      <c r="C2459" s="175" t="n"/>
      <c r="D2459" s="175" t="n"/>
      <c r="E2459" s="175" t="n"/>
      <c r="F2459" s="175" t="n"/>
      <c r="G2459" s="175" t="n"/>
      <c r="H2459" s="175" t="n"/>
      <c r="I2459" s="175" t="n"/>
      <c r="J2459" s="175" t="n"/>
      <c r="K2459" s="175" t="n"/>
      <c r="L2459" s="175" t="n"/>
      <c r="M2459" s="175" t="n"/>
      <c r="N2459" s="175" t="n"/>
      <c r="O2459" s="175" t="n"/>
      <c r="P2459" s="175" t="n"/>
      <c r="Q2459" s="175" t="n"/>
      <c r="R2459" s="175" t="n"/>
      <c r="S2459" s="257" t="n"/>
      <c r="U2459" s="296" t="n"/>
      <c r="V2459" s="175" t="n"/>
      <c r="W2459" s="175" t="n"/>
      <c r="X2459" s="175" t="n"/>
      <c r="Y2459" s="175" t="n"/>
      <c r="Z2459" s="175" t="n"/>
      <c r="AA2459" s="175" t="n"/>
      <c r="AB2459" s="175" t="n"/>
      <c r="AC2459" s="175" t="n"/>
      <c r="AD2459" s="175" t="n"/>
      <c r="AE2459" s="175" t="n"/>
      <c r="AF2459" s="175" t="n"/>
      <c r="AG2459" s="175" t="n"/>
      <c r="AH2459" s="175" t="n"/>
      <c r="AI2459" s="175" t="n"/>
      <c r="AJ2459" s="175" t="n"/>
    </row>
    <row r="2460">
      <c r="B2460" s="175" t="n"/>
      <c r="C2460" s="175" t="n"/>
      <c r="D2460" s="175" t="n"/>
      <c r="E2460" s="175" t="n"/>
      <c r="F2460" s="175" t="n"/>
      <c r="G2460" s="175" t="n"/>
      <c r="H2460" s="175" t="n"/>
      <c r="I2460" s="175" t="n"/>
      <c r="J2460" s="175" t="n"/>
      <c r="K2460" s="175" t="n"/>
      <c r="L2460" s="175" t="n"/>
      <c r="M2460" s="175" t="n"/>
      <c r="N2460" s="175" t="n"/>
      <c r="O2460" s="175" t="n"/>
      <c r="P2460" s="175" t="n"/>
      <c r="Q2460" s="175" t="n"/>
      <c r="R2460" s="175" t="n"/>
      <c r="S2460" s="257" t="n"/>
      <c r="U2460" s="296" t="n"/>
      <c r="V2460" s="175" t="n"/>
      <c r="W2460" s="175" t="n"/>
      <c r="X2460" s="175" t="n"/>
      <c r="Y2460" s="175" t="n"/>
      <c r="Z2460" s="175" t="n"/>
      <c r="AA2460" s="175" t="n"/>
      <c r="AB2460" s="175" t="n"/>
      <c r="AC2460" s="175" t="n"/>
      <c r="AD2460" s="175" t="n"/>
      <c r="AE2460" s="175" t="n"/>
      <c r="AF2460" s="175" t="n"/>
      <c r="AG2460" s="175" t="n"/>
      <c r="AH2460" s="175" t="n"/>
      <c r="AI2460" s="175" t="n"/>
      <c r="AJ2460" s="175" t="n"/>
    </row>
    <row r="2461">
      <c r="B2461" s="175" t="n"/>
      <c r="C2461" s="175" t="n"/>
      <c r="D2461" s="175" t="n"/>
      <c r="E2461" s="175" t="n"/>
      <c r="F2461" s="175" t="n"/>
      <c r="G2461" s="175" t="n"/>
      <c r="H2461" s="175" t="n"/>
      <c r="I2461" s="175" t="n"/>
      <c r="J2461" s="175" t="n"/>
      <c r="K2461" s="175" t="n"/>
      <c r="L2461" s="175" t="n"/>
      <c r="M2461" s="175" t="n"/>
      <c r="N2461" s="175" t="n"/>
      <c r="O2461" s="175" t="n"/>
      <c r="P2461" s="175" t="n"/>
      <c r="Q2461" s="175" t="n"/>
      <c r="R2461" s="175" t="n"/>
      <c r="S2461" s="257" t="n"/>
      <c r="U2461" s="296" t="n"/>
      <c r="V2461" s="175" t="n"/>
      <c r="W2461" s="175" t="n"/>
      <c r="X2461" s="175" t="n"/>
      <c r="Y2461" s="175" t="n"/>
      <c r="Z2461" s="175" t="n"/>
      <c r="AA2461" s="175" t="n"/>
      <c r="AB2461" s="175" t="n"/>
      <c r="AC2461" s="175" t="n"/>
      <c r="AD2461" s="175" t="n"/>
      <c r="AE2461" s="175" t="n"/>
      <c r="AF2461" s="175" t="n"/>
      <c r="AG2461" s="175" t="n"/>
      <c r="AH2461" s="175" t="n"/>
      <c r="AI2461" s="175" t="n"/>
      <c r="AJ2461" s="175" t="n"/>
    </row>
    <row r="2462">
      <c r="B2462" s="175" t="n"/>
      <c r="C2462" s="175" t="n"/>
      <c r="D2462" s="175" t="n"/>
      <c r="E2462" s="175" t="n"/>
      <c r="F2462" s="175" t="n"/>
      <c r="G2462" s="175" t="n"/>
      <c r="H2462" s="175" t="n"/>
      <c r="I2462" s="175" t="n"/>
      <c r="J2462" s="175" t="n"/>
      <c r="K2462" s="175" t="n"/>
      <c r="L2462" s="175" t="n"/>
      <c r="M2462" s="175" t="n"/>
      <c r="N2462" s="175" t="n"/>
      <c r="O2462" s="175" t="n"/>
      <c r="P2462" s="175" t="n"/>
      <c r="Q2462" s="175" t="n"/>
      <c r="R2462" s="175" t="n"/>
      <c r="S2462" s="257" t="n"/>
      <c r="U2462" s="296" t="n"/>
      <c r="V2462" s="175" t="n"/>
      <c r="W2462" s="175" t="n"/>
      <c r="X2462" s="175" t="n"/>
      <c r="Y2462" s="175" t="n"/>
      <c r="Z2462" s="175" t="n"/>
      <c r="AA2462" s="175" t="n"/>
      <c r="AB2462" s="175" t="n"/>
      <c r="AC2462" s="175" t="n"/>
      <c r="AD2462" s="175" t="n"/>
      <c r="AE2462" s="175" t="n"/>
      <c r="AF2462" s="175" t="n"/>
      <c r="AG2462" s="175" t="n"/>
      <c r="AH2462" s="175" t="n"/>
      <c r="AI2462" s="175" t="n"/>
      <c r="AJ2462" s="175" t="n"/>
    </row>
    <row r="2463">
      <c r="B2463" s="175" t="n"/>
      <c r="C2463" s="175" t="n"/>
      <c r="D2463" s="175" t="n"/>
      <c r="E2463" s="175" t="n"/>
      <c r="F2463" s="175" t="n"/>
      <c r="G2463" s="175" t="n"/>
      <c r="H2463" s="175" t="n"/>
      <c r="I2463" s="175" t="n"/>
      <c r="J2463" s="175" t="n"/>
      <c r="K2463" s="175" t="n"/>
      <c r="L2463" s="175" t="n"/>
      <c r="M2463" s="175" t="n"/>
      <c r="N2463" s="175" t="n"/>
      <c r="O2463" s="175" t="n"/>
      <c r="P2463" s="175" t="n"/>
      <c r="Q2463" s="175" t="n"/>
      <c r="R2463" s="175" t="n"/>
      <c r="S2463" s="257" t="n"/>
      <c r="U2463" s="296" t="n"/>
      <c r="V2463" s="175" t="n"/>
      <c r="W2463" s="175" t="n"/>
      <c r="X2463" s="175" t="n"/>
      <c r="Y2463" s="175" t="n"/>
      <c r="Z2463" s="175" t="n"/>
      <c r="AA2463" s="175" t="n"/>
      <c r="AB2463" s="175" t="n"/>
      <c r="AC2463" s="175" t="n"/>
      <c r="AD2463" s="175" t="n"/>
      <c r="AE2463" s="175" t="n"/>
      <c r="AF2463" s="175" t="n"/>
      <c r="AG2463" s="175" t="n"/>
      <c r="AH2463" s="175" t="n"/>
      <c r="AI2463" s="175" t="n"/>
      <c r="AJ2463" s="175" t="n"/>
    </row>
    <row r="2464">
      <c r="B2464" s="175" t="n"/>
      <c r="C2464" s="175" t="n"/>
      <c r="D2464" s="175" t="n"/>
      <c r="E2464" s="175" t="n"/>
      <c r="F2464" s="175" t="n"/>
      <c r="G2464" s="175" t="n"/>
      <c r="H2464" s="175" t="n"/>
      <c r="I2464" s="175" t="n"/>
      <c r="J2464" s="175" t="n"/>
      <c r="K2464" s="175" t="n"/>
      <c r="L2464" s="175" t="n"/>
      <c r="M2464" s="175" t="n"/>
      <c r="N2464" s="175" t="n"/>
      <c r="O2464" s="175" t="n"/>
      <c r="P2464" s="175" t="n"/>
      <c r="Q2464" s="175" t="n"/>
      <c r="R2464" s="175" t="n"/>
      <c r="S2464" s="257" t="n"/>
      <c r="U2464" s="296" t="n"/>
      <c r="V2464" s="175" t="n"/>
      <c r="W2464" s="175" t="n"/>
      <c r="X2464" s="175" t="n"/>
      <c r="Y2464" s="175" t="n"/>
      <c r="Z2464" s="175" t="n"/>
      <c r="AA2464" s="175" t="n"/>
      <c r="AB2464" s="175" t="n"/>
      <c r="AC2464" s="175" t="n"/>
      <c r="AD2464" s="175" t="n"/>
      <c r="AE2464" s="175" t="n"/>
      <c r="AF2464" s="175" t="n"/>
      <c r="AG2464" s="175" t="n"/>
      <c r="AH2464" s="175" t="n"/>
      <c r="AI2464" s="175" t="n"/>
      <c r="AJ2464" s="175" t="n"/>
    </row>
    <row r="2465">
      <c r="B2465" s="175" t="n"/>
      <c r="C2465" s="175" t="n"/>
      <c r="D2465" s="175" t="n"/>
      <c r="E2465" s="175" t="n"/>
      <c r="F2465" s="175" t="n"/>
      <c r="G2465" s="175" t="n"/>
      <c r="H2465" s="175" t="n"/>
      <c r="I2465" s="175" t="n"/>
      <c r="J2465" s="175" t="n"/>
      <c r="K2465" s="175" t="n"/>
      <c r="L2465" s="175" t="n"/>
      <c r="M2465" s="175" t="n"/>
      <c r="N2465" s="175" t="n"/>
      <c r="O2465" s="175" t="n"/>
      <c r="P2465" s="175" t="n"/>
      <c r="Q2465" s="175" t="n"/>
      <c r="R2465" s="175" t="n"/>
      <c r="S2465" s="257" t="n"/>
      <c r="U2465" s="296" t="n"/>
      <c r="V2465" s="175" t="n"/>
      <c r="W2465" s="175" t="n"/>
      <c r="X2465" s="175" t="n"/>
      <c r="Y2465" s="175" t="n"/>
      <c r="Z2465" s="175" t="n"/>
      <c r="AA2465" s="175" t="n"/>
      <c r="AB2465" s="175" t="n"/>
      <c r="AC2465" s="175" t="n"/>
      <c r="AD2465" s="175" t="n"/>
      <c r="AE2465" s="175" t="n"/>
      <c r="AF2465" s="175" t="n"/>
      <c r="AG2465" s="175" t="n"/>
      <c r="AH2465" s="175" t="n"/>
      <c r="AI2465" s="175" t="n"/>
      <c r="AJ2465" s="175" t="n"/>
    </row>
    <row r="2466">
      <c r="B2466" s="175" t="n"/>
      <c r="C2466" s="175" t="n"/>
      <c r="D2466" s="175" t="n"/>
      <c r="E2466" s="175" t="n"/>
      <c r="F2466" s="175" t="n"/>
      <c r="G2466" s="175" t="n"/>
      <c r="H2466" s="175" t="n"/>
      <c r="I2466" s="175" t="n"/>
      <c r="J2466" s="175" t="n"/>
      <c r="K2466" s="175" t="n"/>
      <c r="L2466" s="175" t="n"/>
      <c r="M2466" s="175" t="n"/>
      <c r="N2466" s="175" t="n"/>
      <c r="O2466" s="175" t="n"/>
      <c r="P2466" s="175" t="n"/>
      <c r="Q2466" s="175" t="n"/>
      <c r="R2466" s="175" t="n"/>
      <c r="S2466" s="257" t="n"/>
      <c r="U2466" s="296" t="n"/>
      <c r="V2466" s="175" t="n"/>
      <c r="W2466" s="175" t="n"/>
      <c r="X2466" s="175" t="n"/>
      <c r="Y2466" s="175" t="n"/>
      <c r="Z2466" s="175" t="n"/>
      <c r="AA2466" s="175" t="n"/>
      <c r="AB2466" s="175" t="n"/>
      <c r="AC2466" s="175" t="n"/>
      <c r="AD2466" s="175" t="n"/>
      <c r="AE2466" s="175" t="n"/>
      <c r="AF2466" s="175" t="n"/>
      <c r="AG2466" s="175" t="n"/>
      <c r="AH2466" s="175" t="n"/>
      <c r="AI2466" s="175" t="n"/>
      <c r="AJ2466" s="175" t="n"/>
    </row>
    <row r="2467">
      <c r="B2467" s="175" t="n"/>
      <c r="C2467" s="175" t="n"/>
      <c r="D2467" s="175" t="n"/>
      <c r="E2467" s="175" t="n"/>
      <c r="F2467" s="175" t="n"/>
      <c r="G2467" s="175" t="n"/>
      <c r="H2467" s="175" t="n"/>
      <c r="I2467" s="175" t="n"/>
      <c r="J2467" s="175" t="n"/>
      <c r="K2467" s="175" t="n"/>
      <c r="L2467" s="175" t="n"/>
      <c r="M2467" s="175" t="n"/>
      <c r="N2467" s="175" t="n"/>
      <c r="O2467" s="175" t="n"/>
      <c r="P2467" s="175" t="n"/>
      <c r="Q2467" s="175" t="n"/>
      <c r="R2467" s="175" t="n"/>
      <c r="S2467" s="257" t="n"/>
      <c r="U2467" s="296" t="n"/>
      <c r="V2467" s="175" t="n"/>
      <c r="W2467" s="175" t="n"/>
      <c r="X2467" s="175" t="n"/>
      <c r="Y2467" s="175" t="n"/>
      <c r="Z2467" s="175" t="n"/>
      <c r="AA2467" s="175" t="n"/>
      <c r="AB2467" s="175" t="n"/>
      <c r="AC2467" s="175" t="n"/>
      <c r="AD2467" s="175" t="n"/>
      <c r="AE2467" s="175" t="n"/>
      <c r="AF2467" s="175" t="n"/>
      <c r="AG2467" s="175" t="n"/>
      <c r="AH2467" s="175" t="n"/>
      <c r="AI2467" s="175" t="n"/>
      <c r="AJ2467" s="175" t="n"/>
    </row>
    <row r="2468">
      <c r="B2468" s="175" t="n"/>
      <c r="C2468" s="175" t="n"/>
      <c r="D2468" s="175" t="n"/>
      <c r="E2468" s="175" t="n"/>
      <c r="F2468" s="175" t="n"/>
      <c r="G2468" s="175" t="n"/>
      <c r="H2468" s="175" t="n"/>
      <c r="I2468" s="175" t="n"/>
      <c r="J2468" s="175" t="n"/>
      <c r="K2468" s="175" t="n"/>
      <c r="L2468" s="175" t="n"/>
      <c r="M2468" s="175" t="n"/>
      <c r="N2468" s="175" t="n"/>
      <c r="O2468" s="175" t="n"/>
      <c r="P2468" s="175" t="n"/>
      <c r="Q2468" s="175" t="n"/>
      <c r="R2468" s="175" t="n"/>
      <c r="S2468" s="257" t="n"/>
      <c r="U2468" s="296" t="n"/>
      <c r="V2468" s="175" t="n"/>
      <c r="W2468" s="175" t="n"/>
      <c r="X2468" s="175" t="n"/>
      <c r="Y2468" s="175" t="n"/>
      <c r="Z2468" s="175" t="n"/>
      <c r="AA2468" s="175" t="n"/>
      <c r="AB2468" s="175" t="n"/>
      <c r="AC2468" s="175" t="n"/>
      <c r="AD2468" s="175" t="n"/>
      <c r="AE2468" s="175" t="n"/>
      <c r="AF2468" s="175" t="n"/>
      <c r="AG2468" s="175" t="n"/>
      <c r="AH2468" s="175" t="n"/>
      <c r="AI2468" s="175" t="n"/>
      <c r="AJ2468" s="175" t="n"/>
    </row>
    <row r="2469">
      <c r="B2469" s="175" t="n"/>
      <c r="C2469" s="175" t="n"/>
      <c r="D2469" s="175" t="n"/>
      <c r="E2469" s="175" t="n"/>
      <c r="F2469" s="175" t="n"/>
      <c r="G2469" s="175" t="n"/>
      <c r="H2469" s="175" t="n"/>
      <c r="I2469" s="175" t="n"/>
      <c r="J2469" s="175" t="n"/>
      <c r="K2469" s="175" t="n"/>
      <c r="L2469" s="175" t="n"/>
      <c r="M2469" s="175" t="n"/>
      <c r="N2469" s="175" t="n"/>
      <c r="O2469" s="175" t="n"/>
      <c r="P2469" s="175" t="n"/>
      <c r="Q2469" s="175" t="n"/>
      <c r="R2469" s="175" t="n"/>
      <c r="S2469" s="257" t="n"/>
      <c r="U2469" s="296" t="n"/>
      <c r="V2469" s="175" t="n"/>
      <c r="W2469" s="175" t="n"/>
      <c r="X2469" s="175" t="n"/>
      <c r="Y2469" s="175" t="n"/>
      <c r="Z2469" s="175" t="n"/>
      <c r="AA2469" s="175" t="n"/>
      <c r="AB2469" s="175" t="n"/>
      <c r="AC2469" s="175" t="n"/>
      <c r="AD2469" s="175" t="n"/>
      <c r="AE2469" s="175" t="n"/>
      <c r="AF2469" s="175" t="n"/>
      <c r="AG2469" s="175" t="n"/>
      <c r="AH2469" s="175" t="n"/>
      <c r="AI2469" s="175" t="n"/>
      <c r="AJ2469" s="175" t="n"/>
    </row>
    <row r="2470">
      <c r="B2470" s="175" t="n"/>
      <c r="C2470" s="175" t="n"/>
      <c r="D2470" s="175" t="n"/>
      <c r="E2470" s="175" t="n"/>
      <c r="F2470" s="175" t="n"/>
      <c r="G2470" s="175" t="n"/>
      <c r="H2470" s="175" t="n"/>
      <c r="I2470" s="175" t="n"/>
      <c r="J2470" s="175" t="n"/>
      <c r="K2470" s="175" t="n"/>
      <c r="L2470" s="175" t="n"/>
      <c r="M2470" s="175" t="n"/>
      <c r="N2470" s="175" t="n"/>
      <c r="O2470" s="175" t="n"/>
      <c r="P2470" s="175" t="n"/>
      <c r="Q2470" s="175" t="n"/>
      <c r="R2470" s="175" t="n"/>
      <c r="S2470" s="257" t="n"/>
      <c r="U2470" s="296" t="n"/>
      <c r="V2470" s="175" t="n"/>
      <c r="W2470" s="175" t="n"/>
      <c r="X2470" s="175" t="n"/>
      <c r="Y2470" s="175" t="n"/>
      <c r="Z2470" s="175" t="n"/>
      <c r="AA2470" s="175" t="n"/>
      <c r="AB2470" s="175" t="n"/>
      <c r="AC2470" s="175" t="n"/>
      <c r="AD2470" s="175" t="n"/>
      <c r="AE2470" s="175" t="n"/>
      <c r="AF2470" s="175" t="n"/>
      <c r="AG2470" s="175" t="n"/>
      <c r="AH2470" s="175" t="n"/>
      <c r="AI2470" s="175" t="n"/>
      <c r="AJ2470" s="175" t="n"/>
    </row>
    <row r="2471">
      <c r="B2471" s="175" t="n"/>
      <c r="C2471" s="175" t="n"/>
      <c r="D2471" s="175" t="n"/>
      <c r="E2471" s="175" t="n"/>
      <c r="F2471" s="175" t="n"/>
      <c r="G2471" s="175" t="n"/>
      <c r="H2471" s="175" t="n"/>
      <c r="I2471" s="175" t="n"/>
      <c r="J2471" s="175" t="n"/>
      <c r="K2471" s="175" t="n"/>
      <c r="L2471" s="175" t="n"/>
      <c r="M2471" s="175" t="n"/>
      <c r="N2471" s="175" t="n"/>
      <c r="O2471" s="175" t="n"/>
      <c r="P2471" s="175" t="n"/>
      <c r="Q2471" s="175" t="n"/>
      <c r="R2471" s="175" t="n"/>
      <c r="S2471" s="257" t="n"/>
      <c r="U2471" s="296" t="n"/>
      <c r="V2471" s="175" t="n"/>
      <c r="W2471" s="175" t="n"/>
      <c r="X2471" s="175" t="n"/>
      <c r="Y2471" s="175" t="n"/>
      <c r="Z2471" s="175" t="n"/>
      <c r="AA2471" s="175" t="n"/>
      <c r="AB2471" s="175" t="n"/>
      <c r="AC2471" s="175" t="n"/>
      <c r="AD2471" s="175" t="n"/>
      <c r="AE2471" s="175" t="n"/>
      <c r="AF2471" s="175" t="n"/>
      <c r="AG2471" s="175" t="n"/>
      <c r="AH2471" s="175" t="n"/>
      <c r="AI2471" s="175" t="n"/>
      <c r="AJ2471" s="175" t="n"/>
    </row>
    <row r="2472">
      <c r="B2472" s="175" t="n"/>
      <c r="C2472" s="175" t="n"/>
      <c r="D2472" s="175" t="n"/>
      <c r="E2472" s="175" t="n"/>
      <c r="F2472" s="175" t="n"/>
      <c r="G2472" s="175" t="n"/>
      <c r="H2472" s="175" t="n"/>
      <c r="I2472" s="175" t="n"/>
      <c r="J2472" s="175" t="n"/>
      <c r="K2472" s="175" t="n"/>
      <c r="L2472" s="175" t="n"/>
      <c r="M2472" s="175" t="n"/>
      <c r="N2472" s="175" t="n"/>
      <c r="O2472" s="175" t="n"/>
      <c r="P2472" s="175" t="n"/>
      <c r="Q2472" s="175" t="n"/>
      <c r="R2472" s="175" t="n"/>
      <c r="S2472" s="257" t="n"/>
      <c r="U2472" s="296" t="n"/>
      <c r="V2472" s="175" t="n"/>
      <c r="W2472" s="175" t="n"/>
      <c r="X2472" s="175" t="n"/>
      <c r="Y2472" s="175" t="n"/>
      <c r="Z2472" s="175" t="n"/>
      <c r="AA2472" s="175" t="n"/>
      <c r="AB2472" s="175" t="n"/>
      <c r="AC2472" s="175" t="n"/>
      <c r="AD2472" s="175" t="n"/>
      <c r="AE2472" s="175" t="n"/>
      <c r="AF2472" s="175" t="n"/>
      <c r="AG2472" s="175" t="n"/>
      <c r="AH2472" s="175" t="n"/>
      <c r="AI2472" s="175" t="n"/>
      <c r="AJ2472" s="175" t="n"/>
    </row>
    <row r="2473">
      <c r="B2473" s="175" t="n"/>
      <c r="C2473" s="175" t="n"/>
      <c r="D2473" s="175" t="n"/>
      <c r="E2473" s="175" t="n"/>
      <c r="F2473" s="175" t="n"/>
      <c r="G2473" s="175" t="n"/>
      <c r="H2473" s="175" t="n"/>
      <c r="I2473" s="175" t="n"/>
      <c r="J2473" s="175" t="n"/>
      <c r="K2473" s="175" t="n"/>
      <c r="L2473" s="175" t="n"/>
      <c r="M2473" s="175" t="n"/>
      <c r="N2473" s="175" t="n"/>
      <c r="O2473" s="175" t="n"/>
      <c r="P2473" s="175" t="n"/>
      <c r="Q2473" s="175" t="n"/>
      <c r="R2473" s="175" t="n"/>
      <c r="S2473" s="257" t="n"/>
      <c r="U2473" s="296" t="n"/>
      <c r="V2473" s="175" t="n"/>
      <c r="W2473" s="175" t="n"/>
      <c r="X2473" s="175" t="n"/>
      <c r="Y2473" s="175" t="n"/>
      <c r="Z2473" s="175" t="n"/>
      <c r="AA2473" s="175" t="n"/>
      <c r="AB2473" s="175" t="n"/>
      <c r="AC2473" s="175" t="n"/>
      <c r="AD2473" s="175" t="n"/>
      <c r="AE2473" s="175" t="n"/>
      <c r="AF2473" s="175" t="n"/>
      <c r="AG2473" s="175" t="n"/>
      <c r="AH2473" s="175" t="n"/>
      <c r="AI2473" s="175" t="n"/>
      <c r="AJ2473" s="175" t="n"/>
    </row>
    <row r="2474">
      <c r="B2474" s="175" t="n"/>
      <c r="C2474" s="175" t="n"/>
      <c r="D2474" s="175" t="n"/>
      <c r="E2474" s="175" t="n"/>
      <c r="F2474" s="175" t="n"/>
      <c r="G2474" s="175" t="n"/>
      <c r="H2474" s="175" t="n"/>
      <c r="I2474" s="175" t="n"/>
      <c r="J2474" s="175" t="n"/>
      <c r="K2474" s="175" t="n"/>
      <c r="L2474" s="175" t="n"/>
      <c r="M2474" s="175" t="n"/>
      <c r="N2474" s="175" t="n"/>
      <c r="O2474" s="175" t="n"/>
      <c r="P2474" s="175" t="n"/>
      <c r="Q2474" s="175" t="n"/>
      <c r="R2474" s="175" t="n"/>
      <c r="S2474" s="257" t="n"/>
      <c r="U2474" s="296" t="n"/>
      <c r="V2474" s="175" t="n"/>
      <c r="W2474" s="175" t="n"/>
      <c r="X2474" s="175" t="n"/>
      <c r="Y2474" s="175" t="n"/>
      <c r="Z2474" s="175" t="n"/>
      <c r="AA2474" s="175" t="n"/>
      <c r="AB2474" s="175" t="n"/>
      <c r="AC2474" s="175" t="n"/>
      <c r="AD2474" s="175" t="n"/>
      <c r="AE2474" s="175" t="n"/>
      <c r="AF2474" s="175" t="n"/>
      <c r="AG2474" s="175" t="n"/>
      <c r="AH2474" s="175" t="n"/>
      <c r="AI2474" s="175" t="n"/>
      <c r="AJ2474" s="175" t="n"/>
    </row>
    <row r="2475">
      <c r="B2475" s="175" t="n"/>
      <c r="C2475" s="175" t="n"/>
      <c r="D2475" s="175" t="n"/>
      <c r="E2475" s="175" t="n"/>
      <c r="F2475" s="175" t="n"/>
      <c r="G2475" s="175" t="n"/>
      <c r="H2475" s="175" t="n"/>
      <c r="I2475" s="175" t="n"/>
      <c r="J2475" s="175" t="n"/>
      <c r="K2475" s="175" t="n"/>
      <c r="L2475" s="175" t="n"/>
      <c r="M2475" s="175" t="n"/>
      <c r="N2475" s="175" t="n"/>
      <c r="O2475" s="175" t="n"/>
      <c r="P2475" s="175" t="n"/>
      <c r="Q2475" s="175" t="n"/>
      <c r="R2475" s="175" t="n"/>
      <c r="S2475" s="257" t="n"/>
      <c r="U2475" s="296" t="n"/>
      <c r="V2475" s="175" t="n"/>
      <c r="W2475" s="175" t="n"/>
      <c r="X2475" s="175" t="n"/>
      <c r="Y2475" s="175" t="n"/>
      <c r="Z2475" s="175" t="n"/>
      <c r="AA2475" s="175" t="n"/>
      <c r="AB2475" s="175" t="n"/>
      <c r="AC2475" s="175" t="n"/>
      <c r="AD2475" s="175" t="n"/>
      <c r="AE2475" s="175" t="n"/>
      <c r="AF2475" s="175" t="n"/>
      <c r="AG2475" s="175" t="n"/>
      <c r="AH2475" s="175" t="n"/>
      <c r="AI2475" s="175" t="n"/>
      <c r="AJ2475" s="175" t="n"/>
    </row>
    <row r="2476">
      <c r="B2476" s="175" t="n"/>
      <c r="C2476" s="175" t="n"/>
      <c r="D2476" s="175" t="n"/>
      <c r="E2476" s="175" t="n"/>
      <c r="F2476" s="175" t="n"/>
      <c r="G2476" s="175" t="n"/>
      <c r="H2476" s="175" t="n"/>
      <c r="I2476" s="175" t="n"/>
      <c r="J2476" s="175" t="n"/>
      <c r="K2476" s="175" t="n"/>
      <c r="L2476" s="175" t="n"/>
      <c r="M2476" s="175" t="n"/>
      <c r="N2476" s="175" t="n"/>
      <c r="O2476" s="175" t="n"/>
      <c r="P2476" s="175" t="n"/>
      <c r="Q2476" s="175" t="n"/>
      <c r="R2476" s="175" t="n"/>
      <c r="S2476" s="257" t="n"/>
      <c r="U2476" s="296" t="n"/>
      <c r="V2476" s="175" t="n"/>
      <c r="W2476" s="175" t="n"/>
      <c r="X2476" s="175" t="n"/>
      <c r="Y2476" s="175" t="n"/>
      <c r="Z2476" s="175" t="n"/>
      <c r="AA2476" s="175" t="n"/>
      <c r="AB2476" s="175" t="n"/>
      <c r="AC2476" s="175" t="n"/>
      <c r="AD2476" s="175" t="n"/>
      <c r="AE2476" s="175" t="n"/>
      <c r="AF2476" s="175" t="n"/>
      <c r="AG2476" s="175" t="n"/>
      <c r="AH2476" s="175" t="n"/>
      <c r="AI2476" s="175" t="n"/>
      <c r="AJ2476" s="175" t="n"/>
    </row>
    <row r="2477">
      <c r="B2477" s="175" t="n"/>
      <c r="C2477" s="175" t="n"/>
      <c r="D2477" s="175" t="n"/>
      <c r="E2477" s="175" t="n"/>
      <c r="F2477" s="175" t="n"/>
      <c r="G2477" s="175" t="n"/>
      <c r="H2477" s="175" t="n"/>
      <c r="I2477" s="175" t="n"/>
      <c r="J2477" s="175" t="n"/>
      <c r="K2477" s="175" t="n"/>
      <c r="L2477" s="175" t="n"/>
      <c r="M2477" s="175" t="n"/>
      <c r="N2477" s="175" t="n"/>
      <c r="O2477" s="175" t="n"/>
      <c r="P2477" s="175" t="n"/>
      <c r="Q2477" s="175" t="n"/>
      <c r="R2477" s="175" t="n"/>
      <c r="S2477" s="257" t="n"/>
      <c r="U2477" s="296" t="n"/>
      <c r="V2477" s="175" t="n"/>
      <c r="W2477" s="175" t="n"/>
      <c r="X2477" s="175" t="n"/>
      <c r="Y2477" s="175" t="n"/>
      <c r="Z2477" s="175" t="n"/>
      <c r="AA2477" s="175" t="n"/>
      <c r="AB2477" s="175" t="n"/>
      <c r="AC2477" s="175" t="n"/>
      <c r="AD2477" s="175" t="n"/>
      <c r="AE2477" s="175" t="n"/>
      <c r="AF2477" s="175" t="n"/>
      <c r="AG2477" s="175" t="n"/>
      <c r="AH2477" s="175" t="n"/>
      <c r="AI2477" s="175" t="n"/>
      <c r="AJ2477" s="175" t="n"/>
    </row>
    <row r="2478">
      <c r="B2478" s="175" t="n"/>
      <c r="C2478" s="175" t="n"/>
      <c r="D2478" s="175" t="n"/>
      <c r="E2478" s="175" t="n"/>
      <c r="F2478" s="175" t="n"/>
      <c r="G2478" s="175" t="n"/>
      <c r="H2478" s="175" t="n"/>
      <c r="I2478" s="175" t="n"/>
      <c r="J2478" s="175" t="n"/>
      <c r="K2478" s="175" t="n"/>
      <c r="L2478" s="175" t="n"/>
      <c r="M2478" s="175" t="n"/>
      <c r="N2478" s="175" t="n"/>
      <c r="O2478" s="175" t="n"/>
      <c r="P2478" s="175" t="n"/>
      <c r="Q2478" s="175" t="n"/>
      <c r="R2478" s="175" t="n"/>
      <c r="S2478" s="257" t="n"/>
      <c r="U2478" s="296" t="n"/>
      <c r="V2478" s="175" t="n"/>
      <c r="W2478" s="175" t="n"/>
      <c r="X2478" s="175" t="n"/>
      <c r="Y2478" s="175" t="n"/>
      <c r="Z2478" s="175" t="n"/>
      <c r="AA2478" s="175" t="n"/>
      <c r="AB2478" s="175" t="n"/>
      <c r="AC2478" s="175" t="n"/>
      <c r="AD2478" s="175" t="n"/>
      <c r="AE2478" s="175" t="n"/>
      <c r="AF2478" s="175" t="n"/>
      <c r="AG2478" s="175" t="n"/>
      <c r="AH2478" s="175" t="n"/>
      <c r="AI2478" s="175" t="n"/>
      <c r="AJ2478" s="175" t="n"/>
    </row>
    <row r="2479">
      <c r="B2479" s="175" t="n"/>
      <c r="C2479" s="175" t="n"/>
      <c r="D2479" s="175" t="n"/>
      <c r="E2479" s="175" t="n"/>
      <c r="F2479" s="175" t="n"/>
      <c r="G2479" s="175" t="n"/>
      <c r="H2479" s="175" t="n"/>
      <c r="I2479" s="175" t="n"/>
      <c r="J2479" s="175" t="n"/>
      <c r="K2479" s="175" t="n"/>
      <c r="L2479" s="175" t="n"/>
      <c r="M2479" s="175" t="n"/>
      <c r="N2479" s="175" t="n"/>
      <c r="O2479" s="175" t="n"/>
      <c r="P2479" s="175" t="n"/>
      <c r="Q2479" s="175" t="n"/>
      <c r="R2479" s="175" t="n"/>
      <c r="S2479" s="257" t="n"/>
      <c r="U2479" s="296" t="n"/>
      <c r="V2479" s="175" t="n"/>
      <c r="W2479" s="175" t="n"/>
      <c r="X2479" s="175" t="n"/>
      <c r="Y2479" s="175" t="n"/>
      <c r="Z2479" s="175" t="n"/>
      <c r="AA2479" s="175" t="n"/>
      <c r="AB2479" s="175" t="n"/>
      <c r="AC2479" s="175" t="n"/>
      <c r="AD2479" s="175" t="n"/>
      <c r="AE2479" s="175" t="n"/>
      <c r="AF2479" s="175" t="n"/>
      <c r="AG2479" s="175" t="n"/>
      <c r="AH2479" s="175" t="n"/>
      <c r="AI2479" s="175" t="n"/>
      <c r="AJ2479" s="175" t="n"/>
    </row>
    <row r="2480">
      <c r="B2480" s="175" t="n"/>
      <c r="C2480" s="175" t="n"/>
      <c r="D2480" s="175" t="n"/>
      <c r="E2480" s="175" t="n"/>
      <c r="F2480" s="175" t="n"/>
      <c r="G2480" s="175" t="n"/>
      <c r="H2480" s="175" t="n"/>
      <c r="I2480" s="175" t="n"/>
      <c r="J2480" s="175" t="n"/>
      <c r="K2480" s="175" t="n"/>
      <c r="L2480" s="175" t="n"/>
      <c r="M2480" s="175" t="n"/>
      <c r="N2480" s="175" t="n"/>
      <c r="O2480" s="175" t="n"/>
      <c r="P2480" s="175" t="n"/>
      <c r="Q2480" s="175" t="n"/>
      <c r="R2480" s="175" t="n"/>
      <c r="S2480" s="257" t="n"/>
      <c r="U2480" s="296" t="n"/>
      <c r="V2480" s="175" t="n"/>
      <c r="W2480" s="175" t="n"/>
      <c r="X2480" s="175" t="n"/>
      <c r="Y2480" s="175" t="n"/>
      <c r="Z2480" s="175" t="n"/>
      <c r="AA2480" s="175" t="n"/>
      <c r="AB2480" s="175" t="n"/>
      <c r="AC2480" s="175" t="n"/>
      <c r="AD2480" s="175" t="n"/>
      <c r="AE2480" s="175" t="n"/>
      <c r="AF2480" s="175" t="n"/>
      <c r="AG2480" s="175" t="n"/>
      <c r="AH2480" s="175" t="n"/>
      <c r="AI2480" s="175" t="n"/>
      <c r="AJ2480" s="175" t="n"/>
    </row>
    <row r="2481">
      <c r="B2481" s="175" t="n"/>
      <c r="C2481" s="175" t="n"/>
      <c r="D2481" s="175" t="n"/>
      <c r="E2481" s="175" t="n"/>
      <c r="F2481" s="175" t="n"/>
      <c r="G2481" s="175" t="n"/>
      <c r="H2481" s="175" t="n"/>
      <c r="I2481" s="175" t="n"/>
      <c r="J2481" s="175" t="n"/>
      <c r="K2481" s="175" t="n"/>
      <c r="L2481" s="175" t="n"/>
      <c r="M2481" s="175" t="n"/>
      <c r="N2481" s="175" t="n"/>
      <c r="O2481" s="175" t="n"/>
      <c r="P2481" s="175" t="n"/>
      <c r="Q2481" s="175" t="n"/>
      <c r="R2481" s="175" t="n"/>
      <c r="S2481" s="257" t="n"/>
      <c r="U2481" s="296" t="n"/>
      <c r="V2481" s="175" t="n"/>
      <c r="W2481" s="175" t="n"/>
      <c r="X2481" s="175" t="n"/>
      <c r="Y2481" s="175" t="n"/>
      <c r="Z2481" s="175" t="n"/>
      <c r="AA2481" s="175" t="n"/>
      <c r="AB2481" s="175" t="n"/>
      <c r="AC2481" s="175" t="n"/>
      <c r="AD2481" s="175" t="n"/>
      <c r="AE2481" s="175" t="n"/>
      <c r="AF2481" s="175" t="n"/>
      <c r="AG2481" s="175" t="n"/>
      <c r="AH2481" s="175" t="n"/>
      <c r="AI2481" s="175" t="n"/>
      <c r="AJ2481" s="175" t="n"/>
    </row>
    <row r="2482">
      <c r="B2482" s="175" t="n"/>
      <c r="C2482" s="175" t="n"/>
      <c r="D2482" s="175" t="n"/>
      <c r="E2482" s="175" t="n"/>
      <c r="F2482" s="175" t="n"/>
      <c r="G2482" s="175" t="n"/>
      <c r="H2482" s="175" t="n"/>
      <c r="I2482" s="175" t="n"/>
      <c r="J2482" s="175" t="n"/>
      <c r="K2482" s="175" t="n"/>
      <c r="L2482" s="175" t="n"/>
      <c r="M2482" s="175" t="n"/>
      <c r="N2482" s="175" t="n"/>
      <c r="O2482" s="175" t="n"/>
      <c r="P2482" s="175" t="n"/>
      <c r="Q2482" s="175" t="n"/>
      <c r="R2482" s="175" t="n"/>
      <c r="S2482" s="257" t="n"/>
      <c r="U2482" s="296" t="n"/>
      <c r="V2482" s="175" t="n"/>
      <c r="W2482" s="175" t="n"/>
      <c r="X2482" s="175" t="n"/>
      <c r="Y2482" s="175" t="n"/>
      <c r="Z2482" s="175" t="n"/>
      <c r="AA2482" s="175" t="n"/>
      <c r="AB2482" s="175" t="n"/>
      <c r="AC2482" s="175" t="n"/>
      <c r="AD2482" s="175" t="n"/>
      <c r="AE2482" s="175" t="n"/>
      <c r="AF2482" s="175" t="n"/>
      <c r="AG2482" s="175" t="n"/>
      <c r="AH2482" s="175" t="n"/>
      <c r="AI2482" s="175" t="n"/>
      <c r="AJ2482" s="175" t="n"/>
    </row>
    <row r="2483">
      <c r="B2483" s="175" t="n"/>
      <c r="C2483" s="175" t="n"/>
      <c r="D2483" s="175" t="n"/>
      <c r="E2483" s="175" t="n"/>
      <c r="F2483" s="175" t="n"/>
      <c r="G2483" s="175" t="n"/>
      <c r="H2483" s="175" t="n"/>
      <c r="I2483" s="175" t="n"/>
      <c r="J2483" s="175" t="n"/>
      <c r="K2483" s="175" t="n"/>
      <c r="L2483" s="175" t="n"/>
      <c r="M2483" s="175" t="n"/>
      <c r="N2483" s="175" t="n"/>
      <c r="O2483" s="175" t="n"/>
      <c r="P2483" s="175" t="n"/>
      <c r="Q2483" s="175" t="n"/>
      <c r="R2483" s="175" t="n"/>
      <c r="S2483" s="257" t="n"/>
      <c r="U2483" s="296" t="n"/>
      <c r="V2483" s="175" t="n"/>
      <c r="W2483" s="175" t="n"/>
      <c r="X2483" s="175" t="n"/>
      <c r="Y2483" s="175" t="n"/>
      <c r="Z2483" s="175" t="n"/>
      <c r="AA2483" s="175" t="n"/>
      <c r="AB2483" s="175" t="n"/>
      <c r="AC2483" s="175" t="n"/>
      <c r="AD2483" s="175" t="n"/>
      <c r="AE2483" s="175" t="n"/>
      <c r="AF2483" s="175" t="n"/>
      <c r="AG2483" s="175" t="n"/>
      <c r="AH2483" s="175" t="n"/>
      <c r="AI2483" s="175" t="n"/>
      <c r="AJ2483" s="175" t="n"/>
    </row>
    <row r="2484">
      <c r="B2484" s="175" t="n"/>
      <c r="C2484" s="175" t="n"/>
      <c r="D2484" s="175" t="n"/>
      <c r="E2484" s="175" t="n"/>
      <c r="F2484" s="175" t="n"/>
      <c r="G2484" s="175" t="n"/>
      <c r="H2484" s="175" t="n"/>
      <c r="I2484" s="175" t="n"/>
      <c r="J2484" s="175" t="n"/>
      <c r="K2484" s="175" t="n"/>
      <c r="L2484" s="175" t="n"/>
      <c r="M2484" s="175" t="n"/>
      <c r="N2484" s="175" t="n"/>
      <c r="O2484" s="175" t="n"/>
      <c r="P2484" s="175" t="n"/>
      <c r="Q2484" s="175" t="n"/>
      <c r="R2484" s="175" t="n"/>
      <c r="S2484" s="257" t="n"/>
      <c r="U2484" s="296" t="n"/>
      <c r="V2484" s="175" t="n"/>
      <c r="W2484" s="175" t="n"/>
      <c r="X2484" s="175" t="n"/>
      <c r="Y2484" s="175" t="n"/>
      <c r="Z2484" s="175" t="n"/>
      <c r="AA2484" s="175" t="n"/>
      <c r="AB2484" s="175" t="n"/>
      <c r="AC2484" s="175" t="n"/>
      <c r="AD2484" s="175" t="n"/>
      <c r="AE2484" s="175" t="n"/>
      <c r="AF2484" s="175" t="n"/>
      <c r="AG2484" s="175" t="n"/>
      <c r="AH2484" s="175" t="n"/>
      <c r="AI2484" s="175" t="n"/>
      <c r="AJ2484" s="175" t="n"/>
    </row>
    <row r="2485">
      <c r="B2485" s="175" t="n"/>
      <c r="C2485" s="175" t="n"/>
      <c r="D2485" s="175" t="n"/>
      <c r="E2485" s="175" t="n"/>
      <c r="F2485" s="175" t="n"/>
      <c r="G2485" s="175" t="n"/>
      <c r="H2485" s="175" t="n"/>
      <c r="I2485" s="175" t="n"/>
      <c r="J2485" s="175" t="n"/>
      <c r="K2485" s="175" t="n"/>
      <c r="L2485" s="175" t="n"/>
      <c r="M2485" s="175" t="n"/>
      <c r="N2485" s="175" t="n"/>
      <c r="O2485" s="175" t="n"/>
      <c r="P2485" s="175" t="n"/>
      <c r="Q2485" s="175" t="n"/>
      <c r="R2485" s="175" t="n"/>
      <c r="S2485" s="257" t="n"/>
      <c r="U2485" s="296" t="n"/>
      <c r="V2485" s="175" t="n"/>
      <c r="W2485" s="175" t="n"/>
      <c r="X2485" s="175" t="n"/>
      <c r="Y2485" s="175" t="n"/>
      <c r="Z2485" s="175" t="n"/>
      <c r="AA2485" s="175" t="n"/>
      <c r="AB2485" s="175" t="n"/>
      <c r="AC2485" s="175" t="n"/>
      <c r="AD2485" s="175" t="n"/>
      <c r="AE2485" s="175" t="n"/>
      <c r="AF2485" s="175" t="n"/>
      <c r="AG2485" s="175" t="n"/>
      <c r="AH2485" s="175" t="n"/>
      <c r="AI2485" s="175" t="n"/>
      <c r="AJ2485" s="175" t="n"/>
    </row>
    <row r="2486">
      <c r="B2486" s="175" t="n"/>
      <c r="C2486" s="175" t="n"/>
      <c r="D2486" s="175" t="n"/>
      <c r="E2486" s="175" t="n"/>
      <c r="F2486" s="175" t="n"/>
      <c r="G2486" s="175" t="n"/>
      <c r="H2486" s="175" t="n"/>
      <c r="I2486" s="175" t="n"/>
      <c r="J2486" s="175" t="n"/>
      <c r="K2486" s="175" t="n"/>
      <c r="L2486" s="175" t="n"/>
      <c r="M2486" s="175" t="n"/>
      <c r="N2486" s="175" t="n"/>
      <c r="O2486" s="175" t="n"/>
      <c r="P2486" s="175" t="n"/>
      <c r="Q2486" s="175" t="n"/>
      <c r="R2486" s="175" t="n"/>
      <c r="S2486" s="257" t="n"/>
      <c r="U2486" s="296" t="n"/>
      <c r="V2486" s="175" t="n"/>
      <c r="W2486" s="175" t="n"/>
      <c r="X2486" s="175" t="n"/>
      <c r="Y2486" s="175" t="n"/>
      <c r="Z2486" s="175" t="n"/>
      <c r="AA2486" s="175" t="n"/>
      <c r="AB2486" s="175" t="n"/>
      <c r="AC2486" s="175" t="n"/>
      <c r="AD2486" s="175" t="n"/>
      <c r="AE2486" s="175" t="n"/>
      <c r="AF2486" s="175" t="n"/>
      <c r="AG2486" s="175" t="n"/>
      <c r="AH2486" s="175" t="n"/>
      <c r="AI2486" s="175" t="n"/>
      <c r="AJ2486" s="175" t="n"/>
    </row>
    <row r="2487">
      <c r="B2487" s="175" t="n"/>
      <c r="C2487" s="175" t="n"/>
      <c r="D2487" s="175" t="n"/>
      <c r="E2487" s="175" t="n"/>
      <c r="F2487" s="175" t="n"/>
      <c r="G2487" s="175" t="n"/>
      <c r="H2487" s="175" t="n"/>
      <c r="I2487" s="175" t="n"/>
      <c r="J2487" s="175" t="n"/>
      <c r="K2487" s="175" t="n"/>
      <c r="L2487" s="175" t="n"/>
      <c r="M2487" s="175" t="n"/>
      <c r="N2487" s="175" t="n"/>
      <c r="O2487" s="175" t="n"/>
      <c r="P2487" s="175" t="n"/>
      <c r="Q2487" s="175" t="n"/>
      <c r="R2487" s="175" t="n"/>
      <c r="S2487" s="257" t="n"/>
      <c r="U2487" s="296" t="n"/>
      <c r="V2487" s="175" t="n"/>
      <c r="W2487" s="175" t="n"/>
      <c r="X2487" s="175" t="n"/>
      <c r="Y2487" s="175" t="n"/>
      <c r="Z2487" s="175" t="n"/>
      <c r="AA2487" s="175" t="n"/>
      <c r="AB2487" s="175" t="n"/>
      <c r="AC2487" s="175" t="n"/>
      <c r="AD2487" s="175" t="n"/>
      <c r="AE2487" s="175" t="n"/>
      <c r="AF2487" s="175" t="n"/>
      <c r="AG2487" s="175" t="n"/>
      <c r="AH2487" s="175" t="n"/>
      <c r="AI2487" s="175" t="n"/>
      <c r="AJ2487" s="175" t="n"/>
    </row>
    <row r="2488">
      <c r="B2488" s="175" t="n"/>
      <c r="C2488" s="175" t="n"/>
      <c r="D2488" s="175" t="n"/>
      <c r="E2488" s="175" t="n"/>
      <c r="F2488" s="175" t="n"/>
      <c r="G2488" s="175" t="n"/>
      <c r="H2488" s="175" t="n"/>
      <c r="I2488" s="175" t="n"/>
      <c r="J2488" s="175" t="n"/>
      <c r="K2488" s="175" t="n"/>
      <c r="L2488" s="175" t="n"/>
      <c r="M2488" s="175" t="n"/>
      <c r="N2488" s="175" t="n"/>
      <c r="O2488" s="175" t="n"/>
      <c r="P2488" s="175" t="n"/>
      <c r="Q2488" s="175" t="n"/>
      <c r="R2488" s="175" t="n"/>
      <c r="S2488" s="257" t="n"/>
      <c r="U2488" s="296" t="n"/>
      <c r="V2488" s="175" t="n"/>
      <c r="W2488" s="175" t="n"/>
      <c r="X2488" s="175" t="n"/>
      <c r="Y2488" s="175" t="n"/>
      <c r="Z2488" s="175" t="n"/>
      <c r="AA2488" s="175" t="n"/>
      <c r="AB2488" s="175" t="n"/>
      <c r="AC2488" s="175" t="n"/>
      <c r="AD2488" s="175" t="n"/>
      <c r="AE2488" s="175" t="n"/>
      <c r="AF2488" s="175" t="n"/>
      <c r="AG2488" s="175" t="n"/>
      <c r="AH2488" s="175" t="n"/>
      <c r="AI2488" s="175" t="n"/>
      <c r="AJ2488" s="175" t="n"/>
    </row>
    <row r="2489">
      <c r="B2489" s="175" t="n"/>
      <c r="C2489" s="175" t="n"/>
      <c r="D2489" s="175" t="n"/>
      <c r="E2489" s="175" t="n"/>
      <c r="F2489" s="175" t="n"/>
      <c r="G2489" s="175" t="n"/>
      <c r="H2489" s="175" t="n"/>
      <c r="I2489" s="175" t="n"/>
      <c r="J2489" s="175" t="n"/>
      <c r="K2489" s="175" t="n"/>
      <c r="L2489" s="175" t="n"/>
      <c r="M2489" s="175" t="n"/>
      <c r="N2489" s="175" t="n"/>
      <c r="O2489" s="175" t="n"/>
      <c r="P2489" s="175" t="n"/>
      <c r="Q2489" s="175" t="n"/>
      <c r="R2489" s="175" t="n"/>
      <c r="S2489" s="257" t="n"/>
      <c r="U2489" s="296" t="n"/>
      <c r="V2489" s="175" t="n"/>
      <c r="W2489" s="175" t="n"/>
      <c r="X2489" s="175" t="n"/>
      <c r="Y2489" s="175" t="n"/>
      <c r="Z2489" s="175" t="n"/>
      <c r="AA2489" s="175" t="n"/>
      <c r="AB2489" s="175" t="n"/>
      <c r="AC2489" s="175" t="n"/>
      <c r="AD2489" s="175" t="n"/>
      <c r="AE2489" s="175" t="n"/>
      <c r="AF2489" s="175" t="n"/>
      <c r="AG2489" s="175" t="n"/>
      <c r="AH2489" s="175" t="n"/>
      <c r="AI2489" s="175" t="n"/>
      <c r="AJ2489" s="175" t="n"/>
    </row>
    <row r="2490">
      <c r="B2490" s="175" t="n"/>
      <c r="C2490" s="175" t="n"/>
      <c r="D2490" s="175" t="n"/>
      <c r="E2490" s="175" t="n"/>
      <c r="F2490" s="175" t="n"/>
      <c r="G2490" s="175" t="n"/>
      <c r="H2490" s="175" t="n"/>
      <c r="I2490" s="175" t="n"/>
      <c r="J2490" s="175" t="n"/>
      <c r="K2490" s="175" t="n"/>
      <c r="L2490" s="175" t="n"/>
      <c r="M2490" s="175" t="n"/>
      <c r="N2490" s="175" t="n"/>
      <c r="O2490" s="175" t="n"/>
      <c r="P2490" s="175" t="n"/>
      <c r="Q2490" s="175" t="n"/>
      <c r="R2490" s="175" t="n"/>
      <c r="S2490" s="257" t="n"/>
      <c r="U2490" s="296" t="n"/>
      <c r="V2490" s="175" t="n"/>
      <c r="W2490" s="175" t="n"/>
      <c r="X2490" s="175" t="n"/>
      <c r="Y2490" s="175" t="n"/>
      <c r="Z2490" s="175" t="n"/>
      <c r="AA2490" s="175" t="n"/>
      <c r="AB2490" s="175" t="n"/>
      <c r="AC2490" s="175" t="n"/>
      <c r="AD2490" s="175" t="n"/>
      <c r="AE2490" s="175" t="n"/>
      <c r="AF2490" s="175" t="n"/>
      <c r="AG2490" s="175" t="n"/>
      <c r="AH2490" s="175" t="n"/>
      <c r="AI2490" s="175" t="n"/>
      <c r="AJ2490" s="175" t="n"/>
    </row>
    <row r="2491">
      <c r="B2491" s="175" t="n"/>
      <c r="C2491" s="175" t="n"/>
      <c r="D2491" s="175" t="n"/>
      <c r="E2491" s="175" t="n"/>
      <c r="F2491" s="175" t="n"/>
      <c r="G2491" s="175" t="n"/>
      <c r="H2491" s="175" t="n"/>
      <c r="I2491" s="175" t="n"/>
      <c r="J2491" s="175" t="n"/>
      <c r="K2491" s="175" t="n"/>
      <c r="L2491" s="175" t="n"/>
      <c r="M2491" s="175" t="n"/>
      <c r="N2491" s="175" t="n"/>
      <c r="O2491" s="175" t="n"/>
      <c r="P2491" s="175" t="n"/>
      <c r="Q2491" s="175" t="n"/>
      <c r="R2491" s="175" t="n"/>
      <c r="S2491" s="257" t="n"/>
      <c r="U2491" s="296" t="n"/>
      <c r="V2491" s="175" t="n"/>
      <c r="W2491" s="175" t="n"/>
      <c r="X2491" s="175" t="n"/>
      <c r="Y2491" s="175" t="n"/>
      <c r="Z2491" s="175" t="n"/>
      <c r="AA2491" s="175" t="n"/>
      <c r="AB2491" s="175" t="n"/>
      <c r="AC2491" s="175" t="n"/>
      <c r="AD2491" s="175" t="n"/>
      <c r="AE2491" s="175" t="n"/>
      <c r="AF2491" s="175" t="n"/>
      <c r="AG2491" s="175" t="n"/>
      <c r="AH2491" s="175" t="n"/>
      <c r="AI2491" s="175" t="n"/>
      <c r="AJ2491" s="175" t="n"/>
    </row>
    <row r="2492">
      <c r="B2492" s="175" t="n"/>
      <c r="C2492" s="175" t="n"/>
      <c r="D2492" s="175" t="n"/>
      <c r="E2492" s="175" t="n"/>
      <c r="F2492" s="175" t="n"/>
      <c r="G2492" s="175" t="n"/>
      <c r="H2492" s="175" t="n"/>
      <c r="I2492" s="175" t="n"/>
      <c r="J2492" s="175" t="n"/>
      <c r="K2492" s="175" t="n"/>
      <c r="L2492" s="175" t="n"/>
      <c r="M2492" s="175" t="n"/>
      <c r="N2492" s="175" t="n"/>
      <c r="O2492" s="175" t="n"/>
      <c r="P2492" s="175" t="n"/>
      <c r="Q2492" s="175" t="n"/>
      <c r="R2492" s="175" t="n"/>
      <c r="S2492" s="257" t="n"/>
      <c r="U2492" s="296" t="n"/>
      <c r="V2492" s="175" t="n"/>
      <c r="W2492" s="175" t="n"/>
      <c r="X2492" s="175" t="n"/>
      <c r="Y2492" s="175" t="n"/>
      <c r="Z2492" s="175" t="n"/>
      <c r="AA2492" s="175" t="n"/>
      <c r="AB2492" s="175" t="n"/>
      <c r="AC2492" s="175" t="n"/>
      <c r="AD2492" s="175" t="n"/>
      <c r="AE2492" s="175" t="n"/>
      <c r="AF2492" s="175" t="n"/>
      <c r="AG2492" s="175" t="n"/>
      <c r="AH2492" s="175" t="n"/>
      <c r="AI2492" s="175" t="n"/>
      <c r="AJ2492" s="175" t="n"/>
    </row>
    <row r="2493">
      <c r="B2493" s="175" t="n"/>
      <c r="C2493" s="175" t="n"/>
      <c r="D2493" s="175" t="n"/>
      <c r="E2493" s="175" t="n"/>
      <c r="F2493" s="175" t="n"/>
      <c r="G2493" s="175" t="n"/>
      <c r="H2493" s="175" t="n"/>
      <c r="I2493" s="175" t="n"/>
      <c r="J2493" s="175" t="n"/>
      <c r="K2493" s="175" t="n"/>
      <c r="L2493" s="175" t="n"/>
      <c r="M2493" s="175" t="n"/>
      <c r="N2493" s="175" t="n"/>
      <c r="O2493" s="175" t="n"/>
      <c r="P2493" s="175" t="n"/>
      <c r="Q2493" s="175" t="n"/>
      <c r="R2493" s="175" t="n"/>
      <c r="S2493" s="257" t="n"/>
      <c r="U2493" s="296" t="n"/>
      <c r="V2493" s="175" t="n"/>
      <c r="W2493" s="175" t="n"/>
      <c r="X2493" s="175" t="n"/>
      <c r="Y2493" s="175" t="n"/>
      <c r="Z2493" s="175" t="n"/>
      <c r="AA2493" s="175" t="n"/>
      <c r="AB2493" s="175" t="n"/>
      <c r="AC2493" s="175" t="n"/>
      <c r="AD2493" s="175" t="n"/>
      <c r="AE2493" s="175" t="n"/>
      <c r="AF2493" s="175" t="n"/>
      <c r="AG2493" s="175" t="n"/>
      <c r="AH2493" s="175" t="n"/>
      <c r="AI2493" s="175" t="n"/>
      <c r="AJ2493" s="175" t="n"/>
    </row>
    <row r="2494">
      <c r="B2494" s="175" t="n"/>
      <c r="C2494" s="175" t="n"/>
      <c r="D2494" s="175" t="n"/>
      <c r="E2494" s="175" t="n"/>
      <c r="F2494" s="175" t="n"/>
      <c r="G2494" s="175" t="n"/>
      <c r="H2494" s="175" t="n"/>
      <c r="I2494" s="175" t="n"/>
      <c r="J2494" s="175" t="n"/>
      <c r="K2494" s="175" t="n"/>
      <c r="L2494" s="175" t="n"/>
      <c r="M2494" s="175" t="n"/>
      <c r="N2494" s="175" t="n"/>
      <c r="O2494" s="175" t="n"/>
      <c r="P2494" s="175" t="n"/>
      <c r="Q2494" s="175" t="n"/>
      <c r="R2494" s="175" t="n"/>
      <c r="S2494" s="257" t="n"/>
      <c r="U2494" s="296" t="n"/>
      <c r="V2494" s="175" t="n"/>
      <c r="W2494" s="175" t="n"/>
      <c r="X2494" s="175" t="n"/>
      <c r="Y2494" s="175" t="n"/>
      <c r="Z2494" s="175" t="n"/>
      <c r="AA2494" s="175" t="n"/>
      <c r="AB2494" s="175" t="n"/>
      <c r="AC2494" s="175" t="n"/>
      <c r="AD2494" s="175" t="n"/>
      <c r="AE2494" s="175" t="n"/>
      <c r="AF2494" s="175" t="n"/>
      <c r="AG2494" s="175" t="n"/>
      <c r="AH2494" s="175" t="n"/>
      <c r="AI2494" s="175" t="n"/>
      <c r="AJ2494" s="175" t="n"/>
    </row>
    <row r="2495">
      <c r="B2495" s="175" t="n"/>
      <c r="C2495" s="175" t="n"/>
      <c r="D2495" s="175" t="n"/>
      <c r="E2495" s="175" t="n"/>
      <c r="F2495" s="175" t="n"/>
      <c r="G2495" s="175" t="n"/>
      <c r="H2495" s="175" t="n"/>
      <c r="I2495" s="175" t="n"/>
      <c r="J2495" s="175" t="n"/>
      <c r="K2495" s="175" t="n"/>
      <c r="L2495" s="175" t="n"/>
      <c r="M2495" s="175" t="n"/>
      <c r="N2495" s="175" t="n"/>
      <c r="O2495" s="175" t="n"/>
      <c r="P2495" s="175" t="n"/>
      <c r="Q2495" s="175" t="n"/>
      <c r="R2495" s="175" t="n"/>
      <c r="S2495" s="257" t="n"/>
      <c r="U2495" s="296" t="n"/>
      <c r="V2495" s="175" t="n"/>
      <c r="W2495" s="175" t="n"/>
      <c r="X2495" s="175" t="n"/>
      <c r="Y2495" s="175" t="n"/>
      <c r="Z2495" s="175" t="n"/>
      <c r="AA2495" s="175" t="n"/>
      <c r="AB2495" s="175" t="n"/>
      <c r="AC2495" s="175" t="n"/>
      <c r="AD2495" s="175" t="n"/>
      <c r="AE2495" s="175" t="n"/>
      <c r="AF2495" s="175" t="n"/>
      <c r="AG2495" s="175" t="n"/>
      <c r="AH2495" s="175" t="n"/>
      <c r="AI2495" s="175" t="n"/>
      <c r="AJ2495" s="175" t="n"/>
    </row>
    <row r="2496">
      <c r="B2496" s="175" t="n"/>
      <c r="C2496" s="175" t="n"/>
      <c r="D2496" s="175" t="n"/>
      <c r="E2496" s="175" t="n"/>
      <c r="F2496" s="175" t="n"/>
      <c r="G2496" s="175" t="n"/>
      <c r="H2496" s="175" t="n"/>
      <c r="I2496" s="175" t="n"/>
      <c r="J2496" s="175" t="n"/>
      <c r="K2496" s="175" t="n"/>
      <c r="L2496" s="175" t="n"/>
      <c r="M2496" s="175" t="n"/>
      <c r="N2496" s="175" t="n"/>
      <c r="O2496" s="175" t="n"/>
      <c r="P2496" s="175" t="n"/>
      <c r="Q2496" s="175" t="n"/>
      <c r="R2496" s="175" t="n"/>
      <c r="S2496" s="257" t="n"/>
      <c r="U2496" s="296" t="n"/>
      <c r="V2496" s="175" t="n"/>
      <c r="W2496" s="175" t="n"/>
      <c r="X2496" s="175" t="n"/>
      <c r="Y2496" s="175" t="n"/>
      <c r="Z2496" s="175" t="n"/>
      <c r="AA2496" s="175" t="n"/>
      <c r="AB2496" s="175" t="n"/>
      <c r="AC2496" s="175" t="n"/>
      <c r="AD2496" s="175" t="n"/>
      <c r="AE2496" s="175" t="n"/>
      <c r="AF2496" s="175" t="n"/>
      <c r="AG2496" s="175" t="n"/>
      <c r="AH2496" s="175" t="n"/>
      <c r="AI2496" s="175" t="n"/>
      <c r="AJ2496" s="175" t="n"/>
    </row>
    <row r="2497">
      <c r="B2497" s="175" t="n"/>
      <c r="C2497" s="175" t="n"/>
      <c r="D2497" s="175" t="n"/>
      <c r="E2497" s="175" t="n"/>
      <c r="F2497" s="175" t="n"/>
      <c r="G2497" s="175" t="n"/>
      <c r="H2497" s="175" t="n"/>
      <c r="I2497" s="175" t="n"/>
      <c r="J2497" s="175" t="n"/>
      <c r="K2497" s="175" t="n"/>
      <c r="L2497" s="175" t="n"/>
      <c r="M2497" s="175" t="n"/>
      <c r="N2497" s="175" t="n"/>
      <c r="O2497" s="175" t="n"/>
      <c r="P2497" s="175" t="n"/>
      <c r="Q2497" s="175" t="n"/>
      <c r="R2497" s="175" t="n"/>
      <c r="S2497" s="257" t="n"/>
      <c r="U2497" s="296" t="n"/>
      <c r="V2497" s="175" t="n"/>
      <c r="W2497" s="175" t="n"/>
      <c r="X2497" s="175" t="n"/>
      <c r="Y2497" s="175" t="n"/>
      <c r="Z2497" s="175" t="n"/>
      <c r="AA2497" s="175" t="n"/>
      <c r="AB2497" s="175" t="n"/>
      <c r="AC2497" s="175" t="n"/>
      <c r="AD2497" s="175" t="n"/>
      <c r="AE2497" s="175" t="n"/>
      <c r="AF2497" s="175" t="n"/>
      <c r="AG2497" s="175" t="n"/>
      <c r="AH2497" s="175" t="n"/>
      <c r="AI2497" s="175" t="n"/>
      <c r="AJ2497" s="175" t="n"/>
    </row>
    <row r="2498">
      <c r="B2498" s="175" t="n"/>
      <c r="C2498" s="175" t="n"/>
      <c r="D2498" s="175" t="n"/>
      <c r="E2498" s="175" t="n"/>
      <c r="F2498" s="175" t="n"/>
      <c r="G2498" s="175" t="n"/>
      <c r="H2498" s="175" t="n"/>
      <c r="I2498" s="175" t="n"/>
      <c r="J2498" s="175" t="n"/>
      <c r="K2498" s="175" t="n"/>
      <c r="L2498" s="175" t="n"/>
      <c r="M2498" s="175" t="n"/>
      <c r="N2498" s="175" t="n"/>
      <c r="O2498" s="175" t="n"/>
      <c r="P2498" s="175" t="n"/>
      <c r="Q2498" s="175" t="n"/>
      <c r="R2498" s="175" t="n"/>
      <c r="S2498" s="257" t="n"/>
      <c r="U2498" s="296" t="n"/>
      <c r="V2498" s="175" t="n"/>
      <c r="W2498" s="175" t="n"/>
      <c r="X2498" s="175" t="n"/>
      <c r="Y2498" s="175" t="n"/>
      <c r="Z2498" s="175" t="n"/>
      <c r="AA2498" s="175" t="n"/>
      <c r="AB2498" s="175" t="n"/>
      <c r="AC2498" s="175" t="n"/>
      <c r="AD2498" s="175" t="n"/>
      <c r="AE2498" s="175" t="n"/>
      <c r="AF2498" s="175" t="n"/>
      <c r="AG2498" s="175" t="n"/>
      <c r="AH2498" s="175" t="n"/>
      <c r="AI2498" s="175" t="n"/>
      <c r="AJ2498" s="175" t="n"/>
    </row>
    <row r="2499">
      <c r="B2499" s="175" t="n"/>
      <c r="C2499" s="175" t="n"/>
      <c r="D2499" s="175" t="n"/>
      <c r="E2499" s="175" t="n"/>
      <c r="F2499" s="175" t="n"/>
      <c r="G2499" s="175" t="n"/>
      <c r="H2499" s="175" t="n"/>
      <c r="I2499" s="175" t="n"/>
      <c r="J2499" s="175" t="n"/>
      <c r="K2499" s="175" t="n"/>
      <c r="L2499" s="175" t="n"/>
      <c r="M2499" s="175" t="n"/>
      <c r="N2499" s="175" t="n"/>
      <c r="O2499" s="175" t="n"/>
      <c r="P2499" s="175" t="n"/>
      <c r="Q2499" s="175" t="n"/>
      <c r="R2499" s="175" t="n"/>
      <c r="S2499" s="257" t="n"/>
      <c r="U2499" s="296" t="n"/>
      <c r="V2499" s="175" t="n"/>
      <c r="W2499" s="175" t="n"/>
      <c r="X2499" s="175" t="n"/>
      <c r="Y2499" s="175" t="n"/>
      <c r="Z2499" s="175" t="n"/>
      <c r="AA2499" s="175" t="n"/>
      <c r="AB2499" s="175" t="n"/>
      <c r="AC2499" s="175" t="n"/>
      <c r="AD2499" s="175" t="n"/>
      <c r="AE2499" s="175" t="n"/>
      <c r="AF2499" s="175" t="n"/>
      <c r="AG2499" s="175" t="n"/>
      <c r="AH2499" s="175" t="n"/>
      <c r="AI2499" s="175" t="n"/>
      <c r="AJ2499" s="175" t="n"/>
    </row>
    <row r="2500">
      <c r="B2500" s="175" t="n"/>
      <c r="C2500" s="175" t="n"/>
      <c r="D2500" s="175" t="n"/>
      <c r="E2500" s="175" t="n"/>
      <c r="F2500" s="175" t="n"/>
      <c r="G2500" s="175" t="n"/>
      <c r="H2500" s="175" t="n"/>
      <c r="I2500" s="175" t="n"/>
      <c r="J2500" s="175" t="n"/>
      <c r="K2500" s="175" t="n"/>
      <c r="L2500" s="175" t="n"/>
      <c r="M2500" s="175" t="n"/>
      <c r="N2500" s="175" t="n"/>
      <c r="O2500" s="175" t="n"/>
      <c r="P2500" s="175" t="n"/>
      <c r="Q2500" s="175" t="n"/>
      <c r="R2500" s="175" t="n"/>
      <c r="S2500" s="257" t="n"/>
      <c r="U2500" s="296" t="n"/>
      <c r="V2500" s="175" t="n"/>
      <c r="W2500" s="175" t="n"/>
      <c r="X2500" s="175" t="n"/>
      <c r="Y2500" s="175" t="n"/>
      <c r="Z2500" s="175" t="n"/>
      <c r="AA2500" s="175" t="n"/>
      <c r="AB2500" s="175" t="n"/>
      <c r="AC2500" s="175" t="n"/>
      <c r="AD2500" s="175" t="n"/>
      <c r="AE2500" s="175" t="n"/>
      <c r="AF2500" s="175" t="n"/>
      <c r="AG2500" s="175" t="n"/>
      <c r="AH2500" s="175" t="n"/>
      <c r="AI2500" s="175" t="n"/>
      <c r="AJ2500" s="175" t="n"/>
    </row>
    <row r="2501">
      <c r="B2501" s="175" t="n"/>
      <c r="C2501" s="175" t="n"/>
      <c r="D2501" s="175" t="n"/>
      <c r="E2501" s="175" t="n"/>
      <c r="F2501" s="175" t="n"/>
      <c r="G2501" s="175" t="n"/>
      <c r="H2501" s="175" t="n"/>
      <c r="I2501" s="175" t="n"/>
      <c r="J2501" s="175" t="n"/>
      <c r="K2501" s="175" t="n"/>
      <c r="L2501" s="175" t="n"/>
      <c r="M2501" s="175" t="n"/>
      <c r="N2501" s="175" t="n"/>
      <c r="O2501" s="175" t="n"/>
      <c r="P2501" s="175" t="n"/>
      <c r="Q2501" s="175" t="n"/>
      <c r="R2501" s="175" t="n"/>
      <c r="S2501" s="257" t="n"/>
      <c r="U2501" s="296" t="n"/>
      <c r="V2501" s="175" t="n"/>
      <c r="W2501" s="175" t="n"/>
      <c r="X2501" s="175" t="n"/>
      <c r="Y2501" s="175" t="n"/>
      <c r="Z2501" s="175" t="n"/>
      <c r="AA2501" s="175" t="n"/>
      <c r="AB2501" s="175" t="n"/>
      <c r="AC2501" s="175" t="n"/>
      <c r="AD2501" s="175" t="n"/>
      <c r="AE2501" s="175" t="n"/>
      <c r="AF2501" s="175" t="n"/>
      <c r="AG2501" s="175" t="n"/>
      <c r="AH2501" s="175" t="n"/>
      <c r="AI2501" s="175" t="n"/>
      <c r="AJ2501" s="175" t="n"/>
    </row>
    <row r="2502">
      <c r="B2502" s="175" t="n"/>
      <c r="C2502" s="175" t="n"/>
      <c r="D2502" s="175" t="n"/>
      <c r="E2502" s="175" t="n"/>
      <c r="F2502" s="175" t="n"/>
      <c r="G2502" s="175" t="n"/>
      <c r="H2502" s="175" t="n"/>
      <c r="I2502" s="175" t="n"/>
      <c r="J2502" s="175" t="n"/>
      <c r="K2502" s="175" t="n"/>
      <c r="L2502" s="175" t="n"/>
      <c r="M2502" s="175" t="n"/>
      <c r="N2502" s="175" t="n"/>
      <c r="O2502" s="175" t="n"/>
      <c r="P2502" s="175" t="n"/>
      <c r="Q2502" s="175" t="n"/>
      <c r="R2502" s="175" t="n"/>
      <c r="S2502" s="257" t="n"/>
      <c r="U2502" s="296" t="n"/>
      <c r="V2502" s="175" t="n"/>
      <c r="W2502" s="175" t="n"/>
      <c r="X2502" s="175" t="n"/>
      <c r="Y2502" s="175" t="n"/>
      <c r="Z2502" s="175" t="n"/>
      <c r="AA2502" s="175" t="n"/>
      <c r="AB2502" s="175" t="n"/>
      <c r="AC2502" s="175" t="n"/>
      <c r="AD2502" s="175" t="n"/>
      <c r="AE2502" s="175" t="n"/>
      <c r="AF2502" s="175" t="n"/>
      <c r="AG2502" s="175" t="n"/>
      <c r="AH2502" s="175" t="n"/>
      <c r="AI2502" s="175" t="n"/>
      <c r="AJ2502" s="175" t="n"/>
    </row>
    <row r="2503">
      <c r="B2503" s="175" t="n"/>
      <c r="C2503" s="175" t="n"/>
      <c r="D2503" s="175" t="n"/>
      <c r="E2503" s="175" t="n"/>
      <c r="F2503" s="175" t="n"/>
      <c r="G2503" s="175" t="n"/>
      <c r="H2503" s="175" t="n"/>
      <c r="I2503" s="175" t="n"/>
      <c r="J2503" s="175" t="n"/>
      <c r="K2503" s="175" t="n"/>
      <c r="L2503" s="175" t="n"/>
      <c r="M2503" s="175" t="n"/>
      <c r="N2503" s="175" t="n"/>
      <c r="O2503" s="175" t="n"/>
      <c r="P2503" s="175" t="n"/>
      <c r="Q2503" s="175" t="n"/>
      <c r="R2503" s="175" t="n"/>
      <c r="S2503" s="257" t="n"/>
      <c r="U2503" s="296" t="n"/>
      <c r="V2503" s="175" t="n"/>
      <c r="W2503" s="175" t="n"/>
      <c r="X2503" s="175" t="n"/>
      <c r="Y2503" s="175" t="n"/>
      <c r="Z2503" s="175" t="n"/>
      <c r="AA2503" s="175" t="n"/>
      <c r="AB2503" s="175" t="n"/>
      <c r="AC2503" s="175" t="n"/>
      <c r="AD2503" s="175" t="n"/>
      <c r="AE2503" s="175" t="n"/>
      <c r="AF2503" s="175" t="n"/>
      <c r="AG2503" s="175" t="n"/>
      <c r="AH2503" s="175" t="n"/>
      <c r="AI2503" s="175" t="n"/>
      <c r="AJ2503" s="175" t="n"/>
    </row>
    <row r="2504">
      <c r="B2504" s="175" t="n"/>
      <c r="C2504" s="175" t="n"/>
      <c r="D2504" s="175" t="n"/>
      <c r="E2504" s="175" t="n"/>
      <c r="F2504" s="175" t="n"/>
      <c r="G2504" s="175" t="n"/>
      <c r="H2504" s="175" t="n"/>
      <c r="I2504" s="175" t="n"/>
      <c r="J2504" s="175" t="n"/>
      <c r="K2504" s="175" t="n"/>
      <c r="L2504" s="175" t="n"/>
      <c r="M2504" s="175" t="n"/>
      <c r="N2504" s="175" t="n"/>
      <c r="O2504" s="175" t="n"/>
      <c r="P2504" s="175" t="n"/>
      <c r="Q2504" s="175" t="n"/>
      <c r="R2504" s="175" t="n"/>
      <c r="S2504" s="257" t="n"/>
      <c r="U2504" s="296" t="n"/>
      <c r="V2504" s="175" t="n"/>
      <c r="W2504" s="175" t="n"/>
      <c r="X2504" s="175" t="n"/>
      <c r="Y2504" s="175" t="n"/>
      <c r="Z2504" s="175" t="n"/>
      <c r="AA2504" s="175" t="n"/>
      <c r="AB2504" s="175" t="n"/>
      <c r="AC2504" s="175" t="n"/>
      <c r="AD2504" s="175" t="n"/>
      <c r="AE2504" s="175" t="n"/>
      <c r="AF2504" s="175" t="n"/>
      <c r="AG2504" s="175" t="n"/>
      <c r="AH2504" s="175" t="n"/>
      <c r="AI2504" s="175" t="n"/>
      <c r="AJ2504" s="175" t="n"/>
    </row>
    <row r="2505">
      <c r="B2505" s="175" t="n"/>
      <c r="C2505" s="175" t="n"/>
      <c r="D2505" s="175" t="n"/>
      <c r="E2505" s="175" t="n"/>
      <c r="F2505" s="175" t="n"/>
      <c r="G2505" s="175" t="n"/>
      <c r="H2505" s="175" t="n"/>
      <c r="I2505" s="175" t="n"/>
      <c r="J2505" s="175" t="n"/>
      <c r="K2505" s="175" t="n"/>
      <c r="L2505" s="175" t="n"/>
      <c r="M2505" s="175" t="n"/>
      <c r="N2505" s="175" t="n"/>
      <c r="O2505" s="175" t="n"/>
      <c r="P2505" s="175" t="n"/>
      <c r="Q2505" s="175" t="n"/>
      <c r="R2505" s="175" t="n"/>
      <c r="S2505" s="257" t="n"/>
      <c r="U2505" s="296" t="n"/>
      <c r="V2505" s="175" t="n"/>
      <c r="W2505" s="175" t="n"/>
      <c r="X2505" s="175" t="n"/>
      <c r="Y2505" s="175" t="n"/>
      <c r="Z2505" s="175" t="n"/>
      <c r="AA2505" s="175" t="n"/>
      <c r="AB2505" s="175" t="n"/>
      <c r="AC2505" s="175" t="n"/>
      <c r="AD2505" s="175" t="n"/>
      <c r="AE2505" s="175" t="n"/>
      <c r="AF2505" s="175" t="n"/>
      <c r="AG2505" s="175" t="n"/>
      <c r="AH2505" s="175" t="n"/>
      <c r="AI2505" s="175" t="n"/>
      <c r="AJ2505" s="175" t="n"/>
    </row>
    <row r="2506">
      <c r="B2506" s="175" t="n"/>
      <c r="C2506" s="175" t="n"/>
      <c r="D2506" s="175" t="n"/>
      <c r="E2506" s="175" t="n"/>
      <c r="F2506" s="175" t="n"/>
      <c r="G2506" s="175" t="n"/>
      <c r="H2506" s="175" t="n"/>
      <c r="I2506" s="175" t="n"/>
      <c r="J2506" s="175" t="n"/>
      <c r="K2506" s="175" t="n"/>
      <c r="L2506" s="175" t="n"/>
      <c r="M2506" s="175" t="n"/>
      <c r="N2506" s="175" t="n"/>
      <c r="O2506" s="175" t="n"/>
      <c r="P2506" s="175" t="n"/>
      <c r="Q2506" s="175" t="n"/>
      <c r="R2506" s="175" t="n"/>
      <c r="S2506" s="257" t="n"/>
      <c r="U2506" s="296" t="n"/>
      <c r="V2506" s="175" t="n"/>
      <c r="W2506" s="175" t="n"/>
      <c r="X2506" s="175" t="n"/>
      <c r="Y2506" s="175" t="n"/>
      <c r="Z2506" s="175" t="n"/>
      <c r="AA2506" s="175" t="n"/>
      <c r="AB2506" s="175" t="n"/>
      <c r="AC2506" s="175" t="n"/>
      <c r="AD2506" s="175" t="n"/>
      <c r="AE2506" s="175" t="n"/>
      <c r="AF2506" s="175" t="n"/>
      <c r="AG2506" s="175" t="n"/>
      <c r="AH2506" s="175" t="n"/>
      <c r="AI2506" s="175" t="n"/>
      <c r="AJ2506" s="175" t="n"/>
    </row>
    <row r="2507">
      <c r="B2507" s="175" t="n"/>
      <c r="C2507" s="175" t="n"/>
      <c r="D2507" s="175" t="n"/>
      <c r="E2507" s="175" t="n"/>
      <c r="F2507" s="175" t="n"/>
      <c r="G2507" s="175" t="n"/>
      <c r="H2507" s="175" t="n"/>
      <c r="I2507" s="175" t="n"/>
      <c r="J2507" s="175" t="n"/>
      <c r="K2507" s="175" t="n"/>
      <c r="L2507" s="175" t="n"/>
      <c r="M2507" s="175" t="n"/>
      <c r="N2507" s="175" t="n"/>
      <c r="O2507" s="175" t="n"/>
      <c r="P2507" s="175" t="n"/>
      <c r="Q2507" s="175" t="n"/>
      <c r="R2507" s="175" t="n"/>
      <c r="S2507" s="257" t="n"/>
      <c r="U2507" s="296" t="n"/>
      <c r="V2507" s="175" t="n"/>
      <c r="W2507" s="175" t="n"/>
      <c r="X2507" s="175" t="n"/>
      <c r="Y2507" s="175" t="n"/>
      <c r="Z2507" s="175" t="n"/>
      <c r="AA2507" s="175" t="n"/>
      <c r="AB2507" s="175" t="n"/>
      <c r="AC2507" s="175" t="n"/>
      <c r="AD2507" s="175" t="n"/>
      <c r="AE2507" s="175" t="n"/>
      <c r="AF2507" s="175" t="n"/>
      <c r="AG2507" s="175" t="n"/>
      <c r="AH2507" s="175" t="n"/>
      <c r="AI2507" s="175" t="n"/>
      <c r="AJ2507" s="175" t="n"/>
    </row>
    <row r="2508">
      <c r="B2508" s="175" t="n"/>
      <c r="C2508" s="175" t="n"/>
      <c r="D2508" s="175" t="n"/>
      <c r="E2508" s="175" t="n"/>
      <c r="F2508" s="175" t="n"/>
      <c r="G2508" s="175" t="n"/>
      <c r="H2508" s="175" t="n"/>
      <c r="I2508" s="175" t="n"/>
      <c r="J2508" s="175" t="n"/>
      <c r="K2508" s="175" t="n"/>
      <c r="L2508" s="175" t="n"/>
      <c r="M2508" s="175" t="n"/>
      <c r="N2508" s="175" t="n"/>
      <c r="O2508" s="175" t="n"/>
      <c r="P2508" s="175" t="n"/>
      <c r="Q2508" s="175" t="n"/>
      <c r="R2508" s="175" t="n"/>
      <c r="S2508" s="257" t="n"/>
      <c r="U2508" s="296" t="n"/>
      <c r="V2508" s="175" t="n"/>
      <c r="W2508" s="175" t="n"/>
      <c r="X2508" s="175" t="n"/>
      <c r="Y2508" s="175" t="n"/>
      <c r="Z2508" s="175" t="n"/>
      <c r="AA2508" s="175" t="n"/>
      <c r="AB2508" s="175" t="n"/>
      <c r="AC2508" s="175" t="n"/>
      <c r="AD2508" s="175" t="n"/>
      <c r="AE2508" s="175" t="n"/>
      <c r="AF2508" s="175" t="n"/>
      <c r="AG2508" s="175" t="n"/>
      <c r="AH2508" s="175" t="n"/>
      <c r="AI2508" s="175" t="n"/>
      <c r="AJ2508" s="175" t="n"/>
    </row>
    <row r="2509">
      <c r="B2509" s="175" t="n"/>
      <c r="C2509" s="175" t="n"/>
      <c r="D2509" s="175" t="n"/>
      <c r="E2509" s="175" t="n"/>
      <c r="F2509" s="175" t="n"/>
      <c r="G2509" s="175" t="n"/>
      <c r="H2509" s="175" t="n"/>
      <c r="I2509" s="175" t="n"/>
      <c r="J2509" s="175" t="n"/>
      <c r="K2509" s="175" t="n"/>
      <c r="L2509" s="175" t="n"/>
      <c r="M2509" s="175" t="n"/>
      <c r="N2509" s="175" t="n"/>
      <c r="O2509" s="175" t="n"/>
      <c r="P2509" s="175" t="n"/>
      <c r="Q2509" s="175" t="n"/>
      <c r="R2509" s="175" t="n"/>
      <c r="S2509" s="257" t="n"/>
      <c r="U2509" s="296" t="n"/>
      <c r="V2509" s="175" t="n"/>
      <c r="W2509" s="175" t="n"/>
      <c r="X2509" s="175" t="n"/>
      <c r="Y2509" s="175" t="n"/>
      <c r="Z2509" s="175" t="n"/>
      <c r="AA2509" s="175" t="n"/>
      <c r="AB2509" s="175" t="n"/>
      <c r="AC2509" s="175" t="n"/>
      <c r="AD2509" s="175" t="n"/>
      <c r="AE2509" s="175" t="n"/>
      <c r="AF2509" s="175" t="n"/>
      <c r="AG2509" s="175" t="n"/>
      <c r="AH2509" s="175" t="n"/>
      <c r="AI2509" s="175" t="n"/>
      <c r="AJ2509" s="175" t="n"/>
    </row>
    <row r="2510">
      <c r="B2510" s="175" t="n"/>
      <c r="C2510" s="175" t="n"/>
      <c r="D2510" s="175" t="n"/>
      <c r="E2510" s="175" t="n"/>
      <c r="F2510" s="175" t="n"/>
      <c r="G2510" s="175" t="n"/>
      <c r="H2510" s="175" t="n"/>
      <c r="I2510" s="175" t="n"/>
      <c r="J2510" s="175" t="n"/>
      <c r="K2510" s="175" t="n"/>
      <c r="L2510" s="175" t="n"/>
      <c r="M2510" s="175" t="n"/>
      <c r="N2510" s="175" t="n"/>
      <c r="O2510" s="175" t="n"/>
      <c r="P2510" s="175" t="n"/>
      <c r="Q2510" s="175" t="n"/>
      <c r="R2510" s="175" t="n"/>
      <c r="S2510" s="257" t="n"/>
      <c r="U2510" s="296" t="n"/>
      <c r="V2510" s="175" t="n"/>
      <c r="W2510" s="175" t="n"/>
      <c r="X2510" s="175" t="n"/>
      <c r="Y2510" s="175" t="n"/>
      <c r="Z2510" s="175" t="n"/>
      <c r="AA2510" s="175" t="n"/>
      <c r="AB2510" s="175" t="n"/>
      <c r="AC2510" s="175" t="n"/>
      <c r="AD2510" s="175" t="n"/>
      <c r="AE2510" s="175" t="n"/>
      <c r="AF2510" s="175" t="n"/>
      <c r="AG2510" s="175" t="n"/>
      <c r="AH2510" s="175" t="n"/>
      <c r="AI2510" s="175" t="n"/>
      <c r="AJ2510" s="175" t="n"/>
    </row>
    <row r="2511">
      <c r="B2511" s="175" t="n"/>
      <c r="C2511" s="175" t="n"/>
      <c r="D2511" s="175" t="n"/>
      <c r="E2511" s="175" t="n"/>
      <c r="F2511" s="175" t="n"/>
      <c r="G2511" s="175" t="n"/>
      <c r="H2511" s="175" t="n"/>
      <c r="I2511" s="175" t="n"/>
      <c r="J2511" s="175" t="n"/>
      <c r="K2511" s="175" t="n"/>
      <c r="L2511" s="175" t="n"/>
      <c r="M2511" s="175" t="n"/>
      <c r="N2511" s="175" t="n"/>
      <c r="O2511" s="175" t="n"/>
      <c r="P2511" s="175" t="n"/>
      <c r="Q2511" s="175" t="n"/>
      <c r="R2511" s="175" t="n"/>
      <c r="S2511" s="257" t="n"/>
      <c r="U2511" s="296" t="n"/>
      <c r="V2511" s="175" t="n"/>
      <c r="W2511" s="175" t="n"/>
      <c r="X2511" s="175" t="n"/>
      <c r="Y2511" s="175" t="n"/>
      <c r="Z2511" s="175" t="n"/>
      <c r="AA2511" s="175" t="n"/>
      <c r="AB2511" s="175" t="n"/>
      <c r="AC2511" s="175" t="n"/>
      <c r="AD2511" s="175" t="n"/>
      <c r="AE2511" s="175" t="n"/>
      <c r="AF2511" s="175" t="n"/>
      <c r="AG2511" s="175" t="n"/>
      <c r="AH2511" s="175" t="n"/>
      <c r="AI2511" s="175" t="n"/>
      <c r="AJ2511" s="175" t="n"/>
    </row>
    <row r="2512">
      <c r="B2512" s="175" t="n"/>
      <c r="C2512" s="175" t="n"/>
      <c r="D2512" s="175" t="n"/>
      <c r="E2512" s="175" t="n"/>
      <c r="F2512" s="175" t="n"/>
      <c r="G2512" s="175" t="n"/>
      <c r="H2512" s="175" t="n"/>
      <c r="I2512" s="175" t="n"/>
      <c r="J2512" s="175" t="n"/>
      <c r="K2512" s="175" t="n"/>
      <c r="L2512" s="175" t="n"/>
      <c r="M2512" s="175" t="n"/>
      <c r="N2512" s="175" t="n"/>
      <c r="O2512" s="175" t="n"/>
      <c r="P2512" s="175" t="n"/>
      <c r="Q2512" s="175" t="n"/>
      <c r="R2512" s="175" t="n"/>
      <c r="S2512" s="257" t="n"/>
      <c r="U2512" s="296" t="n"/>
      <c r="V2512" s="175" t="n"/>
      <c r="W2512" s="175" t="n"/>
      <c r="X2512" s="175" t="n"/>
      <c r="Y2512" s="175" t="n"/>
      <c r="Z2512" s="175" t="n"/>
      <c r="AA2512" s="175" t="n"/>
      <c r="AB2512" s="175" t="n"/>
      <c r="AC2512" s="175" t="n"/>
      <c r="AD2512" s="175" t="n"/>
      <c r="AE2512" s="175" t="n"/>
      <c r="AF2512" s="175" t="n"/>
      <c r="AG2512" s="175" t="n"/>
      <c r="AH2512" s="175" t="n"/>
      <c r="AI2512" s="175" t="n"/>
      <c r="AJ2512" s="175" t="n"/>
    </row>
    <row r="2513">
      <c r="B2513" s="175" t="n"/>
      <c r="C2513" s="175" t="n"/>
      <c r="D2513" s="175" t="n"/>
      <c r="E2513" s="175" t="n"/>
      <c r="F2513" s="175" t="n"/>
      <c r="G2513" s="175" t="n"/>
      <c r="H2513" s="175" t="n"/>
      <c r="I2513" s="175" t="n"/>
      <c r="J2513" s="175" t="n"/>
      <c r="K2513" s="175" t="n"/>
      <c r="L2513" s="175" t="n"/>
      <c r="M2513" s="175" t="n"/>
      <c r="N2513" s="175" t="n"/>
      <c r="O2513" s="175" t="n"/>
      <c r="P2513" s="175" t="n"/>
      <c r="Q2513" s="175" t="n"/>
      <c r="R2513" s="175" t="n"/>
      <c r="S2513" s="257" t="n"/>
      <c r="U2513" s="296" t="n"/>
      <c r="V2513" s="175" t="n"/>
      <c r="W2513" s="175" t="n"/>
      <c r="X2513" s="175" t="n"/>
      <c r="Y2513" s="175" t="n"/>
      <c r="Z2513" s="175" t="n"/>
      <c r="AA2513" s="175" t="n"/>
      <c r="AB2513" s="175" t="n"/>
      <c r="AC2513" s="175" t="n"/>
      <c r="AD2513" s="175" t="n"/>
      <c r="AE2513" s="175" t="n"/>
      <c r="AF2513" s="175" t="n"/>
      <c r="AG2513" s="175" t="n"/>
      <c r="AH2513" s="175" t="n"/>
      <c r="AI2513" s="175" t="n"/>
      <c r="AJ2513" s="175" t="n"/>
    </row>
    <row r="2514">
      <c r="B2514" s="175" t="n"/>
      <c r="C2514" s="175" t="n"/>
      <c r="D2514" s="175" t="n"/>
      <c r="E2514" s="175" t="n"/>
      <c r="F2514" s="175" t="n"/>
      <c r="G2514" s="175" t="n"/>
      <c r="H2514" s="175" t="n"/>
      <c r="I2514" s="175" t="n"/>
      <c r="J2514" s="175" t="n"/>
      <c r="K2514" s="175" t="n"/>
      <c r="L2514" s="175" t="n"/>
      <c r="M2514" s="175" t="n"/>
      <c r="N2514" s="175" t="n"/>
      <c r="O2514" s="175" t="n"/>
      <c r="P2514" s="175" t="n"/>
      <c r="Q2514" s="175" t="n"/>
      <c r="R2514" s="175" t="n"/>
      <c r="S2514" s="257" t="n"/>
      <c r="U2514" s="296" t="n"/>
      <c r="V2514" s="175" t="n"/>
      <c r="W2514" s="175" t="n"/>
      <c r="X2514" s="175" t="n"/>
      <c r="Y2514" s="175" t="n"/>
      <c r="Z2514" s="175" t="n"/>
      <c r="AA2514" s="175" t="n"/>
      <c r="AB2514" s="175" t="n"/>
      <c r="AC2514" s="175" t="n"/>
      <c r="AD2514" s="175" t="n"/>
      <c r="AE2514" s="175" t="n"/>
      <c r="AF2514" s="175" t="n"/>
      <c r="AG2514" s="175" t="n"/>
      <c r="AH2514" s="175" t="n"/>
      <c r="AI2514" s="175" t="n"/>
      <c r="AJ2514" s="175" t="n"/>
    </row>
    <row r="2515">
      <c r="B2515" s="175" t="n"/>
      <c r="C2515" s="175" t="n"/>
      <c r="D2515" s="175" t="n"/>
      <c r="E2515" s="175" t="n"/>
      <c r="F2515" s="175" t="n"/>
      <c r="G2515" s="175" t="n"/>
      <c r="H2515" s="175" t="n"/>
      <c r="I2515" s="175" t="n"/>
      <c r="J2515" s="175" t="n"/>
      <c r="K2515" s="175" t="n"/>
      <c r="L2515" s="175" t="n"/>
      <c r="M2515" s="175" t="n"/>
      <c r="N2515" s="175" t="n"/>
      <c r="O2515" s="175" t="n"/>
      <c r="P2515" s="175" t="n"/>
      <c r="Q2515" s="175" t="n"/>
      <c r="R2515" s="175" t="n"/>
      <c r="S2515" s="257" t="n"/>
      <c r="U2515" s="296" t="n"/>
      <c r="V2515" s="175" t="n"/>
      <c r="W2515" s="175" t="n"/>
      <c r="X2515" s="175" t="n"/>
      <c r="Y2515" s="175" t="n"/>
      <c r="Z2515" s="175" t="n"/>
      <c r="AA2515" s="175" t="n"/>
      <c r="AB2515" s="175" t="n"/>
      <c r="AC2515" s="175" t="n"/>
      <c r="AD2515" s="175" t="n"/>
      <c r="AE2515" s="175" t="n"/>
      <c r="AF2515" s="175" t="n"/>
      <c r="AG2515" s="175" t="n"/>
      <c r="AH2515" s="175" t="n"/>
      <c r="AI2515" s="175" t="n"/>
      <c r="AJ2515" s="175" t="n"/>
    </row>
    <row r="2516">
      <c r="B2516" s="175" t="n"/>
      <c r="C2516" s="175" t="n"/>
      <c r="D2516" s="175" t="n"/>
      <c r="E2516" s="175" t="n"/>
      <c r="F2516" s="175" t="n"/>
      <c r="G2516" s="175" t="n"/>
      <c r="H2516" s="175" t="n"/>
      <c r="I2516" s="175" t="n"/>
      <c r="J2516" s="175" t="n"/>
      <c r="K2516" s="175" t="n"/>
      <c r="L2516" s="175" t="n"/>
      <c r="M2516" s="175" t="n"/>
      <c r="N2516" s="175" t="n"/>
      <c r="O2516" s="175" t="n"/>
      <c r="P2516" s="175" t="n"/>
      <c r="Q2516" s="175" t="n"/>
      <c r="R2516" s="175" t="n"/>
      <c r="S2516" s="257" t="n"/>
      <c r="U2516" s="296" t="n"/>
      <c r="V2516" s="175" t="n"/>
      <c r="W2516" s="175" t="n"/>
      <c r="X2516" s="175" t="n"/>
      <c r="Y2516" s="175" t="n"/>
      <c r="Z2516" s="175" t="n"/>
      <c r="AA2516" s="175" t="n"/>
      <c r="AB2516" s="175" t="n"/>
      <c r="AC2516" s="175" t="n"/>
      <c r="AD2516" s="175" t="n"/>
      <c r="AE2516" s="175" t="n"/>
      <c r="AF2516" s="175" t="n"/>
      <c r="AG2516" s="175" t="n"/>
      <c r="AH2516" s="175" t="n"/>
      <c r="AI2516" s="175" t="n"/>
      <c r="AJ2516" s="175" t="n"/>
    </row>
    <row r="2517">
      <c r="B2517" s="175" t="n"/>
      <c r="C2517" s="175" t="n"/>
      <c r="D2517" s="175" t="n"/>
      <c r="E2517" s="175" t="n"/>
      <c r="F2517" s="175" t="n"/>
      <c r="G2517" s="175" t="n"/>
      <c r="H2517" s="175" t="n"/>
      <c r="I2517" s="175" t="n"/>
      <c r="J2517" s="175" t="n"/>
      <c r="K2517" s="175" t="n"/>
      <c r="L2517" s="175" t="n"/>
      <c r="M2517" s="175" t="n"/>
      <c r="N2517" s="175" t="n"/>
      <c r="O2517" s="175" t="n"/>
      <c r="P2517" s="175" t="n"/>
      <c r="Q2517" s="175" t="n"/>
      <c r="R2517" s="175" t="n"/>
      <c r="S2517" s="257" t="n"/>
      <c r="U2517" s="296" t="n"/>
      <c r="V2517" s="175" t="n"/>
      <c r="W2517" s="175" t="n"/>
      <c r="X2517" s="175" t="n"/>
      <c r="Y2517" s="175" t="n"/>
      <c r="Z2517" s="175" t="n"/>
      <c r="AA2517" s="175" t="n"/>
      <c r="AB2517" s="175" t="n"/>
      <c r="AC2517" s="175" t="n"/>
      <c r="AD2517" s="175" t="n"/>
      <c r="AE2517" s="175" t="n"/>
      <c r="AF2517" s="175" t="n"/>
      <c r="AG2517" s="175" t="n"/>
      <c r="AH2517" s="175" t="n"/>
      <c r="AI2517" s="175" t="n"/>
      <c r="AJ2517" s="175" t="n"/>
    </row>
    <row r="2518">
      <c r="B2518" s="175" t="n"/>
      <c r="C2518" s="175" t="n"/>
      <c r="D2518" s="175" t="n"/>
      <c r="E2518" s="175" t="n"/>
      <c r="F2518" s="175" t="n"/>
      <c r="G2518" s="175" t="n"/>
      <c r="H2518" s="175" t="n"/>
      <c r="I2518" s="175" t="n"/>
      <c r="J2518" s="175" t="n"/>
      <c r="K2518" s="175" t="n"/>
      <c r="L2518" s="175" t="n"/>
      <c r="M2518" s="175" t="n"/>
      <c r="N2518" s="175" t="n"/>
      <c r="O2518" s="175" t="n"/>
      <c r="P2518" s="175" t="n"/>
      <c r="Q2518" s="175" t="n"/>
      <c r="R2518" s="175" t="n"/>
      <c r="S2518" s="257" t="n"/>
      <c r="U2518" s="296" t="n"/>
      <c r="V2518" s="175" t="n"/>
      <c r="W2518" s="175" t="n"/>
      <c r="X2518" s="175" t="n"/>
      <c r="Y2518" s="175" t="n"/>
      <c r="Z2518" s="175" t="n"/>
      <c r="AA2518" s="175" t="n"/>
      <c r="AB2518" s="175" t="n"/>
      <c r="AC2518" s="175" t="n"/>
      <c r="AD2518" s="175" t="n"/>
      <c r="AE2518" s="175" t="n"/>
      <c r="AF2518" s="175" t="n"/>
      <c r="AG2518" s="175" t="n"/>
      <c r="AH2518" s="175" t="n"/>
      <c r="AI2518" s="175" t="n"/>
      <c r="AJ2518" s="175" t="n"/>
    </row>
    <row r="2519">
      <c r="B2519" s="175" t="n"/>
      <c r="C2519" s="175" t="n"/>
      <c r="D2519" s="175" t="n"/>
      <c r="E2519" s="175" t="n"/>
      <c r="F2519" s="175" t="n"/>
      <c r="G2519" s="175" t="n"/>
      <c r="H2519" s="175" t="n"/>
      <c r="I2519" s="175" t="n"/>
      <c r="J2519" s="175" t="n"/>
      <c r="K2519" s="175" t="n"/>
      <c r="L2519" s="175" t="n"/>
      <c r="M2519" s="175" t="n"/>
      <c r="N2519" s="175" t="n"/>
      <c r="O2519" s="175" t="n"/>
      <c r="P2519" s="175" t="n"/>
      <c r="Q2519" s="175" t="n"/>
      <c r="R2519" s="175" t="n"/>
      <c r="S2519" s="257" t="n"/>
      <c r="U2519" s="296" t="n"/>
      <c r="V2519" s="175" t="n"/>
      <c r="W2519" s="175" t="n"/>
      <c r="X2519" s="175" t="n"/>
      <c r="Y2519" s="175" t="n"/>
      <c r="Z2519" s="175" t="n"/>
      <c r="AA2519" s="175" t="n"/>
      <c r="AB2519" s="175" t="n"/>
      <c r="AC2519" s="175" t="n"/>
      <c r="AD2519" s="175" t="n"/>
      <c r="AE2519" s="175" t="n"/>
      <c r="AF2519" s="175" t="n"/>
      <c r="AG2519" s="175" t="n"/>
      <c r="AH2519" s="175" t="n"/>
      <c r="AI2519" s="175" t="n"/>
      <c r="AJ2519" s="175" t="n"/>
    </row>
    <row r="2520">
      <c r="B2520" s="175" t="n"/>
      <c r="C2520" s="175" t="n"/>
      <c r="D2520" s="175" t="n"/>
      <c r="E2520" s="175" t="n"/>
      <c r="F2520" s="175" t="n"/>
      <c r="G2520" s="175" t="n"/>
      <c r="H2520" s="175" t="n"/>
      <c r="I2520" s="175" t="n"/>
      <c r="J2520" s="175" t="n"/>
      <c r="K2520" s="175" t="n"/>
      <c r="L2520" s="175" t="n"/>
      <c r="M2520" s="175" t="n"/>
      <c r="N2520" s="175" t="n"/>
      <c r="O2520" s="175" t="n"/>
      <c r="P2520" s="175" t="n"/>
      <c r="Q2520" s="175" t="n"/>
      <c r="R2520" s="175" t="n"/>
      <c r="S2520" s="257" t="n"/>
      <c r="U2520" s="296" t="n"/>
      <c r="V2520" s="175" t="n"/>
      <c r="W2520" s="175" t="n"/>
      <c r="X2520" s="175" t="n"/>
      <c r="Y2520" s="175" t="n"/>
      <c r="Z2520" s="175" t="n"/>
      <c r="AA2520" s="175" t="n"/>
      <c r="AB2520" s="175" t="n"/>
      <c r="AC2520" s="175" t="n"/>
      <c r="AD2520" s="175" t="n"/>
      <c r="AE2520" s="175" t="n"/>
      <c r="AF2520" s="175" t="n"/>
      <c r="AG2520" s="175" t="n"/>
      <c r="AH2520" s="175" t="n"/>
      <c r="AI2520" s="175" t="n"/>
      <c r="AJ2520" s="175" t="n"/>
    </row>
    <row r="2521">
      <c r="B2521" s="175" t="n"/>
      <c r="C2521" s="175" t="n"/>
      <c r="D2521" s="175" t="n"/>
      <c r="E2521" s="175" t="n"/>
      <c r="F2521" s="175" t="n"/>
      <c r="G2521" s="175" t="n"/>
      <c r="H2521" s="175" t="n"/>
      <c r="I2521" s="175" t="n"/>
      <c r="J2521" s="175" t="n"/>
      <c r="K2521" s="175" t="n"/>
      <c r="L2521" s="175" t="n"/>
      <c r="M2521" s="175" t="n"/>
      <c r="N2521" s="175" t="n"/>
      <c r="O2521" s="175" t="n"/>
      <c r="P2521" s="175" t="n"/>
      <c r="Q2521" s="175" t="n"/>
      <c r="R2521" s="175" t="n"/>
      <c r="S2521" s="257" t="n"/>
      <c r="U2521" s="296" t="n"/>
      <c r="V2521" s="175" t="n"/>
      <c r="W2521" s="175" t="n"/>
      <c r="X2521" s="175" t="n"/>
      <c r="Y2521" s="175" t="n"/>
      <c r="Z2521" s="175" t="n"/>
      <c r="AA2521" s="175" t="n"/>
      <c r="AB2521" s="175" t="n"/>
      <c r="AC2521" s="175" t="n"/>
      <c r="AD2521" s="175" t="n"/>
      <c r="AE2521" s="175" t="n"/>
      <c r="AF2521" s="175" t="n"/>
      <c r="AG2521" s="175" t="n"/>
      <c r="AH2521" s="175" t="n"/>
      <c r="AI2521" s="175" t="n"/>
      <c r="AJ2521" s="175" t="n"/>
    </row>
    <row r="2522">
      <c r="B2522" s="175" t="n"/>
      <c r="C2522" s="175" t="n"/>
      <c r="D2522" s="175" t="n"/>
      <c r="E2522" s="175" t="n"/>
      <c r="F2522" s="175" t="n"/>
      <c r="G2522" s="175" t="n"/>
      <c r="H2522" s="175" t="n"/>
      <c r="I2522" s="175" t="n"/>
      <c r="J2522" s="175" t="n"/>
      <c r="K2522" s="175" t="n"/>
      <c r="L2522" s="175" t="n"/>
      <c r="M2522" s="175" t="n"/>
      <c r="N2522" s="175" t="n"/>
      <c r="O2522" s="175" t="n"/>
      <c r="P2522" s="175" t="n"/>
      <c r="Q2522" s="175" t="n"/>
      <c r="R2522" s="175" t="n"/>
      <c r="S2522" s="257" t="n"/>
      <c r="U2522" s="296" t="n"/>
      <c r="V2522" s="175" t="n"/>
      <c r="W2522" s="175" t="n"/>
      <c r="X2522" s="175" t="n"/>
      <c r="Y2522" s="175" t="n"/>
      <c r="Z2522" s="175" t="n"/>
      <c r="AA2522" s="175" t="n"/>
      <c r="AB2522" s="175" t="n"/>
      <c r="AC2522" s="175" t="n"/>
      <c r="AD2522" s="175" t="n"/>
      <c r="AE2522" s="175" t="n"/>
      <c r="AF2522" s="175" t="n"/>
      <c r="AG2522" s="175" t="n"/>
      <c r="AH2522" s="175" t="n"/>
      <c r="AI2522" s="175" t="n"/>
      <c r="AJ2522" s="175" t="n"/>
    </row>
    <row r="2523">
      <c r="B2523" s="175" t="n"/>
      <c r="C2523" s="175" t="n"/>
      <c r="D2523" s="175" t="n"/>
      <c r="E2523" s="175" t="n"/>
      <c r="F2523" s="175" t="n"/>
      <c r="G2523" s="175" t="n"/>
      <c r="H2523" s="175" t="n"/>
      <c r="I2523" s="175" t="n"/>
      <c r="J2523" s="175" t="n"/>
      <c r="K2523" s="175" t="n"/>
      <c r="L2523" s="175" t="n"/>
      <c r="M2523" s="175" t="n"/>
      <c r="N2523" s="175" t="n"/>
      <c r="O2523" s="175" t="n"/>
      <c r="P2523" s="175" t="n"/>
      <c r="Q2523" s="175" t="n"/>
      <c r="R2523" s="175" t="n"/>
      <c r="S2523" s="257" t="n"/>
      <c r="U2523" s="296" t="n"/>
      <c r="V2523" s="175" t="n"/>
      <c r="W2523" s="175" t="n"/>
      <c r="X2523" s="175" t="n"/>
      <c r="Y2523" s="175" t="n"/>
      <c r="Z2523" s="175" t="n"/>
      <c r="AA2523" s="175" t="n"/>
      <c r="AB2523" s="175" t="n"/>
      <c r="AC2523" s="175" t="n"/>
      <c r="AD2523" s="175" t="n"/>
      <c r="AE2523" s="175" t="n"/>
      <c r="AF2523" s="175" t="n"/>
      <c r="AG2523" s="175" t="n"/>
      <c r="AH2523" s="175" t="n"/>
      <c r="AI2523" s="175" t="n"/>
      <c r="AJ2523" s="175" t="n"/>
    </row>
    <row r="2524">
      <c r="B2524" s="175" t="n"/>
      <c r="C2524" s="175" t="n"/>
      <c r="D2524" s="175" t="n"/>
      <c r="E2524" s="175" t="n"/>
      <c r="F2524" s="175" t="n"/>
      <c r="G2524" s="175" t="n"/>
      <c r="H2524" s="175" t="n"/>
      <c r="I2524" s="175" t="n"/>
      <c r="J2524" s="175" t="n"/>
      <c r="K2524" s="175" t="n"/>
      <c r="L2524" s="175" t="n"/>
      <c r="M2524" s="175" t="n"/>
      <c r="N2524" s="175" t="n"/>
      <c r="O2524" s="175" t="n"/>
      <c r="P2524" s="175" t="n"/>
      <c r="Q2524" s="175" t="n"/>
      <c r="R2524" s="175" t="n"/>
      <c r="S2524" s="257" t="n"/>
      <c r="U2524" s="296" t="n"/>
      <c r="V2524" s="175" t="n"/>
      <c r="W2524" s="175" t="n"/>
      <c r="X2524" s="175" t="n"/>
      <c r="Y2524" s="175" t="n"/>
      <c r="Z2524" s="175" t="n"/>
      <c r="AA2524" s="175" t="n"/>
      <c r="AB2524" s="175" t="n"/>
      <c r="AC2524" s="175" t="n"/>
      <c r="AD2524" s="175" t="n"/>
      <c r="AE2524" s="175" t="n"/>
      <c r="AF2524" s="175" t="n"/>
      <c r="AG2524" s="175" t="n"/>
      <c r="AH2524" s="175" t="n"/>
      <c r="AI2524" s="175" t="n"/>
      <c r="AJ2524" s="175" t="n"/>
    </row>
    <row r="2525">
      <c r="B2525" s="175" t="n"/>
      <c r="C2525" s="175" t="n"/>
      <c r="D2525" s="175" t="n"/>
      <c r="E2525" s="175" t="n"/>
      <c r="F2525" s="175" t="n"/>
      <c r="G2525" s="175" t="n"/>
      <c r="H2525" s="175" t="n"/>
      <c r="I2525" s="175" t="n"/>
      <c r="J2525" s="175" t="n"/>
      <c r="K2525" s="175" t="n"/>
      <c r="L2525" s="175" t="n"/>
      <c r="M2525" s="175" t="n"/>
      <c r="N2525" s="175" t="n"/>
      <c r="O2525" s="175" t="n"/>
      <c r="P2525" s="175" t="n"/>
      <c r="Q2525" s="175" t="n"/>
      <c r="R2525" s="175" t="n"/>
      <c r="S2525" s="257" t="n"/>
      <c r="U2525" s="296" t="n"/>
      <c r="V2525" s="175" t="n"/>
      <c r="W2525" s="175" t="n"/>
      <c r="X2525" s="175" t="n"/>
      <c r="Y2525" s="175" t="n"/>
      <c r="Z2525" s="175" t="n"/>
      <c r="AA2525" s="175" t="n"/>
      <c r="AB2525" s="175" t="n"/>
      <c r="AC2525" s="175" t="n"/>
      <c r="AD2525" s="175" t="n"/>
      <c r="AE2525" s="175" t="n"/>
      <c r="AF2525" s="175" t="n"/>
      <c r="AG2525" s="175" t="n"/>
      <c r="AH2525" s="175" t="n"/>
      <c r="AI2525" s="175" t="n"/>
      <c r="AJ2525" s="175" t="n"/>
    </row>
    <row r="2526">
      <c r="B2526" s="175" t="n"/>
      <c r="C2526" s="175" t="n"/>
      <c r="D2526" s="175" t="n"/>
      <c r="E2526" s="175" t="n"/>
      <c r="F2526" s="175" t="n"/>
      <c r="G2526" s="175" t="n"/>
      <c r="H2526" s="175" t="n"/>
      <c r="I2526" s="175" t="n"/>
      <c r="J2526" s="175" t="n"/>
      <c r="K2526" s="175" t="n"/>
      <c r="L2526" s="175" t="n"/>
      <c r="M2526" s="175" t="n"/>
      <c r="N2526" s="175" t="n"/>
      <c r="O2526" s="175" t="n"/>
      <c r="P2526" s="175" t="n"/>
      <c r="Q2526" s="175" t="n"/>
      <c r="R2526" s="175" t="n"/>
      <c r="S2526" s="257" t="n"/>
      <c r="U2526" s="296" t="n"/>
      <c r="V2526" s="175" t="n"/>
      <c r="W2526" s="175" t="n"/>
      <c r="X2526" s="175" t="n"/>
      <c r="Y2526" s="175" t="n"/>
      <c r="Z2526" s="175" t="n"/>
      <c r="AA2526" s="175" t="n"/>
      <c r="AB2526" s="175" t="n"/>
      <c r="AC2526" s="175" t="n"/>
      <c r="AD2526" s="175" t="n"/>
      <c r="AE2526" s="175" t="n"/>
      <c r="AF2526" s="175" t="n"/>
      <c r="AG2526" s="175" t="n"/>
      <c r="AH2526" s="175" t="n"/>
      <c r="AI2526" s="175" t="n"/>
      <c r="AJ2526" s="175" t="n"/>
    </row>
    <row r="2527">
      <c r="B2527" s="175" t="n"/>
      <c r="C2527" s="175" t="n"/>
      <c r="D2527" s="175" t="n"/>
      <c r="E2527" s="175" t="n"/>
      <c r="F2527" s="175" t="n"/>
      <c r="G2527" s="175" t="n"/>
      <c r="H2527" s="175" t="n"/>
      <c r="I2527" s="175" t="n"/>
      <c r="J2527" s="175" t="n"/>
      <c r="K2527" s="175" t="n"/>
      <c r="L2527" s="175" t="n"/>
      <c r="M2527" s="175" t="n"/>
      <c r="N2527" s="175" t="n"/>
      <c r="O2527" s="175" t="n"/>
      <c r="P2527" s="175" t="n"/>
      <c r="Q2527" s="175" t="n"/>
      <c r="R2527" s="175" t="n"/>
      <c r="S2527" s="257" t="n"/>
      <c r="U2527" s="296" t="n"/>
      <c r="V2527" s="175" t="n"/>
      <c r="W2527" s="175" t="n"/>
      <c r="X2527" s="175" t="n"/>
      <c r="Y2527" s="175" t="n"/>
      <c r="Z2527" s="175" t="n"/>
      <c r="AA2527" s="175" t="n"/>
      <c r="AB2527" s="175" t="n"/>
      <c r="AC2527" s="175" t="n"/>
      <c r="AD2527" s="175" t="n"/>
      <c r="AE2527" s="175" t="n"/>
      <c r="AF2527" s="175" t="n"/>
      <c r="AG2527" s="175" t="n"/>
      <c r="AH2527" s="175" t="n"/>
      <c r="AI2527" s="175" t="n"/>
      <c r="AJ2527" s="175" t="n"/>
    </row>
    <row r="2528">
      <c r="B2528" s="175" t="n"/>
      <c r="C2528" s="175" t="n"/>
      <c r="D2528" s="175" t="n"/>
      <c r="E2528" s="175" t="n"/>
      <c r="F2528" s="175" t="n"/>
      <c r="G2528" s="175" t="n"/>
      <c r="H2528" s="175" t="n"/>
      <c r="I2528" s="175" t="n"/>
      <c r="J2528" s="175" t="n"/>
      <c r="K2528" s="175" t="n"/>
      <c r="L2528" s="175" t="n"/>
      <c r="M2528" s="175" t="n"/>
      <c r="N2528" s="175" t="n"/>
      <c r="O2528" s="175" t="n"/>
      <c r="P2528" s="175" t="n"/>
      <c r="Q2528" s="175" t="n"/>
      <c r="R2528" s="175" t="n"/>
      <c r="S2528" s="257" t="n"/>
      <c r="U2528" s="296" t="n"/>
      <c r="V2528" s="175" t="n"/>
      <c r="W2528" s="175" t="n"/>
      <c r="X2528" s="175" t="n"/>
      <c r="Y2528" s="175" t="n"/>
      <c r="Z2528" s="175" t="n"/>
      <c r="AA2528" s="175" t="n"/>
      <c r="AB2528" s="175" t="n"/>
      <c r="AC2528" s="175" t="n"/>
      <c r="AD2528" s="175" t="n"/>
      <c r="AE2528" s="175" t="n"/>
      <c r="AF2528" s="175" t="n"/>
      <c r="AG2528" s="175" t="n"/>
      <c r="AH2528" s="175" t="n"/>
      <c r="AI2528" s="175" t="n"/>
      <c r="AJ2528" s="175" t="n"/>
    </row>
    <row r="2529">
      <c r="B2529" s="175" t="n"/>
      <c r="C2529" s="175" t="n"/>
      <c r="D2529" s="175" t="n"/>
      <c r="E2529" s="175" t="n"/>
      <c r="F2529" s="175" t="n"/>
      <c r="G2529" s="175" t="n"/>
      <c r="H2529" s="175" t="n"/>
      <c r="I2529" s="175" t="n"/>
      <c r="J2529" s="175" t="n"/>
      <c r="K2529" s="175" t="n"/>
      <c r="L2529" s="175" t="n"/>
      <c r="M2529" s="175" t="n"/>
      <c r="N2529" s="175" t="n"/>
      <c r="O2529" s="175" t="n"/>
      <c r="P2529" s="175" t="n"/>
      <c r="Q2529" s="175" t="n"/>
      <c r="R2529" s="175" t="n"/>
      <c r="S2529" s="257" t="n"/>
      <c r="U2529" s="296" t="n"/>
      <c r="V2529" s="175" t="n"/>
      <c r="W2529" s="175" t="n"/>
      <c r="X2529" s="175" t="n"/>
      <c r="Y2529" s="175" t="n"/>
      <c r="Z2529" s="175" t="n"/>
      <c r="AA2529" s="175" t="n"/>
      <c r="AB2529" s="175" t="n"/>
      <c r="AC2529" s="175" t="n"/>
      <c r="AD2529" s="175" t="n"/>
      <c r="AE2529" s="175" t="n"/>
      <c r="AF2529" s="175" t="n"/>
      <c r="AG2529" s="175" t="n"/>
      <c r="AH2529" s="175" t="n"/>
      <c r="AI2529" s="175" t="n"/>
      <c r="AJ2529" s="175" t="n"/>
    </row>
    <row r="2530">
      <c r="B2530" s="175" t="n"/>
      <c r="C2530" s="175" t="n"/>
      <c r="D2530" s="175" t="n"/>
      <c r="E2530" s="175" t="n"/>
      <c r="F2530" s="175" t="n"/>
      <c r="G2530" s="175" t="n"/>
      <c r="H2530" s="175" t="n"/>
      <c r="I2530" s="175" t="n"/>
      <c r="J2530" s="175" t="n"/>
      <c r="K2530" s="175" t="n"/>
      <c r="L2530" s="175" t="n"/>
      <c r="M2530" s="175" t="n"/>
      <c r="N2530" s="175" t="n"/>
      <c r="O2530" s="175" t="n"/>
      <c r="P2530" s="175" t="n"/>
      <c r="Q2530" s="175" t="n"/>
      <c r="R2530" s="175" t="n"/>
      <c r="S2530" s="257" t="n"/>
      <c r="U2530" s="296" t="n"/>
      <c r="V2530" s="175" t="n"/>
      <c r="W2530" s="175" t="n"/>
      <c r="X2530" s="175" t="n"/>
      <c r="Y2530" s="175" t="n"/>
      <c r="Z2530" s="175" t="n"/>
      <c r="AA2530" s="175" t="n"/>
      <c r="AB2530" s="175" t="n"/>
      <c r="AC2530" s="175" t="n"/>
      <c r="AD2530" s="175" t="n"/>
      <c r="AE2530" s="175" t="n"/>
      <c r="AF2530" s="175" t="n"/>
      <c r="AG2530" s="175" t="n"/>
      <c r="AH2530" s="175" t="n"/>
      <c r="AI2530" s="175" t="n"/>
      <c r="AJ2530" s="175" t="n"/>
    </row>
    <row r="2531">
      <c r="B2531" s="175" t="n"/>
      <c r="C2531" s="175" t="n"/>
      <c r="D2531" s="175" t="n"/>
      <c r="E2531" s="175" t="n"/>
      <c r="F2531" s="175" t="n"/>
      <c r="G2531" s="175" t="n"/>
      <c r="H2531" s="175" t="n"/>
      <c r="I2531" s="175" t="n"/>
      <c r="J2531" s="175" t="n"/>
      <c r="K2531" s="175" t="n"/>
      <c r="L2531" s="175" t="n"/>
      <c r="M2531" s="175" t="n"/>
      <c r="N2531" s="175" t="n"/>
      <c r="O2531" s="175" t="n"/>
      <c r="P2531" s="175" t="n"/>
      <c r="Q2531" s="175" t="n"/>
      <c r="R2531" s="175" t="n"/>
      <c r="S2531" s="257" t="n"/>
      <c r="U2531" s="296" t="n"/>
      <c r="V2531" s="175" t="n"/>
      <c r="W2531" s="175" t="n"/>
      <c r="X2531" s="175" t="n"/>
      <c r="Y2531" s="175" t="n"/>
      <c r="Z2531" s="175" t="n"/>
      <c r="AA2531" s="175" t="n"/>
      <c r="AB2531" s="175" t="n"/>
      <c r="AC2531" s="175" t="n"/>
      <c r="AD2531" s="175" t="n"/>
      <c r="AE2531" s="175" t="n"/>
      <c r="AF2531" s="175" t="n"/>
      <c r="AG2531" s="175" t="n"/>
      <c r="AH2531" s="175" t="n"/>
      <c r="AI2531" s="175" t="n"/>
      <c r="AJ2531" s="175" t="n"/>
    </row>
    <row r="2532">
      <c r="B2532" s="175" t="n"/>
      <c r="C2532" s="175" t="n"/>
      <c r="D2532" s="175" t="n"/>
      <c r="E2532" s="175" t="n"/>
      <c r="F2532" s="175" t="n"/>
      <c r="G2532" s="175" t="n"/>
      <c r="H2532" s="175" t="n"/>
      <c r="I2532" s="175" t="n"/>
      <c r="J2532" s="175" t="n"/>
      <c r="K2532" s="175" t="n"/>
      <c r="L2532" s="175" t="n"/>
      <c r="M2532" s="175" t="n"/>
      <c r="N2532" s="175" t="n"/>
      <c r="O2532" s="175" t="n"/>
      <c r="P2532" s="175" t="n"/>
      <c r="Q2532" s="175" t="n"/>
      <c r="R2532" s="175" t="n"/>
      <c r="S2532" s="257" t="n"/>
      <c r="U2532" s="296" t="n"/>
      <c r="V2532" s="175" t="n"/>
      <c r="W2532" s="175" t="n"/>
      <c r="X2532" s="175" t="n"/>
      <c r="Y2532" s="175" t="n"/>
      <c r="Z2532" s="175" t="n"/>
      <c r="AA2532" s="175" t="n"/>
      <c r="AB2532" s="175" t="n"/>
      <c r="AC2532" s="175" t="n"/>
      <c r="AD2532" s="175" t="n"/>
      <c r="AE2532" s="175" t="n"/>
      <c r="AF2532" s="175" t="n"/>
      <c r="AG2532" s="175" t="n"/>
      <c r="AH2532" s="175" t="n"/>
      <c r="AI2532" s="175" t="n"/>
      <c r="AJ2532" s="175" t="n"/>
    </row>
    <row r="2533">
      <c r="B2533" s="175" t="n"/>
      <c r="C2533" s="175" t="n"/>
      <c r="D2533" s="175" t="n"/>
      <c r="E2533" s="175" t="n"/>
      <c r="F2533" s="175" t="n"/>
      <c r="G2533" s="175" t="n"/>
      <c r="H2533" s="175" t="n"/>
      <c r="I2533" s="175" t="n"/>
      <c r="J2533" s="175" t="n"/>
      <c r="K2533" s="175" t="n"/>
      <c r="L2533" s="175" t="n"/>
      <c r="M2533" s="175" t="n"/>
      <c r="N2533" s="175" t="n"/>
      <c r="O2533" s="175" t="n"/>
      <c r="P2533" s="175" t="n"/>
      <c r="Q2533" s="175" t="n"/>
      <c r="R2533" s="175" t="n"/>
      <c r="S2533" s="257" t="n"/>
      <c r="U2533" s="296" t="n"/>
      <c r="V2533" s="175" t="n"/>
      <c r="W2533" s="175" t="n"/>
      <c r="X2533" s="175" t="n"/>
      <c r="Y2533" s="175" t="n"/>
      <c r="Z2533" s="175" t="n"/>
      <c r="AA2533" s="175" t="n"/>
      <c r="AB2533" s="175" t="n"/>
      <c r="AC2533" s="175" t="n"/>
      <c r="AD2533" s="175" t="n"/>
      <c r="AE2533" s="175" t="n"/>
      <c r="AF2533" s="175" t="n"/>
      <c r="AG2533" s="175" t="n"/>
      <c r="AH2533" s="175" t="n"/>
      <c r="AI2533" s="175" t="n"/>
      <c r="AJ2533" s="175" t="n"/>
    </row>
    <row r="2534">
      <c r="B2534" s="175" t="n"/>
      <c r="C2534" s="175" t="n"/>
      <c r="D2534" s="175" t="n"/>
      <c r="E2534" s="175" t="n"/>
      <c r="F2534" s="175" t="n"/>
      <c r="G2534" s="175" t="n"/>
      <c r="H2534" s="175" t="n"/>
      <c r="I2534" s="175" t="n"/>
      <c r="J2534" s="175" t="n"/>
      <c r="K2534" s="175" t="n"/>
      <c r="L2534" s="175" t="n"/>
      <c r="M2534" s="175" t="n"/>
      <c r="N2534" s="175" t="n"/>
      <c r="O2534" s="175" t="n"/>
      <c r="P2534" s="175" t="n"/>
      <c r="Q2534" s="175" t="n"/>
      <c r="R2534" s="175" t="n"/>
      <c r="S2534" s="257" t="n"/>
      <c r="U2534" s="296" t="n"/>
      <c r="V2534" s="175" t="n"/>
      <c r="W2534" s="175" t="n"/>
      <c r="X2534" s="175" t="n"/>
      <c r="Y2534" s="175" t="n"/>
      <c r="Z2534" s="175" t="n"/>
      <c r="AA2534" s="175" t="n"/>
      <c r="AB2534" s="175" t="n"/>
      <c r="AC2534" s="175" t="n"/>
      <c r="AD2534" s="175" t="n"/>
      <c r="AE2534" s="175" t="n"/>
      <c r="AF2534" s="175" t="n"/>
      <c r="AG2534" s="175" t="n"/>
      <c r="AH2534" s="175" t="n"/>
      <c r="AI2534" s="175" t="n"/>
      <c r="AJ2534" s="175" t="n"/>
    </row>
    <row r="2535">
      <c r="B2535" s="175" t="n"/>
      <c r="C2535" s="175" t="n"/>
      <c r="D2535" s="175" t="n"/>
      <c r="E2535" s="175" t="n"/>
      <c r="F2535" s="175" t="n"/>
      <c r="G2535" s="175" t="n"/>
      <c r="H2535" s="175" t="n"/>
      <c r="I2535" s="175" t="n"/>
      <c r="J2535" s="175" t="n"/>
      <c r="K2535" s="175" t="n"/>
      <c r="L2535" s="175" t="n"/>
      <c r="M2535" s="175" t="n"/>
      <c r="N2535" s="175" t="n"/>
      <c r="O2535" s="175" t="n"/>
      <c r="P2535" s="175" t="n"/>
      <c r="Q2535" s="175" t="n"/>
      <c r="R2535" s="175" t="n"/>
      <c r="S2535" s="257" t="n"/>
      <c r="U2535" s="296" t="n"/>
      <c r="V2535" s="175" t="n"/>
      <c r="W2535" s="175" t="n"/>
      <c r="X2535" s="175" t="n"/>
      <c r="Y2535" s="175" t="n"/>
      <c r="Z2535" s="175" t="n"/>
      <c r="AA2535" s="175" t="n"/>
      <c r="AB2535" s="175" t="n"/>
      <c r="AC2535" s="175" t="n"/>
      <c r="AD2535" s="175" t="n"/>
      <c r="AE2535" s="175" t="n"/>
      <c r="AF2535" s="175" t="n"/>
      <c r="AG2535" s="175" t="n"/>
      <c r="AH2535" s="175" t="n"/>
      <c r="AI2535" s="175" t="n"/>
      <c r="AJ2535" s="175" t="n"/>
    </row>
    <row r="2536">
      <c r="B2536" s="175" t="n"/>
      <c r="C2536" s="175" t="n"/>
      <c r="D2536" s="175" t="n"/>
      <c r="E2536" s="175" t="n"/>
      <c r="F2536" s="175" t="n"/>
      <c r="G2536" s="175" t="n"/>
      <c r="H2536" s="175" t="n"/>
      <c r="I2536" s="175" t="n"/>
      <c r="J2536" s="175" t="n"/>
      <c r="K2536" s="175" t="n"/>
      <c r="L2536" s="175" t="n"/>
      <c r="M2536" s="175" t="n"/>
      <c r="N2536" s="175" t="n"/>
      <c r="O2536" s="175" t="n"/>
      <c r="P2536" s="175" t="n"/>
      <c r="Q2536" s="175" t="n"/>
      <c r="R2536" s="175" t="n"/>
      <c r="S2536" s="257" t="n"/>
      <c r="U2536" s="296" t="n"/>
      <c r="V2536" s="175" t="n"/>
      <c r="W2536" s="175" t="n"/>
      <c r="X2536" s="175" t="n"/>
      <c r="Y2536" s="175" t="n"/>
      <c r="Z2536" s="175" t="n"/>
      <c r="AA2536" s="175" t="n"/>
      <c r="AB2536" s="175" t="n"/>
      <c r="AC2536" s="175" t="n"/>
      <c r="AD2536" s="175" t="n"/>
      <c r="AE2536" s="175" t="n"/>
      <c r="AF2536" s="175" t="n"/>
      <c r="AG2536" s="175" t="n"/>
      <c r="AH2536" s="175" t="n"/>
      <c r="AI2536" s="175" t="n"/>
      <c r="AJ2536" s="175" t="n"/>
    </row>
    <row r="2537">
      <c r="B2537" s="175" t="n"/>
      <c r="C2537" s="175" t="n"/>
      <c r="D2537" s="175" t="n"/>
      <c r="E2537" s="175" t="n"/>
      <c r="F2537" s="175" t="n"/>
      <c r="G2537" s="175" t="n"/>
      <c r="H2537" s="175" t="n"/>
      <c r="I2537" s="175" t="n"/>
      <c r="J2537" s="175" t="n"/>
      <c r="K2537" s="175" t="n"/>
      <c r="L2537" s="175" t="n"/>
      <c r="M2537" s="175" t="n"/>
      <c r="N2537" s="175" t="n"/>
      <c r="O2537" s="175" t="n"/>
      <c r="P2537" s="175" t="n"/>
      <c r="Q2537" s="175" t="n"/>
      <c r="R2537" s="175" t="n"/>
      <c r="S2537" s="257" t="n"/>
      <c r="U2537" s="296" t="n"/>
      <c r="V2537" s="175" t="n"/>
      <c r="W2537" s="175" t="n"/>
      <c r="X2537" s="175" t="n"/>
      <c r="Y2537" s="175" t="n"/>
      <c r="Z2537" s="175" t="n"/>
      <c r="AA2537" s="175" t="n"/>
      <c r="AB2537" s="175" t="n"/>
      <c r="AC2537" s="175" t="n"/>
      <c r="AD2537" s="175" t="n"/>
      <c r="AE2537" s="175" t="n"/>
      <c r="AF2537" s="175" t="n"/>
      <c r="AG2537" s="175" t="n"/>
      <c r="AH2537" s="175" t="n"/>
      <c r="AI2537" s="175" t="n"/>
      <c r="AJ2537" s="175" t="n"/>
    </row>
    <row r="2538">
      <c r="B2538" s="175" t="n"/>
      <c r="C2538" s="175" t="n"/>
      <c r="D2538" s="175" t="n"/>
      <c r="E2538" s="175" t="n"/>
      <c r="F2538" s="175" t="n"/>
      <c r="G2538" s="175" t="n"/>
      <c r="H2538" s="175" t="n"/>
      <c r="I2538" s="175" t="n"/>
      <c r="J2538" s="175" t="n"/>
      <c r="K2538" s="175" t="n"/>
      <c r="L2538" s="175" t="n"/>
      <c r="M2538" s="175" t="n"/>
      <c r="N2538" s="175" t="n"/>
      <c r="O2538" s="175" t="n"/>
      <c r="P2538" s="175" t="n"/>
      <c r="Q2538" s="175" t="n"/>
      <c r="R2538" s="175" t="n"/>
      <c r="S2538" s="257" t="n"/>
      <c r="U2538" s="296" t="n"/>
      <c r="V2538" s="175" t="n"/>
      <c r="W2538" s="175" t="n"/>
      <c r="X2538" s="175" t="n"/>
      <c r="Y2538" s="175" t="n"/>
      <c r="Z2538" s="175" t="n"/>
      <c r="AA2538" s="175" t="n"/>
      <c r="AB2538" s="175" t="n"/>
      <c r="AC2538" s="175" t="n"/>
      <c r="AD2538" s="175" t="n"/>
      <c r="AE2538" s="175" t="n"/>
      <c r="AF2538" s="175" t="n"/>
      <c r="AG2538" s="175" t="n"/>
      <c r="AH2538" s="175" t="n"/>
      <c r="AI2538" s="175" t="n"/>
      <c r="AJ2538" s="175" t="n"/>
    </row>
    <row r="2539">
      <c r="B2539" s="175" t="n"/>
      <c r="C2539" s="175" t="n"/>
      <c r="D2539" s="175" t="n"/>
      <c r="E2539" s="175" t="n"/>
      <c r="F2539" s="175" t="n"/>
      <c r="G2539" s="175" t="n"/>
      <c r="H2539" s="175" t="n"/>
      <c r="I2539" s="175" t="n"/>
      <c r="J2539" s="175" t="n"/>
      <c r="K2539" s="175" t="n"/>
      <c r="L2539" s="175" t="n"/>
      <c r="M2539" s="175" t="n"/>
      <c r="N2539" s="175" t="n"/>
      <c r="O2539" s="175" t="n"/>
      <c r="P2539" s="175" t="n"/>
      <c r="Q2539" s="175" t="n"/>
      <c r="R2539" s="175" t="n"/>
      <c r="S2539" s="257" t="n"/>
      <c r="U2539" s="296" t="n"/>
      <c r="V2539" s="175" t="n"/>
      <c r="W2539" s="175" t="n"/>
      <c r="X2539" s="175" t="n"/>
      <c r="Y2539" s="175" t="n"/>
      <c r="Z2539" s="175" t="n"/>
      <c r="AA2539" s="175" t="n"/>
      <c r="AB2539" s="175" t="n"/>
      <c r="AC2539" s="175" t="n"/>
      <c r="AD2539" s="175" t="n"/>
      <c r="AE2539" s="175" t="n"/>
      <c r="AF2539" s="175" t="n"/>
      <c r="AG2539" s="175" t="n"/>
      <c r="AH2539" s="175" t="n"/>
      <c r="AI2539" s="175" t="n"/>
      <c r="AJ2539" s="175" t="n"/>
    </row>
    <row r="2540">
      <c r="B2540" s="175" t="n"/>
      <c r="C2540" s="175" t="n"/>
      <c r="D2540" s="175" t="n"/>
      <c r="E2540" s="175" t="n"/>
      <c r="F2540" s="175" t="n"/>
      <c r="G2540" s="175" t="n"/>
      <c r="H2540" s="175" t="n"/>
      <c r="I2540" s="175" t="n"/>
      <c r="J2540" s="175" t="n"/>
      <c r="K2540" s="175" t="n"/>
      <c r="L2540" s="175" t="n"/>
      <c r="M2540" s="175" t="n"/>
      <c r="N2540" s="175" t="n"/>
      <c r="O2540" s="175" t="n"/>
      <c r="P2540" s="175" t="n"/>
      <c r="Q2540" s="175" t="n"/>
      <c r="R2540" s="175" t="n"/>
      <c r="S2540" s="257" t="n"/>
      <c r="U2540" s="296" t="n"/>
      <c r="V2540" s="175" t="n"/>
      <c r="W2540" s="175" t="n"/>
      <c r="X2540" s="175" t="n"/>
      <c r="Y2540" s="175" t="n"/>
      <c r="Z2540" s="175" t="n"/>
      <c r="AA2540" s="175" t="n"/>
      <c r="AB2540" s="175" t="n"/>
      <c r="AC2540" s="175" t="n"/>
      <c r="AD2540" s="175" t="n"/>
      <c r="AE2540" s="175" t="n"/>
      <c r="AF2540" s="175" t="n"/>
      <c r="AG2540" s="175" t="n"/>
      <c r="AH2540" s="175" t="n"/>
      <c r="AI2540" s="175" t="n"/>
      <c r="AJ2540" s="175" t="n"/>
    </row>
    <row r="2541">
      <c r="B2541" s="175" t="n"/>
      <c r="C2541" s="175" t="n"/>
      <c r="D2541" s="175" t="n"/>
      <c r="E2541" s="175" t="n"/>
      <c r="F2541" s="175" t="n"/>
      <c r="G2541" s="175" t="n"/>
      <c r="H2541" s="175" t="n"/>
      <c r="I2541" s="175" t="n"/>
      <c r="J2541" s="175" t="n"/>
      <c r="K2541" s="175" t="n"/>
      <c r="L2541" s="175" t="n"/>
      <c r="M2541" s="175" t="n"/>
      <c r="N2541" s="175" t="n"/>
      <c r="O2541" s="175" t="n"/>
      <c r="P2541" s="175" t="n"/>
      <c r="Q2541" s="175" t="n"/>
      <c r="R2541" s="175" t="n"/>
      <c r="S2541" s="257" t="n"/>
      <c r="U2541" s="296" t="n"/>
      <c r="V2541" s="175" t="n"/>
      <c r="W2541" s="175" t="n"/>
      <c r="X2541" s="175" t="n"/>
      <c r="Y2541" s="175" t="n"/>
      <c r="Z2541" s="175" t="n"/>
      <c r="AA2541" s="175" t="n"/>
      <c r="AB2541" s="175" t="n"/>
      <c r="AC2541" s="175" t="n"/>
      <c r="AD2541" s="175" t="n"/>
      <c r="AE2541" s="175" t="n"/>
      <c r="AF2541" s="175" t="n"/>
      <c r="AG2541" s="175" t="n"/>
      <c r="AH2541" s="175" t="n"/>
      <c r="AI2541" s="175" t="n"/>
      <c r="AJ2541" s="175" t="n"/>
    </row>
    <row r="2542">
      <c r="B2542" s="175" t="n"/>
      <c r="C2542" s="175" t="n"/>
      <c r="D2542" s="175" t="n"/>
      <c r="E2542" s="175" t="n"/>
      <c r="F2542" s="175" t="n"/>
      <c r="G2542" s="175" t="n"/>
      <c r="H2542" s="175" t="n"/>
      <c r="I2542" s="175" t="n"/>
      <c r="J2542" s="175" t="n"/>
      <c r="K2542" s="175" t="n"/>
      <c r="L2542" s="175" t="n"/>
      <c r="M2542" s="175" t="n"/>
      <c r="N2542" s="175" t="n"/>
      <c r="O2542" s="175" t="n"/>
      <c r="P2542" s="175" t="n"/>
      <c r="Q2542" s="175" t="n"/>
      <c r="R2542" s="175" t="n"/>
      <c r="S2542" s="257" t="n"/>
      <c r="U2542" s="296" t="n"/>
      <c r="V2542" s="175" t="n"/>
      <c r="W2542" s="175" t="n"/>
      <c r="X2542" s="175" t="n"/>
      <c r="Y2542" s="175" t="n"/>
      <c r="Z2542" s="175" t="n"/>
      <c r="AA2542" s="175" t="n"/>
      <c r="AB2542" s="175" t="n"/>
      <c r="AC2542" s="175" t="n"/>
      <c r="AD2542" s="175" t="n"/>
      <c r="AE2542" s="175" t="n"/>
      <c r="AF2542" s="175" t="n"/>
      <c r="AG2542" s="175" t="n"/>
      <c r="AH2542" s="175" t="n"/>
      <c r="AI2542" s="175" t="n"/>
      <c r="AJ2542" s="175" t="n"/>
    </row>
    <row r="2543">
      <c r="B2543" s="175" t="n"/>
      <c r="C2543" s="175" t="n"/>
      <c r="D2543" s="175" t="n"/>
      <c r="E2543" s="175" t="n"/>
      <c r="F2543" s="175" t="n"/>
      <c r="G2543" s="175" t="n"/>
      <c r="H2543" s="175" t="n"/>
      <c r="I2543" s="175" t="n"/>
      <c r="J2543" s="175" t="n"/>
      <c r="K2543" s="175" t="n"/>
      <c r="L2543" s="175" t="n"/>
      <c r="M2543" s="175" t="n"/>
      <c r="N2543" s="175" t="n"/>
      <c r="O2543" s="175" t="n"/>
      <c r="P2543" s="175" t="n"/>
      <c r="Q2543" s="175" t="n"/>
      <c r="R2543" s="175" t="n"/>
      <c r="S2543" s="257" t="n"/>
      <c r="U2543" s="296" t="n"/>
      <c r="V2543" s="175" t="n"/>
      <c r="W2543" s="175" t="n"/>
      <c r="X2543" s="175" t="n"/>
      <c r="Y2543" s="175" t="n"/>
      <c r="Z2543" s="175" t="n"/>
      <c r="AA2543" s="175" t="n"/>
      <c r="AB2543" s="175" t="n"/>
      <c r="AC2543" s="175" t="n"/>
      <c r="AD2543" s="175" t="n"/>
      <c r="AE2543" s="175" t="n"/>
      <c r="AF2543" s="175" t="n"/>
      <c r="AG2543" s="175" t="n"/>
      <c r="AH2543" s="175" t="n"/>
      <c r="AI2543" s="175" t="n"/>
      <c r="AJ2543" s="175" t="n"/>
    </row>
    <row r="2544">
      <c r="B2544" s="175" t="n"/>
      <c r="C2544" s="175" t="n"/>
      <c r="D2544" s="175" t="n"/>
      <c r="E2544" s="175" t="n"/>
      <c r="F2544" s="175" t="n"/>
      <c r="G2544" s="175" t="n"/>
      <c r="H2544" s="175" t="n"/>
      <c r="I2544" s="175" t="n"/>
      <c r="J2544" s="175" t="n"/>
      <c r="K2544" s="175" t="n"/>
      <c r="L2544" s="175" t="n"/>
      <c r="M2544" s="175" t="n"/>
      <c r="N2544" s="175" t="n"/>
      <c r="O2544" s="175" t="n"/>
      <c r="P2544" s="175" t="n"/>
      <c r="Q2544" s="175" t="n"/>
      <c r="R2544" s="175" t="n"/>
      <c r="S2544" s="257" t="n"/>
      <c r="U2544" s="296" t="n"/>
      <c r="V2544" s="175" t="n"/>
      <c r="W2544" s="175" t="n"/>
      <c r="X2544" s="175" t="n"/>
      <c r="Y2544" s="175" t="n"/>
      <c r="Z2544" s="175" t="n"/>
      <c r="AA2544" s="175" t="n"/>
      <c r="AB2544" s="175" t="n"/>
      <c r="AC2544" s="175" t="n"/>
      <c r="AD2544" s="175" t="n"/>
      <c r="AE2544" s="175" t="n"/>
      <c r="AF2544" s="175" t="n"/>
      <c r="AG2544" s="175" t="n"/>
      <c r="AH2544" s="175" t="n"/>
      <c r="AI2544" s="175" t="n"/>
      <c r="AJ2544" s="175" t="n"/>
    </row>
    <row r="2545">
      <c r="B2545" s="175" t="n"/>
      <c r="C2545" s="175" t="n"/>
      <c r="D2545" s="175" t="n"/>
      <c r="E2545" s="175" t="n"/>
      <c r="F2545" s="175" t="n"/>
      <c r="G2545" s="175" t="n"/>
      <c r="H2545" s="175" t="n"/>
      <c r="I2545" s="175" t="n"/>
      <c r="J2545" s="175" t="n"/>
      <c r="K2545" s="175" t="n"/>
      <c r="L2545" s="175" t="n"/>
      <c r="M2545" s="175" t="n"/>
      <c r="N2545" s="175" t="n"/>
      <c r="O2545" s="175" t="n"/>
      <c r="P2545" s="175" t="n"/>
      <c r="Q2545" s="175" t="n"/>
      <c r="R2545" s="175" t="n"/>
      <c r="S2545" s="257" t="n"/>
      <c r="U2545" s="296" t="n"/>
      <c r="V2545" s="175" t="n"/>
      <c r="W2545" s="175" t="n"/>
      <c r="X2545" s="175" t="n"/>
      <c r="Y2545" s="175" t="n"/>
      <c r="Z2545" s="175" t="n"/>
      <c r="AA2545" s="175" t="n"/>
      <c r="AB2545" s="175" t="n"/>
      <c r="AC2545" s="175" t="n"/>
      <c r="AD2545" s="175" t="n"/>
      <c r="AE2545" s="175" t="n"/>
      <c r="AF2545" s="175" t="n"/>
      <c r="AG2545" s="175" t="n"/>
      <c r="AH2545" s="175" t="n"/>
      <c r="AI2545" s="175" t="n"/>
      <c r="AJ2545" s="175" t="n"/>
    </row>
    <row r="2546">
      <c r="B2546" s="175" t="n"/>
      <c r="C2546" s="175" t="n"/>
      <c r="D2546" s="175" t="n"/>
      <c r="E2546" s="175" t="n"/>
      <c r="F2546" s="175" t="n"/>
      <c r="G2546" s="175" t="n"/>
      <c r="H2546" s="175" t="n"/>
      <c r="I2546" s="175" t="n"/>
      <c r="J2546" s="175" t="n"/>
      <c r="K2546" s="175" t="n"/>
      <c r="L2546" s="175" t="n"/>
      <c r="M2546" s="175" t="n"/>
      <c r="N2546" s="175" t="n"/>
      <c r="O2546" s="175" t="n"/>
      <c r="P2546" s="175" t="n"/>
      <c r="Q2546" s="175" t="n"/>
      <c r="R2546" s="175" t="n"/>
      <c r="S2546" s="257" t="n"/>
      <c r="U2546" s="296" t="n"/>
      <c r="V2546" s="175" t="n"/>
      <c r="W2546" s="175" t="n"/>
      <c r="X2546" s="175" t="n"/>
      <c r="Y2546" s="175" t="n"/>
      <c r="Z2546" s="175" t="n"/>
      <c r="AA2546" s="175" t="n"/>
      <c r="AB2546" s="175" t="n"/>
      <c r="AC2546" s="175" t="n"/>
      <c r="AD2546" s="175" t="n"/>
      <c r="AE2546" s="175" t="n"/>
      <c r="AF2546" s="175" t="n"/>
      <c r="AG2546" s="175" t="n"/>
      <c r="AH2546" s="175" t="n"/>
      <c r="AI2546" s="175" t="n"/>
      <c r="AJ2546" s="175" t="n"/>
    </row>
    <row r="2547">
      <c r="B2547" s="175" t="n"/>
      <c r="C2547" s="175" t="n"/>
      <c r="D2547" s="175" t="n"/>
      <c r="E2547" s="175" t="n"/>
      <c r="F2547" s="175" t="n"/>
      <c r="G2547" s="175" t="n"/>
      <c r="H2547" s="175" t="n"/>
      <c r="I2547" s="175" t="n"/>
      <c r="J2547" s="175" t="n"/>
      <c r="K2547" s="175" t="n"/>
      <c r="L2547" s="175" t="n"/>
      <c r="M2547" s="175" t="n"/>
      <c r="N2547" s="175" t="n"/>
      <c r="O2547" s="175" t="n"/>
      <c r="P2547" s="175" t="n"/>
      <c r="Q2547" s="175" t="n"/>
      <c r="R2547" s="175" t="n"/>
      <c r="S2547" s="257" t="n"/>
      <c r="U2547" s="296" t="n"/>
      <c r="V2547" s="175" t="n"/>
      <c r="W2547" s="175" t="n"/>
      <c r="X2547" s="175" t="n"/>
      <c r="Y2547" s="175" t="n"/>
      <c r="Z2547" s="175" t="n"/>
      <c r="AA2547" s="175" t="n"/>
      <c r="AB2547" s="175" t="n"/>
      <c r="AC2547" s="175" t="n"/>
      <c r="AD2547" s="175" t="n"/>
      <c r="AE2547" s="175" t="n"/>
      <c r="AF2547" s="175" t="n"/>
      <c r="AG2547" s="175" t="n"/>
      <c r="AH2547" s="175" t="n"/>
      <c r="AI2547" s="175" t="n"/>
      <c r="AJ2547" s="175" t="n"/>
    </row>
    <row r="2548">
      <c r="B2548" s="175" t="n"/>
      <c r="C2548" s="175" t="n"/>
      <c r="D2548" s="175" t="n"/>
      <c r="E2548" s="175" t="n"/>
      <c r="F2548" s="175" t="n"/>
      <c r="G2548" s="175" t="n"/>
      <c r="H2548" s="175" t="n"/>
      <c r="I2548" s="175" t="n"/>
      <c r="J2548" s="175" t="n"/>
      <c r="K2548" s="175" t="n"/>
      <c r="L2548" s="175" t="n"/>
      <c r="M2548" s="175" t="n"/>
      <c r="N2548" s="175" t="n"/>
      <c r="O2548" s="175" t="n"/>
      <c r="P2548" s="175" t="n"/>
      <c r="Q2548" s="175" t="n"/>
      <c r="R2548" s="175" t="n"/>
      <c r="S2548" s="257" t="n"/>
      <c r="U2548" s="296" t="n"/>
      <c r="V2548" s="175" t="n"/>
      <c r="W2548" s="175" t="n"/>
      <c r="X2548" s="175" t="n"/>
      <c r="Y2548" s="175" t="n"/>
      <c r="Z2548" s="175" t="n"/>
      <c r="AA2548" s="175" t="n"/>
      <c r="AB2548" s="175" t="n"/>
      <c r="AC2548" s="175" t="n"/>
      <c r="AD2548" s="175" t="n"/>
      <c r="AE2548" s="175" t="n"/>
      <c r="AF2548" s="175" t="n"/>
      <c r="AG2548" s="175" t="n"/>
      <c r="AH2548" s="175" t="n"/>
      <c r="AI2548" s="175" t="n"/>
      <c r="AJ2548" s="175" t="n"/>
    </row>
    <row r="2549">
      <c r="B2549" s="175" t="n"/>
      <c r="C2549" s="175" t="n"/>
      <c r="D2549" s="175" t="n"/>
      <c r="E2549" s="175" t="n"/>
      <c r="F2549" s="175" t="n"/>
      <c r="G2549" s="175" t="n"/>
      <c r="H2549" s="175" t="n"/>
      <c r="I2549" s="175" t="n"/>
      <c r="J2549" s="175" t="n"/>
      <c r="K2549" s="175" t="n"/>
      <c r="L2549" s="175" t="n"/>
      <c r="M2549" s="175" t="n"/>
      <c r="N2549" s="175" t="n"/>
      <c r="O2549" s="175" t="n"/>
      <c r="P2549" s="175" t="n"/>
      <c r="Q2549" s="175" t="n"/>
      <c r="R2549" s="175" t="n"/>
      <c r="S2549" s="257" t="n"/>
      <c r="U2549" s="296" t="n"/>
      <c r="V2549" s="175" t="n"/>
      <c r="W2549" s="175" t="n"/>
      <c r="X2549" s="175" t="n"/>
      <c r="Y2549" s="175" t="n"/>
      <c r="Z2549" s="175" t="n"/>
      <c r="AA2549" s="175" t="n"/>
      <c r="AB2549" s="175" t="n"/>
      <c r="AC2549" s="175" t="n"/>
      <c r="AD2549" s="175" t="n"/>
      <c r="AE2549" s="175" t="n"/>
      <c r="AF2549" s="175" t="n"/>
      <c r="AG2549" s="175" t="n"/>
      <c r="AH2549" s="175" t="n"/>
      <c r="AI2549" s="175" t="n"/>
      <c r="AJ2549" s="175" t="n"/>
    </row>
    <row r="2550">
      <c r="B2550" s="175" t="n"/>
      <c r="C2550" s="175" t="n"/>
      <c r="D2550" s="175" t="n"/>
      <c r="E2550" s="175" t="n"/>
      <c r="F2550" s="175" t="n"/>
      <c r="G2550" s="175" t="n"/>
      <c r="H2550" s="175" t="n"/>
      <c r="I2550" s="175" t="n"/>
      <c r="J2550" s="175" t="n"/>
      <c r="K2550" s="175" t="n"/>
      <c r="L2550" s="175" t="n"/>
      <c r="M2550" s="175" t="n"/>
      <c r="N2550" s="175" t="n"/>
      <c r="O2550" s="175" t="n"/>
      <c r="P2550" s="175" t="n"/>
      <c r="Q2550" s="175" t="n"/>
      <c r="R2550" s="175" t="n"/>
      <c r="S2550" s="257" t="n"/>
      <c r="U2550" s="296" t="n"/>
      <c r="V2550" s="175" t="n"/>
      <c r="W2550" s="175" t="n"/>
      <c r="X2550" s="175" t="n"/>
      <c r="Y2550" s="175" t="n"/>
      <c r="Z2550" s="175" t="n"/>
      <c r="AA2550" s="175" t="n"/>
      <c r="AB2550" s="175" t="n"/>
      <c r="AC2550" s="175" t="n"/>
      <c r="AD2550" s="175" t="n"/>
      <c r="AE2550" s="175" t="n"/>
      <c r="AF2550" s="175" t="n"/>
      <c r="AG2550" s="175" t="n"/>
      <c r="AH2550" s="175" t="n"/>
      <c r="AI2550" s="175" t="n"/>
      <c r="AJ2550" s="175" t="n"/>
    </row>
    <row r="2551">
      <c r="B2551" s="175" t="n"/>
      <c r="C2551" s="175" t="n"/>
      <c r="D2551" s="175" t="n"/>
      <c r="E2551" s="175" t="n"/>
      <c r="F2551" s="175" t="n"/>
      <c r="G2551" s="175" t="n"/>
      <c r="H2551" s="175" t="n"/>
      <c r="I2551" s="175" t="n"/>
      <c r="J2551" s="175" t="n"/>
      <c r="K2551" s="175" t="n"/>
      <c r="L2551" s="175" t="n"/>
      <c r="M2551" s="175" t="n"/>
      <c r="N2551" s="175" t="n"/>
      <c r="O2551" s="175" t="n"/>
      <c r="P2551" s="175" t="n"/>
      <c r="Q2551" s="175" t="n"/>
      <c r="R2551" s="175" t="n"/>
      <c r="S2551" s="257" t="n"/>
      <c r="U2551" s="296" t="n"/>
      <c r="V2551" s="175" t="n"/>
      <c r="W2551" s="175" t="n"/>
      <c r="X2551" s="175" t="n"/>
      <c r="Y2551" s="175" t="n"/>
      <c r="Z2551" s="175" t="n"/>
      <c r="AA2551" s="175" t="n"/>
      <c r="AB2551" s="175" t="n"/>
      <c r="AC2551" s="175" t="n"/>
      <c r="AD2551" s="175" t="n"/>
      <c r="AE2551" s="175" t="n"/>
      <c r="AF2551" s="175" t="n"/>
      <c r="AG2551" s="175" t="n"/>
      <c r="AH2551" s="175" t="n"/>
      <c r="AI2551" s="175" t="n"/>
      <c r="AJ2551" s="175" t="n"/>
    </row>
    <row r="2552">
      <c r="B2552" s="175" t="n"/>
      <c r="C2552" s="175" t="n"/>
      <c r="D2552" s="175" t="n"/>
      <c r="E2552" s="175" t="n"/>
      <c r="F2552" s="175" t="n"/>
      <c r="G2552" s="175" t="n"/>
      <c r="H2552" s="175" t="n"/>
      <c r="I2552" s="175" t="n"/>
      <c r="J2552" s="175" t="n"/>
      <c r="K2552" s="175" t="n"/>
      <c r="L2552" s="175" t="n"/>
      <c r="M2552" s="175" t="n"/>
      <c r="N2552" s="175" t="n"/>
      <c r="O2552" s="175" t="n"/>
      <c r="P2552" s="175" t="n"/>
      <c r="Q2552" s="175" t="n"/>
      <c r="R2552" s="175" t="n"/>
      <c r="S2552" s="257" t="n"/>
      <c r="U2552" s="296" t="n"/>
      <c r="V2552" s="175" t="n"/>
      <c r="W2552" s="175" t="n"/>
      <c r="X2552" s="175" t="n"/>
      <c r="Y2552" s="175" t="n"/>
      <c r="Z2552" s="175" t="n"/>
      <c r="AA2552" s="175" t="n"/>
      <c r="AB2552" s="175" t="n"/>
      <c r="AC2552" s="175" t="n"/>
      <c r="AD2552" s="175" t="n"/>
      <c r="AE2552" s="175" t="n"/>
      <c r="AF2552" s="175" t="n"/>
      <c r="AG2552" s="175" t="n"/>
      <c r="AH2552" s="175" t="n"/>
      <c r="AI2552" s="175" t="n"/>
      <c r="AJ2552" s="175" t="n"/>
    </row>
    <row r="2553">
      <c r="B2553" s="175" t="n"/>
      <c r="C2553" s="175" t="n"/>
      <c r="D2553" s="175" t="n"/>
      <c r="E2553" s="175" t="n"/>
      <c r="F2553" s="175" t="n"/>
      <c r="G2553" s="175" t="n"/>
      <c r="H2553" s="175" t="n"/>
      <c r="I2553" s="175" t="n"/>
      <c r="J2553" s="175" t="n"/>
      <c r="K2553" s="175" t="n"/>
      <c r="L2553" s="175" t="n"/>
      <c r="M2553" s="175" t="n"/>
      <c r="N2553" s="175" t="n"/>
      <c r="O2553" s="175" t="n"/>
      <c r="P2553" s="175" t="n"/>
      <c r="Q2553" s="175" t="n"/>
      <c r="R2553" s="175" t="n"/>
      <c r="S2553" s="257" t="n"/>
      <c r="U2553" s="296" t="n"/>
      <c r="V2553" s="175" t="n"/>
      <c r="W2553" s="175" t="n"/>
      <c r="X2553" s="175" t="n"/>
      <c r="Y2553" s="175" t="n"/>
      <c r="Z2553" s="175" t="n"/>
      <c r="AA2553" s="175" t="n"/>
      <c r="AB2553" s="175" t="n"/>
      <c r="AC2553" s="175" t="n"/>
      <c r="AD2553" s="175" t="n"/>
      <c r="AE2553" s="175" t="n"/>
      <c r="AF2553" s="175" t="n"/>
      <c r="AG2553" s="175" t="n"/>
      <c r="AH2553" s="175" t="n"/>
      <c r="AI2553" s="175" t="n"/>
      <c r="AJ2553" s="175" t="n"/>
    </row>
    <row r="2554">
      <c r="B2554" s="175" t="n"/>
      <c r="C2554" s="175" t="n"/>
      <c r="D2554" s="175" t="n"/>
      <c r="E2554" s="175" t="n"/>
      <c r="F2554" s="175" t="n"/>
      <c r="G2554" s="175" t="n"/>
      <c r="H2554" s="175" t="n"/>
      <c r="I2554" s="175" t="n"/>
      <c r="J2554" s="175" t="n"/>
      <c r="K2554" s="175" t="n"/>
      <c r="L2554" s="175" t="n"/>
      <c r="M2554" s="175" t="n"/>
      <c r="N2554" s="175" t="n"/>
      <c r="O2554" s="175" t="n"/>
      <c r="P2554" s="175" t="n"/>
      <c r="Q2554" s="175" t="n"/>
      <c r="R2554" s="175" t="n"/>
      <c r="S2554" s="257" t="n"/>
      <c r="U2554" s="296" t="n"/>
      <c r="V2554" s="175" t="n"/>
      <c r="W2554" s="175" t="n"/>
      <c r="X2554" s="175" t="n"/>
      <c r="Y2554" s="175" t="n"/>
      <c r="Z2554" s="175" t="n"/>
      <c r="AA2554" s="175" t="n"/>
      <c r="AB2554" s="175" t="n"/>
      <c r="AC2554" s="175" t="n"/>
      <c r="AD2554" s="175" t="n"/>
      <c r="AE2554" s="175" t="n"/>
      <c r="AF2554" s="175" t="n"/>
      <c r="AG2554" s="175" t="n"/>
      <c r="AH2554" s="175" t="n"/>
      <c r="AI2554" s="175" t="n"/>
      <c r="AJ2554" s="175" t="n"/>
    </row>
    <row r="2555">
      <c r="B2555" s="175" t="n"/>
      <c r="C2555" s="175" t="n"/>
      <c r="D2555" s="175" t="n"/>
      <c r="E2555" s="175" t="n"/>
      <c r="F2555" s="175" t="n"/>
      <c r="G2555" s="175" t="n"/>
      <c r="H2555" s="175" t="n"/>
      <c r="I2555" s="175" t="n"/>
      <c r="J2555" s="175" t="n"/>
      <c r="K2555" s="175" t="n"/>
      <c r="L2555" s="175" t="n"/>
      <c r="M2555" s="175" t="n"/>
      <c r="N2555" s="175" t="n"/>
      <c r="O2555" s="175" t="n"/>
      <c r="P2555" s="175" t="n"/>
      <c r="Q2555" s="175" t="n"/>
      <c r="R2555" s="175" t="n"/>
      <c r="S2555" s="257" t="n"/>
      <c r="U2555" s="296" t="n"/>
      <c r="V2555" s="175" t="n"/>
      <c r="W2555" s="175" t="n"/>
      <c r="X2555" s="175" t="n"/>
      <c r="Y2555" s="175" t="n"/>
      <c r="Z2555" s="175" t="n"/>
      <c r="AA2555" s="175" t="n"/>
      <c r="AB2555" s="175" t="n"/>
      <c r="AC2555" s="175" t="n"/>
      <c r="AD2555" s="175" t="n"/>
      <c r="AE2555" s="175" t="n"/>
      <c r="AF2555" s="175" t="n"/>
      <c r="AG2555" s="175" t="n"/>
      <c r="AH2555" s="175" t="n"/>
      <c r="AI2555" s="175" t="n"/>
      <c r="AJ2555" s="175" t="n"/>
    </row>
    <row r="2556">
      <c r="B2556" s="175" t="n"/>
      <c r="C2556" s="175" t="n"/>
      <c r="D2556" s="175" t="n"/>
      <c r="E2556" s="175" t="n"/>
      <c r="F2556" s="175" t="n"/>
      <c r="G2556" s="175" t="n"/>
      <c r="H2556" s="175" t="n"/>
      <c r="I2556" s="175" t="n"/>
      <c r="J2556" s="175" t="n"/>
      <c r="K2556" s="175" t="n"/>
      <c r="L2556" s="175" t="n"/>
      <c r="M2556" s="175" t="n"/>
      <c r="N2556" s="175" t="n"/>
      <c r="O2556" s="175" t="n"/>
      <c r="P2556" s="175" t="n"/>
      <c r="Q2556" s="175" t="n"/>
      <c r="R2556" s="175" t="n"/>
      <c r="S2556" s="257" t="n"/>
      <c r="U2556" s="296" t="n"/>
      <c r="V2556" s="175" t="n"/>
      <c r="W2556" s="175" t="n"/>
      <c r="X2556" s="175" t="n"/>
      <c r="Y2556" s="175" t="n"/>
      <c r="Z2556" s="175" t="n"/>
      <c r="AA2556" s="175" t="n"/>
      <c r="AB2556" s="175" t="n"/>
      <c r="AC2556" s="175" t="n"/>
      <c r="AD2556" s="175" t="n"/>
      <c r="AE2556" s="175" t="n"/>
      <c r="AF2556" s="175" t="n"/>
      <c r="AG2556" s="175" t="n"/>
      <c r="AH2556" s="175" t="n"/>
      <c r="AI2556" s="175" t="n"/>
      <c r="AJ2556" s="175" t="n"/>
    </row>
    <row r="2557">
      <c r="B2557" s="175" t="n"/>
      <c r="C2557" s="175" t="n"/>
      <c r="D2557" s="175" t="n"/>
      <c r="E2557" s="175" t="n"/>
      <c r="F2557" s="175" t="n"/>
      <c r="G2557" s="175" t="n"/>
      <c r="H2557" s="175" t="n"/>
      <c r="I2557" s="175" t="n"/>
      <c r="J2557" s="175" t="n"/>
      <c r="K2557" s="175" t="n"/>
      <c r="L2557" s="175" t="n"/>
      <c r="M2557" s="175" t="n"/>
      <c r="N2557" s="175" t="n"/>
      <c r="O2557" s="175" t="n"/>
      <c r="P2557" s="175" t="n"/>
      <c r="Q2557" s="175" t="n"/>
      <c r="R2557" s="175" t="n"/>
      <c r="S2557" s="257" t="n"/>
      <c r="U2557" s="296" t="n"/>
      <c r="V2557" s="175" t="n"/>
      <c r="W2557" s="175" t="n"/>
      <c r="X2557" s="175" t="n"/>
      <c r="Y2557" s="175" t="n"/>
      <c r="Z2557" s="175" t="n"/>
      <c r="AA2557" s="175" t="n"/>
      <c r="AB2557" s="175" t="n"/>
      <c r="AC2557" s="175" t="n"/>
      <c r="AD2557" s="175" t="n"/>
      <c r="AE2557" s="175" t="n"/>
      <c r="AF2557" s="175" t="n"/>
      <c r="AG2557" s="175" t="n"/>
      <c r="AH2557" s="175" t="n"/>
      <c r="AI2557" s="175" t="n"/>
      <c r="AJ2557" s="175" t="n"/>
    </row>
    <row r="2558">
      <c r="B2558" s="175" t="n"/>
      <c r="C2558" s="175" t="n"/>
      <c r="D2558" s="175" t="n"/>
      <c r="E2558" s="175" t="n"/>
      <c r="F2558" s="175" t="n"/>
      <c r="G2558" s="175" t="n"/>
      <c r="H2558" s="175" t="n"/>
      <c r="I2558" s="175" t="n"/>
      <c r="J2558" s="175" t="n"/>
      <c r="K2558" s="175" t="n"/>
      <c r="L2558" s="175" t="n"/>
      <c r="M2558" s="175" t="n"/>
      <c r="N2558" s="175" t="n"/>
      <c r="O2558" s="175" t="n"/>
      <c r="P2558" s="175" t="n"/>
      <c r="Q2558" s="175" t="n"/>
      <c r="R2558" s="175" t="n"/>
      <c r="S2558" s="257" t="n"/>
      <c r="U2558" s="296" t="n"/>
      <c r="V2558" s="175" t="n"/>
      <c r="W2558" s="175" t="n"/>
      <c r="X2558" s="175" t="n"/>
      <c r="Y2558" s="175" t="n"/>
      <c r="Z2558" s="175" t="n"/>
      <c r="AA2558" s="175" t="n"/>
      <c r="AB2558" s="175" t="n"/>
      <c r="AC2558" s="175" t="n"/>
      <c r="AD2558" s="175" t="n"/>
      <c r="AE2558" s="175" t="n"/>
      <c r="AF2558" s="175" t="n"/>
      <c r="AG2558" s="175" t="n"/>
      <c r="AH2558" s="175" t="n"/>
      <c r="AI2558" s="175" t="n"/>
      <c r="AJ2558" s="175" t="n"/>
    </row>
    <row r="2559">
      <c r="B2559" s="175" t="n"/>
      <c r="C2559" s="175" t="n"/>
      <c r="D2559" s="175" t="n"/>
      <c r="E2559" s="175" t="n"/>
      <c r="F2559" s="175" t="n"/>
      <c r="G2559" s="175" t="n"/>
      <c r="H2559" s="175" t="n"/>
      <c r="I2559" s="175" t="n"/>
      <c r="J2559" s="175" t="n"/>
      <c r="K2559" s="175" t="n"/>
      <c r="L2559" s="175" t="n"/>
      <c r="M2559" s="175" t="n"/>
      <c r="N2559" s="175" t="n"/>
      <c r="O2559" s="175" t="n"/>
      <c r="P2559" s="175" t="n"/>
      <c r="Q2559" s="175" t="n"/>
      <c r="R2559" s="175" t="n"/>
      <c r="S2559" s="257" t="n"/>
      <c r="U2559" s="296" t="n"/>
      <c r="V2559" s="175" t="n"/>
      <c r="W2559" s="175" t="n"/>
      <c r="X2559" s="175" t="n"/>
      <c r="Y2559" s="175" t="n"/>
      <c r="Z2559" s="175" t="n"/>
      <c r="AA2559" s="175" t="n"/>
      <c r="AB2559" s="175" t="n"/>
      <c r="AC2559" s="175" t="n"/>
      <c r="AD2559" s="175" t="n"/>
      <c r="AE2559" s="175" t="n"/>
      <c r="AF2559" s="175" t="n"/>
      <c r="AG2559" s="175" t="n"/>
      <c r="AH2559" s="175" t="n"/>
      <c r="AI2559" s="175" t="n"/>
      <c r="AJ2559" s="175" t="n"/>
    </row>
    <row r="2560">
      <c r="B2560" s="175" t="n"/>
      <c r="C2560" s="175" t="n"/>
      <c r="D2560" s="175" t="n"/>
      <c r="E2560" s="175" t="n"/>
      <c r="F2560" s="175" t="n"/>
      <c r="G2560" s="175" t="n"/>
      <c r="H2560" s="175" t="n"/>
      <c r="I2560" s="175" t="n"/>
      <c r="J2560" s="175" t="n"/>
      <c r="K2560" s="175" t="n"/>
      <c r="L2560" s="175" t="n"/>
      <c r="M2560" s="175" t="n"/>
      <c r="N2560" s="175" t="n"/>
      <c r="O2560" s="175" t="n"/>
      <c r="P2560" s="175" t="n"/>
      <c r="Q2560" s="175" t="n"/>
      <c r="R2560" s="175" t="n"/>
      <c r="S2560" s="257" t="n"/>
      <c r="U2560" s="296" t="n"/>
      <c r="V2560" s="175" t="n"/>
      <c r="W2560" s="175" t="n"/>
      <c r="X2560" s="175" t="n"/>
      <c r="Y2560" s="175" t="n"/>
      <c r="Z2560" s="175" t="n"/>
      <c r="AA2560" s="175" t="n"/>
      <c r="AB2560" s="175" t="n"/>
      <c r="AC2560" s="175" t="n"/>
      <c r="AD2560" s="175" t="n"/>
      <c r="AE2560" s="175" t="n"/>
      <c r="AF2560" s="175" t="n"/>
      <c r="AG2560" s="175" t="n"/>
      <c r="AH2560" s="175" t="n"/>
      <c r="AI2560" s="175" t="n"/>
      <c r="AJ2560" s="175" t="n"/>
    </row>
    <row r="2561">
      <c r="B2561" s="175" t="n"/>
      <c r="C2561" s="175" t="n"/>
      <c r="D2561" s="175" t="n"/>
      <c r="E2561" s="175" t="n"/>
      <c r="F2561" s="175" t="n"/>
      <c r="G2561" s="175" t="n"/>
      <c r="H2561" s="175" t="n"/>
      <c r="I2561" s="175" t="n"/>
      <c r="J2561" s="175" t="n"/>
      <c r="K2561" s="175" t="n"/>
      <c r="L2561" s="175" t="n"/>
      <c r="M2561" s="175" t="n"/>
      <c r="N2561" s="175" t="n"/>
      <c r="O2561" s="175" t="n"/>
      <c r="P2561" s="175" t="n"/>
      <c r="Q2561" s="175" t="n"/>
      <c r="R2561" s="175" t="n"/>
      <c r="S2561" s="257" t="n"/>
      <c r="U2561" s="296" t="n"/>
      <c r="V2561" s="175" t="n"/>
      <c r="W2561" s="175" t="n"/>
      <c r="X2561" s="175" t="n"/>
      <c r="Y2561" s="175" t="n"/>
      <c r="Z2561" s="175" t="n"/>
      <c r="AA2561" s="175" t="n"/>
      <c r="AB2561" s="175" t="n"/>
      <c r="AC2561" s="175" t="n"/>
      <c r="AD2561" s="175" t="n"/>
      <c r="AE2561" s="175" t="n"/>
      <c r="AF2561" s="175" t="n"/>
      <c r="AG2561" s="175" t="n"/>
      <c r="AH2561" s="175" t="n"/>
      <c r="AI2561" s="175" t="n"/>
      <c r="AJ2561" s="175" t="n"/>
    </row>
    <row r="2562">
      <c r="B2562" s="175" t="n"/>
      <c r="C2562" s="175" t="n"/>
      <c r="D2562" s="175" t="n"/>
      <c r="E2562" s="175" t="n"/>
      <c r="F2562" s="175" t="n"/>
      <c r="G2562" s="175" t="n"/>
      <c r="H2562" s="175" t="n"/>
      <c r="I2562" s="175" t="n"/>
      <c r="J2562" s="175" t="n"/>
      <c r="K2562" s="175" t="n"/>
      <c r="L2562" s="175" t="n"/>
      <c r="M2562" s="175" t="n"/>
      <c r="N2562" s="175" t="n"/>
      <c r="O2562" s="175" t="n"/>
      <c r="P2562" s="175" t="n"/>
      <c r="Q2562" s="175" t="n"/>
      <c r="R2562" s="175" t="n"/>
      <c r="S2562" s="257" t="n"/>
      <c r="U2562" s="296" t="n"/>
      <c r="V2562" s="175" t="n"/>
      <c r="W2562" s="175" t="n"/>
      <c r="X2562" s="175" t="n"/>
      <c r="Y2562" s="175" t="n"/>
      <c r="Z2562" s="175" t="n"/>
      <c r="AA2562" s="175" t="n"/>
      <c r="AB2562" s="175" t="n"/>
      <c r="AC2562" s="175" t="n"/>
      <c r="AD2562" s="175" t="n"/>
      <c r="AE2562" s="175" t="n"/>
      <c r="AF2562" s="175" t="n"/>
      <c r="AG2562" s="175" t="n"/>
      <c r="AH2562" s="175" t="n"/>
      <c r="AI2562" s="175" t="n"/>
      <c r="AJ2562" s="175" t="n"/>
    </row>
    <row r="2563">
      <c r="B2563" s="175" t="n"/>
      <c r="C2563" s="175" t="n"/>
      <c r="D2563" s="175" t="n"/>
      <c r="E2563" s="175" t="n"/>
      <c r="F2563" s="175" t="n"/>
      <c r="G2563" s="175" t="n"/>
      <c r="H2563" s="175" t="n"/>
      <c r="I2563" s="175" t="n"/>
      <c r="J2563" s="175" t="n"/>
      <c r="K2563" s="175" t="n"/>
      <c r="L2563" s="175" t="n"/>
      <c r="M2563" s="175" t="n"/>
      <c r="N2563" s="175" t="n"/>
      <c r="O2563" s="175" t="n"/>
      <c r="P2563" s="175" t="n"/>
      <c r="Q2563" s="175" t="n"/>
      <c r="R2563" s="175" t="n"/>
      <c r="S2563" s="257" t="n"/>
      <c r="U2563" s="296" t="n"/>
      <c r="V2563" s="175" t="n"/>
      <c r="W2563" s="175" t="n"/>
      <c r="X2563" s="175" t="n"/>
      <c r="Y2563" s="175" t="n"/>
      <c r="Z2563" s="175" t="n"/>
      <c r="AA2563" s="175" t="n"/>
      <c r="AB2563" s="175" t="n"/>
      <c r="AC2563" s="175" t="n"/>
      <c r="AD2563" s="175" t="n"/>
      <c r="AE2563" s="175" t="n"/>
      <c r="AF2563" s="175" t="n"/>
      <c r="AG2563" s="175" t="n"/>
      <c r="AH2563" s="175" t="n"/>
      <c r="AI2563" s="175" t="n"/>
      <c r="AJ2563" s="175" t="n"/>
    </row>
    <row r="2564">
      <c r="B2564" s="175" t="n"/>
      <c r="C2564" s="175" t="n"/>
      <c r="D2564" s="175" t="n"/>
      <c r="E2564" s="175" t="n"/>
      <c r="F2564" s="175" t="n"/>
      <c r="G2564" s="175" t="n"/>
      <c r="H2564" s="175" t="n"/>
      <c r="I2564" s="175" t="n"/>
      <c r="J2564" s="175" t="n"/>
      <c r="K2564" s="175" t="n"/>
      <c r="L2564" s="175" t="n"/>
      <c r="M2564" s="175" t="n"/>
      <c r="N2564" s="175" t="n"/>
      <c r="O2564" s="175" t="n"/>
      <c r="P2564" s="175" t="n"/>
      <c r="Q2564" s="175" t="n"/>
      <c r="R2564" s="175" t="n"/>
      <c r="S2564" s="257" t="n"/>
      <c r="U2564" s="296" t="n"/>
      <c r="V2564" s="175" t="n"/>
      <c r="W2564" s="175" t="n"/>
      <c r="X2564" s="175" t="n"/>
      <c r="Y2564" s="175" t="n"/>
      <c r="Z2564" s="175" t="n"/>
      <c r="AA2564" s="175" t="n"/>
      <c r="AB2564" s="175" t="n"/>
      <c r="AC2564" s="175" t="n"/>
      <c r="AD2564" s="175" t="n"/>
      <c r="AE2564" s="175" t="n"/>
      <c r="AF2564" s="175" t="n"/>
      <c r="AG2564" s="175" t="n"/>
      <c r="AH2564" s="175" t="n"/>
      <c r="AI2564" s="175" t="n"/>
      <c r="AJ2564" s="175" t="n"/>
    </row>
    <row r="2565">
      <c r="B2565" s="175" t="n"/>
      <c r="C2565" s="175" t="n"/>
      <c r="D2565" s="175" t="n"/>
      <c r="E2565" s="175" t="n"/>
      <c r="F2565" s="175" t="n"/>
      <c r="G2565" s="175" t="n"/>
      <c r="H2565" s="175" t="n"/>
      <c r="I2565" s="175" t="n"/>
      <c r="J2565" s="175" t="n"/>
      <c r="K2565" s="175" t="n"/>
      <c r="L2565" s="175" t="n"/>
      <c r="M2565" s="175" t="n"/>
      <c r="N2565" s="175" t="n"/>
      <c r="O2565" s="175" t="n"/>
      <c r="P2565" s="175" t="n"/>
      <c r="Q2565" s="175" t="n"/>
      <c r="R2565" s="175" t="n"/>
      <c r="S2565" s="257" t="n"/>
      <c r="U2565" s="296" t="n"/>
      <c r="V2565" s="175" t="n"/>
      <c r="W2565" s="175" t="n"/>
      <c r="X2565" s="175" t="n"/>
      <c r="Y2565" s="175" t="n"/>
      <c r="Z2565" s="175" t="n"/>
      <c r="AA2565" s="175" t="n"/>
      <c r="AB2565" s="175" t="n"/>
      <c r="AC2565" s="175" t="n"/>
      <c r="AD2565" s="175" t="n"/>
      <c r="AE2565" s="175" t="n"/>
      <c r="AF2565" s="175" t="n"/>
      <c r="AG2565" s="175" t="n"/>
      <c r="AH2565" s="175" t="n"/>
      <c r="AI2565" s="175" t="n"/>
      <c r="AJ2565" s="175" t="n"/>
    </row>
    <row r="2566">
      <c r="B2566" s="175" t="n"/>
      <c r="C2566" s="175" t="n"/>
      <c r="D2566" s="175" t="n"/>
      <c r="E2566" s="175" t="n"/>
      <c r="F2566" s="175" t="n"/>
      <c r="G2566" s="175" t="n"/>
      <c r="H2566" s="175" t="n"/>
      <c r="I2566" s="175" t="n"/>
      <c r="J2566" s="175" t="n"/>
      <c r="K2566" s="175" t="n"/>
      <c r="L2566" s="175" t="n"/>
      <c r="M2566" s="175" t="n"/>
      <c r="N2566" s="175" t="n"/>
      <c r="O2566" s="175" t="n"/>
      <c r="P2566" s="175" t="n"/>
      <c r="Q2566" s="175" t="n"/>
      <c r="R2566" s="175" t="n"/>
      <c r="S2566" s="257" t="n"/>
      <c r="U2566" s="296" t="n"/>
      <c r="V2566" s="175" t="n"/>
      <c r="W2566" s="175" t="n"/>
      <c r="X2566" s="175" t="n"/>
      <c r="Y2566" s="175" t="n"/>
      <c r="Z2566" s="175" t="n"/>
      <c r="AA2566" s="175" t="n"/>
      <c r="AB2566" s="175" t="n"/>
      <c r="AC2566" s="175" t="n"/>
      <c r="AD2566" s="175" t="n"/>
      <c r="AE2566" s="175" t="n"/>
      <c r="AF2566" s="175" t="n"/>
      <c r="AG2566" s="175" t="n"/>
      <c r="AH2566" s="175" t="n"/>
      <c r="AI2566" s="175" t="n"/>
      <c r="AJ2566" s="175" t="n"/>
    </row>
    <row r="2567">
      <c r="B2567" s="175" t="n"/>
      <c r="C2567" s="175" t="n"/>
      <c r="D2567" s="175" t="n"/>
      <c r="E2567" s="175" t="n"/>
      <c r="F2567" s="175" t="n"/>
      <c r="G2567" s="175" t="n"/>
      <c r="H2567" s="175" t="n"/>
      <c r="I2567" s="175" t="n"/>
      <c r="J2567" s="175" t="n"/>
      <c r="K2567" s="175" t="n"/>
      <c r="L2567" s="175" t="n"/>
      <c r="M2567" s="175" t="n"/>
      <c r="N2567" s="175" t="n"/>
      <c r="O2567" s="175" t="n"/>
      <c r="P2567" s="175" t="n"/>
      <c r="Q2567" s="175" t="n"/>
      <c r="R2567" s="175" t="n"/>
      <c r="S2567" s="257" t="n"/>
      <c r="U2567" s="296" t="n"/>
      <c r="V2567" s="175" t="n"/>
      <c r="W2567" s="175" t="n"/>
      <c r="X2567" s="175" t="n"/>
      <c r="Y2567" s="175" t="n"/>
      <c r="Z2567" s="175" t="n"/>
      <c r="AA2567" s="175" t="n"/>
      <c r="AB2567" s="175" t="n"/>
      <c r="AC2567" s="175" t="n"/>
      <c r="AD2567" s="175" t="n"/>
      <c r="AE2567" s="175" t="n"/>
      <c r="AF2567" s="175" t="n"/>
      <c r="AG2567" s="175" t="n"/>
      <c r="AH2567" s="175" t="n"/>
      <c r="AI2567" s="175" t="n"/>
      <c r="AJ2567" s="175" t="n"/>
    </row>
    <row r="2568">
      <c r="B2568" s="175" t="n"/>
      <c r="C2568" s="175" t="n"/>
      <c r="D2568" s="175" t="n"/>
      <c r="E2568" s="175" t="n"/>
      <c r="F2568" s="175" t="n"/>
      <c r="G2568" s="175" t="n"/>
      <c r="H2568" s="175" t="n"/>
      <c r="I2568" s="175" t="n"/>
      <c r="J2568" s="175" t="n"/>
      <c r="K2568" s="175" t="n"/>
      <c r="L2568" s="175" t="n"/>
      <c r="M2568" s="175" t="n"/>
      <c r="N2568" s="175" t="n"/>
      <c r="O2568" s="175" t="n"/>
      <c r="P2568" s="175" t="n"/>
      <c r="Q2568" s="175" t="n"/>
      <c r="R2568" s="175" t="n"/>
      <c r="S2568" s="257" t="n"/>
      <c r="U2568" s="296" t="n"/>
      <c r="V2568" s="175" t="n"/>
      <c r="W2568" s="175" t="n"/>
      <c r="X2568" s="175" t="n"/>
      <c r="Y2568" s="175" t="n"/>
      <c r="Z2568" s="175" t="n"/>
      <c r="AA2568" s="175" t="n"/>
      <c r="AB2568" s="175" t="n"/>
      <c r="AC2568" s="175" t="n"/>
      <c r="AD2568" s="175" t="n"/>
      <c r="AE2568" s="175" t="n"/>
      <c r="AF2568" s="175" t="n"/>
      <c r="AG2568" s="175" t="n"/>
      <c r="AH2568" s="175" t="n"/>
      <c r="AI2568" s="175" t="n"/>
      <c r="AJ2568" s="175" t="n"/>
    </row>
    <row r="2569">
      <c r="B2569" s="175" t="n"/>
      <c r="C2569" s="175" t="n"/>
      <c r="D2569" s="175" t="n"/>
      <c r="E2569" s="175" t="n"/>
      <c r="F2569" s="175" t="n"/>
      <c r="G2569" s="175" t="n"/>
      <c r="H2569" s="175" t="n"/>
      <c r="I2569" s="175" t="n"/>
      <c r="J2569" s="175" t="n"/>
      <c r="K2569" s="175" t="n"/>
      <c r="L2569" s="175" t="n"/>
      <c r="M2569" s="175" t="n"/>
      <c r="N2569" s="175" t="n"/>
      <c r="O2569" s="175" t="n"/>
      <c r="P2569" s="175" t="n"/>
      <c r="Q2569" s="175" t="n"/>
      <c r="R2569" s="175" t="n"/>
      <c r="S2569" s="257" t="n"/>
      <c r="U2569" s="296" t="n"/>
      <c r="V2569" s="175" t="n"/>
      <c r="W2569" s="175" t="n"/>
      <c r="X2569" s="175" t="n"/>
      <c r="Y2569" s="175" t="n"/>
      <c r="Z2569" s="175" t="n"/>
      <c r="AA2569" s="175" t="n"/>
      <c r="AB2569" s="175" t="n"/>
      <c r="AC2569" s="175" t="n"/>
      <c r="AD2569" s="175" t="n"/>
      <c r="AE2569" s="175" t="n"/>
      <c r="AF2569" s="175" t="n"/>
      <c r="AG2569" s="175" t="n"/>
      <c r="AH2569" s="175" t="n"/>
      <c r="AI2569" s="175" t="n"/>
      <c r="AJ2569" s="175" t="n"/>
    </row>
    <row r="2570">
      <c r="B2570" s="175" t="n"/>
      <c r="C2570" s="175" t="n"/>
      <c r="D2570" s="175" t="n"/>
      <c r="E2570" s="175" t="n"/>
      <c r="F2570" s="175" t="n"/>
      <c r="G2570" s="175" t="n"/>
      <c r="H2570" s="175" t="n"/>
      <c r="I2570" s="175" t="n"/>
      <c r="J2570" s="175" t="n"/>
      <c r="K2570" s="175" t="n"/>
      <c r="L2570" s="175" t="n"/>
      <c r="M2570" s="175" t="n"/>
      <c r="N2570" s="175" t="n"/>
      <c r="O2570" s="175" t="n"/>
      <c r="P2570" s="175" t="n"/>
      <c r="Q2570" s="175" t="n"/>
      <c r="R2570" s="175" t="n"/>
      <c r="S2570" s="257" t="n"/>
      <c r="U2570" s="296" t="n"/>
      <c r="V2570" s="175" t="n"/>
      <c r="W2570" s="175" t="n"/>
      <c r="X2570" s="175" t="n"/>
      <c r="Y2570" s="175" t="n"/>
      <c r="Z2570" s="175" t="n"/>
      <c r="AA2570" s="175" t="n"/>
      <c r="AB2570" s="175" t="n"/>
      <c r="AC2570" s="175" t="n"/>
      <c r="AD2570" s="175" t="n"/>
      <c r="AE2570" s="175" t="n"/>
      <c r="AF2570" s="175" t="n"/>
      <c r="AG2570" s="175" t="n"/>
      <c r="AH2570" s="175" t="n"/>
      <c r="AI2570" s="175" t="n"/>
      <c r="AJ2570" s="175" t="n"/>
    </row>
    <row r="2571">
      <c r="B2571" s="175" t="n"/>
      <c r="C2571" s="175" t="n"/>
      <c r="D2571" s="175" t="n"/>
      <c r="E2571" s="175" t="n"/>
      <c r="F2571" s="175" t="n"/>
      <c r="G2571" s="175" t="n"/>
      <c r="H2571" s="175" t="n"/>
      <c r="I2571" s="175" t="n"/>
      <c r="J2571" s="175" t="n"/>
      <c r="K2571" s="175" t="n"/>
      <c r="L2571" s="175" t="n"/>
      <c r="M2571" s="175" t="n"/>
      <c r="N2571" s="175" t="n"/>
      <c r="O2571" s="175" t="n"/>
      <c r="P2571" s="175" t="n"/>
      <c r="Q2571" s="175" t="n"/>
      <c r="R2571" s="175" t="n"/>
      <c r="S2571" s="257" t="n"/>
      <c r="U2571" s="296" t="n"/>
      <c r="V2571" s="175" t="n"/>
      <c r="W2571" s="175" t="n"/>
      <c r="X2571" s="175" t="n"/>
      <c r="Y2571" s="175" t="n"/>
      <c r="Z2571" s="175" t="n"/>
      <c r="AA2571" s="175" t="n"/>
      <c r="AB2571" s="175" t="n"/>
      <c r="AC2571" s="175" t="n"/>
      <c r="AD2571" s="175" t="n"/>
      <c r="AE2571" s="175" t="n"/>
      <c r="AF2571" s="175" t="n"/>
      <c r="AG2571" s="175" t="n"/>
      <c r="AH2571" s="175" t="n"/>
      <c r="AI2571" s="175" t="n"/>
      <c r="AJ2571" s="175" t="n"/>
    </row>
    <row r="2572">
      <c r="B2572" s="175" t="n"/>
      <c r="C2572" s="175" t="n"/>
      <c r="D2572" s="175" t="n"/>
      <c r="E2572" s="175" t="n"/>
      <c r="F2572" s="175" t="n"/>
      <c r="G2572" s="175" t="n"/>
      <c r="H2572" s="175" t="n"/>
      <c r="I2572" s="175" t="n"/>
      <c r="J2572" s="175" t="n"/>
      <c r="K2572" s="175" t="n"/>
      <c r="L2572" s="175" t="n"/>
      <c r="M2572" s="175" t="n"/>
      <c r="N2572" s="175" t="n"/>
      <c r="O2572" s="175" t="n"/>
      <c r="P2572" s="175" t="n"/>
      <c r="Q2572" s="175" t="n"/>
      <c r="R2572" s="175" t="n"/>
      <c r="S2572" s="257" t="n"/>
      <c r="U2572" s="296" t="n"/>
      <c r="V2572" s="175" t="n"/>
      <c r="W2572" s="175" t="n"/>
      <c r="X2572" s="175" t="n"/>
      <c r="Y2572" s="175" t="n"/>
      <c r="Z2572" s="175" t="n"/>
      <c r="AA2572" s="175" t="n"/>
      <c r="AB2572" s="175" t="n"/>
      <c r="AC2572" s="175" t="n"/>
      <c r="AD2572" s="175" t="n"/>
      <c r="AE2572" s="175" t="n"/>
      <c r="AF2572" s="175" t="n"/>
      <c r="AG2572" s="175" t="n"/>
      <c r="AH2572" s="175" t="n"/>
      <c r="AI2572" s="175" t="n"/>
      <c r="AJ2572" s="175" t="n"/>
    </row>
    <row r="2573">
      <c r="B2573" s="175" t="n"/>
      <c r="C2573" s="175" t="n"/>
      <c r="D2573" s="175" t="n"/>
      <c r="E2573" s="175" t="n"/>
      <c r="F2573" s="175" t="n"/>
      <c r="G2573" s="175" t="n"/>
      <c r="H2573" s="175" t="n"/>
      <c r="I2573" s="175" t="n"/>
      <c r="J2573" s="175" t="n"/>
      <c r="K2573" s="175" t="n"/>
      <c r="L2573" s="175" t="n"/>
      <c r="M2573" s="175" t="n"/>
      <c r="N2573" s="175" t="n"/>
      <c r="O2573" s="175" t="n"/>
      <c r="P2573" s="175" t="n"/>
      <c r="Q2573" s="175" t="n"/>
      <c r="R2573" s="175" t="n"/>
      <c r="S2573" s="257" t="n"/>
      <c r="U2573" s="296" t="n"/>
      <c r="V2573" s="175" t="n"/>
      <c r="W2573" s="175" t="n"/>
      <c r="X2573" s="175" t="n"/>
      <c r="Y2573" s="175" t="n"/>
      <c r="Z2573" s="175" t="n"/>
      <c r="AA2573" s="175" t="n"/>
      <c r="AB2573" s="175" t="n"/>
      <c r="AC2573" s="175" t="n"/>
      <c r="AD2573" s="175" t="n"/>
      <c r="AE2573" s="175" t="n"/>
      <c r="AF2573" s="175" t="n"/>
      <c r="AG2573" s="175" t="n"/>
      <c r="AH2573" s="175" t="n"/>
      <c r="AI2573" s="175" t="n"/>
      <c r="AJ2573" s="175" t="n"/>
    </row>
    <row r="2574">
      <c r="B2574" s="175" t="n"/>
      <c r="C2574" s="175" t="n"/>
      <c r="D2574" s="175" t="n"/>
      <c r="E2574" s="175" t="n"/>
      <c r="F2574" s="175" t="n"/>
      <c r="G2574" s="175" t="n"/>
      <c r="H2574" s="175" t="n"/>
      <c r="I2574" s="175" t="n"/>
      <c r="J2574" s="175" t="n"/>
      <c r="K2574" s="175" t="n"/>
      <c r="L2574" s="175" t="n"/>
      <c r="M2574" s="175" t="n"/>
      <c r="N2574" s="175" t="n"/>
      <c r="O2574" s="175" t="n"/>
      <c r="P2574" s="175" t="n"/>
      <c r="Q2574" s="175" t="n"/>
      <c r="R2574" s="175" t="n"/>
      <c r="S2574" s="257" t="n"/>
      <c r="U2574" s="296" t="n"/>
      <c r="V2574" s="175" t="n"/>
      <c r="W2574" s="175" t="n"/>
      <c r="X2574" s="175" t="n"/>
      <c r="Y2574" s="175" t="n"/>
      <c r="Z2574" s="175" t="n"/>
      <c r="AA2574" s="175" t="n"/>
      <c r="AB2574" s="175" t="n"/>
      <c r="AC2574" s="175" t="n"/>
      <c r="AD2574" s="175" t="n"/>
      <c r="AE2574" s="175" t="n"/>
      <c r="AF2574" s="175" t="n"/>
      <c r="AG2574" s="175" t="n"/>
      <c r="AH2574" s="175" t="n"/>
      <c r="AI2574" s="175" t="n"/>
      <c r="AJ2574" s="175" t="n"/>
    </row>
    <row r="2575">
      <c r="B2575" s="175" t="n"/>
      <c r="C2575" s="175" t="n"/>
      <c r="D2575" s="175" t="n"/>
      <c r="E2575" s="175" t="n"/>
      <c r="F2575" s="175" t="n"/>
      <c r="G2575" s="175" t="n"/>
      <c r="H2575" s="175" t="n"/>
      <c r="I2575" s="175" t="n"/>
      <c r="J2575" s="175" t="n"/>
      <c r="K2575" s="175" t="n"/>
      <c r="L2575" s="175" t="n"/>
      <c r="M2575" s="175" t="n"/>
      <c r="N2575" s="175" t="n"/>
      <c r="O2575" s="175" t="n"/>
      <c r="P2575" s="175" t="n"/>
      <c r="Q2575" s="175" t="n"/>
      <c r="R2575" s="175" t="n"/>
      <c r="S2575" s="257" t="n"/>
      <c r="U2575" s="296" t="n"/>
      <c r="V2575" s="175" t="n"/>
      <c r="W2575" s="175" t="n"/>
      <c r="X2575" s="175" t="n"/>
      <c r="Y2575" s="175" t="n"/>
      <c r="Z2575" s="175" t="n"/>
      <c r="AA2575" s="175" t="n"/>
      <c r="AB2575" s="175" t="n"/>
      <c r="AC2575" s="175" t="n"/>
      <c r="AD2575" s="175" t="n"/>
      <c r="AE2575" s="175" t="n"/>
      <c r="AF2575" s="175" t="n"/>
      <c r="AG2575" s="175" t="n"/>
      <c r="AH2575" s="175" t="n"/>
      <c r="AI2575" s="175" t="n"/>
      <c r="AJ2575" s="175" t="n"/>
    </row>
    <row r="2576">
      <c r="B2576" s="175" t="n"/>
      <c r="C2576" s="175" t="n"/>
      <c r="D2576" s="175" t="n"/>
      <c r="E2576" s="175" t="n"/>
      <c r="F2576" s="175" t="n"/>
      <c r="G2576" s="175" t="n"/>
      <c r="H2576" s="175" t="n"/>
      <c r="I2576" s="175" t="n"/>
      <c r="J2576" s="175" t="n"/>
      <c r="K2576" s="175" t="n"/>
      <c r="L2576" s="175" t="n"/>
      <c r="M2576" s="175" t="n"/>
      <c r="N2576" s="175" t="n"/>
      <c r="O2576" s="175" t="n"/>
      <c r="P2576" s="175" t="n"/>
      <c r="Q2576" s="175" t="n"/>
      <c r="R2576" s="175" t="n"/>
      <c r="S2576" s="257" t="n"/>
      <c r="U2576" s="296" t="n"/>
      <c r="V2576" s="175" t="n"/>
      <c r="W2576" s="175" t="n"/>
      <c r="X2576" s="175" t="n"/>
      <c r="Y2576" s="175" t="n"/>
      <c r="Z2576" s="175" t="n"/>
      <c r="AA2576" s="175" t="n"/>
      <c r="AB2576" s="175" t="n"/>
      <c r="AC2576" s="175" t="n"/>
      <c r="AD2576" s="175" t="n"/>
      <c r="AE2576" s="175" t="n"/>
      <c r="AF2576" s="175" t="n"/>
      <c r="AG2576" s="175" t="n"/>
      <c r="AH2576" s="175" t="n"/>
      <c r="AI2576" s="175" t="n"/>
      <c r="AJ2576" s="175" t="n"/>
    </row>
    <row r="2577">
      <c r="B2577" s="175" t="n"/>
      <c r="C2577" s="175" t="n"/>
      <c r="D2577" s="175" t="n"/>
      <c r="E2577" s="175" t="n"/>
      <c r="F2577" s="175" t="n"/>
      <c r="G2577" s="175" t="n"/>
      <c r="H2577" s="175" t="n"/>
      <c r="I2577" s="175" t="n"/>
      <c r="J2577" s="175" t="n"/>
      <c r="K2577" s="175" t="n"/>
      <c r="L2577" s="175" t="n"/>
      <c r="M2577" s="175" t="n"/>
      <c r="N2577" s="175" t="n"/>
      <c r="O2577" s="175" t="n"/>
      <c r="P2577" s="175" t="n"/>
      <c r="Q2577" s="175" t="n"/>
      <c r="R2577" s="175" t="n"/>
      <c r="S2577" s="257" t="n"/>
      <c r="U2577" s="296" t="n"/>
      <c r="V2577" s="175" t="n"/>
      <c r="W2577" s="175" t="n"/>
      <c r="X2577" s="175" t="n"/>
      <c r="Y2577" s="175" t="n"/>
      <c r="Z2577" s="175" t="n"/>
      <c r="AA2577" s="175" t="n"/>
      <c r="AB2577" s="175" t="n"/>
      <c r="AC2577" s="175" t="n"/>
      <c r="AD2577" s="175" t="n"/>
      <c r="AE2577" s="175" t="n"/>
      <c r="AF2577" s="175" t="n"/>
      <c r="AG2577" s="175" t="n"/>
      <c r="AH2577" s="175" t="n"/>
      <c r="AI2577" s="175" t="n"/>
      <c r="AJ2577" s="175" t="n"/>
    </row>
    <row r="2578">
      <c r="B2578" s="175" t="n"/>
      <c r="C2578" s="175" t="n"/>
      <c r="D2578" s="175" t="n"/>
      <c r="E2578" s="175" t="n"/>
      <c r="F2578" s="175" t="n"/>
      <c r="G2578" s="175" t="n"/>
      <c r="H2578" s="175" t="n"/>
      <c r="I2578" s="175" t="n"/>
      <c r="J2578" s="175" t="n"/>
      <c r="K2578" s="175" t="n"/>
      <c r="L2578" s="175" t="n"/>
      <c r="M2578" s="175" t="n"/>
      <c r="N2578" s="175" t="n"/>
      <c r="O2578" s="175" t="n"/>
      <c r="P2578" s="175" t="n"/>
      <c r="Q2578" s="175" t="n"/>
      <c r="R2578" s="175" t="n"/>
      <c r="S2578" s="257" t="n"/>
      <c r="U2578" s="296" t="n"/>
      <c r="V2578" s="175" t="n"/>
      <c r="W2578" s="175" t="n"/>
      <c r="X2578" s="175" t="n"/>
      <c r="Y2578" s="175" t="n"/>
      <c r="Z2578" s="175" t="n"/>
      <c r="AA2578" s="175" t="n"/>
      <c r="AB2578" s="175" t="n"/>
      <c r="AC2578" s="175" t="n"/>
      <c r="AD2578" s="175" t="n"/>
      <c r="AE2578" s="175" t="n"/>
      <c r="AF2578" s="175" t="n"/>
      <c r="AG2578" s="175" t="n"/>
      <c r="AH2578" s="175" t="n"/>
      <c r="AI2578" s="175" t="n"/>
      <c r="AJ2578" s="175" t="n"/>
    </row>
    <row r="2579">
      <c r="B2579" s="175" t="n"/>
      <c r="C2579" s="175" t="n"/>
      <c r="D2579" s="175" t="n"/>
      <c r="E2579" s="175" t="n"/>
      <c r="F2579" s="175" t="n"/>
      <c r="G2579" s="175" t="n"/>
      <c r="H2579" s="175" t="n"/>
      <c r="I2579" s="175" t="n"/>
      <c r="J2579" s="175" t="n"/>
      <c r="K2579" s="175" t="n"/>
      <c r="L2579" s="175" t="n"/>
      <c r="M2579" s="175" t="n"/>
      <c r="N2579" s="175" t="n"/>
      <c r="O2579" s="175" t="n"/>
      <c r="P2579" s="175" t="n"/>
      <c r="Q2579" s="175" t="n"/>
      <c r="R2579" s="175" t="n"/>
      <c r="S2579" s="257" t="n"/>
      <c r="U2579" s="296" t="n"/>
      <c r="V2579" s="175" t="n"/>
      <c r="W2579" s="175" t="n"/>
      <c r="X2579" s="175" t="n"/>
      <c r="Y2579" s="175" t="n"/>
      <c r="Z2579" s="175" t="n"/>
      <c r="AA2579" s="175" t="n"/>
      <c r="AB2579" s="175" t="n"/>
      <c r="AC2579" s="175" t="n"/>
      <c r="AD2579" s="175" t="n"/>
      <c r="AE2579" s="175" t="n"/>
      <c r="AF2579" s="175" t="n"/>
      <c r="AG2579" s="175" t="n"/>
      <c r="AH2579" s="175" t="n"/>
      <c r="AI2579" s="175" t="n"/>
      <c r="AJ2579" s="175" t="n"/>
    </row>
    <row r="2580">
      <c r="B2580" s="175" t="n"/>
      <c r="C2580" s="175" t="n"/>
      <c r="D2580" s="175" t="n"/>
      <c r="E2580" s="175" t="n"/>
      <c r="F2580" s="175" t="n"/>
      <c r="G2580" s="175" t="n"/>
      <c r="H2580" s="175" t="n"/>
      <c r="I2580" s="175" t="n"/>
      <c r="J2580" s="175" t="n"/>
      <c r="K2580" s="175" t="n"/>
      <c r="L2580" s="175" t="n"/>
      <c r="M2580" s="175" t="n"/>
      <c r="N2580" s="175" t="n"/>
      <c r="O2580" s="175" t="n"/>
      <c r="P2580" s="175" t="n"/>
      <c r="Q2580" s="175" t="n"/>
      <c r="R2580" s="175" t="n"/>
      <c r="S2580" s="257" t="n"/>
      <c r="U2580" s="296" t="n"/>
      <c r="V2580" s="175" t="n"/>
      <c r="W2580" s="175" t="n"/>
      <c r="X2580" s="175" t="n"/>
      <c r="Y2580" s="175" t="n"/>
      <c r="Z2580" s="175" t="n"/>
      <c r="AA2580" s="175" t="n"/>
      <c r="AB2580" s="175" t="n"/>
      <c r="AC2580" s="175" t="n"/>
      <c r="AD2580" s="175" t="n"/>
      <c r="AE2580" s="175" t="n"/>
      <c r="AF2580" s="175" t="n"/>
      <c r="AG2580" s="175" t="n"/>
      <c r="AH2580" s="175" t="n"/>
      <c r="AI2580" s="175" t="n"/>
      <c r="AJ2580" s="175" t="n"/>
    </row>
    <row r="2581">
      <c r="B2581" s="175" t="n"/>
      <c r="C2581" s="175" t="n"/>
      <c r="D2581" s="175" t="n"/>
      <c r="E2581" s="175" t="n"/>
      <c r="F2581" s="175" t="n"/>
      <c r="G2581" s="175" t="n"/>
      <c r="H2581" s="175" t="n"/>
      <c r="I2581" s="175" t="n"/>
      <c r="J2581" s="175" t="n"/>
      <c r="K2581" s="175" t="n"/>
      <c r="L2581" s="175" t="n"/>
      <c r="M2581" s="175" t="n"/>
      <c r="N2581" s="175" t="n"/>
      <c r="O2581" s="175" t="n"/>
      <c r="P2581" s="175" t="n"/>
      <c r="Q2581" s="175" t="n"/>
      <c r="R2581" s="175" t="n"/>
      <c r="S2581" s="257" t="n"/>
      <c r="U2581" s="296" t="n"/>
      <c r="V2581" s="175" t="n"/>
      <c r="W2581" s="175" t="n"/>
      <c r="X2581" s="175" t="n"/>
      <c r="Y2581" s="175" t="n"/>
      <c r="Z2581" s="175" t="n"/>
      <c r="AA2581" s="175" t="n"/>
      <c r="AB2581" s="175" t="n"/>
      <c r="AC2581" s="175" t="n"/>
      <c r="AD2581" s="175" t="n"/>
      <c r="AE2581" s="175" t="n"/>
      <c r="AF2581" s="175" t="n"/>
      <c r="AG2581" s="175" t="n"/>
      <c r="AH2581" s="175" t="n"/>
      <c r="AI2581" s="175" t="n"/>
      <c r="AJ2581" s="175" t="n"/>
    </row>
    <row r="2582">
      <c r="B2582" s="175" t="n"/>
      <c r="C2582" s="175" t="n"/>
      <c r="D2582" s="175" t="n"/>
      <c r="E2582" s="175" t="n"/>
      <c r="F2582" s="175" t="n"/>
      <c r="G2582" s="175" t="n"/>
      <c r="H2582" s="175" t="n"/>
      <c r="I2582" s="175" t="n"/>
      <c r="J2582" s="175" t="n"/>
      <c r="K2582" s="175" t="n"/>
      <c r="L2582" s="175" t="n"/>
      <c r="M2582" s="175" t="n"/>
      <c r="N2582" s="175" t="n"/>
      <c r="O2582" s="175" t="n"/>
      <c r="P2582" s="175" t="n"/>
      <c r="Q2582" s="175" t="n"/>
      <c r="R2582" s="175" t="n"/>
      <c r="S2582" s="257" t="n"/>
      <c r="U2582" s="296" t="n"/>
      <c r="V2582" s="175" t="n"/>
      <c r="W2582" s="175" t="n"/>
      <c r="X2582" s="175" t="n"/>
      <c r="Y2582" s="175" t="n"/>
      <c r="Z2582" s="175" t="n"/>
      <c r="AA2582" s="175" t="n"/>
      <c r="AB2582" s="175" t="n"/>
      <c r="AC2582" s="175" t="n"/>
      <c r="AD2582" s="175" t="n"/>
      <c r="AE2582" s="175" t="n"/>
      <c r="AF2582" s="175" t="n"/>
      <c r="AG2582" s="175" t="n"/>
      <c r="AH2582" s="175" t="n"/>
      <c r="AI2582" s="175" t="n"/>
      <c r="AJ2582" s="175" t="n"/>
    </row>
    <row r="2583">
      <c r="B2583" s="175" t="n"/>
      <c r="C2583" s="175" t="n"/>
      <c r="D2583" s="175" t="n"/>
      <c r="E2583" s="175" t="n"/>
      <c r="F2583" s="175" t="n"/>
      <c r="G2583" s="175" t="n"/>
      <c r="H2583" s="175" t="n"/>
      <c r="I2583" s="175" t="n"/>
      <c r="J2583" s="175" t="n"/>
      <c r="K2583" s="175" t="n"/>
      <c r="L2583" s="175" t="n"/>
      <c r="M2583" s="175" t="n"/>
      <c r="N2583" s="175" t="n"/>
      <c r="O2583" s="175" t="n"/>
      <c r="P2583" s="175" t="n"/>
      <c r="Q2583" s="175" t="n"/>
      <c r="R2583" s="175" t="n"/>
      <c r="S2583" s="257" t="n"/>
      <c r="U2583" s="296" t="n"/>
      <c r="V2583" s="175" t="n"/>
      <c r="W2583" s="175" t="n"/>
      <c r="X2583" s="175" t="n"/>
      <c r="Y2583" s="175" t="n"/>
      <c r="Z2583" s="175" t="n"/>
      <c r="AA2583" s="175" t="n"/>
      <c r="AB2583" s="175" t="n"/>
      <c r="AC2583" s="175" t="n"/>
      <c r="AD2583" s="175" t="n"/>
      <c r="AE2583" s="175" t="n"/>
      <c r="AF2583" s="175" t="n"/>
      <c r="AG2583" s="175" t="n"/>
      <c r="AH2583" s="175" t="n"/>
      <c r="AI2583" s="175" t="n"/>
      <c r="AJ2583" s="175" t="n"/>
    </row>
    <row r="2584">
      <c r="B2584" s="175" t="n"/>
      <c r="C2584" s="175" t="n"/>
      <c r="D2584" s="175" t="n"/>
      <c r="E2584" s="175" t="n"/>
      <c r="F2584" s="175" t="n"/>
      <c r="G2584" s="175" t="n"/>
      <c r="H2584" s="175" t="n"/>
      <c r="I2584" s="175" t="n"/>
      <c r="J2584" s="175" t="n"/>
      <c r="K2584" s="175" t="n"/>
      <c r="L2584" s="175" t="n"/>
      <c r="M2584" s="175" t="n"/>
      <c r="N2584" s="175" t="n"/>
      <c r="O2584" s="175" t="n"/>
      <c r="P2584" s="175" t="n"/>
      <c r="Q2584" s="175" t="n"/>
      <c r="R2584" s="175" t="n"/>
      <c r="S2584" s="257" t="n"/>
      <c r="U2584" s="296" t="n"/>
      <c r="V2584" s="175" t="n"/>
      <c r="W2584" s="175" t="n"/>
      <c r="X2584" s="175" t="n"/>
      <c r="Y2584" s="175" t="n"/>
      <c r="Z2584" s="175" t="n"/>
      <c r="AA2584" s="175" t="n"/>
      <c r="AB2584" s="175" t="n"/>
      <c r="AC2584" s="175" t="n"/>
      <c r="AD2584" s="175" t="n"/>
      <c r="AE2584" s="175" t="n"/>
      <c r="AF2584" s="175" t="n"/>
      <c r="AG2584" s="175" t="n"/>
      <c r="AH2584" s="175" t="n"/>
      <c r="AI2584" s="175" t="n"/>
      <c r="AJ2584" s="175" t="n"/>
    </row>
    <row r="2585">
      <c r="B2585" s="175" t="n"/>
      <c r="C2585" s="175" t="n"/>
      <c r="D2585" s="175" t="n"/>
      <c r="E2585" s="175" t="n"/>
      <c r="F2585" s="175" t="n"/>
      <c r="G2585" s="175" t="n"/>
      <c r="H2585" s="175" t="n"/>
      <c r="I2585" s="175" t="n"/>
      <c r="J2585" s="175" t="n"/>
      <c r="K2585" s="175" t="n"/>
      <c r="L2585" s="175" t="n"/>
      <c r="M2585" s="175" t="n"/>
      <c r="N2585" s="175" t="n"/>
      <c r="O2585" s="175" t="n"/>
      <c r="P2585" s="175" t="n"/>
      <c r="Q2585" s="175" t="n"/>
      <c r="R2585" s="175" t="n"/>
      <c r="S2585" s="257" t="n"/>
      <c r="U2585" s="296" t="n"/>
      <c r="V2585" s="175" t="n"/>
      <c r="W2585" s="175" t="n"/>
      <c r="X2585" s="175" t="n"/>
      <c r="Y2585" s="175" t="n"/>
      <c r="Z2585" s="175" t="n"/>
      <c r="AA2585" s="175" t="n"/>
      <c r="AB2585" s="175" t="n"/>
      <c r="AC2585" s="175" t="n"/>
      <c r="AD2585" s="175" t="n"/>
      <c r="AE2585" s="175" t="n"/>
      <c r="AF2585" s="175" t="n"/>
      <c r="AG2585" s="175" t="n"/>
      <c r="AH2585" s="175" t="n"/>
      <c r="AI2585" s="175" t="n"/>
      <c r="AJ2585" s="175" t="n"/>
    </row>
    <row r="2586">
      <c r="B2586" s="175" t="n"/>
      <c r="C2586" s="175" t="n"/>
      <c r="D2586" s="175" t="n"/>
      <c r="E2586" s="175" t="n"/>
      <c r="F2586" s="175" t="n"/>
      <c r="G2586" s="175" t="n"/>
      <c r="H2586" s="175" t="n"/>
      <c r="I2586" s="175" t="n"/>
      <c r="J2586" s="175" t="n"/>
      <c r="K2586" s="175" t="n"/>
      <c r="L2586" s="175" t="n"/>
      <c r="M2586" s="175" t="n"/>
      <c r="N2586" s="175" t="n"/>
      <c r="O2586" s="175" t="n"/>
      <c r="P2586" s="175" t="n"/>
      <c r="Q2586" s="175" t="n"/>
      <c r="R2586" s="175" t="n"/>
      <c r="S2586" s="257" t="n"/>
      <c r="U2586" s="296" t="n"/>
      <c r="V2586" s="175" t="n"/>
      <c r="W2586" s="175" t="n"/>
      <c r="X2586" s="175" t="n"/>
      <c r="Y2586" s="175" t="n"/>
      <c r="Z2586" s="175" t="n"/>
      <c r="AA2586" s="175" t="n"/>
      <c r="AB2586" s="175" t="n"/>
      <c r="AC2586" s="175" t="n"/>
      <c r="AD2586" s="175" t="n"/>
      <c r="AE2586" s="175" t="n"/>
      <c r="AF2586" s="175" t="n"/>
      <c r="AG2586" s="175" t="n"/>
      <c r="AH2586" s="175" t="n"/>
      <c r="AI2586" s="175" t="n"/>
      <c r="AJ2586" s="175" t="n"/>
    </row>
    <row r="2587">
      <c r="B2587" s="175" t="n"/>
      <c r="C2587" s="175" t="n"/>
      <c r="D2587" s="175" t="n"/>
      <c r="E2587" s="175" t="n"/>
      <c r="F2587" s="175" t="n"/>
      <c r="G2587" s="175" t="n"/>
      <c r="H2587" s="175" t="n"/>
      <c r="I2587" s="175" t="n"/>
      <c r="J2587" s="175" t="n"/>
      <c r="K2587" s="175" t="n"/>
      <c r="L2587" s="175" t="n"/>
      <c r="M2587" s="175" t="n"/>
      <c r="N2587" s="175" t="n"/>
      <c r="O2587" s="175" t="n"/>
      <c r="P2587" s="175" t="n"/>
      <c r="Q2587" s="175" t="n"/>
      <c r="R2587" s="175" t="n"/>
      <c r="S2587" s="257" t="n"/>
      <c r="U2587" s="296" t="n"/>
      <c r="V2587" s="175" t="n"/>
      <c r="W2587" s="175" t="n"/>
      <c r="X2587" s="175" t="n"/>
      <c r="Y2587" s="175" t="n"/>
      <c r="Z2587" s="175" t="n"/>
      <c r="AA2587" s="175" t="n"/>
      <c r="AB2587" s="175" t="n"/>
      <c r="AC2587" s="175" t="n"/>
      <c r="AD2587" s="175" t="n"/>
      <c r="AE2587" s="175" t="n"/>
      <c r="AF2587" s="175" t="n"/>
      <c r="AG2587" s="175" t="n"/>
      <c r="AH2587" s="175" t="n"/>
      <c r="AI2587" s="175" t="n"/>
      <c r="AJ2587" s="175" t="n"/>
    </row>
    <row r="2588">
      <c r="B2588" s="175" t="n"/>
      <c r="C2588" s="175" t="n"/>
      <c r="D2588" s="175" t="n"/>
      <c r="E2588" s="175" t="n"/>
      <c r="F2588" s="175" t="n"/>
      <c r="G2588" s="175" t="n"/>
      <c r="H2588" s="175" t="n"/>
      <c r="I2588" s="175" t="n"/>
      <c r="J2588" s="175" t="n"/>
      <c r="K2588" s="175" t="n"/>
      <c r="L2588" s="175" t="n"/>
      <c r="M2588" s="175" t="n"/>
      <c r="N2588" s="175" t="n"/>
      <c r="O2588" s="175" t="n"/>
      <c r="P2588" s="175" t="n"/>
      <c r="Q2588" s="175" t="n"/>
      <c r="R2588" s="175" t="n"/>
      <c r="S2588" s="257" t="n"/>
      <c r="U2588" s="296" t="n"/>
      <c r="V2588" s="175" t="n"/>
      <c r="W2588" s="175" t="n"/>
      <c r="X2588" s="175" t="n"/>
      <c r="Y2588" s="175" t="n"/>
      <c r="Z2588" s="175" t="n"/>
      <c r="AA2588" s="175" t="n"/>
      <c r="AB2588" s="175" t="n"/>
      <c r="AC2588" s="175" t="n"/>
      <c r="AD2588" s="175" t="n"/>
      <c r="AE2588" s="175" t="n"/>
      <c r="AF2588" s="175" t="n"/>
      <c r="AG2588" s="175" t="n"/>
      <c r="AH2588" s="175" t="n"/>
      <c r="AI2588" s="175" t="n"/>
      <c r="AJ2588" s="175" t="n"/>
    </row>
    <row r="2589">
      <c r="B2589" s="175" t="n"/>
      <c r="C2589" s="175" t="n"/>
      <c r="D2589" s="175" t="n"/>
      <c r="E2589" s="175" t="n"/>
      <c r="F2589" s="175" t="n"/>
      <c r="G2589" s="175" t="n"/>
      <c r="H2589" s="175" t="n"/>
      <c r="I2589" s="175" t="n"/>
      <c r="J2589" s="175" t="n"/>
      <c r="K2589" s="175" t="n"/>
      <c r="L2589" s="175" t="n"/>
      <c r="M2589" s="175" t="n"/>
      <c r="N2589" s="175" t="n"/>
      <c r="O2589" s="175" t="n"/>
      <c r="P2589" s="175" t="n"/>
      <c r="Q2589" s="175" t="n"/>
      <c r="R2589" s="175" t="n"/>
      <c r="S2589" s="257" t="n"/>
      <c r="U2589" s="296" t="n"/>
      <c r="V2589" s="175" t="n"/>
      <c r="W2589" s="175" t="n"/>
      <c r="X2589" s="175" t="n"/>
      <c r="Y2589" s="175" t="n"/>
      <c r="Z2589" s="175" t="n"/>
      <c r="AA2589" s="175" t="n"/>
      <c r="AB2589" s="175" t="n"/>
      <c r="AC2589" s="175" t="n"/>
      <c r="AD2589" s="175" t="n"/>
      <c r="AE2589" s="175" t="n"/>
      <c r="AF2589" s="175" t="n"/>
      <c r="AG2589" s="175" t="n"/>
      <c r="AH2589" s="175" t="n"/>
      <c r="AI2589" s="175" t="n"/>
      <c r="AJ2589" s="175" t="n"/>
    </row>
    <row r="2590">
      <c r="B2590" s="175" t="n"/>
      <c r="C2590" s="175" t="n"/>
      <c r="D2590" s="175" t="n"/>
      <c r="E2590" s="175" t="n"/>
      <c r="F2590" s="175" t="n"/>
      <c r="G2590" s="175" t="n"/>
      <c r="H2590" s="175" t="n"/>
      <c r="I2590" s="175" t="n"/>
      <c r="J2590" s="175" t="n"/>
      <c r="K2590" s="175" t="n"/>
      <c r="L2590" s="175" t="n"/>
      <c r="M2590" s="175" t="n"/>
      <c r="N2590" s="175" t="n"/>
      <c r="O2590" s="175" t="n"/>
      <c r="P2590" s="175" t="n"/>
      <c r="Q2590" s="175" t="n"/>
      <c r="R2590" s="175" t="n"/>
      <c r="S2590" s="257" t="n"/>
      <c r="U2590" s="296" t="n"/>
      <c r="V2590" s="175" t="n"/>
      <c r="W2590" s="175" t="n"/>
      <c r="X2590" s="175" t="n"/>
      <c r="Y2590" s="175" t="n"/>
      <c r="Z2590" s="175" t="n"/>
      <c r="AA2590" s="175" t="n"/>
      <c r="AB2590" s="175" t="n"/>
      <c r="AC2590" s="175" t="n"/>
      <c r="AD2590" s="175" t="n"/>
      <c r="AE2590" s="175" t="n"/>
      <c r="AF2590" s="175" t="n"/>
      <c r="AG2590" s="175" t="n"/>
      <c r="AH2590" s="175" t="n"/>
      <c r="AI2590" s="175" t="n"/>
      <c r="AJ2590" s="175" t="n"/>
    </row>
    <row r="2591">
      <c r="B2591" s="175" t="n"/>
      <c r="C2591" s="175" t="n"/>
      <c r="D2591" s="175" t="n"/>
      <c r="E2591" s="175" t="n"/>
      <c r="F2591" s="175" t="n"/>
      <c r="G2591" s="175" t="n"/>
      <c r="H2591" s="175" t="n"/>
      <c r="I2591" s="175" t="n"/>
      <c r="J2591" s="175" t="n"/>
      <c r="K2591" s="175" t="n"/>
      <c r="L2591" s="175" t="n"/>
      <c r="M2591" s="175" t="n"/>
      <c r="N2591" s="175" t="n"/>
      <c r="O2591" s="175" t="n"/>
      <c r="P2591" s="175" t="n"/>
      <c r="Q2591" s="175" t="n"/>
      <c r="R2591" s="175" t="n"/>
      <c r="S2591" s="257" t="n"/>
      <c r="U2591" s="296" t="n"/>
      <c r="V2591" s="175" t="n"/>
      <c r="W2591" s="175" t="n"/>
      <c r="X2591" s="175" t="n"/>
      <c r="Y2591" s="175" t="n"/>
      <c r="Z2591" s="175" t="n"/>
      <c r="AA2591" s="175" t="n"/>
      <c r="AB2591" s="175" t="n"/>
      <c r="AC2591" s="175" t="n"/>
      <c r="AD2591" s="175" t="n"/>
      <c r="AE2591" s="175" t="n"/>
      <c r="AF2591" s="175" t="n"/>
      <c r="AG2591" s="175" t="n"/>
      <c r="AH2591" s="175" t="n"/>
      <c r="AI2591" s="175" t="n"/>
      <c r="AJ2591" s="175" t="n"/>
    </row>
    <row r="2592">
      <c r="B2592" s="175" t="n"/>
      <c r="C2592" s="175" t="n"/>
      <c r="D2592" s="175" t="n"/>
      <c r="E2592" s="175" t="n"/>
      <c r="F2592" s="175" t="n"/>
      <c r="G2592" s="175" t="n"/>
      <c r="H2592" s="175" t="n"/>
      <c r="I2592" s="175" t="n"/>
      <c r="J2592" s="175" t="n"/>
      <c r="K2592" s="175" t="n"/>
      <c r="L2592" s="175" t="n"/>
      <c r="M2592" s="175" t="n"/>
      <c r="N2592" s="175" t="n"/>
      <c r="O2592" s="175" t="n"/>
      <c r="P2592" s="175" t="n"/>
      <c r="Q2592" s="175" t="n"/>
      <c r="R2592" s="175" t="n"/>
      <c r="S2592" s="257" t="n"/>
      <c r="U2592" s="296" t="n"/>
      <c r="V2592" s="175" t="n"/>
      <c r="W2592" s="175" t="n"/>
      <c r="X2592" s="175" t="n"/>
      <c r="Y2592" s="175" t="n"/>
      <c r="Z2592" s="175" t="n"/>
      <c r="AA2592" s="175" t="n"/>
      <c r="AB2592" s="175" t="n"/>
      <c r="AC2592" s="175" t="n"/>
      <c r="AD2592" s="175" t="n"/>
      <c r="AE2592" s="175" t="n"/>
      <c r="AF2592" s="175" t="n"/>
      <c r="AG2592" s="175" t="n"/>
      <c r="AH2592" s="175" t="n"/>
      <c r="AI2592" s="175" t="n"/>
      <c r="AJ2592" s="175" t="n"/>
    </row>
    <row r="2593">
      <c r="B2593" s="175" t="n"/>
      <c r="C2593" s="175" t="n"/>
      <c r="D2593" s="175" t="n"/>
      <c r="E2593" s="175" t="n"/>
      <c r="F2593" s="175" t="n"/>
      <c r="G2593" s="175" t="n"/>
      <c r="H2593" s="175" t="n"/>
      <c r="I2593" s="175" t="n"/>
      <c r="J2593" s="175" t="n"/>
      <c r="K2593" s="175" t="n"/>
      <c r="L2593" s="175" t="n"/>
      <c r="M2593" s="175" t="n"/>
      <c r="N2593" s="175" t="n"/>
      <c r="O2593" s="175" t="n"/>
      <c r="P2593" s="175" t="n"/>
      <c r="Q2593" s="175" t="n"/>
      <c r="R2593" s="175" t="n"/>
      <c r="S2593" s="257" t="n"/>
      <c r="U2593" s="296" t="n"/>
      <c r="V2593" s="175" t="n"/>
      <c r="W2593" s="175" t="n"/>
      <c r="X2593" s="175" t="n"/>
      <c r="Y2593" s="175" t="n"/>
      <c r="Z2593" s="175" t="n"/>
      <c r="AA2593" s="175" t="n"/>
      <c r="AB2593" s="175" t="n"/>
      <c r="AC2593" s="175" t="n"/>
      <c r="AD2593" s="175" t="n"/>
      <c r="AE2593" s="175" t="n"/>
      <c r="AF2593" s="175" t="n"/>
      <c r="AG2593" s="175" t="n"/>
      <c r="AH2593" s="175" t="n"/>
      <c r="AI2593" s="175" t="n"/>
      <c r="AJ2593" s="175" t="n"/>
    </row>
    <row r="2594">
      <c r="B2594" s="175" t="n"/>
      <c r="C2594" s="175" t="n"/>
      <c r="D2594" s="175" t="n"/>
      <c r="E2594" s="175" t="n"/>
      <c r="F2594" s="175" t="n"/>
      <c r="G2594" s="175" t="n"/>
      <c r="H2594" s="175" t="n"/>
      <c r="I2594" s="175" t="n"/>
      <c r="J2594" s="175" t="n"/>
      <c r="K2594" s="175" t="n"/>
      <c r="L2594" s="175" t="n"/>
      <c r="M2594" s="175" t="n"/>
      <c r="N2594" s="175" t="n"/>
      <c r="O2594" s="175" t="n"/>
      <c r="P2594" s="175" t="n"/>
      <c r="Q2594" s="175" t="n"/>
      <c r="R2594" s="175" t="n"/>
      <c r="S2594" s="257" t="n"/>
      <c r="U2594" s="296" t="n"/>
      <c r="V2594" s="175" t="n"/>
      <c r="W2594" s="175" t="n"/>
      <c r="X2594" s="175" t="n"/>
      <c r="Y2594" s="175" t="n"/>
      <c r="Z2594" s="175" t="n"/>
      <c r="AA2594" s="175" t="n"/>
      <c r="AB2594" s="175" t="n"/>
      <c r="AC2594" s="175" t="n"/>
      <c r="AD2594" s="175" t="n"/>
      <c r="AE2594" s="175" t="n"/>
      <c r="AF2594" s="175" t="n"/>
      <c r="AG2594" s="175" t="n"/>
      <c r="AH2594" s="175" t="n"/>
      <c r="AI2594" s="175" t="n"/>
      <c r="AJ2594" s="175" t="n"/>
    </row>
    <row r="2595">
      <c r="B2595" s="175" t="n"/>
      <c r="C2595" s="175" t="n"/>
      <c r="D2595" s="175" t="n"/>
      <c r="E2595" s="175" t="n"/>
      <c r="F2595" s="175" t="n"/>
      <c r="G2595" s="175" t="n"/>
      <c r="H2595" s="175" t="n"/>
      <c r="I2595" s="175" t="n"/>
      <c r="J2595" s="175" t="n"/>
      <c r="K2595" s="175" t="n"/>
      <c r="L2595" s="175" t="n"/>
      <c r="M2595" s="175" t="n"/>
      <c r="N2595" s="175" t="n"/>
      <c r="O2595" s="175" t="n"/>
      <c r="P2595" s="175" t="n"/>
      <c r="Q2595" s="175" t="n"/>
      <c r="R2595" s="175" t="n"/>
      <c r="S2595" s="257" t="n"/>
      <c r="U2595" s="296" t="n"/>
      <c r="V2595" s="175" t="n"/>
      <c r="W2595" s="175" t="n"/>
      <c r="X2595" s="175" t="n"/>
      <c r="Y2595" s="175" t="n"/>
      <c r="Z2595" s="175" t="n"/>
      <c r="AA2595" s="175" t="n"/>
      <c r="AB2595" s="175" t="n"/>
      <c r="AC2595" s="175" t="n"/>
      <c r="AD2595" s="175" t="n"/>
      <c r="AE2595" s="175" t="n"/>
      <c r="AF2595" s="175" t="n"/>
      <c r="AG2595" s="175" t="n"/>
      <c r="AH2595" s="175" t="n"/>
      <c r="AI2595" s="175" t="n"/>
      <c r="AJ2595" s="175" t="n"/>
    </row>
    <row r="2596">
      <c r="B2596" s="175" t="n"/>
      <c r="C2596" s="175" t="n"/>
      <c r="D2596" s="175" t="n"/>
      <c r="E2596" s="175" t="n"/>
      <c r="F2596" s="175" t="n"/>
      <c r="G2596" s="175" t="n"/>
      <c r="H2596" s="175" t="n"/>
      <c r="I2596" s="175" t="n"/>
      <c r="J2596" s="175" t="n"/>
      <c r="K2596" s="175" t="n"/>
      <c r="L2596" s="175" t="n"/>
      <c r="M2596" s="175" t="n"/>
      <c r="N2596" s="175" t="n"/>
      <c r="O2596" s="175" t="n"/>
      <c r="P2596" s="175" t="n"/>
      <c r="Q2596" s="175" t="n"/>
      <c r="R2596" s="175" t="n"/>
      <c r="S2596" s="257" t="n"/>
      <c r="U2596" s="296" t="n"/>
      <c r="V2596" s="175" t="n"/>
      <c r="W2596" s="175" t="n"/>
      <c r="X2596" s="175" t="n"/>
      <c r="Y2596" s="175" t="n"/>
      <c r="Z2596" s="175" t="n"/>
      <c r="AA2596" s="175" t="n"/>
      <c r="AB2596" s="175" t="n"/>
      <c r="AC2596" s="175" t="n"/>
      <c r="AD2596" s="175" t="n"/>
      <c r="AE2596" s="175" t="n"/>
      <c r="AF2596" s="175" t="n"/>
      <c r="AG2596" s="175" t="n"/>
      <c r="AH2596" s="175" t="n"/>
      <c r="AI2596" s="175" t="n"/>
      <c r="AJ2596" s="175" t="n"/>
    </row>
    <row r="2597">
      <c r="B2597" s="175" t="n"/>
      <c r="C2597" s="175" t="n"/>
      <c r="D2597" s="175" t="n"/>
      <c r="E2597" s="175" t="n"/>
      <c r="F2597" s="175" t="n"/>
      <c r="G2597" s="175" t="n"/>
      <c r="H2597" s="175" t="n"/>
      <c r="I2597" s="175" t="n"/>
      <c r="J2597" s="175" t="n"/>
      <c r="K2597" s="175" t="n"/>
      <c r="L2597" s="175" t="n"/>
      <c r="M2597" s="175" t="n"/>
      <c r="N2597" s="175" t="n"/>
      <c r="O2597" s="175" t="n"/>
      <c r="P2597" s="175" t="n"/>
      <c r="Q2597" s="175" t="n"/>
      <c r="R2597" s="175" t="n"/>
      <c r="S2597" s="257" t="n"/>
      <c r="U2597" s="296" t="n"/>
      <c r="V2597" s="175" t="n"/>
      <c r="W2597" s="175" t="n"/>
      <c r="X2597" s="175" t="n"/>
      <c r="Y2597" s="175" t="n"/>
      <c r="Z2597" s="175" t="n"/>
      <c r="AA2597" s="175" t="n"/>
      <c r="AB2597" s="175" t="n"/>
      <c r="AC2597" s="175" t="n"/>
      <c r="AD2597" s="175" t="n"/>
      <c r="AE2597" s="175" t="n"/>
      <c r="AF2597" s="175" t="n"/>
      <c r="AG2597" s="175" t="n"/>
      <c r="AH2597" s="175" t="n"/>
      <c r="AI2597" s="175" t="n"/>
      <c r="AJ2597" s="175" t="n"/>
    </row>
    <row r="2598">
      <c r="B2598" s="175" t="n"/>
      <c r="C2598" s="175" t="n"/>
      <c r="D2598" s="175" t="n"/>
      <c r="E2598" s="175" t="n"/>
      <c r="F2598" s="175" t="n"/>
      <c r="G2598" s="175" t="n"/>
      <c r="H2598" s="175" t="n"/>
      <c r="I2598" s="175" t="n"/>
      <c r="J2598" s="175" t="n"/>
      <c r="K2598" s="175" t="n"/>
      <c r="L2598" s="175" t="n"/>
      <c r="M2598" s="175" t="n"/>
      <c r="N2598" s="175" t="n"/>
      <c r="O2598" s="175" t="n"/>
      <c r="P2598" s="175" t="n"/>
      <c r="Q2598" s="175" t="n"/>
      <c r="R2598" s="175" t="n"/>
      <c r="S2598" s="257" t="n"/>
      <c r="U2598" s="296" t="n"/>
      <c r="V2598" s="175" t="n"/>
      <c r="W2598" s="175" t="n"/>
      <c r="X2598" s="175" t="n"/>
      <c r="Y2598" s="175" t="n"/>
      <c r="Z2598" s="175" t="n"/>
      <c r="AA2598" s="175" t="n"/>
      <c r="AB2598" s="175" t="n"/>
      <c r="AC2598" s="175" t="n"/>
      <c r="AD2598" s="175" t="n"/>
      <c r="AE2598" s="175" t="n"/>
      <c r="AF2598" s="175" t="n"/>
      <c r="AG2598" s="175" t="n"/>
      <c r="AH2598" s="175" t="n"/>
      <c r="AI2598" s="175" t="n"/>
      <c r="AJ2598" s="175" t="n"/>
    </row>
    <row r="2599">
      <c r="B2599" s="175" t="n"/>
      <c r="C2599" s="175" t="n"/>
      <c r="D2599" s="175" t="n"/>
      <c r="E2599" s="175" t="n"/>
      <c r="F2599" s="175" t="n"/>
      <c r="G2599" s="175" t="n"/>
      <c r="H2599" s="175" t="n"/>
      <c r="I2599" s="175" t="n"/>
      <c r="J2599" s="175" t="n"/>
      <c r="K2599" s="175" t="n"/>
      <c r="L2599" s="175" t="n"/>
      <c r="M2599" s="175" t="n"/>
      <c r="N2599" s="175" t="n"/>
      <c r="O2599" s="175" t="n"/>
      <c r="P2599" s="175" t="n"/>
      <c r="Q2599" s="175" t="n"/>
      <c r="R2599" s="175" t="n"/>
      <c r="S2599" s="257" t="n"/>
      <c r="U2599" s="296" t="n"/>
      <c r="V2599" s="175" t="n"/>
      <c r="W2599" s="175" t="n"/>
      <c r="X2599" s="175" t="n"/>
      <c r="Y2599" s="175" t="n"/>
      <c r="Z2599" s="175" t="n"/>
      <c r="AA2599" s="175" t="n"/>
      <c r="AB2599" s="175" t="n"/>
      <c r="AC2599" s="175" t="n"/>
      <c r="AD2599" s="175" t="n"/>
      <c r="AE2599" s="175" t="n"/>
      <c r="AF2599" s="175" t="n"/>
      <c r="AG2599" s="175" t="n"/>
      <c r="AH2599" s="175" t="n"/>
      <c r="AI2599" s="175" t="n"/>
      <c r="AJ2599" s="175" t="n"/>
    </row>
    <row r="2600">
      <c r="B2600" s="175" t="n"/>
      <c r="C2600" s="175" t="n"/>
      <c r="D2600" s="175" t="n"/>
      <c r="E2600" s="175" t="n"/>
      <c r="F2600" s="175" t="n"/>
      <c r="G2600" s="175" t="n"/>
      <c r="H2600" s="175" t="n"/>
      <c r="I2600" s="175" t="n"/>
      <c r="J2600" s="175" t="n"/>
      <c r="K2600" s="175" t="n"/>
      <c r="L2600" s="175" t="n"/>
      <c r="M2600" s="175" t="n"/>
      <c r="N2600" s="175" t="n"/>
      <c r="O2600" s="175" t="n"/>
      <c r="P2600" s="175" t="n"/>
      <c r="Q2600" s="175" t="n"/>
      <c r="R2600" s="175" t="n"/>
      <c r="S2600" s="257" t="n"/>
      <c r="U2600" s="296" t="n"/>
      <c r="V2600" s="175" t="n"/>
      <c r="W2600" s="175" t="n"/>
      <c r="X2600" s="175" t="n"/>
      <c r="Y2600" s="175" t="n"/>
      <c r="Z2600" s="175" t="n"/>
      <c r="AA2600" s="175" t="n"/>
      <c r="AB2600" s="175" t="n"/>
      <c r="AC2600" s="175" t="n"/>
      <c r="AD2600" s="175" t="n"/>
      <c r="AE2600" s="175" t="n"/>
      <c r="AF2600" s="175" t="n"/>
      <c r="AG2600" s="175" t="n"/>
      <c r="AH2600" s="175" t="n"/>
      <c r="AI2600" s="175" t="n"/>
      <c r="AJ2600" s="175" t="n"/>
    </row>
    <row r="2601">
      <c r="B2601" s="175" t="n"/>
      <c r="C2601" s="175" t="n"/>
      <c r="D2601" s="175" t="n"/>
      <c r="E2601" s="175" t="n"/>
      <c r="F2601" s="175" t="n"/>
      <c r="G2601" s="175" t="n"/>
      <c r="H2601" s="175" t="n"/>
      <c r="I2601" s="175" t="n"/>
      <c r="J2601" s="175" t="n"/>
      <c r="K2601" s="175" t="n"/>
      <c r="L2601" s="175" t="n"/>
      <c r="M2601" s="175" t="n"/>
      <c r="N2601" s="175" t="n"/>
      <c r="O2601" s="175" t="n"/>
      <c r="P2601" s="175" t="n"/>
      <c r="Q2601" s="175" t="n"/>
      <c r="R2601" s="175" t="n"/>
      <c r="S2601" s="257" t="n"/>
      <c r="U2601" s="296" t="n"/>
      <c r="V2601" s="175" t="n"/>
      <c r="W2601" s="175" t="n"/>
      <c r="X2601" s="175" t="n"/>
      <c r="Y2601" s="175" t="n"/>
      <c r="Z2601" s="175" t="n"/>
      <c r="AA2601" s="175" t="n"/>
      <c r="AB2601" s="175" t="n"/>
      <c r="AC2601" s="175" t="n"/>
      <c r="AD2601" s="175" t="n"/>
      <c r="AE2601" s="175" t="n"/>
      <c r="AF2601" s="175" t="n"/>
      <c r="AG2601" s="175" t="n"/>
      <c r="AH2601" s="175" t="n"/>
      <c r="AI2601" s="175" t="n"/>
      <c r="AJ2601" s="175" t="n"/>
    </row>
    <row r="2602">
      <c r="B2602" s="175" t="n"/>
      <c r="C2602" s="175" t="n"/>
      <c r="D2602" s="175" t="n"/>
      <c r="E2602" s="175" t="n"/>
      <c r="F2602" s="175" t="n"/>
      <c r="G2602" s="175" t="n"/>
      <c r="H2602" s="175" t="n"/>
      <c r="I2602" s="175" t="n"/>
      <c r="J2602" s="175" t="n"/>
      <c r="K2602" s="175" t="n"/>
      <c r="L2602" s="175" t="n"/>
      <c r="M2602" s="175" t="n"/>
      <c r="N2602" s="175" t="n"/>
      <c r="O2602" s="175" t="n"/>
      <c r="P2602" s="175" t="n"/>
      <c r="Q2602" s="175" t="n"/>
      <c r="R2602" s="175" t="n"/>
      <c r="S2602" s="257" t="n"/>
      <c r="U2602" s="296" t="n"/>
      <c r="V2602" s="175" t="n"/>
      <c r="W2602" s="175" t="n"/>
      <c r="X2602" s="175" t="n"/>
      <c r="Y2602" s="175" t="n"/>
      <c r="Z2602" s="175" t="n"/>
      <c r="AA2602" s="175" t="n"/>
      <c r="AB2602" s="175" t="n"/>
      <c r="AC2602" s="175" t="n"/>
      <c r="AD2602" s="175" t="n"/>
      <c r="AE2602" s="175" t="n"/>
      <c r="AF2602" s="175" t="n"/>
      <c r="AG2602" s="175" t="n"/>
      <c r="AH2602" s="175" t="n"/>
      <c r="AI2602" s="175" t="n"/>
      <c r="AJ2602" s="175" t="n"/>
    </row>
    <row r="2603">
      <c r="B2603" s="175" t="n"/>
      <c r="C2603" s="175" t="n"/>
      <c r="D2603" s="175" t="n"/>
      <c r="E2603" s="175" t="n"/>
      <c r="F2603" s="175" t="n"/>
      <c r="G2603" s="175" t="n"/>
      <c r="H2603" s="175" t="n"/>
      <c r="I2603" s="175" t="n"/>
      <c r="J2603" s="175" t="n"/>
      <c r="K2603" s="175" t="n"/>
      <c r="L2603" s="175" t="n"/>
      <c r="M2603" s="175" t="n"/>
      <c r="N2603" s="175" t="n"/>
      <c r="O2603" s="175" t="n"/>
      <c r="P2603" s="175" t="n"/>
      <c r="Q2603" s="175" t="n"/>
      <c r="R2603" s="175" t="n"/>
      <c r="S2603" s="257" t="n"/>
      <c r="U2603" s="296" t="n"/>
      <c r="V2603" s="175" t="n"/>
      <c r="W2603" s="175" t="n"/>
      <c r="X2603" s="175" t="n"/>
      <c r="Y2603" s="175" t="n"/>
      <c r="Z2603" s="175" t="n"/>
      <c r="AA2603" s="175" t="n"/>
      <c r="AB2603" s="175" t="n"/>
      <c r="AC2603" s="175" t="n"/>
      <c r="AD2603" s="175" t="n"/>
      <c r="AE2603" s="175" t="n"/>
      <c r="AF2603" s="175" t="n"/>
      <c r="AG2603" s="175" t="n"/>
      <c r="AH2603" s="175" t="n"/>
      <c r="AI2603" s="175" t="n"/>
      <c r="AJ2603" s="175" t="n"/>
    </row>
    <row r="2604">
      <c r="B2604" s="175" t="n"/>
      <c r="C2604" s="175" t="n"/>
      <c r="D2604" s="175" t="n"/>
      <c r="E2604" s="175" t="n"/>
      <c r="F2604" s="175" t="n"/>
      <c r="G2604" s="175" t="n"/>
      <c r="H2604" s="175" t="n"/>
      <c r="I2604" s="175" t="n"/>
      <c r="J2604" s="175" t="n"/>
      <c r="K2604" s="175" t="n"/>
      <c r="L2604" s="175" t="n"/>
      <c r="M2604" s="175" t="n"/>
      <c r="N2604" s="175" t="n"/>
      <c r="O2604" s="175" t="n"/>
      <c r="P2604" s="175" t="n"/>
      <c r="Q2604" s="175" t="n"/>
      <c r="R2604" s="175" t="n"/>
      <c r="S2604" s="257" t="n"/>
      <c r="U2604" s="296" t="n"/>
      <c r="V2604" s="175" t="n"/>
      <c r="W2604" s="175" t="n"/>
      <c r="X2604" s="175" t="n"/>
      <c r="Y2604" s="175" t="n"/>
      <c r="Z2604" s="175" t="n"/>
      <c r="AA2604" s="175" t="n"/>
      <c r="AB2604" s="175" t="n"/>
      <c r="AC2604" s="175" t="n"/>
      <c r="AD2604" s="175" t="n"/>
      <c r="AE2604" s="175" t="n"/>
      <c r="AF2604" s="175" t="n"/>
      <c r="AG2604" s="175" t="n"/>
      <c r="AH2604" s="175" t="n"/>
      <c r="AI2604" s="175" t="n"/>
      <c r="AJ2604" s="175" t="n"/>
    </row>
    <row r="2605">
      <c r="B2605" s="175" t="n"/>
      <c r="C2605" s="175" t="n"/>
      <c r="D2605" s="175" t="n"/>
      <c r="E2605" s="175" t="n"/>
      <c r="F2605" s="175" t="n"/>
      <c r="G2605" s="175" t="n"/>
      <c r="H2605" s="175" t="n"/>
      <c r="I2605" s="175" t="n"/>
      <c r="J2605" s="175" t="n"/>
      <c r="K2605" s="175" t="n"/>
      <c r="L2605" s="175" t="n"/>
      <c r="M2605" s="175" t="n"/>
      <c r="N2605" s="175" t="n"/>
      <c r="O2605" s="175" t="n"/>
      <c r="P2605" s="175" t="n"/>
      <c r="Q2605" s="175" t="n"/>
      <c r="R2605" s="175" t="n"/>
      <c r="S2605" s="257" t="n"/>
      <c r="U2605" s="296" t="n"/>
      <c r="V2605" s="175" t="n"/>
      <c r="W2605" s="175" t="n"/>
      <c r="X2605" s="175" t="n"/>
      <c r="Y2605" s="175" t="n"/>
      <c r="Z2605" s="175" t="n"/>
      <c r="AA2605" s="175" t="n"/>
      <c r="AB2605" s="175" t="n"/>
      <c r="AC2605" s="175" t="n"/>
      <c r="AD2605" s="175" t="n"/>
      <c r="AE2605" s="175" t="n"/>
      <c r="AF2605" s="175" t="n"/>
      <c r="AG2605" s="175" t="n"/>
      <c r="AH2605" s="175" t="n"/>
      <c r="AI2605" s="175" t="n"/>
      <c r="AJ2605" s="175" t="n"/>
    </row>
    <row r="2606">
      <c r="B2606" s="175" t="n"/>
      <c r="C2606" s="175" t="n"/>
      <c r="D2606" s="175" t="n"/>
      <c r="E2606" s="175" t="n"/>
      <c r="F2606" s="175" t="n"/>
      <c r="G2606" s="175" t="n"/>
      <c r="H2606" s="175" t="n"/>
      <c r="I2606" s="175" t="n"/>
      <c r="J2606" s="175" t="n"/>
      <c r="K2606" s="175" t="n"/>
      <c r="L2606" s="175" t="n"/>
      <c r="M2606" s="175" t="n"/>
      <c r="N2606" s="175" t="n"/>
      <c r="O2606" s="175" t="n"/>
      <c r="P2606" s="175" t="n"/>
      <c r="Q2606" s="175" t="n"/>
      <c r="R2606" s="175" t="n"/>
      <c r="S2606" s="257" t="n"/>
      <c r="U2606" s="296" t="n"/>
      <c r="V2606" s="175" t="n"/>
      <c r="W2606" s="175" t="n"/>
      <c r="X2606" s="175" t="n"/>
      <c r="Y2606" s="175" t="n"/>
      <c r="Z2606" s="175" t="n"/>
      <c r="AA2606" s="175" t="n"/>
      <c r="AB2606" s="175" t="n"/>
      <c r="AC2606" s="175" t="n"/>
      <c r="AD2606" s="175" t="n"/>
      <c r="AE2606" s="175" t="n"/>
      <c r="AF2606" s="175" t="n"/>
      <c r="AG2606" s="175" t="n"/>
      <c r="AH2606" s="175" t="n"/>
      <c r="AI2606" s="175" t="n"/>
      <c r="AJ2606" s="175" t="n"/>
    </row>
    <row r="2607">
      <c r="B2607" s="175" t="n"/>
      <c r="C2607" s="175" t="n"/>
      <c r="D2607" s="175" t="n"/>
      <c r="E2607" s="175" t="n"/>
      <c r="F2607" s="175" t="n"/>
      <c r="G2607" s="175" t="n"/>
      <c r="H2607" s="175" t="n"/>
      <c r="I2607" s="175" t="n"/>
      <c r="J2607" s="175" t="n"/>
      <c r="K2607" s="175" t="n"/>
      <c r="L2607" s="175" t="n"/>
      <c r="M2607" s="175" t="n"/>
      <c r="N2607" s="175" t="n"/>
      <c r="O2607" s="175" t="n"/>
      <c r="P2607" s="175" t="n"/>
      <c r="Q2607" s="175" t="n"/>
      <c r="R2607" s="175" t="n"/>
      <c r="S2607" s="257" t="n"/>
      <c r="U2607" s="296" t="n"/>
      <c r="V2607" s="175" t="n"/>
      <c r="W2607" s="175" t="n"/>
      <c r="X2607" s="175" t="n"/>
      <c r="Y2607" s="175" t="n"/>
      <c r="Z2607" s="175" t="n"/>
      <c r="AA2607" s="175" t="n"/>
      <c r="AB2607" s="175" t="n"/>
      <c r="AC2607" s="175" t="n"/>
      <c r="AD2607" s="175" t="n"/>
      <c r="AE2607" s="175" t="n"/>
      <c r="AF2607" s="175" t="n"/>
      <c r="AG2607" s="175" t="n"/>
      <c r="AH2607" s="175" t="n"/>
      <c r="AI2607" s="175" t="n"/>
      <c r="AJ2607" s="175" t="n"/>
    </row>
    <row r="2608">
      <c r="B2608" s="175" t="n"/>
      <c r="C2608" s="175" t="n"/>
      <c r="D2608" s="175" t="n"/>
      <c r="E2608" s="175" t="n"/>
      <c r="F2608" s="175" t="n"/>
      <c r="G2608" s="175" t="n"/>
      <c r="H2608" s="175" t="n"/>
      <c r="I2608" s="175" t="n"/>
      <c r="J2608" s="175" t="n"/>
      <c r="K2608" s="175" t="n"/>
      <c r="L2608" s="175" t="n"/>
      <c r="M2608" s="175" t="n"/>
      <c r="N2608" s="175" t="n"/>
      <c r="O2608" s="175" t="n"/>
      <c r="P2608" s="175" t="n"/>
      <c r="Q2608" s="175" t="n"/>
      <c r="R2608" s="175" t="n"/>
      <c r="S2608" s="257" t="n"/>
      <c r="U2608" s="296" t="n"/>
      <c r="V2608" s="175" t="n"/>
      <c r="W2608" s="175" t="n"/>
      <c r="X2608" s="175" t="n"/>
      <c r="Y2608" s="175" t="n"/>
      <c r="Z2608" s="175" t="n"/>
      <c r="AA2608" s="175" t="n"/>
      <c r="AB2608" s="175" t="n"/>
      <c r="AC2608" s="175" t="n"/>
      <c r="AD2608" s="175" t="n"/>
      <c r="AE2608" s="175" t="n"/>
      <c r="AF2608" s="175" t="n"/>
      <c r="AG2608" s="175" t="n"/>
      <c r="AH2608" s="175" t="n"/>
      <c r="AI2608" s="175" t="n"/>
      <c r="AJ2608" s="175" t="n"/>
    </row>
    <row r="2609">
      <c r="B2609" s="175" t="n"/>
      <c r="C2609" s="175" t="n"/>
      <c r="D2609" s="175" t="n"/>
      <c r="E2609" s="175" t="n"/>
      <c r="F2609" s="175" t="n"/>
      <c r="G2609" s="175" t="n"/>
      <c r="H2609" s="175" t="n"/>
      <c r="I2609" s="175" t="n"/>
      <c r="J2609" s="175" t="n"/>
      <c r="K2609" s="175" t="n"/>
      <c r="L2609" s="175" t="n"/>
      <c r="M2609" s="175" t="n"/>
      <c r="N2609" s="175" t="n"/>
      <c r="O2609" s="175" t="n"/>
      <c r="P2609" s="175" t="n"/>
      <c r="Q2609" s="175" t="n"/>
      <c r="R2609" s="175" t="n"/>
      <c r="S2609" s="257" t="n"/>
      <c r="U2609" s="296" t="n"/>
      <c r="V2609" s="175" t="n"/>
      <c r="W2609" s="175" t="n"/>
      <c r="X2609" s="175" t="n"/>
      <c r="Y2609" s="175" t="n"/>
      <c r="Z2609" s="175" t="n"/>
      <c r="AA2609" s="175" t="n"/>
      <c r="AB2609" s="175" t="n"/>
      <c r="AC2609" s="175" t="n"/>
      <c r="AD2609" s="175" t="n"/>
      <c r="AE2609" s="175" t="n"/>
      <c r="AF2609" s="175" t="n"/>
      <c r="AG2609" s="175" t="n"/>
      <c r="AH2609" s="175" t="n"/>
      <c r="AI2609" s="175" t="n"/>
      <c r="AJ2609" s="175" t="n"/>
    </row>
    <row r="2610">
      <c r="B2610" s="175" t="n"/>
      <c r="C2610" s="175" t="n"/>
      <c r="D2610" s="175" t="n"/>
      <c r="E2610" s="175" t="n"/>
      <c r="F2610" s="175" t="n"/>
      <c r="G2610" s="175" t="n"/>
      <c r="H2610" s="175" t="n"/>
      <c r="I2610" s="175" t="n"/>
      <c r="J2610" s="175" t="n"/>
      <c r="K2610" s="175" t="n"/>
      <c r="L2610" s="175" t="n"/>
      <c r="M2610" s="175" t="n"/>
      <c r="N2610" s="175" t="n"/>
      <c r="O2610" s="175" t="n"/>
      <c r="P2610" s="175" t="n"/>
      <c r="Q2610" s="175" t="n"/>
      <c r="R2610" s="175" t="n"/>
      <c r="S2610" s="257" t="n"/>
      <c r="U2610" s="296" t="n"/>
      <c r="V2610" s="175" t="n"/>
      <c r="W2610" s="175" t="n"/>
      <c r="X2610" s="175" t="n"/>
      <c r="Y2610" s="175" t="n"/>
      <c r="Z2610" s="175" t="n"/>
      <c r="AA2610" s="175" t="n"/>
      <c r="AB2610" s="175" t="n"/>
      <c r="AC2610" s="175" t="n"/>
      <c r="AD2610" s="175" t="n"/>
      <c r="AE2610" s="175" t="n"/>
      <c r="AF2610" s="175" t="n"/>
      <c r="AG2610" s="175" t="n"/>
      <c r="AH2610" s="175" t="n"/>
      <c r="AI2610" s="175" t="n"/>
      <c r="AJ2610" s="175" t="n"/>
    </row>
    <row r="2611">
      <c r="B2611" s="175" t="n"/>
      <c r="C2611" s="175" t="n"/>
      <c r="D2611" s="175" t="n"/>
      <c r="E2611" s="175" t="n"/>
      <c r="F2611" s="175" t="n"/>
      <c r="G2611" s="175" t="n"/>
      <c r="H2611" s="175" t="n"/>
      <c r="I2611" s="175" t="n"/>
      <c r="J2611" s="175" t="n"/>
      <c r="K2611" s="175" t="n"/>
      <c r="L2611" s="175" t="n"/>
      <c r="M2611" s="175" t="n"/>
      <c r="N2611" s="175" t="n"/>
      <c r="O2611" s="175" t="n"/>
      <c r="P2611" s="175" t="n"/>
      <c r="Q2611" s="175" t="n"/>
      <c r="R2611" s="175" t="n"/>
      <c r="S2611" s="257" t="n"/>
      <c r="U2611" s="296" t="n"/>
      <c r="V2611" s="175" t="n"/>
      <c r="W2611" s="175" t="n"/>
      <c r="X2611" s="175" t="n"/>
      <c r="Y2611" s="175" t="n"/>
      <c r="Z2611" s="175" t="n"/>
      <c r="AA2611" s="175" t="n"/>
      <c r="AB2611" s="175" t="n"/>
      <c r="AC2611" s="175" t="n"/>
      <c r="AD2611" s="175" t="n"/>
      <c r="AE2611" s="175" t="n"/>
      <c r="AF2611" s="175" t="n"/>
      <c r="AG2611" s="175" t="n"/>
      <c r="AH2611" s="175" t="n"/>
      <c r="AI2611" s="175" t="n"/>
      <c r="AJ2611" s="175" t="n"/>
    </row>
    <row r="2612">
      <c r="B2612" s="175" t="n"/>
      <c r="C2612" s="175" t="n"/>
      <c r="D2612" s="175" t="n"/>
      <c r="E2612" s="175" t="n"/>
      <c r="F2612" s="175" t="n"/>
      <c r="G2612" s="175" t="n"/>
      <c r="H2612" s="175" t="n"/>
      <c r="I2612" s="175" t="n"/>
      <c r="J2612" s="175" t="n"/>
      <c r="K2612" s="175" t="n"/>
      <c r="L2612" s="175" t="n"/>
      <c r="M2612" s="175" t="n"/>
      <c r="N2612" s="175" t="n"/>
      <c r="O2612" s="175" t="n"/>
      <c r="P2612" s="175" t="n"/>
      <c r="Q2612" s="175" t="n"/>
      <c r="R2612" s="175" t="n"/>
      <c r="S2612" s="257" t="n"/>
      <c r="U2612" s="296" t="n"/>
      <c r="V2612" s="175" t="n"/>
      <c r="W2612" s="175" t="n"/>
      <c r="X2612" s="175" t="n"/>
      <c r="Y2612" s="175" t="n"/>
      <c r="Z2612" s="175" t="n"/>
      <c r="AA2612" s="175" t="n"/>
      <c r="AB2612" s="175" t="n"/>
      <c r="AC2612" s="175" t="n"/>
      <c r="AD2612" s="175" t="n"/>
      <c r="AE2612" s="175" t="n"/>
      <c r="AF2612" s="175" t="n"/>
      <c r="AG2612" s="175" t="n"/>
      <c r="AH2612" s="175" t="n"/>
      <c r="AI2612" s="175" t="n"/>
      <c r="AJ2612" s="175" t="n"/>
    </row>
    <row r="2613">
      <c r="B2613" s="175" t="n"/>
      <c r="C2613" s="175" t="n"/>
      <c r="D2613" s="175" t="n"/>
      <c r="E2613" s="175" t="n"/>
      <c r="F2613" s="175" t="n"/>
      <c r="G2613" s="175" t="n"/>
      <c r="H2613" s="175" t="n"/>
      <c r="I2613" s="175" t="n"/>
      <c r="J2613" s="175" t="n"/>
      <c r="K2613" s="175" t="n"/>
      <c r="L2613" s="175" t="n"/>
      <c r="M2613" s="175" t="n"/>
      <c r="N2613" s="175" t="n"/>
      <c r="O2613" s="175" t="n"/>
      <c r="P2613" s="175" t="n"/>
      <c r="Q2613" s="175" t="n"/>
      <c r="R2613" s="175" t="n"/>
      <c r="S2613" s="257" t="n"/>
      <c r="U2613" s="296" t="n"/>
      <c r="V2613" s="175" t="n"/>
      <c r="W2613" s="175" t="n"/>
      <c r="X2613" s="175" t="n"/>
      <c r="Y2613" s="175" t="n"/>
      <c r="Z2613" s="175" t="n"/>
      <c r="AA2613" s="175" t="n"/>
      <c r="AB2613" s="175" t="n"/>
      <c r="AC2613" s="175" t="n"/>
      <c r="AD2613" s="175" t="n"/>
      <c r="AE2613" s="175" t="n"/>
      <c r="AF2613" s="175" t="n"/>
      <c r="AG2613" s="175" t="n"/>
      <c r="AH2613" s="175" t="n"/>
      <c r="AI2613" s="175" t="n"/>
      <c r="AJ2613" s="175" t="n"/>
    </row>
    <row r="2614">
      <c r="B2614" s="175" t="n"/>
      <c r="C2614" s="175" t="n"/>
      <c r="D2614" s="175" t="n"/>
      <c r="E2614" s="175" t="n"/>
      <c r="F2614" s="175" t="n"/>
      <c r="G2614" s="175" t="n"/>
      <c r="H2614" s="175" t="n"/>
      <c r="I2614" s="175" t="n"/>
      <c r="J2614" s="175" t="n"/>
      <c r="K2614" s="175" t="n"/>
      <c r="L2614" s="175" t="n"/>
      <c r="M2614" s="175" t="n"/>
      <c r="N2614" s="175" t="n"/>
      <c r="O2614" s="175" t="n"/>
      <c r="P2614" s="175" t="n"/>
      <c r="Q2614" s="175" t="n"/>
      <c r="R2614" s="175" t="n"/>
      <c r="S2614" s="257" t="n"/>
      <c r="U2614" s="296" t="n"/>
      <c r="V2614" s="175" t="n"/>
      <c r="W2614" s="175" t="n"/>
      <c r="X2614" s="175" t="n"/>
      <c r="Y2614" s="175" t="n"/>
      <c r="Z2614" s="175" t="n"/>
      <c r="AA2614" s="175" t="n"/>
      <c r="AB2614" s="175" t="n"/>
      <c r="AC2614" s="175" t="n"/>
      <c r="AD2614" s="175" t="n"/>
      <c r="AE2614" s="175" t="n"/>
      <c r="AF2614" s="175" t="n"/>
      <c r="AG2614" s="175" t="n"/>
      <c r="AH2614" s="175" t="n"/>
      <c r="AI2614" s="175" t="n"/>
      <c r="AJ2614" s="175" t="n"/>
    </row>
    <row r="2615">
      <c r="B2615" s="175" t="n"/>
      <c r="C2615" s="175" t="n"/>
      <c r="D2615" s="175" t="n"/>
      <c r="E2615" s="175" t="n"/>
      <c r="F2615" s="175" t="n"/>
      <c r="G2615" s="175" t="n"/>
      <c r="H2615" s="175" t="n"/>
      <c r="I2615" s="175" t="n"/>
      <c r="J2615" s="175" t="n"/>
      <c r="K2615" s="175" t="n"/>
      <c r="L2615" s="175" t="n"/>
      <c r="M2615" s="175" t="n"/>
      <c r="N2615" s="175" t="n"/>
      <c r="O2615" s="175" t="n"/>
      <c r="P2615" s="175" t="n"/>
      <c r="Q2615" s="175" t="n"/>
      <c r="R2615" s="175" t="n"/>
      <c r="S2615" s="257" t="n"/>
      <c r="U2615" s="296" t="n"/>
      <c r="V2615" s="175" t="n"/>
      <c r="W2615" s="175" t="n"/>
      <c r="X2615" s="175" t="n"/>
      <c r="Y2615" s="175" t="n"/>
      <c r="Z2615" s="175" t="n"/>
      <c r="AA2615" s="175" t="n"/>
      <c r="AB2615" s="175" t="n"/>
      <c r="AC2615" s="175" t="n"/>
      <c r="AD2615" s="175" t="n"/>
      <c r="AE2615" s="175" t="n"/>
      <c r="AF2615" s="175" t="n"/>
      <c r="AG2615" s="175" t="n"/>
      <c r="AH2615" s="175" t="n"/>
      <c r="AI2615" s="175" t="n"/>
      <c r="AJ2615" s="175" t="n"/>
    </row>
    <row r="2616">
      <c r="B2616" s="175" t="n"/>
      <c r="C2616" s="175" t="n"/>
      <c r="D2616" s="175" t="n"/>
      <c r="E2616" s="175" t="n"/>
      <c r="F2616" s="175" t="n"/>
      <c r="G2616" s="175" t="n"/>
      <c r="H2616" s="175" t="n"/>
      <c r="I2616" s="175" t="n"/>
      <c r="J2616" s="175" t="n"/>
      <c r="K2616" s="175" t="n"/>
      <c r="L2616" s="175" t="n"/>
      <c r="M2616" s="175" t="n"/>
      <c r="N2616" s="175" t="n"/>
      <c r="O2616" s="175" t="n"/>
      <c r="P2616" s="175" t="n"/>
      <c r="Q2616" s="175" t="n"/>
      <c r="R2616" s="175" t="n"/>
      <c r="S2616" s="257" t="n"/>
      <c r="U2616" s="296" t="n"/>
      <c r="V2616" s="175" t="n"/>
      <c r="W2616" s="175" t="n"/>
      <c r="X2616" s="175" t="n"/>
      <c r="Y2616" s="175" t="n"/>
      <c r="Z2616" s="175" t="n"/>
      <c r="AA2616" s="175" t="n"/>
      <c r="AB2616" s="175" t="n"/>
      <c r="AC2616" s="175" t="n"/>
      <c r="AD2616" s="175" t="n"/>
      <c r="AE2616" s="175" t="n"/>
      <c r="AF2616" s="175" t="n"/>
      <c r="AG2616" s="175" t="n"/>
      <c r="AH2616" s="175" t="n"/>
      <c r="AI2616" s="175" t="n"/>
      <c r="AJ2616" s="175" t="n"/>
    </row>
    <row r="2617">
      <c r="B2617" s="175" t="n"/>
      <c r="C2617" s="175" t="n"/>
      <c r="D2617" s="175" t="n"/>
      <c r="E2617" s="175" t="n"/>
      <c r="F2617" s="175" t="n"/>
      <c r="G2617" s="175" t="n"/>
      <c r="H2617" s="175" t="n"/>
      <c r="I2617" s="175" t="n"/>
      <c r="J2617" s="175" t="n"/>
      <c r="K2617" s="175" t="n"/>
      <c r="L2617" s="175" t="n"/>
      <c r="M2617" s="175" t="n"/>
      <c r="N2617" s="175" t="n"/>
      <c r="O2617" s="175" t="n"/>
      <c r="P2617" s="175" t="n"/>
      <c r="Q2617" s="175" t="n"/>
      <c r="R2617" s="175" t="n"/>
      <c r="S2617" s="257" t="n"/>
      <c r="U2617" s="296" t="n"/>
      <c r="V2617" s="175" t="n"/>
      <c r="W2617" s="175" t="n"/>
      <c r="X2617" s="175" t="n"/>
      <c r="Y2617" s="175" t="n"/>
      <c r="Z2617" s="175" t="n"/>
      <c r="AA2617" s="175" t="n"/>
      <c r="AB2617" s="175" t="n"/>
      <c r="AC2617" s="175" t="n"/>
      <c r="AD2617" s="175" t="n"/>
      <c r="AE2617" s="175" t="n"/>
      <c r="AF2617" s="175" t="n"/>
      <c r="AG2617" s="175" t="n"/>
      <c r="AH2617" s="175" t="n"/>
      <c r="AI2617" s="175" t="n"/>
      <c r="AJ2617" s="175" t="n"/>
    </row>
    <row r="2618">
      <c r="B2618" s="175" t="n"/>
      <c r="C2618" s="175" t="n"/>
      <c r="D2618" s="175" t="n"/>
      <c r="E2618" s="175" t="n"/>
      <c r="F2618" s="175" t="n"/>
      <c r="G2618" s="175" t="n"/>
      <c r="H2618" s="175" t="n"/>
      <c r="I2618" s="175" t="n"/>
      <c r="J2618" s="175" t="n"/>
      <c r="K2618" s="175" t="n"/>
      <c r="L2618" s="175" t="n"/>
      <c r="M2618" s="175" t="n"/>
      <c r="N2618" s="175" t="n"/>
      <c r="O2618" s="175" t="n"/>
      <c r="P2618" s="175" t="n"/>
      <c r="Q2618" s="175" t="n"/>
      <c r="R2618" s="175" t="n"/>
      <c r="S2618" s="257" t="n"/>
      <c r="U2618" s="296" t="n"/>
      <c r="V2618" s="175" t="n"/>
      <c r="W2618" s="175" t="n"/>
      <c r="X2618" s="175" t="n"/>
      <c r="Y2618" s="175" t="n"/>
      <c r="Z2618" s="175" t="n"/>
      <c r="AA2618" s="175" t="n"/>
      <c r="AB2618" s="175" t="n"/>
      <c r="AC2618" s="175" t="n"/>
      <c r="AD2618" s="175" t="n"/>
      <c r="AE2618" s="175" t="n"/>
      <c r="AF2618" s="175" t="n"/>
      <c r="AG2618" s="175" t="n"/>
      <c r="AH2618" s="175" t="n"/>
      <c r="AI2618" s="175" t="n"/>
      <c r="AJ2618" s="175" t="n"/>
    </row>
    <row r="2619">
      <c r="B2619" s="175" t="n"/>
      <c r="C2619" s="175" t="n"/>
      <c r="D2619" s="175" t="n"/>
      <c r="E2619" s="175" t="n"/>
      <c r="F2619" s="175" t="n"/>
      <c r="G2619" s="175" t="n"/>
      <c r="H2619" s="175" t="n"/>
      <c r="I2619" s="175" t="n"/>
      <c r="J2619" s="175" t="n"/>
      <c r="K2619" s="175" t="n"/>
      <c r="L2619" s="175" t="n"/>
      <c r="M2619" s="175" t="n"/>
      <c r="N2619" s="175" t="n"/>
      <c r="O2619" s="175" t="n"/>
      <c r="P2619" s="175" t="n"/>
      <c r="Q2619" s="175" t="n"/>
      <c r="R2619" s="175" t="n"/>
      <c r="S2619" s="257" t="n"/>
      <c r="U2619" s="296" t="n"/>
      <c r="V2619" s="175" t="n"/>
      <c r="W2619" s="175" t="n"/>
      <c r="X2619" s="175" t="n"/>
      <c r="Y2619" s="175" t="n"/>
      <c r="Z2619" s="175" t="n"/>
      <c r="AA2619" s="175" t="n"/>
      <c r="AB2619" s="175" t="n"/>
      <c r="AC2619" s="175" t="n"/>
      <c r="AD2619" s="175" t="n"/>
      <c r="AE2619" s="175" t="n"/>
      <c r="AF2619" s="175" t="n"/>
      <c r="AG2619" s="175" t="n"/>
      <c r="AH2619" s="175" t="n"/>
      <c r="AI2619" s="175" t="n"/>
      <c r="AJ2619" s="175" t="n"/>
    </row>
    <row r="2620">
      <c r="B2620" s="175" t="n"/>
      <c r="C2620" s="175" t="n"/>
      <c r="D2620" s="175" t="n"/>
      <c r="E2620" s="175" t="n"/>
      <c r="F2620" s="175" t="n"/>
      <c r="G2620" s="175" t="n"/>
      <c r="H2620" s="175" t="n"/>
      <c r="I2620" s="175" t="n"/>
      <c r="J2620" s="175" t="n"/>
      <c r="K2620" s="175" t="n"/>
      <c r="L2620" s="175" t="n"/>
      <c r="M2620" s="175" t="n"/>
      <c r="N2620" s="175" t="n"/>
      <c r="O2620" s="175" t="n"/>
      <c r="P2620" s="175" t="n"/>
      <c r="Q2620" s="175" t="n"/>
      <c r="R2620" s="175" t="n"/>
      <c r="S2620" s="257" t="n"/>
      <c r="U2620" s="296" t="n"/>
      <c r="V2620" s="175" t="n"/>
      <c r="W2620" s="175" t="n"/>
      <c r="X2620" s="175" t="n"/>
      <c r="Y2620" s="175" t="n"/>
      <c r="Z2620" s="175" t="n"/>
      <c r="AA2620" s="175" t="n"/>
      <c r="AB2620" s="175" t="n"/>
      <c r="AC2620" s="175" t="n"/>
      <c r="AD2620" s="175" t="n"/>
      <c r="AE2620" s="175" t="n"/>
      <c r="AF2620" s="175" t="n"/>
      <c r="AG2620" s="175" t="n"/>
      <c r="AH2620" s="175" t="n"/>
      <c r="AI2620" s="175" t="n"/>
      <c r="AJ2620" s="175" t="n"/>
    </row>
    <row r="2621">
      <c r="B2621" s="175" t="n"/>
      <c r="C2621" s="175" t="n"/>
      <c r="D2621" s="175" t="n"/>
      <c r="E2621" s="175" t="n"/>
      <c r="F2621" s="175" t="n"/>
      <c r="G2621" s="175" t="n"/>
      <c r="H2621" s="175" t="n"/>
      <c r="I2621" s="175" t="n"/>
      <c r="J2621" s="175" t="n"/>
      <c r="K2621" s="175" t="n"/>
      <c r="L2621" s="175" t="n"/>
      <c r="M2621" s="175" t="n"/>
      <c r="N2621" s="175" t="n"/>
      <c r="O2621" s="175" t="n"/>
      <c r="P2621" s="175" t="n"/>
      <c r="Q2621" s="175" t="n"/>
      <c r="R2621" s="175" t="n"/>
      <c r="S2621" s="257" t="n"/>
      <c r="U2621" s="296" t="n"/>
      <c r="V2621" s="175" t="n"/>
      <c r="W2621" s="175" t="n"/>
      <c r="X2621" s="175" t="n"/>
      <c r="Y2621" s="175" t="n"/>
      <c r="Z2621" s="175" t="n"/>
      <c r="AA2621" s="175" t="n"/>
      <c r="AB2621" s="175" t="n"/>
      <c r="AC2621" s="175" t="n"/>
      <c r="AD2621" s="175" t="n"/>
      <c r="AE2621" s="175" t="n"/>
      <c r="AF2621" s="175" t="n"/>
      <c r="AG2621" s="175" t="n"/>
      <c r="AH2621" s="175" t="n"/>
      <c r="AI2621" s="175" t="n"/>
      <c r="AJ2621" s="175" t="n"/>
    </row>
    <row r="2622">
      <c r="B2622" s="175" t="n"/>
      <c r="C2622" s="175" t="n"/>
      <c r="D2622" s="175" t="n"/>
      <c r="E2622" s="175" t="n"/>
      <c r="F2622" s="175" t="n"/>
      <c r="G2622" s="175" t="n"/>
      <c r="H2622" s="175" t="n"/>
      <c r="I2622" s="175" t="n"/>
      <c r="J2622" s="175" t="n"/>
      <c r="K2622" s="175" t="n"/>
      <c r="L2622" s="175" t="n"/>
      <c r="M2622" s="175" t="n"/>
      <c r="N2622" s="175" t="n"/>
      <c r="O2622" s="175" t="n"/>
      <c r="P2622" s="175" t="n"/>
      <c r="Q2622" s="175" t="n"/>
      <c r="R2622" s="175" t="n"/>
      <c r="S2622" s="257" t="n"/>
      <c r="U2622" s="296" t="n"/>
      <c r="V2622" s="175" t="n"/>
      <c r="W2622" s="175" t="n"/>
      <c r="X2622" s="175" t="n"/>
      <c r="Y2622" s="175" t="n"/>
      <c r="Z2622" s="175" t="n"/>
      <c r="AA2622" s="175" t="n"/>
      <c r="AB2622" s="175" t="n"/>
      <c r="AC2622" s="175" t="n"/>
      <c r="AD2622" s="175" t="n"/>
      <c r="AE2622" s="175" t="n"/>
      <c r="AF2622" s="175" t="n"/>
      <c r="AG2622" s="175" t="n"/>
      <c r="AH2622" s="175" t="n"/>
      <c r="AI2622" s="175" t="n"/>
      <c r="AJ2622" s="175" t="n"/>
    </row>
    <row r="2623">
      <c r="B2623" s="175" t="n"/>
      <c r="C2623" s="175" t="n"/>
      <c r="D2623" s="175" t="n"/>
      <c r="E2623" s="175" t="n"/>
      <c r="F2623" s="175" t="n"/>
      <c r="G2623" s="175" t="n"/>
      <c r="H2623" s="175" t="n"/>
      <c r="I2623" s="175" t="n"/>
      <c r="J2623" s="175" t="n"/>
      <c r="K2623" s="175" t="n"/>
      <c r="L2623" s="175" t="n"/>
      <c r="M2623" s="175" t="n"/>
      <c r="N2623" s="175" t="n"/>
      <c r="O2623" s="175" t="n"/>
      <c r="P2623" s="175" t="n"/>
      <c r="Q2623" s="175" t="n"/>
      <c r="R2623" s="175" t="n"/>
      <c r="S2623" s="257" t="n"/>
      <c r="U2623" s="296" t="n"/>
      <c r="V2623" s="175" t="n"/>
      <c r="W2623" s="175" t="n"/>
      <c r="X2623" s="175" t="n"/>
      <c r="Y2623" s="175" t="n"/>
      <c r="Z2623" s="175" t="n"/>
      <c r="AA2623" s="175" t="n"/>
      <c r="AB2623" s="175" t="n"/>
      <c r="AC2623" s="175" t="n"/>
      <c r="AD2623" s="175" t="n"/>
      <c r="AE2623" s="175" t="n"/>
      <c r="AF2623" s="175" t="n"/>
      <c r="AG2623" s="175" t="n"/>
      <c r="AH2623" s="175" t="n"/>
      <c r="AI2623" s="175" t="n"/>
      <c r="AJ2623" s="175" t="n"/>
    </row>
    <row r="2624">
      <c r="B2624" s="175" t="n"/>
      <c r="C2624" s="175" t="n"/>
      <c r="D2624" s="175" t="n"/>
      <c r="E2624" s="175" t="n"/>
      <c r="F2624" s="175" t="n"/>
      <c r="G2624" s="175" t="n"/>
      <c r="H2624" s="175" t="n"/>
      <c r="I2624" s="175" t="n"/>
      <c r="J2624" s="175" t="n"/>
      <c r="K2624" s="175" t="n"/>
      <c r="L2624" s="175" t="n"/>
      <c r="M2624" s="175" t="n"/>
      <c r="N2624" s="175" t="n"/>
      <c r="O2624" s="175" t="n"/>
      <c r="P2624" s="175" t="n"/>
      <c r="Q2624" s="175" t="n"/>
      <c r="R2624" s="175" t="n"/>
      <c r="S2624" s="257" t="n"/>
      <c r="U2624" s="296" t="n"/>
      <c r="V2624" s="175" t="n"/>
      <c r="W2624" s="175" t="n"/>
      <c r="X2624" s="175" t="n"/>
      <c r="Y2624" s="175" t="n"/>
      <c r="Z2624" s="175" t="n"/>
      <c r="AA2624" s="175" t="n"/>
      <c r="AB2624" s="175" t="n"/>
      <c r="AC2624" s="175" t="n"/>
      <c r="AD2624" s="175" t="n"/>
      <c r="AE2624" s="175" t="n"/>
      <c r="AF2624" s="175" t="n"/>
      <c r="AG2624" s="175" t="n"/>
      <c r="AH2624" s="175" t="n"/>
      <c r="AI2624" s="175" t="n"/>
      <c r="AJ2624" s="175" t="n"/>
    </row>
    <row r="2625">
      <c r="B2625" s="175" t="n"/>
      <c r="C2625" s="175" t="n"/>
      <c r="D2625" s="175" t="n"/>
      <c r="E2625" s="175" t="n"/>
      <c r="F2625" s="175" t="n"/>
      <c r="G2625" s="175" t="n"/>
      <c r="H2625" s="175" t="n"/>
      <c r="I2625" s="175" t="n"/>
      <c r="J2625" s="175" t="n"/>
      <c r="K2625" s="175" t="n"/>
      <c r="L2625" s="175" t="n"/>
      <c r="M2625" s="175" t="n"/>
      <c r="N2625" s="175" t="n"/>
      <c r="O2625" s="175" t="n"/>
      <c r="P2625" s="175" t="n"/>
      <c r="Q2625" s="175" t="n"/>
      <c r="R2625" s="175" t="n"/>
      <c r="S2625" s="257" t="n"/>
      <c r="U2625" s="296" t="n"/>
      <c r="V2625" s="175" t="n"/>
      <c r="W2625" s="175" t="n"/>
      <c r="X2625" s="175" t="n"/>
      <c r="Y2625" s="175" t="n"/>
      <c r="Z2625" s="175" t="n"/>
      <c r="AA2625" s="175" t="n"/>
      <c r="AB2625" s="175" t="n"/>
      <c r="AC2625" s="175" t="n"/>
      <c r="AD2625" s="175" t="n"/>
      <c r="AE2625" s="175" t="n"/>
      <c r="AF2625" s="175" t="n"/>
      <c r="AG2625" s="175" t="n"/>
      <c r="AH2625" s="175" t="n"/>
      <c r="AI2625" s="175" t="n"/>
      <c r="AJ2625" s="175" t="n"/>
    </row>
    <row r="2626">
      <c r="B2626" s="175" t="n"/>
      <c r="C2626" s="175" t="n"/>
      <c r="D2626" s="175" t="n"/>
      <c r="E2626" s="175" t="n"/>
      <c r="F2626" s="175" t="n"/>
      <c r="G2626" s="175" t="n"/>
      <c r="H2626" s="175" t="n"/>
      <c r="I2626" s="175" t="n"/>
      <c r="J2626" s="175" t="n"/>
      <c r="K2626" s="175" t="n"/>
      <c r="L2626" s="175" t="n"/>
      <c r="M2626" s="175" t="n"/>
      <c r="N2626" s="175" t="n"/>
      <c r="O2626" s="175" t="n"/>
      <c r="P2626" s="175" t="n"/>
      <c r="Q2626" s="175" t="n"/>
      <c r="R2626" s="175" t="n"/>
      <c r="S2626" s="257" t="n"/>
      <c r="U2626" s="296" t="n"/>
      <c r="V2626" s="175" t="n"/>
      <c r="W2626" s="175" t="n"/>
      <c r="X2626" s="175" t="n"/>
      <c r="Y2626" s="175" t="n"/>
      <c r="Z2626" s="175" t="n"/>
      <c r="AA2626" s="175" t="n"/>
      <c r="AB2626" s="175" t="n"/>
      <c r="AC2626" s="175" t="n"/>
      <c r="AD2626" s="175" t="n"/>
      <c r="AE2626" s="175" t="n"/>
      <c r="AF2626" s="175" t="n"/>
      <c r="AG2626" s="175" t="n"/>
      <c r="AH2626" s="175" t="n"/>
      <c r="AI2626" s="175" t="n"/>
      <c r="AJ2626" s="175" t="n"/>
    </row>
    <row r="2627">
      <c r="B2627" s="175" t="n"/>
      <c r="C2627" s="175" t="n"/>
      <c r="D2627" s="175" t="n"/>
      <c r="E2627" s="175" t="n"/>
      <c r="F2627" s="175" t="n"/>
      <c r="G2627" s="175" t="n"/>
      <c r="H2627" s="175" t="n"/>
      <c r="I2627" s="175" t="n"/>
      <c r="J2627" s="175" t="n"/>
      <c r="K2627" s="175" t="n"/>
      <c r="L2627" s="175" t="n"/>
      <c r="M2627" s="175" t="n"/>
      <c r="N2627" s="175" t="n"/>
      <c r="O2627" s="175" t="n"/>
      <c r="P2627" s="175" t="n"/>
      <c r="Q2627" s="175" t="n"/>
      <c r="R2627" s="175" t="n"/>
      <c r="S2627" s="257" t="n"/>
      <c r="U2627" s="296" t="n"/>
      <c r="V2627" s="175" t="n"/>
      <c r="W2627" s="175" t="n"/>
      <c r="X2627" s="175" t="n"/>
      <c r="Y2627" s="175" t="n"/>
      <c r="Z2627" s="175" t="n"/>
      <c r="AA2627" s="175" t="n"/>
      <c r="AB2627" s="175" t="n"/>
      <c r="AC2627" s="175" t="n"/>
      <c r="AD2627" s="175" t="n"/>
      <c r="AE2627" s="175" t="n"/>
      <c r="AF2627" s="175" t="n"/>
      <c r="AG2627" s="175" t="n"/>
      <c r="AH2627" s="175" t="n"/>
      <c r="AI2627" s="175" t="n"/>
      <c r="AJ2627" s="175" t="n"/>
    </row>
    <row r="2628">
      <c r="B2628" s="175" t="n"/>
      <c r="C2628" s="175" t="n"/>
      <c r="D2628" s="175" t="n"/>
      <c r="E2628" s="175" t="n"/>
      <c r="F2628" s="175" t="n"/>
      <c r="G2628" s="175" t="n"/>
      <c r="H2628" s="175" t="n"/>
      <c r="I2628" s="175" t="n"/>
      <c r="J2628" s="175" t="n"/>
      <c r="K2628" s="175" t="n"/>
      <c r="L2628" s="175" t="n"/>
      <c r="M2628" s="175" t="n"/>
      <c r="N2628" s="175" t="n"/>
      <c r="O2628" s="175" t="n"/>
      <c r="P2628" s="175" t="n"/>
      <c r="Q2628" s="175" t="n"/>
      <c r="R2628" s="175" t="n"/>
      <c r="S2628" s="257" t="n"/>
      <c r="U2628" s="296" t="n"/>
      <c r="V2628" s="175" t="n"/>
      <c r="W2628" s="175" t="n"/>
      <c r="X2628" s="175" t="n"/>
      <c r="Y2628" s="175" t="n"/>
      <c r="Z2628" s="175" t="n"/>
      <c r="AA2628" s="175" t="n"/>
      <c r="AB2628" s="175" t="n"/>
      <c r="AC2628" s="175" t="n"/>
      <c r="AD2628" s="175" t="n"/>
      <c r="AE2628" s="175" t="n"/>
      <c r="AF2628" s="175" t="n"/>
      <c r="AG2628" s="175" t="n"/>
      <c r="AH2628" s="175" t="n"/>
      <c r="AI2628" s="175" t="n"/>
      <c r="AJ2628" s="175" t="n"/>
    </row>
    <row r="2629">
      <c r="B2629" s="175" t="n"/>
      <c r="C2629" s="175" t="n"/>
      <c r="D2629" s="175" t="n"/>
      <c r="E2629" s="175" t="n"/>
      <c r="F2629" s="175" t="n"/>
      <c r="G2629" s="175" t="n"/>
      <c r="H2629" s="175" t="n"/>
      <c r="I2629" s="175" t="n"/>
      <c r="J2629" s="175" t="n"/>
      <c r="K2629" s="175" t="n"/>
      <c r="L2629" s="175" t="n"/>
      <c r="M2629" s="175" t="n"/>
      <c r="N2629" s="175" t="n"/>
      <c r="O2629" s="175" t="n"/>
      <c r="P2629" s="175" t="n"/>
      <c r="Q2629" s="175" t="n"/>
      <c r="R2629" s="175" t="n"/>
      <c r="S2629" s="257" t="n"/>
      <c r="U2629" s="296" t="n"/>
      <c r="V2629" s="175" t="n"/>
      <c r="W2629" s="175" t="n"/>
      <c r="X2629" s="175" t="n"/>
      <c r="Y2629" s="175" t="n"/>
      <c r="Z2629" s="175" t="n"/>
      <c r="AA2629" s="175" t="n"/>
      <c r="AB2629" s="175" t="n"/>
      <c r="AC2629" s="175" t="n"/>
      <c r="AD2629" s="175" t="n"/>
      <c r="AE2629" s="175" t="n"/>
      <c r="AF2629" s="175" t="n"/>
      <c r="AG2629" s="175" t="n"/>
      <c r="AH2629" s="175" t="n"/>
      <c r="AI2629" s="175" t="n"/>
      <c r="AJ2629" s="175" t="n"/>
    </row>
    <row r="2630">
      <c r="B2630" s="175" t="n"/>
      <c r="C2630" s="175" t="n"/>
      <c r="D2630" s="175" t="n"/>
      <c r="E2630" s="175" t="n"/>
      <c r="F2630" s="175" t="n"/>
      <c r="G2630" s="175" t="n"/>
      <c r="H2630" s="175" t="n"/>
      <c r="I2630" s="175" t="n"/>
      <c r="J2630" s="175" t="n"/>
      <c r="K2630" s="175" t="n"/>
      <c r="L2630" s="175" t="n"/>
      <c r="M2630" s="175" t="n"/>
      <c r="N2630" s="175" t="n"/>
      <c r="O2630" s="175" t="n"/>
      <c r="P2630" s="175" t="n"/>
      <c r="Q2630" s="175" t="n"/>
      <c r="R2630" s="175" t="n"/>
      <c r="S2630" s="257" t="n"/>
      <c r="U2630" s="296" t="n"/>
      <c r="V2630" s="175" t="n"/>
      <c r="W2630" s="175" t="n"/>
      <c r="X2630" s="175" t="n"/>
      <c r="Y2630" s="175" t="n"/>
      <c r="Z2630" s="175" t="n"/>
      <c r="AA2630" s="175" t="n"/>
      <c r="AB2630" s="175" t="n"/>
      <c r="AC2630" s="175" t="n"/>
      <c r="AD2630" s="175" t="n"/>
      <c r="AE2630" s="175" t="n"/>
      <c r="AF2630" s="175" t="n"/>
      <c r="AG2630" s="175" t="n"/>
      <c r="AH2630" s="175" t="n"/>
      <c r="AI2630" s="175" t="n"/>
      <c r="AJ2630" s="175" t="n"/>
    </row>
    <row r="2631">
      <c r="B2631" s="175" t="n"/>
      <c r="C2631" s="175" t="n"/>
      <c r="D2631" s="175" t="n"/>
      <c r="E2631" s="175" t="n"/>
      <c r="F2631" s="175" t="n"/>
      <c r="G2631" s="175" t="n"/>
      <c r="H2631" s="175" t="n"/>
      <c r="I2631" s="175" t="n"/>
      <c r="J2631" s="175" t="n"/>
      <c r="K2631" s="175" t="n"/>
      <c r="L2631" s="175" t="n"/>
      <c r="M2631" s="175" t="n"/>
      <c r="N2631" s="175" t="n"/>
      <c r="O2631" s="175" t="n"/>
      <c r="P2631" s="175" t="n"/>
      <c r="Q2631" s="175" t="n"/>
      <c r="R2631" s="175" t="n"/>
      <c r="S2631" s="257" t="n"/>
      <c r="U2631" s="296" t="n"/>
      <c r="V2631" s="175" t="n"/>
      <c r="W2631" s="175" t="n"/>
      <c r="X2631" s="175" t="n"/>
      <c r="Y2631" s="175" t="n"/>
      <c r="Z2631" s="175" t="n"/>
      <c r="AA2631" s="175" t="n"/>
      <c r="AB2631" s="175" t="n"/>
      <c r="AC2631" s="175" t="n"/>
      <c r="AD2631" s="175" t="n"/>
      <c r="AE2631" s="175" t="n"/>
      <c r="AF2631" s="175" t="n"/>
      <c r="AG2631" s="175" t="n"/>
      <c r="AH2631" s="175" t="n"/>
      <c r="AI2631" s="175" t="n"/>
      <c r="AJ2631" s="175" t="n"/>
    </row>
    <row r="2632">
      <c r="B2632" s="175" t="n"/>
      <c r="C2632" s="175" t="n"/>
      <c r="D2632" s="175" t="n"/>
      <c r="E2632" s="175" t="n"/>
      <c r="F2632" s="175" t="n"/>
      <c r="G2632" s="175" t="n"/>
      <c r="H2632" s="175" t="n"/>
      <c r="I2632" s="175" t="n"/>
      <c r="J2632" s="175" t="n"/>
      <c r="K2632" s="175" t="n"/>
      <c r="L2632" s="175" t="n"/>
      <c r="M2632" s="175" t="n"/>
      <c r="N2632" s="175" t="n"/>
      <c r="O2632" s="175" t="n"/>
      <c r="P2632" s="175" t="n"/>
      <c r="Q2632" s="175" t="n"/>
      <c r="R2632" s="175" t="n"/>
      <c r="S2632" s="257" t="n"/>
      <c r="U2632" s="296" t="n"/>
      <c r="V2632" s="175" t="n"/>
      <c r="W2632" s="175" t="n"/>
      <c r="X2632" s="175" t="n"/>
      <c r="Y2632" s="175" t="n"/>
      <c r="Z2632" s="175" t="n"/>
      <c r="AA2632" s="175" t="n"/>
      <c r="AB2632" s="175" t="n"/>
      <c r="AC2632" s="175" t="n"/>
      <c r="AD2632" s="175" t="n"/>
      <c r="AE2632" s="175" t="n"/>
      <c r="AF2632" s="175" t="n"/>
      <c r="AG2632" s="175" t="n"/>
      <c r="AH2632" s="175" t="n"/>
      <c r="AI2632" s="175" t="n"/>
      <c r="AJ2632" s="175" t="n"/>
    </row>
    <row r="2633">
      <c r="B2633" s="175" t="n"/>
      <c r="C2633" s="175" t="n"/>
      <c r="D2633" s="175" t="n"/>
      <c r="E2633" s="175" t="n"/>
      <c r="F2633" s="175" t="n"/>
      <c r="G2633" s="175" t="n"/>
      <c r="H2633" s="175" t="n"/>
      <c r="I2633" s="175" t="n"/>
      <c r="J2633" s="175" t="n"/>
      <c r="K2633" s="175" t="n"/>
      <c r="L2633" s="175" t="n"/>
      <c r="M2633" s="175" t="n"/>
      <c r="N2633" s="175" t="n"/>
      <c r="O2633" s="175" t="n"/>
      <c r="P2633" s="175" t="n"/>
      <c r="Q2633" s="175" t="n"/>
      <c r="R2633" s="175" t="n"/>
      <c r="S2633" s="257" t="n"/>
      <c r="U2633" s="296" t="n"/>
      <c r="V2633" s="175" t="n"/>
      <c r="W2633" s="175" t="n"/>
      <c r="X2633" s="175" t="n"/>
      <c r="Y2633" s="175" t="n"/>
      <c r="Z2633" s="175" t="n"/>
      <c r="AA2633" s="175" t="n"/>
      <c r="AB2633" s="175" t="n"/>
      <c r="AC2633" s="175" t="n"/>
      <c r="AD2633" s="175" t="n"/>
      <c r="AE2633" s="175" t="n"/>
      <c r="AF2633" s="175" t="n"/>
      <c r="AG2633" s="175" t="n"/>
      <c r="AH2633" s="175" t="n"/>
      <c r="AI2633" s="175" t="n"/>
      <c r="AJ2633" s="175" t="n"/>
    </row>
    <row r="2634">
      <c r="B2634" s="175" t="n"/>
      <c r="C2634" s="175" t="n"/>
      <c r="D2634" s="175" t="n"/>
      <c r="E2634" s="175" t="n"/>
      <c r="F2634" s="175" t="n"/>
      <c r="G2634" s="175" t="n"/>
      <c r="H2634" s="175" t="n"/>
      <c r="I2634" s="175" t="n"/>
      <c r="J2634" s="175" t="n"/>
      <c r="K2634" s="175" t="n"/>
      <c r="L2634" s="175" t="n"/>
      <c r="M2634" s="175" t="n"/>
      <c r="N2634" s="175" t="n"/>
      <c r="O2634" s="175" t="n"/>
      <c r="P2634" s="175" t="n"/>
      <c r="Q2634" s="175" t="n"/>
      <c r="R2634" s="175" t="n"/>
      <c r="S2634" s="257" t="n"/>
      <c r="U2634" s="296" t="n"/>
      <c r="V2634" s="175" t="n"/>
      <c r="W2634" s="175" t="n"/>
      <c r="X2634" s="175" t="n"/>
      <c r="Y2634" s="175" t="n"/>
      <c r="Z2634" s="175" t="n"/>
      <c r="AA2634" s="175" t="n"/>
      <c r="AB2634" s="175" t="n"/>
      <c r="AC2634" s="175" t="n"/>
      <c r="AD2634" s="175" t="n"/>
      <c r="AE2634" s="175" t="n"/>
      <c r="AF2634" s="175" t="n"/>
      <c r="AG2634" s="175" t="n"/>
      <c r="AH2634" s="175" t="n"/>
      <c r="AI2634" s="175" t="n"/>
      <c r="AJ2634" s="175" t="n"/>
    </row>
    <row r="2635">
      <c r="B2635" s="175" t="n"/>
      <c r="C2635" s="175" t="n"/>
      <c r="D2635" s="175" t="n"/>
      <c r="E2635" s="175" t="n"/>
      <c r="F2635" s="175" t="n"/>
      <c r="G2635" s="175" t="n"/>
      <c r="H2635" s="175" t="n"/>
      <c r="I2635" s="175" t="n"/>
      <c r="J2635" s="175" t="n"/>
      <c r="K2635" s="175" t="n"/>
      <c r="L2635" s="175" t="n"/>
      <c r="M2635" s="175" t="n"/>
      <c r="N2635" s="175" t="n"/>
      <c r="O2635" s="175" t="n"/>
      <c r="P2635" s="175" t="n"/>
      <c r="Q2635" s="175" t="n"/>
      <c r="R2635" s="175" t="n"/>
      <c r="S2635" s="257" t="n"/>
      <c r="U2635" s="296" t="n"/>
      <c r="V2635" s="175" t="n"/>
      <c r="W2635" s="175" t="n"/>
      <c r="X2635" s="175" t="n"/>
      <c r="Y2635" s="175" t="n"/>
      <c r="Z2635" s="175" t="n"/>
      <c r="AA2635" s="175" t="n"/>
      <c r="AB2635" s="175" t="n"/>
      <c r="AC2635" s="175" t="n"/>
      <c r="AD2635" s="175" t="n"/>
      <c r="AE2635" s="175" t="n"/>
      <c r="AF2635" s="175" t="n"/>
      <c r="AG2635" s="175" t="n"/>
      <c r="AH2635" s="175" t="n"/>
      <c r="AI2635" s="175" t="n"/>
      <c r="AJ2635" s="175" t="n"/>
    </row>
    <row r="2636">
      <c r="B2636" s="175" t="n"/>
      <c r="C2636" s="175" t="n"/>
      <c r="D2636" s="175" t="n"/>
      <c r="E2636" s="175" t="n"/>
      <c r="F2636" s="175" t="n"/>
      <c r="G2636" s="175" t="n"/>
      <c r="H2636" s="175" t="n"/>
      <c r="I2636" s="175" t="n"/>
      <c r="J2636" s="175" t="n"/>
      <c r="K2636" s="175" t="n"/>
      <c r="L2636" s="175" t="n"/>
      <c r="M2636" s="175" t="n"/>
      <c r="N2636" s="175" t="n"/>
      <c r="O2636" s="175" t="n"/>
      <c r="P2636" s="175" t="n"/>
      <c r="Q2636" s="175" t="n"/>
      <c r="R2636" s="175" t="n"/>
      <c r="S2636" s="257" t="n"/>
      <c r="U2636" s="296" t="n"/>
      <c r="V2636" s="175" t="n"/>
      <c r="W2636" s="175" t="n"/>
      <c r="X2636" s="175" t="n"/>
      <c r="Y2636" s="175" t="n"/>
      <c r="Z2636" s="175" t="n"/>
      <c r="AA2636" s="175" t="n"/>
      <c r="AB2636" s="175" t="n"/>
      <c r="AC2636" s="175" t="n"/>
      <c r="AD2636" s="175" t="n"/>
      <c r="AE2636" s="175" t="n"/>
      <c r="AF2636" s="175" t="n"/>
      <c r="AG2636" s="175" t="n"/>
      <c r="AH2636" s="175" t="n"/>
      <c r="AI2636" s="175" t="n"/>
      <c r="AJ2636" s="175" t="n"/>
    </row>
    <row r="2637">
      <c r="B2637" s="175" t="n"/>
      <c r="C2637" s="175" t="n"/>
      <c r="D2637" s="175" t="n"/>
      <c r="E2637" s="175" t="n"/>
      <c r="F2637" s="175" t="n"/>
      <c r="G2637" s="175" t="n"/>
      <c r="H2637" s="175" t="n"/>
      <c r="I2637" s="175" t="n"/>
      <c r="J2637" s="175" t="n"/>
      <c r="K2637" s="175" t="n"/>
      <c r="L2637" s="175" t="n"/>
      <c r="M2637" s="175" t="n"/>
      <c r="N2637" s="175" t="n"/>
      <c r="O2637" s="175" t="n"/>
      <c r="P2637" s="175" t="n"/>
      <c r="Q2637" s="175" t="n"/>
      <c r="R2637" s="175" t="n"/>
      <c r="S2637" s="257" t="n"/>
      <c r="U2637" s="296" t="n"/>
      <c r="V2637" s="175" t="n"/>
      <c r="W2637" s="175" t="n"/>
      <c r="X2637" s="175" t="n"/>
      <c r="Y2637" s="175" t="n"/>
      <c r="Z2637" s="175" t="n"/>
      <c r="AA2637" s="175" t="n"/>
      <c r="AB2637" s="175" t="n"/>
      <c r="AC2637" s="175" t="n"/>
      <c r="AD2637" s="175" t="n"/>
      <c r="AE2637" s="175" t="n"/>
      <c r="AF2637" s="175" t="n"/>
      <c r="AG2637" s="175" t="n"/>
      <c r="AH2637" s="175" t="n"/>
      <c r="AI2637" s="175" t="n"/>
      <c r="AJ2637" s="175" t="n"/>
    </row>
    <row r="2638">
      <c r="B2638" s="175" t="n"/>
      <c r="C2638" s="175" t="n"/>
      <c r="D2638" s="175" t="n"/>
      <c r="E2638" s="175" t="n"/>
      <c r="F2638" s="175" t="n"/>
      <c r="G2638" s="175" t="n"/>
      <c r="H2638" s="175" t="n"/>
      <c r="I2638" s="175" t="n"/>
      <c r="J2638" s="175" t="n"/>
      <c r="K2638" s="175" t="n"/>
      <c r="L2638" s="175" t="n"/>
      <c r="M2638" s="175" t="n"/>
      <c r="N2638" s="175" t="n"/>
      <c r="O2638" s="175" t="n"/>
      <c r="P2638" s="175" t="n"/>
      <c r="Q2638" s="175" t="n"/>
      <c r="R2638" s="175" t="n"/>
      <c r="S2638" s="257" t="n"/>
      <c r="U2638" s="296" t="n"/>
      <c r="V2638" s="175" t="n"/>
      <c r="W2638" s="175" t="n"/>
      <c r="X2638" s="175" t="n"/>
      <c r="Y2638" s="175" t="n"/>
      <c r="Z2638" s="175" t="n"/>
      <c r="AA2638" s="175" t="n"/>
      <c r="AB2638" s="175" t="n"/>
      <c r="AC2638" s="175" t="n"/>
      <c r="AD2638" s="175" t="n"/>
      <c r="AE2638" s="175" t="n"/>
      <c r="AF2638" s="175" t="n"/>
      <c r="AG2638" s="175" t="n"/>
      <c r="AH2638" s="175" t="n"/>
      <c r="AI2638" s="175" t="n"/>
      <c r="AJ2638" s="175" t="n"/>
    </row>
    <row r="2639">
      <c r="B2639" s="175" t="n"/>
      <c r="C2639" s="175" t="n"/>
      <c r="D2639" s="175" t="n"/>
      <c r="E2639" s="175" t="n"/>
      <c r="F2639" s="175" t="n"/>
      <c r="G2639" s="175" t="n"/>
      <c r="H2639" s="175" t="n"/>
      <c r="I2639" s="175" t="n"/>
      <c r="J2639" s="175" t="n"/>
      <c r="K2639" s="175" t="n"/>
      <c r="L2639" s="175" t="n"/>
      <c r="M2639" s="175" t="n"/>
      <c r="N2639" s="175" t="n"/>
      <c r="O2639" s="175" t="n"/>
      <c r="P2639" s="175" t="n"/>
      <c r="Q2639" s="175" t="n"/>
      <c r="R2639" s="175" t="n"/>
      <c r="S2639" s="257" t="n"/>
      <c r="U2639" s="296" t="n"/>
      <c r="V2639" s="175" t="n"/>
      <c r="W2639" s="175" t="n"/>
      <c r="X2639" s="175" t="n"/>
      <c r="Y2639" s="175" t="n"/>
      <c r="Z2639" s="175" t="n"/>
      <c r="AA2639" s="175" t="n"/>
      <c r="AB2639" s="175" t="n"/>
      <c r="AC2639" s="175" t="n"/>
      <c r="AD2639" s="175" t="n"/>
      <c r="AE2639" s="175" t="n"/>
      <c r="AF2639" s="175" t="n"/>
      <c r="AG2639" s="175" t="n"/>
      <c r="AH2639" s="175" t="n"/>
      <c r="AI2639" s="175" t="n"/>
      <c r="AJ2639" s="175" t="n"/>
    </row>
    <row r="2640">
      <c r="B2640" s="175" t="n"/>
      <c r="C2640" s="175" t="n"/>
      <c r="D2640" s="175" t="n"/>
      <c r="E2640" s="175" t="n"/>
      <c r="F2640" s="175" t="n"/>
      <c r="G2640" s="175" t="n"/>
      <c r="H2640" s="175" t="n"/>
      <c r="I2640" s="175" t="n"/>
      <c r="J2640" s="175" t="n"/>
      <c r="K2640" s="175" t="n"/>
      <c r="L2640" s="175" t="n"/>
      <c r="M2640" s="175" t="n"/>
      <c r="N2640" s="175" t="n"/>
      <c r="O2640" s="175" t="n"/>
      <c r="P2640" s="175" t="n"/>
      <c r="Q2640" s="175" t="n"/>
      <c r="R2640" s="175" t="n"/>
      <c r="S2640" s="257" t="n"/>
      <c r="U2640" s="296" t="n"/>
      <c r="V2640" s="175" t="n"/>
      <c r="W2640" s="175" t="n"/>
      <c r="X2640" s="175" t="n"/>
      <c r="Y2640" s="175" t="n"/>
      <c r="Z2640" s="175" t="n"/>
      <c r="AA2640" s="175" t="n"/>
      <c r="AB2640" s="175" t="n"/>
      <c r="AC2640" s="175" t="n"/>
      <c r="AD2640" s="175" t="n"/>
      <c r="AE2640" s="175" t="n"/>
      <c r="AF2640" s="175" t="n"/>
      <c r="AG2640" s="175" t="n"/>
      <c r="AH2640" s="175" t="n"/>
      <c r="AI2640" s="175" t="n"/>
      <c r="AJ2640" s="175" t="n"/>
    </row>
    <row r="2641">
      <c r="B2641" s="175" t="n"/>
      <c r="C2641" s="175" t="n"/>
      <c r="D2641" s="175" t="n"/>
      <c r="E2641" s="175" t="n"/>
      <c r="F2641" s="175" t="n"/>
      <c r="G2641" s="175" t="n"/>
      <c r="H2641" s="175" t="n"/>
      <c r="I2641" s="175" t="n"/>
      <c r="J2641" s="175" t="n"/>
      <c r="K2641" s="175" t="n"/>
      <c r="L2641" s="175" t="n"/>
      <c r="M2641" s="175" t="n"/>
      <c r="N2641" s="175" t="n"/>
      <c r="O2641" s="175" t="n"/>
      <c r="P2641" s="175" t="n"/>
      <c r="Q2641" s="175" t="n"/>
      <c r="R2641" s="175" t="n"/>
      <c r="S2641" s="257" t="n"/>
      <c r="U2641" s="296" t="n"/>
      <c r="V2641" s="175" t="n"/>
      <c r="W2641" s="175" t="n"/>
      <c r="X2641" s="175" t="n"/>
      <c r="Y2641" s="175" t="n"/>
      <c r="Z2641" s="175" t="n"/>
      <c r="AA2641" s="175" t="n"/>
      <c r="AB2641" s="175" t="n"/>
      <c r="AC2641" s="175" t="n"/>
      <c r="AD2641" s="175" t="n"/>
      <c r="AE2641" s="175" t="n"/>
      <c r="AF2641" s="175" t="n"/>
      <c r="AG2641" s="175" t="n"/>
      <c r="AH2641" s="175" t="n"/>
      <c r="AI2641" s="175" t="n"/>
      <c r="AJ2641" s="175" t="n"/>
    </row>
    <row r="2642">
      <c r="B2642" s="175" t="n"/>
      <c r="C2642" s="175" t="n"/>
      <c r="D2642" s="175" t="n"/>
      <c r="E2642" s="175" t="n"/>
      <c r="F2642" s="175" t="n"/>
      <c r="G2642" s="175" t="n"/>
      <c r="H2642" s="175" t="n"/>
      <c r="I2642" s="175" t="n"/>
      <c r="J2642" s="175" t="n"/>
      <c r="K2642" s="175" t="n"/>
      <c r="L2642" s="175" t="n"/>
      <c r="M2642" s="175" t="n"/>
      <c r="N2642" s="175" t="n"/>
      <c r="O2642" s="175" t="n"/>
      <c r="P2642" s="175" t="n"/>
      <c r="Q2642" s="175" t="n"/>
      <c r="R2642" s="175" t="n"/>
      <c r="S2642" s="257" t="n"/>
      <c r="U2642" s="296" t="n"/>
      <c r="V2642" s="175" t="n"/>
      <c r="W2642" s="175" t="n"/>
      <c r="X2642" s="175" t="n"/>
      <c r="Y2642" s="175" t="n"/>
      <c r="Z2642" s="175" t="n"/>
      <c r="AA2642" s="175" t="n"/>
      <c r="AB2642" s="175" t="n"/>
      <c r="AC2642" s="175" t="n"/>
      <c r="AD2642" s="175" t="n"/>
      <c r="AE2642" s="175" t="n"/>
      <c r="AF2642" s="175" t="n"/>
      <c r="AG2642" s="175" t="n"/>
      <c r="AH2642" s="175" t="n"/>
      <c r="AI2642" s="175" t="n"/>
      <c r="AJ2642" s="175" t="n"/>
    </row>
    <row r="2643">
      <c r="B2643" s="175" t="n"/>
      <c r="C2643" s="175" t="n"/>
      <c r="D2643" s="175" t="n"/>
      <c r="E2643" s="175" t="n"/>
      <c r="F2643" s="175" t="n"/>
      <c r="G2643" s="175" t="n"/>
      <c r="H2643" s="175" t="n"/>
      <c r="I2643" s="175" t="n"/>
      <c r="J2643" s="175" t="n"/>
      <c r="K2643" s="175" t="n"/>
      <c r="L2643" s="175" t="n"/>
      <c r="M2643" s="175" t="n"/>
      <c r="N2643" s="175" t="n"/>
      <c r="O2643" s="175" t="n"/>
      <c r="P2643" s="175" t="n"/>
      <c r="Q2643" s="175" t="n"/>
      <c r="R2643" s="175" t="n"/>
      <c r="S2643" s="257" t="n"/>
      <c r="U2643" s="296" t="n"/>
      <c r="V2643" s="175" t="n"/>
      <c r="W2643" s="175" t="n"/>
      <c r="X2643" s="175" t="n"/>
      <c r="Y2643" s="175" t="n"/>
      <c r="Z2643" s="175" t="n"/>
      <c r="AA2643" s="175" t="n"/>
      <c r="AB2643" s="175" t="n"/>
      <c r="AC2643" s="175" t="n"/>
      <c r="AD2643" s="175" t="n"/>
      <c r="AE2643" s="175" t="n"/>
      <c r="AF2643" s="175" t="n"/>
      <c r="AG2643" s="175" t="n"/>
      <c r="AH2643" s="175" t="n"/>
      <c r="AI2643" s="175" t="n"/>
      <c r="AJ2643" s="175" t="n"/>
    </row>
    <row r="2644">
      <c r="B2644" s="175" t="n"/>
      <c r="C2644" s="175" t="n"/>
      <c r="D2644" s="175" t="n"/>
      <c r="E2644" s="175" t="n"/>
      <c r="F2644" s="175" t="n"/>
      <c r="G2644" s="175" t="n"/>
      <c r="H2644" s="175" t="n"/>
      <c r="I2644" s="175" t="n"/>
      <c r="J2644" s="175" t="n"/>
      <c r="K2644" s="175" t="n"/>
      <c r="L2644" s="175" t="n"/>
      <c r="M2644" s="175" t="n"/>
      <c r="N2644" s="175" t="n"/>
      <c r="O2644" s="175" t="n"/>
      <c r="P2644" s="175" t="n"/>
      <c r="Q2644" s="175" t="n"/>
      <c r="R2644" s="175" t="n"/>
      <c r="S2644" s="257" t="n"/>
      <c r="U2644" s="296" t="n"/>
      <c r="V2644" s="175" t="n"/>
      <c r="W2644" s="175" t="n"/>
      <c r="X2644" s="175" t="n"/>
      <c r="Y2644" s="175" t="n"/>
      <c r="Z2644" s="175" t="n"/>
      <c r="AA2644" s="175" t="n"/>
      <c r="AB2644" s="175" t="n"/>
      <c r="AC2644" s="175" t="n"/>
      <c r="AD2644" s="175" t="n"/>
      <c r="AE2644" s="175" t="n"/>
      <c r="AF2644" s="175" t="n"/>
      <c r="AG2644" s="175" t="n"/>
      <c r="AH2644" s="175" t="n"/>
      <c r="AI2644" s="175" t="n"/>
      <c r="AJ2644" s="175" t="n"/>
    </row>
    <row r="2645">
      <c r="B2645" s="175" t="n"/>
      <c r="C2645" s="175" t="n"/>
      <c r="D2645" s="175" t="n"/>
      <c r="E2645" s="175" t="n"/>
      <c r="F2645" s="175" t="n"/>
      <c r="G2645" s="175" t="n"/>
      <c r="H2645" s="175" t="n"/>
      <c r="I2645" s="175" t="n"/>
      <c r="J2645" s="175" t="n"/>
      <c r="K2645" s="175" t="n"/>
      <c r="L2645" s="175" t="n"/>
      <c r="M2645" s="175" t="n"/>
      <c r="N2645" s="175" t="n"/>
      <c r="O2645" s="175" t="n"/>
      <c r="P2645" s="175" t="n"/>
      <c r="Q2645" s="175" t="n"/>
      <c r="R2645" s="175" t="n"/>
      <c r="S2645" s="257" t="n"/>
      <c r="U2645" s="296" t="n"/>
      <c r="V2645" s="175" t="n"/>
      <c r="W2645" s="175" t="n"/>
      <c r="X2645" s="175" t="n"/>
      <c r="Y2645" s="175" t="n"/>
      <c r="Z2645" s="175" t="n"/>
      <c r="AA2645" s="175" t="n"/>
      <c r="AB2645" s="175" t="n"/>
      <c r="AC2645" s="175" t="n"/>
      <c r="AD2645" s="175" t="n"/>
      <c r="AE2645" s="175" t="n"/>
      <c r="AF2645" s="175" t="n"/>
      <c r="AG2645" s="175" t="n"/>
      <c r="AH2645" s="175" t="n"/>
      <c r="AI2645" s="175" t="n"/>
      <c r="AJ2645" s="175" t="n"/>
    </row>
    <row r="2646">
      <c r="B2646" s="175" t="n"/>
      <c r="C2646" s="175" t="n"/>
      <c r="D2646" s="175" t="n"/>
      <c r="E2646" s="175" t="n"/>
      <c r="F2646" s="175" t="n"/>
      <c r="G2646" s="175" t="n"/>
      <c r="H2646" s="175" t="n"/>
      <c r="I2646" s="175" t="n"/>
      <c r="J2646" s="175" t="n"/>
      <c r="K2646" s="175" t="n"/>
      <c r="L2646" s="175" t="n"/>
      <c r="M2646" s="175" t="n"/>
      <c r="N2646" s="175" t="n"/>
      <c r="O2646" s="175" t="n"/>
      <c r="P2646" s="175" t="n"/>
      <c r="Q2646" s="175" t="n"/>
      <c r="R2646" s="175" t="n"/>
      <c r="S2646" s="257" t="n"/>
      <c r="U2646" s="296" t="n"/>
      <c r="V2646" s="175" t="n"/>
      <c r="W2646" s="175" t="n"/>
      <c r="X2646" s="175" t="n"/>
      <c r="Y2646" s="175" t="n"/>
      <c r="Z2646" s="175" t="n"/>
      <c r="AA2646" s="175" t="n"/>
      <c r="AB2646" s="175" t="n"/>
      <c r="AC2646" s="175" t="n"/>
      <c r="AD2646" s="175" t="n"/>
      <c r="AE2646" s="175" t="n"/>
      <c r="AF2646" s="175" t="n"/>
      <c r="AG2646" s="175" t="n"/>
      <c r="AH2646" s="175" t="n"/>
      <c r="AI2646" s="175" t="n"/>
      <c r="AJ2646" s="175" t="n"/>
    </row>
    <row r="2647">
      <c r="B2647" s="175" t="n"/>
      <c r="C2647" s="175" t="n"/>
      <c r="D2647" s="175" t="n"/>
      <c r="E2647" s="175" t="n"/>
      <c r="F2647" s="175" t="n"/>
      <c r="G2647" s="175" t="n"/>
      <c r="H2647" s="175" t="n"/>
      <c r="I2647" s="175" t="n"/>
      <c r="J2647" s="175" t="n"/>
      <c r="K2647" s="175" t="n"/>
      <c r="L2647" s="175" t="n"/>
      <c r="M2647" s="175" t="n"/>
      <c r="N2647" s="175" t="n"/>
      <c r="O2647" s="175" t="n"/>
      <c r="P2647" s="175" t="n"/>
      <c r="Q2647" s="175" t="n"/>
      <c r="R2647" s="175" t="n"/>
      <c r="S2647" s="257" t="n"/>
      <c r="U2647" s="296" t="n"/>
      <c r="V2647" s="175" t="n"/>
      <c r="W2647" s="175" t="n"/>
      <c r="X2647" s="175" t="n"/>
      <c r="Y2647" s="175" t="n"/>
      <c r="Z2647" s="175" t="n"/>
      <c r="AA2647" s="175" t="n"/>
      <c r="AB2647" s="175" t="n"/>
      <c r="AC2647" s="175" t="n"/>
      <c r="AD2647" s="175" t="n"/>
      <c r="AE2647" s="175" t="n"/>
      <c r="AF2647" s="175" t="n"/>
      <c r="AG2647" s="175" t="n"/>
      <c r="AH2647" s="175" t="n"/>
      <c r="AI2647" s="175" t="n"/>
      <c r="AJ2647" s="175" t="n"/>
    </row>
    <row r="2648">
      <c r="B2648" s="175" t="n"/>
      <c r="C2648" s="175" t="n"/>
      <c r="D2648" s="175" t="n"/>
      <c r="E2648" s="175" t="n"/>
      <c r="F2648" s="175" t="n"/>
      <c r="G2648" s="175" t="n"/>
      <c r="H2648" s="175" t="n"/>
      <c r="I2648" s="175" t="n"/>
      <c r="J2648" s="175" t="n"/>
      <c r="K2648" s="175" t="n"/>
      <c r="L2648" s="175" t="n"/>
      <c r="M2648" s="175" t="n"/>
      <c r="N2648" s="175" t="n"/>
      <c r="O2648" s="175" t="n"/>
      <c r="P2648" s="175" t="n"/>
      <c r="Q2648" s="175" t="n"/>
      <c r="R2648" s="175" t="n"/>
      <c r="S2648" s="257" t="n"/>
      <c r="U2648" s="296" t="n"/>
      <c r="V2648" s="175" t="n"/>
      <c r="W2648" s="175" t="n"/>
      <c r="X2648" s="175" t="n"/>
      <c r="Y2648" s="175" t="n"/>
      <c r="Z2648" s="175" t="n"/>
      <c r="AA2648" s="175" t="n"/>
      <c r="AB2648" s="175" t="n"/>
      <c r="AC2648" s="175" t="n"/>
      <c r="AD2648" s="175" t="n"/>
      <c r="AE2648" s="175" t="n"/>
      <c r="AF2648" s="175" t="n"/>
      <c r="AG2648" s="175" t="n"/>
      <c r="AH2648" s="175" t="n"/>
      <c r="AI2648" s="175" t="n"/>
      <c r="AJ2648" s="175" t="n"/>
    </row>
    <row r="2649">
      <c r="B2649" s="175" t="n"/>
      <c r="C2649" s="175" t="n"/>
      <c r="D2649" s="175" t="n"/>
      <c r="E2649" s="175" t="n"/>
      <c r="F2649" s="175" t="n"/>
      <c r="G2649" s="175" t="n"/>
      <c r="H2649" s="175" t="n"/>
      <c r="I2649" s="175" t="n"/>
      <c r="J2649" s="175" t="n"/>
      <c r="K2649" s="175" t="n"/>
      <c r="L2649" s="175" t="n"/>
      <c r="M2649" s="175" t="n"/>
      <c r="N2649" s="175" t="n"/>
      <c r="O2649" s="175" t="n"/>
      <c r="P2649" s="175" t="n"/>
      <c r="Q2649" s="175" t="n"/>
      <c r="R2649" s="175" t="n"/>
      <c r="S2649" s="257" t="n"/>
      <c r="U2649" s="296" t="n"/>
      <c r="V2649" s="175" t="n"/>
      <c r="W2649" s="175" t="n"/>
      <c r="X2649" s="175" t="n"/>
      <c r="Y2649" s="175" t="n"/>
      <c r="Z2649" s="175" t="n"/>
      <c r="AA2649" s="175" t="n"/>
      <c r="AB2649" s="175" t="n"/>
      <c r="AC2649" s="175" t="n"/>
      <c r="AD2649" s="175" t="n"/>
      <c r="AE2649" s="175" t="n"/>
      <c r="AF2649" s="175" t="n"/>
      <c r="AG2649" s="175" t="n"/>
      <c r="AH2649" s="175" t="n"/>
      <c r="AI2649" s="175" t="n"/>
      <c r="AJ2649" s="175" t="n"/>
    </row>
    <row r="2650">
      <c r="B2650" s="175" t="n"/>
      <c r="C2650" s="175" t="n"/>
      <c r="D2650" s="175" t="n"/>
      <c r="E2650" s="175" t="n"/>
      <c r="F2650" s="175" t="n"/>
      <c r="G2650" s="175" t="n"/>
      <c r="H2650" s="175" t="n"/>
      <c r="I2650" s="175" t="n"/>
      <c r="J2650" s="175" t="n"/>
      <c r="K2650" s="175" t="n"/>
      <c r="L2650" s="175" t="n"/>
      <c r="M2650" s="175" t="n"/>
      <c r="N2650" s="175" t="n"/>
      <c r="O2650" s="175" t="n"/>
      <c r="P2650" s="175" t="n"/>
      <c r="Q2650" s="175" t="n"/>
      <c r="R2650" s="175" t="n"/>
      <c r="S2650" s="257" t="n"/>
      <c r="U2650" s="296" t="n"/>
      <c r="V2650" s="175" t="n"/>
      <c r="W2650" s="175" t="n"/>
      <c r="X2650" s="175" t="n"/>
      <c r="Y2650" s="175" t="n"/>
      <c r="Z2650" s="175" t="n"/>
      <c r="AA2650" s="175" t="n"/>
      <c r="AB2650" s="175" t="n"/>
      <c r="AC2650" s="175" t="n"/>
      <c r="AD2650" s="175" t="n"/>
      <c r="AE2650" s="175" t="n"/>
      <c r="AF2650" s="175" t="n"/>
      <c r="AG2650" s="175" t="n"/>
      <c r="AH2650" s="175" t="n"/>
      <c r="AI2650" s="175" t="n"/>
      <c r="AJ2650" s="175" t="n"/>
    </row>
    <row r="2651">
      <c r="B2651" s="175" t="n"/>
      <c r="C2651" s="175" t="n"/>
      <c r="D2651" s="175" t="n"/>
      <c r="E2651" s="175" t="n"/>
      <c r="F2651" s="175" t="n"/>
      <c r="G2651" s="175" t="n"/>
      <c r="H2651" s="175" t="n"/>
      <c r="I2651" s="175" t="n"/>
      <c r="J2651" s="175" t="n"/>
      <c r="K2651" s="175" t="n"/>
      <c r="L2651" s="175" t="n"/>
      <c r="M2651" s="175" t="n"/>
      <c r="N2651" s="175" t="n"/>
      <c r="O2651" s="175" t="n"/>
      <c r="P2651" s="175" t="n"/>
      <c r="Q2651" s="175" t="n"/>
      <c r="R2651" s="175" t="n"/>
      <c r="S2651" s="257" t="n"/>
      <c r="U2651" s="296" t="n"/>
      <c r="V2651" s="175" t="n"/>
      <c r="W2651" s="175" t="n"/>
      <c r="X2651" s="175" t="n"/>
      <c r="Y2651" s="175" t="n"/>
      <c r="Z2651" s="175" t="n"/>
      <c r="AA2651" s="175" t="n"/>
      <c r="AB2651" s="175" t="n"/>
      <c r="AC2651" s="175" t="n"/>
      <c r="AD2651" s="175" t="n"/>
      <c r="AE2651" s="175" t="n"/>
      <c r="AF2651" s="175" t="n"/>
      <c r="AG2651" s="175" t="n"/>
      <c r="AH2651" s="175" t="n"/>
      <c r="AI2651" s="175" t="n"/>
      <c r="AJ2651" s="175" t="n"/>
    </row>
    <row r="2652">
      <c r="B2652" s="175" t="n"/>
      <c r="C2652" s="175" t="n"/>
      <c r="D2652" s="175" t="n"/>
      <c r="E2652" s="175" t="n"/>
      <c r="F2652" s="175" t="n"/>
      <c r="G2652" s="175" t="n"/>
      <c r="H2652" s="175" t="n"/>
      <c r="I2652" s="175" t="n"/>
      <c r="J2652" s="175" t="n"/>
      <c r="K2652" s="175" t="n"/>
      <c r="L2652" s="175" t="n"/>
      <c r="M2652" s="175" t="n"/>
      <c r="N2652" s="175" t="n"/>
      <c r="O2652" s="175" t="n"/>
      <c r="P2652" s="175" t="n"/>
      <c r="Q2652" s="175" t="n"/>
      <c r="R2652" s="175" t="n"/>
      <c r="S2652" s="257" t="n"/>
      <c r="U2652" s="296" t="n"/>
      <c r="V2652" s="175" t="n"/>
      <c r="W2652" s="175" t="n"/>
      <c r="X2652" s="175" t="n"/>
      <c r="Y2652" s="175" t="n"/>
      <c r="Z2652" s="175" t="n"/>
      <c r="AA2652" s="175" t="n"/>
      <c r="AB2652" s="175" t="n"/>
      <c r="AC2652" s="175" t="n"/>
      <c r="AD2652" s="175" t="n"/>
      <c r="AE2652" s="175" t="n"/>
      <c r="AF2652" s="175" t="n"/>
      <c r="AG2652" s="175" t="n"/>
      <c r="AH2652" s="175" t="n"/>
      <c r="AI2652" s="175" t="n"/>
      <c r="AJ2652" s="175" t="n"/>
    </row>
    <row r="2653">
      <c r="B2653" s="175" t="n"/>
      <c r="C2653" s="175" t="n"/>
      <c r="D2653" s="175" t="n"/>
      <c r="E2653" s="175" t="n"/>
      <c r="F2653" s="175" t="n"/>
      <c r="G2653" s="175" t="n"/>
      <c r="H2653" s="175" t="n"/>
      <c r="I2653" s="175" t="n"/>
      <c r="J2653" s="175" t="n"/>
      <c r="K2653" s="175" t="n"/>
      <c r="L2653" s="175" t="n"/>
      <c r="M2653" s="175" t="n"/>
      <c r="N2653" s="175" t="n"/>
      <c r="O2653" s="175" t="n"/>
      <c r="P2653" s="175" t="n"/>
      <c r="Q2653" s="175" t="n"/>
      <c r="R2653" s="175" t="n"/>
      <c r="S2653" s="257" t="n"/>
      <c r="U2653" s="296" t="n"/>
      <c r="V2653" s="175" t="n"/>
      <c r="W2653" s="175" t="n"/>
      <c r="X2653" s="175" t="n"/>
      <c r="Y2653" s="175" t="n"/>
      <c r="Z2653" s="175" t="n"/>
      <c r="AA2653" s="175" t="n"/>
      <c r="AB2653" s="175" t="n"/>
      <c r="AC2653" s="175" t="n"/>
      <c r="AD2653" s="175" t="n"/>
      <c r="AE2653" s="175" t="n"/>
      <c r="AF2653" s="175" t="n"/>
      <c r="AG2653" s="175" t="n"/>
      <c r="AH2653" s="175" t="n"/>
      <c r="AI2653" s="175" t="n"/>
      <c r="AJ2653" s="175" t="n"/>
    </row>
    <row r="2654">
      <c r="B2654" s="175" t="n"/>
      <c r="C2654" s="175" t="n"/>
      <c r="D2654" s="175" t="n"/>
      <c r="E2654" s="175" t="n"/>
      <c r="F2654" s="175" t="n"/>
      <c r="G2654" s="175" t="n"/>
      <c r="H2654" s="175" t="n"/>
      <c r="I2654" s="175" t="n"/>
      <c r="J2654" s="175" t="n"/>
      <c r="K2654" s="175" t="n"/>
      <c r="L2654" s="175" t="n"/>
      <c r="M2654" s="175" t="n"/>
      <c r="N2654" s="175" t="n"/>
      <c r="O2654" s="175" t="n"/>
      <c r="P2654" s="175" t="n"/>
      <c r="Q2654" s="175" t="n"/>
      <c r="R2654" s="175" t="n"/>
      <c r="S2654" s="257" t="n"/>
      <c r="U2654" s="296" t="n"/>
      <c r="V2654" s="175" t="n"/>
      <c r="W2654" s="175" t="n"/>
      <c r="X2654" s="175" t="n"/>
      <c r="Y2654" s="175" t="n"/>
      <c r="Z2654" s="175" t="n"/>
      <c r="AA2654" s="175" t="n"/>
      <c r="AB2654" s="175" t="n"/>
      <c r="AC2654" s="175" t="n"/>
      <c r="AD2654" s="175" t="n"/>
      <c r="AE2654" s="175" t="n"/>
      <c r="AF2654" s="175" t="n"/>
      <c r="AG2654" s="175" t="n"/>
      <c r="AH2654" s="175" t="n"/>
      <c r="AI2654" s="175" t="n"/>
      <c r="AJ2654" s="175" t="n"/>
    </row>
    <row r="2655">
      <c r="B2655" s="175" t="n"/>
      <c r="C2655" s="175" t="n"/>
      <c r="D2655" s="175" t="n"/>
      <c r="E2655" s="175" t="n"/>
      <c r="F2655" s="175" t="n"/>
      <c r="G2655" s="175" t="n"/>
      <c r="H2655" s="175" t="n"/>
      <c r="I2655" s="175" t="n"/>
      <c r="J2655" s="175" t="n"/>
      <c r="K2655" s="175" t="n"/>
      <c r="L2655" s="175" t="n"/>
      <c r="M2655" s="175" t="n"/>
      <c r="N2655" s="175" t="n"/>
      <c r="O2655" s="175" t="n"/>
      <c r="P2655" s="175" t="n"/>
      <c r="Q2655" s="175" t="n"/>
      <c r="R2655" s="175" t="n"/>
      <c r="S2655" s="257" t="n"/>
      <c r="U2655" s="296" t="n"/>
      <c r="V2655" s="175" t="n"/>
      <c r="W2655" s="175" t="n"/>
      <c r="X2655" s="175" t="n"/>
      <c r="Y2655" s="175" t="n"/>
      <c r="Z2655" s="175" t="n"/>
      <c r="AA2655" s="175" t="n"/>
      <c r="AB2655" s="175" t="n"/>
      <c r="AC2655" s="175" t="n"/>
      <c r="AD2655" s="175" t="n"/>
      <c r="AE2655" s="175" t="n"/>
      <c r="AF2655" s="175" t="n"/>
      <c r="AG2655" s="175" t="n"/>
      <c r="AH2655" s="175" t="n"/>
      <c r="AI2655" s="175" t="n"/>
      <c r="AJ2655" s="175" t="n"/>
    </row>
    <row r="2656">
      <c r="B2656" s="175" t="n"/>
      <c r="C2656" s="175" t="n"/>
      <c r="D2656" s="175" t="n"/>
      <c r="E2656" s="175" t="n"/>
      <c r="F2656" s="175" t="n"/>
      <c r="G2656" s="175" t="n"/>
      <c r="H2656" s="175" t="n"/>
      <c r="I2656" s="175" t="n"/>
      <c r="J2656" s="175" t="n"/>
      <c r="K2656" s="175" t="n"/>
      <c r="L2656" s="175" t="n"/>
      <c r="M2656" s="175" t="n"/>
      <c r="N2656" s="175" t="n"/>
      <c r="O2656" s="175" t="n"/>
      <c r="P2656" s="175" t="n"/>
      <c r="Q2656" s="175" t="n"/>
      <c r="R2656" s="175" t="n"/>
      <c r="S2656" s="257" t="n"/>
      <c r="U2656" s="296" t="n"/>
      <c r="V2656" s="175" t="n"/>
      <c r="W2656" s="175" t="n"/>
      <c r="X2656" s="175" t="n"/>
      <c r="Y2656" s="175" t="n"/>
      <c r="Z2656" s="175" t="n"/>
      <c r="AA2656" s="175" t="n"/>
      <c r="AB2656" s="175" t="n"/>
      <c r="AC2656" s="175" t="n"/>
      <c r="AD2656" s="175" t="n"/>
      <c r="AE2656" s="175" t="n"/>
      <c r="AF2656" s="175" t="n"/>
      <c r="AG2656" s="175" t="n"/>
      <c r="AH2656" s="175" t="n"/>
      <c r="AI2656" s="175" t="n"/>
      <c r="AJ2656" s="175" t="n"/>
    </row>
    <row r="2657">
      <c r="B2657" s="175" t="n"/>
      <c r="C2657" s="175" t="n"/>
      <c r="D2657" s="175" t="n"/>
      <c r="E2657" s="175" t="n"/>
      <c r="F2657" s="175" t="n"/>
      <c r="G2657" s="175" t="n"/>
      <c r="H2657" s="175" t="n"/>
      <c r="I2657" s="175" t="n"/>
      <c r="J2657" s="175" t="n"/>
      <c r="K2657" s="175" t="n"/>
      <c r="L2657" s="175" t="n"/>
      <c r="M2657" s="175" t="n"/>
      <c r="N2657" s="175" t="n"/>
      <c r="O2657" s="175" t="n"/>
      <c r="P2657" s="175" t="n"/>
      <c r="Q2657" s="175" t="n"/>
      <c r="R2657" s="175" t="n"/>
      <c r="S2657" s="257" t="n"/>
      <c r="U2657" s="296" t="n"/>
      <c r="V2657" s="175" t="n"/>
      <c r="W2657" s="175" t="n"/>
      <c r="X2657" s="175" t="n"/>
      <c r="Y2657" s="175" t="n"/>
      <c r="Z2657" s="175" t="n"/>
      <c r="AA2657" s="175" t="n"/>
      <c r="AB2657" s="175" t="n"/>
      <c r="AC2657" s="175" t="n"/>
      <c r="AD2657" s="175" t="n"/>
      <c r="AE2657" s="175" t="n"/>
      <c r="AF2657" s="175" t="n"/>
      <c r="AG2657" s="175" t="n"/>
      <c r="AH2657" s="175" t="n"/>
      <c r="AI2657" s="175" t="n"/>
      <c r="AJ2657" s="175" t="n"/>
    </row>
    <row r="2658">
      <c r="B2658" s="175" t="n"/>
      <c r="C2658" s="175" t="n"/>
      <c r="D2658" s="175" t="n"/>
      <c r="E2658" s="175" t="n"/>
      <c r="F2658" s="175" t="n"/>
      <c r="G2658" s="175" t="n"/>
      <c r="H2658" s="175" t="n"/>
      <c r="I2658" s="175" t="n"/>
      <c r="J2658" s="175" t="n"/>
      <c r="K2658" s="175" t="n"/>
      <c r="L2658" s="175" t="n"/>
      <c r="M2658" s="175" t="n"/>
      <c r="N2658" s="175" t="n"/>
      <c r="O2658" s="175" t="n"/>
      <c r="P2658" s="175" t="n"/>
      <c r="Q2658" s="175" t="n"/>
      <c r="R2658" s="175" t="n"/>
      <c r="S2658" s="257" t="n"/>
      <c r="U2658" s="296" t="n"/>
      <c r="V2658" s="175" t="n"/>
      <c r="W2658" s="175" t="n"/>
      <c r="X2658" s="175" t="n"/>
      <c r="Y2658" s="175" t="n"/>
      <c r="Z2658" s="175" t="n"/>
      <c r="AA2658" s="175" t="n"/>
      <c r="AB2658" s="175" t="n"/>
      <c r="AC2658" s="175" t="n"/>
      <c r="AD2658" s="175" t="n"/>
      <c r="AE2658" s="175" t="n"/>
      <c r="AF2658" s="175" t="n"/>
      <c r="AG2658" s="175" t="n"/>
      <c r="AH2658" s="175" t="n"/>
      <c r="AI2658" s="175" t="n"/>
      <c r="AJ2658" s="175" t="n"/>
    </row>
    <row r="2659">
      <c r="B2659" s="175" t="n"/>
      <c r="C2659" s="175" t="n"/>
      <c r="D2659" s="175" t="n"/>
      <c r="E2659" s="175" t="n"/>
      <c r="F2659" s="175" t="n"/>
      <c r="G2659" s="175" t="n"/>
      <c r="H2659" s="175" t="n"/>
      <c r="I2659" s="175" t="n"/>
      <c r="J2659" s="175" t="n"/>
      <c r="K2659" s="175" t="n"/>
      <c r="L2659" s="175" t="n"/>
      <c r="M2659" s="175" t="n"/>
      <c r="N2659" s="175" t="n"/>
      <c r="O2659" s="175" t="n"/>
      <c r="P2659" s="175" t="n"/>
      <c r="Q2659" s="175" t="n"/>
      <c r="R2659" s="175" t="n"/>
      <c r="S2659" s="257" t="n"/>
      <c r="U2659" s="296" t="n"/>
      <c r="V2659" s="175" t="n"/>
      <c r="W2659" s="175" t="n"/>
      <c r="X2659" s="175" t="n"/>
      <c r="Y2659" s="175" t="n"/>
      <c r="Z2659" s="175" t="n"/>
      <c r="AA2659" s="175" t="n"/>
      <c r="AB2659" s="175" t="n"/>
      <c r="AC2659" s="175" t="n"/>
      <c r="AD2659" s="175" t="n"/>
      <c r="AE2659" s="175" t="n"/>
      <c r="AF2659" s="175" t="n"/>
      <c r="AG2659" s="175" t="n"/>
      <c r="AH2659" s="175" t="n"/>
      <c r="AI2659" s="175" t="n"/>
      <c r="AJ2659" s="175" t="n"/>
    </row>
    <row r="2660">
      <c r="B2660" s="175" t="n"/>
      <c r="C2660" s="175" t="n"/>
      <c r="D2660" s="175" t="n"/>
      <c r="E2660" s="175" t="n"/>
      <c r="F2660" s="175" t="n"/>
      <c r="G2660" s="175" t="n"/>
      <c r="H2660" s="175" t="n"/>
      <c r="I2660" s="175" t="n"/>
      <c r="J2660" s="175" t="n"/>
      <c r="K2660" s="175" t="n"/>
      <c r="L2660" s="175" t="n"/>
      <c r="M2660" s="175" t="n"/>
      <c r="N2660" s="175" t="n"/>
      <c r="O2660" s="175" t="n"/>
      <c r="P2660" s="175" t="n"/>
      <c r="Q2660" s="175" t="n"/>
      <c r="R2660" s="175" t="n"/>
      <c r="S2660" s="257" t="n"/>
      <c r="U2660" s="296" t="n"/>
      <c r="V2660" s="175" t="n"/>
      <c r="W2660" s="175" t="n"/>
      <c r="X2660" s="175" t="n"/>
      <c r="Y2660" s="175" t="n"/>
      <c r="Z2660" s="175" t="n"/>
      <c r="AA2660" s="175" t="n"/>
      <c r="AB2660" s="175" t="n"/>
      <c r="AC2660" s="175" t="n"/>
      <c r="AD2660" s="175" t="n"/>
      <c r="AE2660" s="175" t="n"/>
      <c r="AF2660" s="175" t="n"/>
      <c r="AG2660" s="175" t="n"/>
      <c r="AH2660" s="175" t="n"/>
      <c r="AI2660" s="175" t="n"/>
      <c r="AJ2660" s="175" t="n"/>
    </row>
    <row r="2661">
      <c r="B2661" s="175" t="n"/>
      <c r="C2661" s="175" t="n"/>
      <c r="D2661" s="175" t="n"/>
      <c r="E2661" s="175" t="n"/>
      <c r="F2661" s="175" t="n"/>
      <c r="G2661" s="175" t="n"/>
      <c r="H2661" s="175" t="n"/>
      <c r="I2661" s="175" t="n"/>
      <c r="J2661" s="175" t="n"/>
      <c r="K2661" s="175" t="n"/>
      <c r="L2661" s="175" t="n"/>
      <c r="M2661" s="175" t="n"/>
      <c r="N2661" s="175" t="n"/>
      <c r="O2661" s="175" t="n"/>
      <c r="P2661" s="175" t="n"/>
      <c r="Q2661" s="175" t="n"/>
      <c r="R2661" s="175" t="n"/>
      <c r="S2661" s="257" t="n"/>
      <c r="U2661" s="296" t="n"/>
      <c r="V2661" s="175" t="n"/>
      <c r="W2661" s="175" t="n"/>
      <c r="X2661" s="175" t="n"/>
      <c r="Y2661" s="175" t="n"/>
      <c r="Z2661" s="175" t="n"/>
      <c r="AA2661" s="175" t="n"/>
      <c r="AB2661" s="175" t="n"/>
      <c r="AC2661" s="175" t="n"/>
      <c r="AD2661" s="175" t="n"/>
      <c r="AE2661" s="175" t="n"/>
      <c r="AF2661" s="175" t="n"/>
      <c r="AG2661" s="175" t="n"/>
      <c r="AH2661" s="175" t="n"/>
      <c r="AI2661" s="175" t="n"/>
      <c r="AJ2661" s="175" t="n"/>
    </row>
    <row r="2662">
      <c r="B2662" s="175" t="n"/>
      <c r="C2662" s="175" t="n"/>
      <c r="D2662" s="175" t="n"/>
      <c r="E2662" s="175" t="n"/>
      <c r="F2662" s="175" t="n"/>
      <c r="G2662" s="175" t="n"/>
      <c r="H2662" s="175" t="n"/>
      <c r="I2662" s="175" t="n"/>
      <c r="J2662" s="175" t="n"/>
      <c r="K2662" s="175" t="n"/>
      <c r="L2662" s="175" t="n"/>
      <c r="M2662" s="175" t="n"/>
      <c r="N2662" s="175" t="n"/>
      <c r="O2662" s="175" t="n"/>
      <c r="P2662" s="175" t="n"/>
      <c r="Q2662" s="175" t="n"/>
      <c r="R2662" s="175" t="n"/>
      <c r="S2662" s="257" t="n"/>
      <c r="U2662" s="296" t="n"/>
      <c r="V2662" s="175" t="n"/>
      <c r="W2662" s="175" t="n"/>
      <c r="X2662" s="175" t="n"/>
      <c r="Y2662" s="175" t="n"/>
      <c r="Z2662" s="175" t="n"/>
      <c r="AA2662" s="175" t="n"/>
      <c r="AB2662" s="175" t="n"/>
      <c r="AC2662" s="175" t="n"/>
      <c r="AD2662" s="175" t="n"/>
      <c r="AE2662" s="175" t="n"/>
      <c r="AF2662" s="175" t="n"/>
      <c r="AG2662" s="175" t="n"/>
      <c r="AH2662" s="175" t="n"/>
      <c r="AI2662" s="175" t="n"/>
      <c r="AJ2662" s="175" t="n"/>
    </row>
    <row r="2663">
      <c r="B2663" s="175" t="n"/>
      <c r="C2663" s="175" t="n"/>
      <c r="D2663" s="175" t="n"/>
      <c r="E2663" s="175" t="n"/>
      <c r="F2663" s="175" t="n"/>
      <c r="G2663" s="175" t="n"/>
      <c r="H2663" s="175" t="n"/>
      <c r="I2663" s="175" t="n"/>
      <c r="J2663" s="175" t="n"/>
      <c r="K2663" s="175" t="n"/>
      <c r="L2663" s="175" t="n"/>
      <c r="M2663" s="175" t="n"/>
      <c r="N2663" s="175" t="n"/>
      <c r="O2663" s="175" t="n"/>
      <c r="P2663" s="175" t="n"/>
      <c r="Q2663" s="175" t="n"/>
      <c r="R2663" s="175" t="n"/>
      <c r="S2663" s="257" t="n"/>
      <c r="U2663" s="296" t="n"/>
      <c r="V2663" s="175" t="n"/>
      <c r="W2663" s="175" t="n"/>
      <c r="X2663" s="175" t="n"/>
      <c r="Y2663" s="175" t="n"/>
      <c r="Z2663" s="175" t="n"/>
      <c r="AA2663" s="175" t="n"/>
      <c r="AB2663" s="175" t="n"/>
      <c r="AC2663" s="175" t="n"/>
      <c r="AD2663" s="175" t="n"/>
      <c r="AE2663" s="175" t="n"/>
      <c r="AF2663" s="175" t="n"/>
      <c r="AG2663" s="175" t="n"/>
      <c r="AH2663" s="175" t="n"/>
      <c r="AI2663" s="175" t="n"/>
      <c r="AJ2663" s="175" t="n"/>
    </row>
    <row r="2664">
      <c r="B2664" s="175" t="n"/>
      <c r="C2664" s="175" t="n"/>
      <c r="D2664" s="175" t="n"/>
      <c r="E2664" s="175" t="n"/>
      <c r="F2664" s="175" t="n"/>
      <c r="G2664" s="175" t="n"/>
      <c r="H2664" s="175" t="n"/>
      <c r="I2664" s="175" t="n"/>
      <c r="J2664" s="175" t="n"/>
      <c r="K2664" s="175" t="n"/>
      <c r="L2664" s="175" t="n"/>
      <c r="M2664" s="175" t="n"/>
      <c r="N2664" s="175" t="n"/>
      <c r="O2664" s="175" t="n"/>
      <c r="P2664" s="175" t="n"/>
      <c r="Q2664" s="175" t="n"/>
      <c r="R2664" s="175" t="n"/>
      <c r="S2664" s="257" t="n"/>
      <c r="U2664" s="296" t="n"/>
      <c r="V2664" s="175" t="n"/>
      <c r="W2664" s="175" t="n"/>
      <c r="X2664" s="175" t="n"/>
      <c r="Y2664" s="175" t="n"/>
      <c r="Z2664" s="175" t="n"/>
      <c r="AA2664" s="175" t="n"/>
      <c r="AB2664" s="175" t="n"/>
      <c r="AC2664" s="175" t="n"/>
      <c r="AD2664" s="175" t="n"/>
      <c r="AE2664" s="175" t="n"/>
      <c r="AF2664" s="175" t="n"/>
      <c r="AG2664" s="175" t="n"/>
      <c r="AH2664" s="175" t="n"/>
      <c r="AI2664" s="175" t="n"/>
      <c r="AJ2664" s="175" t="n"/>
    </row>
    <row r="2665">
      <c r="B2665" s="175" t="n"/>
      <c r="C2665" s="175" t="n"/>
      <c r="D2665" s="175" t="n"/>
      <c r="E2665" s="175" t="n"/>
      <c r="F2665" s="175" t="n"/>
      <c r="G2665" s="175" t="n"/>
      <c r="H2665" s="175" t="n"/>
      <c r="I2665" s="175" t="n"/>
      <c r="J2665" s="175" t="n"/>
      <c r="K2665" s="175" t="n"/>
      <c r="L2665" s="175" t="n"/>
      <c r="M2665" s="175" t="n"/>
      <c r="N2665" s="175" t="n"/>
      <c r="O2665" s="175" t="n"/>
      <c r="P2665" s="175" t="n"/>
      <c r="Q2665" s="175" t="n"/>
      <c r="R2665" s="175" t="n"/>
      <c r="S2665" s="257" t="n"/>
      <c r="U2665" s="296" t="n"/>
      <c r="V2665" s="175" t="n"/>
      <c r="W2665" s="175" t="n"/>
      <c r="X2665" s="175" t="n"/>
      <c r="Y2665" s="175" t="n"/>
      <c r="Z2665" s="175" t="n"/>
      <c r="AA2665" s="175" t="n"/>
      <c r="AB2665" s="175" t="n"/>
      <c r="AC2665" s="175" t="n"/>
      <c r="AD2665" s="175" t="n"/>
      <c r="AE2665" s="175" t="n"/>
      <c r="AF2665" s="175" t="n"/>
      <c r="AG2665" s="175" t="n"/>
      <c r="AH2665" s="175" t="n"/>
      <c r="AI2665" s="175" t="n"/>
      <c r="AJ2665" s="175" t="n"/>
    </row>
    <row r="2666">
      <c r="B2666" s="175" t="n"/>
      <c r="C2666" s="175" t="n"/>
      <c r="D2666" s="175" t="n"/>
      <c r="E2666" s="175" t="n"/>
      <c r="F2666" s="175" t="n"/>
      <c r="G2666" s="175" t="n"/>
      <c r="H2666" s="175" t="n"/>
      <c r="I2666" s="175" t="n"/>
      <c r="J2666" s="175" t="n"/>
      <c r="K2666" s="175" t="n"/>
      <c r="L2666" s="175" t="n"/>
      <c r="M2666" s="175" t="n"/>
      <c r="N2666" s="175" t="n"/>
      <c r="O2666" s="175" t="n"/>
      <c r="P2666" s="175" t="n"/>
      <c r="Q2666" s="175" t="n"/>
      <c r="R2666" s="175" t="n"/>
      <c r="S2666" s="257" t="n"/>
      <c r="U2666" s="296" t="n"/>
      <c r="V2666" s="175" t="n"/>
      <c r="W2666" s="175" t="n"/>
      <c r="X2666" s="175" t="n"/>
      <c r="Y2666" s="175" t="n"/>
      <c r="Z2666" s="175" t="n"/>
      <c r="AA2666" s="175" t="n"/>
      <c r="AB2666" s="175" t="n"/>
      <c r="AC2666" s="175" t="n"/>
      <c r="AD2666" s="175" t="n"/>
      <c r="AE2666" s="175" t="n"/>
      <c r="AF2666" s="175" t="n"/>
      <c r="AG2666" s="175" t="n"/>
      <c r="AH2666" s="175" t="n"/>
      <c r="AI2666" s="175" t="n"/>
      <c r="AJ2666" s="175" t="n"/>
    </row>
    <row r="2667">
      <c r="B2667" s="175" t="n"/>
      <c r="C2667" s="175" t="n"/>
      <c r="D2667" s="175" t="n"/>
      <c r="E2667" s="175" t="n"/>
      <c r="F2667" s="175" t="n"/>
      <c r="G2667" s="175" t="n"/>
      <c r="H2667" s="175" t="n"/>
      <c r="I2667" s="175" t="n"/>
      <c r="J2667" s="175" t="n"/>
      <c r="K2667" s="175" t="n"/>
      <c r="L2667" s="175" t="n"/>
      <c r="M2667" s="175" t="n"/>
      <c r="N2667" s="175" t="n"/>
      <c r="O2667" s="175" t="n"/>
      <c r="P2667" s="175" t="n"/>
      <c r="Q2667" s="175" t="n"/>
      <c r="R2667" s="175" t="n"/>
      <c r="S2667" s="257" t="n"/>
      <c r="U2667" s="296" t="n"/>
      <c r="V2667" s="175" t="n"/>
      <c r="W2667" s="175" t="n"/>
      <c r="X2667" s="175" t="n"/>
      <c r="Y2667" s="175" t="n"/>
      <c r="Z2667" s="175" t="n"/>
      <c r="AA2667" s="175" t="n"/>
      <c r="AB2667" s="175" t="n"/>
      <c r="AC2667" s="175" t="n"/>
      <c r="AD2667" s="175" t="n"/>
      <c r="AE2667" s="175" t="n"/>
      <c r="AF2667" s="175" t="n"/>
      <c r="AG2667" s="175" t="n"/>
      <c r="AH2667" s="175" t="n"/>
      <c r="AI2667" s="175" t="n"/>
      <c r="AJ2667" s="175" t="n"/>
    </row>
    <row r="2668">
      <c r="B2668" s="175" t="n"/>
      <c r="C2668" s="175" t="n"/>
      <c r="D2668" s="175" t="n"/>
      <c r="E2668" s="175" t="n"/>
      <c r="F2668" s="175" t="n"/>
      <c r="G2668" s="175" t="n"/>
      <c r="H2668" s="175" t="n"/>
      <c r="I2668" s="175" t="n"/>
      <c r="J2668" s="175" t="n"/>
      <c r="K2668" s="175" t="n"/>
      <c r="L2668" s="175" t="n"/>
      <c r="M2668" s="175" t="n"/>
      <c r="N2668" s="175" t="n"/>
      <c r="O2668" s="175" t="n"/>
      <c r="P2668" s="175" t="n"/>
      <c r="Q2668" s="175" t="n"/>
      <c r="R2668" s="175" t="n"/>
      <c r="S2668" s="257" t="n"/>
      <c r="U2668" s="296" t="n"/>
      <c r="V2668" s="175" t="n"/>
      <c r="W2668" s="175" t="n"/>
      <c r="X2668" s="175" t="n"/>
      <c r="Y2668" s="175" t="n"/>
      <c r="Z2668" s="175" t="n"/>
      <c r="AA2668" s="175" t="n"/>
      <c r="AB2668" s="175" t="n"/>
      <c r="AC2668" s="175" t="n"/>
      <c r="AD2668" s="175" t="n"/>
      <c r="AE2668" s="175" t="n"/>
      <c r="AF2668" s="175" t="n"/>
      <c r="AG2668" s="175" t="n"/>
      <c r="AH2668" s="175" t="n"/>
      <c r="AI2668" s="175" t="n"/>
      <c r="AJ2668" s="175" t="n"/>
    </row>
    <row r="2669">
      <c r="B2669" s="175" t="n"/>
      <c r="C2669" s="175" t="n"/>
      <c r="D2669" s="175" t="n"/>
      <c r="E2669" s="175" t="n"/>
      <c r="F2669" s="175" t="n"/>
      <c r="G2669" s="175" t="n"/>
      <c r="H2669" s="175" t="n"/>
      <c r="I2669" s="175" t="n"/>
      <c r="J2669" s="175" t="n"/>
      <c r="K2669" s="175" t="n"/>
      <c r="L2669" s="175" t="n"/>
      <c r="M2669" s="175" t="n"/>
      <c r="N2669" s="175" t="n"/>
      <c r="O2669" s="175" t="n"/>
      <c r="P2669" s="175" t="n"/>
      <c r="Q2669" s="175" t="n"/>
      <c r="R2669" s="175" t="n"/>
      <c r="S2669" s="257" t="n"/>
      <c r="U2669" s="296" t="n"/>
      <c r="V2669" s="175" t="n"/>
      <c r="W2669" s="175" t="n"/>
      <c r="X2669" s="175" t="n"/>
      <c r="Y2669" s="175" t="n"/>
      <c r="Z2669" s="175" t="n"/>
      <c r="AA2669" s="175" t="n"/>
      <c r="AB2669" s="175" t="n"/>
      <c r="AC2669" s="175" t="n"/>
      <c r="AD2669" s="175" t="n"/>
      <c r="AE2669" s="175" t="n"/>
      <c r="AF2669" s="175" t="n"/>
      <c r="AG2669" s="175" t="n"/>
      <c r="AH2669" s="175" t="n"/>
      <c r="AI2669" s="175" t="n"/>
      <c r="AJ2669" s="175" t="n"/>
    </row>
    <row r="2670">
      <c r="B2670" s="175" t="n"/>
      <c r="C2670" s="175" t="n"/>
      <c r="D2670" s="175" t="n"/>
      <c r="E2670" s="175" t="n"/>
      <c r="F2670" s="175" t="n"/>
      <c r="G2670" s="175" t="n"/>
      <c r="H2670" s="175" t="n"/>
      <c r="I2670" s="175" t="n"/>
      <c r="J2670" s="175" t="n"/>
      <c r="K2670" s="175" t="n"/>
      <c r="L2670" s="175" t="n"/>
      <c r="M2670" s="175" t="n"/>
      <c r="N2670" s="175" t="n"/>
      <c r="O2670" s="175" t="n"/>
      <c r="P2670" s="175" t="n"/>
      <c r="Q2670" s="175" t="n"/>
      <c r="R2670" s="175" t="n"/>
      <c r="S2670" s="257" t="n"/>
      <c r="U2670" s="296" t="n"/>
      <c r="V2670" s="175" t="n"/>
      <c r="W2670" s="175" t="n"/>
      <c r="X2670" s="175" t="n"/>
      <c r="Y2670" s="175" t="n"/>
      <c r="Z2670" s="175" t="n"/>
      <c r="AA2670" s="175" t="n"/>
      <c r="AB2670" s="175" t="n"/>
      <c r="AC2670" s="175" t="n"/>
      <c r="AD2670" s="175" t="n"/>
      <c r="AE2670" s="175" t="n"/>
      <c r="AF2670" s="175" t="n"/>
      <c r="AG2670" s="175" t="n"/>
      <c r="AH2670" s="175" t="n"/>
      <c r="AI2670" s="175" t="n"/>
      <c r="AJ2670" s="175" t="n"/>
    </row>
    <row r="2671">
      <c r="B2671" s="175" t="n"/>
      <c r="C2671" s="175" t="n"/>
      <c r="D2671" s="175" t="n"/>
      <c r="E2671" s="175" t="n"/>
      <c r="F2671" s="175" t="n"/>
      <c r="G2671" s="175" t="n"/>
      <c r="H2671" s="175" t="n"/>
      <c r="I2671" s="175" t="n"/>
      <c r="J2671" s="175" t="n"/>
      <c r="K2671" s="175" t="n"/>
      <c r="L2671" s="175" t="n"/>
      <c r="M2671" s="175" t="n"/>
      <c r="N2671" s="175" t="n"/>
      <c r="O2671" s="175" t="n"/>
      <c r="P2671" s="175" t="n"/>
      <c r="Q2671" s="175" t="n"/>
      <c r="R2671" s="175" t="n"/>
      <c r="S2671" s="257" t="n"/>
      <c r="U2671" s="296" t="n"/>
      <c r="V2671" s="175" t="n"/>
      <c r="W2671" s="175" t="n"/>
      <c r="X2671" s="175" t="n"/>
      <c r="Y2671" s="175" t="n"/>
      <c r="Z2671" s="175" t="n"/>
      <c r="AA2671" s="175" t="n"/>
      <c r="AB2671" s="175" t="n"/>
      <c r="AC2671" s="175" t="n"/>
      <c r="AD2671" s="175" t="n"/>
      <c r="AE2671" s="175" t="n"/>
      <c r="AF2671" s="175" t="n"/>
      <c r="AG2671" s="175" t="n"/>
      <c r="AH2671" s="175" t="n"/>
      <c r="AI2671" s="175" t="n"/>
      <c r="AJ2671" s="175" t="n"/>
    </row>
    <row r="2672">
      <c r="B2672" s="175" t="n"/>
      <c r="C2672" s="175" t="n"/>
      <c r="D2672" s="175" t="n"/>
      <c r="E2672" s="175" t="n"/>
      <c r="F2672" s="175" t="n"/>
      <c r="G2672" s="175" t="n"/>
      <c r="H2672" s="175" t="n"/>
      <c r="I2672" s="175" t="n"/>
      <c r="J2672" s="175" t="n"/>
      <c r="K2672" s="175" t="n"/>
      <c r="L2672" s="175" t="n"/>
      <c r="M2672" s="175" t="n"/>
      <c r="N2672" s="175" t="n"/>
      <c r="O2672" s="175" t="n"/>
      <c r="P2672" s="175" t="n"/>
      <c r="Q2672" s="175" t="n"/>
      <c r="R2672" s="175" t="n"/>
      <c r="S2672" s="257" t="n"/>
      <c r="U2672" s="296" t="n"/>
      <c r="V2672" s="175" t="n"/>
      <c r="W2672" s="175" t="n"/>
      <c r="X2672" s="175" t="n"/>
      <c r="Y2672" s="175" t="n"/>
      <c r="Z2672" s="175" t="n"/>
      <c r="AA2672" s="175" t="n"/>
      <c r="AB2672" s="175" t="n"/>
      <c r="AC2672" s="175" t="n"/>
      <c r="AD2672" s="175" t="n"/>
      <c r="AE2672" s="175" t="n"/>
      <c r="AF2672" s="175" t="n"/>
      <c r="AG2672" s="175" t="n"/>
      <c r="AH2672" s="175" t="n"/>
      <c r="AI2672" s="175" t="n"/>
      <c r="AJ2672" s="175" t="n"/>
    </row>
    <row r="2673">
      <c r="B2673" s="175" t="n"/>
      <c r="C2673" s="175" t="n"/>
      <c r="D2673" s="175" t="n"/>
      <c r="E2673" s="175" t="n"/>
      <c r="F2673" s="175" t="n"/>
      <c r="G2673" s="175" t="n"/>
      <c r="H2673" s="175" t="n"/>
      <c r="I2673" s="175" t="n"/>
      <c r="J2673" s="175" t="n"/>
      <c r="K2673" s="175" t="n"/>
      <c r="L2673" s="175" t="n"/>
      <c r="M2673" s="175" t="n"/>
      <c r="N2673" s="175" t="n"/>
      <c r="O2673" s="175" t="n"/>
      <c r="P2673" s="175" t="n"/>
      <c r="Q2673" s="175" t="n"/>
      <c r="R2673" s="175" t="n"/>
      <c r="S2673" s="257" t="n"/>
      <c r="U2673" s="296" t="n"/>
      <c r="V2673" s="175" t="n"/>
      <c r="W2673" s="175" t="n"/>
      <c r="X2673" s="175" t="n"/>
      <c r="Y2673" s="175" t="n"/>
      <c r="Z2673" s="175" t="n"/>
      <c r="AA2673" s="175" t="n"/>
      <c r="AB2673" s="175" t="n"/>
      <c r="AC2673" s="175" t="n"/>
      <c r="AD2673" s="175" t="n"/>
      <c r="AE2673" s="175" t="n"/>
      <c r="AF2673" s="175" t="n"/>
      <c r="AG2673" s="175" t="n"/>
      <c r="AH2673" s="175" t="n"/>
      <c r="AI2673" s="175" t="n"/>
      <c r="AJ2673" s="175" t="n"/>
    </row>
    <row r="2674">
      <c r="B2674" s="175" t="n"/>
      <c r="C2674" s="175" t="n"/>
      <c r="D2674" s="175" t="n"/>
      <c r="E2674" s="175" t="n"/>
      <c r="F2674" s="175" t="n"/>
      <c r="G2674" s="175" t="n"/>
      <c r="H2674" s="175" t="n"/>
      <c r="I2674" s="175" t="n"/>
      <c r="J2674" s="175" t="n"/>
      <c r="K2674" s="175" t="n"/>
      <c r="L2674" s="175" t="n"/>
      <c r="M2674" s="175" t="n"/>
      <c r="N2674" s="175" t="n"/>
      <c r="O2674" s="175" t="n"/>
      <c r="P2674" s="175" t="n"/>
      <c r="Q2674" s="175" t="n"/>
      <c r="R2674" s="175" t="n"/>
      <c r="S2674" s="257" t="n"/>
      <c r="U2674" s="296" t="n"/>
      <c r="V2674" s="175" t="n"/>
      <c r="W2674" s="175" t="n"/>
      <c r="X2674" s="175" t="n"/>
      <c r="Y2674" s="175" t="n"/>
      <c r="Z2674" s="175" t="n"/>
      <c r="AA2674" s="175" t="n"/>
      <c r="AB2674" s="175" t="n"/>
      <c r="AC2674" s="175" t="n"/>
      <c r="AD2674" s="175" t="n"/>
      <c r="AE2674" s="175" t="n"/>
      <c r="AF2674" s="175" t="n"/>
      <c r="AG2674" s="175" t="n"/>
      <c r="AH2674" s="175" t="n"/>
      <c r="AI2674" s="175" t="n"/>
      <c r="AJ2674" s="175" t="n"/>
    </row>
    <row r="2675">
      <c r="B2675" s="175" t="n"/>
      <c r="C2675" s="175" t="n"/>
      <c r="D2675" s="175" t="n"/>
      <c r="E2675" s="175" t="n"/>
      <c r="F2675" s="175" t="n"/>
      <c r="G2675" s="175" t="n"/>
      <c r="H2675" s="175" t="n"/>
      <c r="I2675" s="175" t="n"/>
      <c r="J2675" s="175" t="n"/>
      <c r="K2675" s="175" t="n"/>
      <c r="L2675" s="175" t="n"/>
      <c r="M2675" s="175" t="n"/>
      <c r="N2675" s="175" t="n"/>
      <c r="O2675" s="175" t="n"/>
      <c r="P2675" s="175" t="n"/>
      <c r="Q2675" s="175" t="n"/>
      <c r="R2675" s="175" t="n"/>
      <c r="S2675" s="257" t="n"/>
      <c r="U2675" s="296" t="n"/>
      <c r="V2675" s="175" t="n"/>
      <c r="W2675" s="175" t="n"/>
      <c r="X2675" s="175" t="n"/>
      <c r="Y2675" s="175" t="n"/>
      <c r="Z2675" s="175" t="n"/>
      <c r="AA2675" s="175" t="n"/>
      <c r="AB2675" s="175" t="n"/>
      <c r="AC2675" s="175" t="n"/>
      <c r="AD2675" s="175" t="n"/>
      <c r="AE2675" s="175" t="n"/>
      <c r="AF2675" s="175" t="n"/>
      <c r="AG2675" s="175" t="n"/>
      <c r="AH2675" s="175" t="n"/>
      <c r="AI2675" s="175" t="n"/>
      <c r="AJ2675" s="175" t="n"/>
    </row>
    <row r="2676">
      <c r="B2676" s="175" t="n"/>
      <c r="C2676" s="175" t="n"/>
      <c r="D2676" s="175" t="n"/>
      <c r="E2676" s="175" t="n"/>
      <c r="F2676" s="175" t="n"/>
      <c r="G2676" s="175" t="n"/>
      <c r="H2676" s="175" t="n"/>
      <c r="I2676" s="175" t="n"/>
      <c r="J2676" s="175" t="n"/>
      <c r="K2676" s="175" t="n"/>
      <c r="L2676" s="175" t="n"/>
      <c r="M2676" s="175" t="n"/>
      <c r="N2676" s="175" t="n"/>
      <c r="O2676" s="175" t="n"/>
      <c r="P2676" s="175" t="n"/>
      <c r="Q2676" s="175" t="n"/>
      <c r="R2676" s="175" t="n"/>
      <c r="S2676" s="257" t="n"/>
      <c r="U2676" s="296" t="n"/>
      <c r="V2676" s="175" t="n"/>
      <c r="W2676" s="175" t="n"/>
      <c r="X2676" s="175" t="n"/>
      <c r="Y2676" s="175" t="n"/>
      <c r="Z2676" s="175" t="n"/>
      <c r="AA2676" s="175" t="n"/>
      <c r="AB2676" s="175" t="n"/>
      <c r="AC2676" s="175" t="n"/>
      <c r="AD2676" s="175" t="n"/>
      <c r="AE2676" s="175" t="n"/>
      <c r="AF2676" s="175" t="n"/>
      <c r="AG2676" s="175" t="n"/>
      <c r="AH2676" s="175" t="n"/>
      <c r="AI2676" s="175" t="n"/>
      <c r="AJ2676" s="175" t="n"/>
    </row>
    <row r="2677">
      <c r="B2677" s="175" t="n"/>
      <c r="C2677" s="175" t="n"/>
      <c r="D2677" s="175" t="n"/>
      <c r="E2677" s="175" t="n"/>
      <c r="F2677" s="175" t="n"/>
      <c r="G2677" s="175" t="n"/>
      <c r="H2677" s="175" t="n"/>
      <c r="I2677" s="175" t="n"/>
      <c r="J2677" s="175" t="n"/>
      <c r="K2677" s="175" t="n"/>
      <c r="L2677" s="175" t="n"/>
      <c r="M2677" s="175" t="n"/>
      <c r="N2677" s="175" t="n"/>
      <c r="O2677" s="175" t="n"/>
      <c r="P2677" s="175" t="n"/>
      <c r="Q2677" s="175" t="n"/>
      <c r="R2677" s="175" t="n"/>
      <c r="S2677" s="257" t="n"/>
      <c r="U2677" s="296" t="n"/>
      <c r="V2677" s="175" t="n"/>
      <c r="W2677" s="175" t="n"/>
      <c r="X2677" s="175" t="n"/>
      <c r="Y2677" s="175" t="n"/>
      <c r="Z2677" s="175" t="n"/>
      <c r="AA2677" s="175" t="n"/>
      <c r="AB2677" s="175" t="n"/>
      <c r="AC2677" s="175" t="n"/>
      <c r="AD2677" s="175" t="n"/>
      <c r="AE2677" s="175" t="n"/>
      <c r="AF2677" s="175" t="n"/>
      <c r="AG2677" s="175" t="n"/>
      <c r="AH2677" s="175" t="n"/>
      <c r="AI2677" s="175" t="n"/>
      <c r="AJ2677" s="175" t="n"/>
    </row>
    <row r="2678">
      <c r="B2678" s="175" t="n"/>
      <c r="C2678" s="175" t="n"/>
      <c r="D2678" s="175" t="n"/>
      <c r="E2678" s="175" t="n"/>
      <c r="F2678" s="175" t="n"/>
      <c r="G2678" s="175" t="n"/>
      <c r="H2678" s="175" t="n"/>
      <c r="I2678" s="175" t="n"/>
      <c r="J2678" s="175" t="n"/>
      <c r="K2678" s="175" t="n"/>
      <c r="L2678" s="175" t="n"/>
      <c r="M2678" s="175" t="n"/>
      <c r="N2678" s="175" t="n"/>
      <c r="O2678" s="175" t="n"/>
      <c r="P2678" s="175" t="n"/>
      <c r="Q2678" s="175" t="n"/>
      <c r="R2678" s="175" t="n"/>
      <c r="S2678" s="257" t="n"/>
      <c r="U2678" s="296" t="n"/>
      <c r="V2678" s="175" t="n"/>
      <c r="W2678" s="175" t="n"/>
      <c r="X2678" s="175" t="n"/>
      <c r="Y2678" s="175" t="n"/>
      <c r="Z2678" s="175" t="n"/>
      <c r="AA2678" s="175" t="n"/>
      <c r="AB2678" s="175" t="n"/>
      <c r="AC2678" s="175" t="n"/>
      <c r="AD2678" s="175" t="n"/>
      <c r="AE2678" s="175" t="n"/>
      <c r="AF2678" s="175" t="n"/>
      <c r="AG2678" s="175" t="n"/>
      <c r="AH2678" s="175" t="n"/>
      <c r="AI2678" s="175" t="n"/>
      <c r="AJ2678" s="175" t="n"/>
    </row>
    <row r="2679">
      <c r="B2679" s="175" t="n"/>
      <c r="C2679" s="175" t="n"/>
      <c r="D2679" s="175" t="n"/>
      <c r="E2679" s="175" t="n"/>
      <c r="F2679" s="175" t="n"/>
      <c r="G2679" s="175" t="n"/>
      <c r="H2679" s="175" t="n"/>
      <c r="I2679" s="175" t="n"/>
      <c r="J2679" s="175" t="n"/>
      <c r="K2679" s="175" t="n"/>
      <c r="L2679" s="175" t="n"/>
      <c r="M2679" s="175" t="n"/>
      <c r="N2679" s="175" t="n"/>
      <c r="O2679" s="175" t="n"/>
      <c r="P2679" s="175" t="n"/>
      <c r="Q2679" s="175" t="n"/>
      <c r="R2679" s="175" t="n"/>
      <c r="S2679" s="257" t="n"/>
      <c r="U2679" s="296" t="n"/>
      <c r="V2679" s="175" t="n"/>
      <c r="W2679" s="175" t="n"/>
      <c r="X2679" s="175" t="n"/>
      <c r="Y2679" s="175" t="n"/>
      <c r="Z2679" s="175" t="n"/>
      <c r="AA2679" s="175" t="n"/>
      <c r="AB2679" s="175" t="n"/>
      <c r="AC2679" s="175" t="n"/>
      <c r="AD2679" s="175" t="n"/>
      <c r="AE2679" s="175" t="n"/>
      <c r="AF2679" s="175" t="n"/>
      <c r="AG2679" s="175" t="n"/>
      <c r="AH2679" s="175" t="n"/>
      <c r="AI2679" s="175" t="n"/>
      <c r="AJ2679" s="175" t="n"/>
    </row>
    <row r="2680">
      <c r="B2680" s="175" t="n"/>
      <c r="C2680" s="175" t="n"/>
      <c r="D2680" s="175" t="n"/>
      <c r="E2680" s="175" t="n"/>
      <c r="F2680" s="175" t="n"/>
      <c r="G2680" s="175" t="n"/>
      <c r="H2680" s="175" t="n"/>
      <c r="I2680" s="175" t="n"/>
      <c r="J2680" s="175" t="n"/>
      <c r="K2680" s="175" t="n"/>
      <c r="L2680" s="175" t="n"/>
      <c r="M2680" s="175" t="n"/>
      <c r="N2680" s="175" t="n"/>
      <c r="O2680" s="175" t="n"/>
      <c r="P2680" s="175" t="n"/>
      <c r="Q2680" s="175" t="n"/>
      <c r="R2680" s="175" t="n"/>
      <c r="S2680" s="257" t="n"/>
      <c r="U2680" s="296" t="n"/>
      <c r="V2680" s="175" t="n"/>
      <c r="W2680" s="175" t="n"/>
      <c r="X2680" s="175" t="n"/>
      <c r="Y2680" s="175" t="n"/>
      <c r="Z2680" s="175" t="n"/>
      <c r="AA2680" s="175" t="n"/>
      <c r="AB2680" s="175" t="n"/>
      <c r="AC2680" s="175" t="n"/>
      <c r="AD2680" s="175" t="n"/>
      <c r="AE2680" s="175" t="n"/>
      <c r="AF2680" s="175" t="n"/>
      <c r="AG2680" s="175" t="n"/>
      <c r="AH2680" s="175" t="n"/>
      <c r="AI2680" s="175" t="n"/>
      <c r="AJ2680" s="175" t="n"/>
    </row>
    <row r="2681">
      <c r="B2681" s="175" t="n"/>
      <c r="C2681" s="175" t="n"/>
      <c r="D2681" s="175" t="n"/>
      <c r="E2681" s="175" t="n"/>
      <c r="F2681" s="175" t="n"/>
      <c r="G2681" s="175" t="n"/>
      <c r="H2681" s="175" t="n"/>
      <c r="I2681" s="175" t="n"/>
      <c r="J2681" s="175" t="n"/>
      <c r="K2681" s="175" t="n"/>
      <c r="L2681" s="175" t="n"/>
      <c r="M2681" s="175" t="n"/>
      <c r="N2681" s="175" t="n"/>
      <c r="O2681" s="175" t="n"/>
      <c r="P2681" s="175" t="n"/>
      <c r="Q2681" s="175" t="n"/>
      <c r="R2681" s="175" t="n"/>
      <c r="S2681" s="257" t="n"/>
      <c r="U2681" s="296" t="n"/>
      <c r="V2681" s="175" t="n"/>
      <c r="W2681" s="175" t="n"/>
      <c r="X2681" s="175" t="n"/>
      <c r="Y2681" s="175" t="n"/>
      <c r="Z2681" s="175" t="n"/>
      <c r="AA2681" s="175" t="n"/>
      <c r="AB2681" s="175" t="n"/>
      <c r="AC2681" s="175" t="n"/>
      <c r="AD2681" s="175" t="n"/>
      <c r="AE2681" s="175" t="n"/>
      <c r="AF2681" s="175" t="n"/>
      <c r="AG2681" s="175" t="n"/>
      <c r="AH2681" s="175" t="n"/>
      <c r="AI2681" s="175" t="n"/>
      <c r="AJ2681" s="175" t="n"/>
    </row>
    <row r="2682">
      <c r="B2682" s="175" t="n"/>
      <c r="C2682" s="175" t="n"/>
      <c r="D2682" s="175" t="n"/>
      <c r="E2682" s="175" t="n"/>
      <c r="F2682" s="175" t="n"/>
      <c r="G2682" s="175" t="n"/>
      <c r="H2682" s="175" t="n"/>
      <c r="I2682" s="175" t="n"/>
      <c r="J2682" s="175" t="n"/>
      <c r="K2682" s="175" t="n"/>
      <c r="L2682" s="175" t="n"/>
      <c r="M2682" s="175" t="n"/>
      <c r="N2682" s="175" t="n"/>
      <c r="O2682" s="175" t="n"/>
      <c r="P2682" s="175" t="n"/>
      <c r="Q2682" s="175" t="n"/>
      <c r="R2682" s="175" t="n"/>
      <c r="S2682" s="257" t="n"/>
      <c r="U2682" s="296" t="n"/>
      <c r="V2682" s="175" t="n"/>
      <c r="W2682" s="175" t="n"/>
      <c r="X2682" s="175" t="n"/>
      <c r="Y2682" s="175" t="n"/>
      <c r="Z2682" s="175" t="n"/>
      <c r="AA2682" s="175" t="n"/>
      <c r="AB2682" s="175" t="n"/>
      <c r="AC2682" s="175" t="n"/>
      <c r="AD2682" s="175" t="n"/>
      <c r="AE2682" s="175" t="n"/>
      <c r="AF2682" s="175" t="n"/>
      <c r="AG2682" s="175" t="n"/>
      <c r="AH2682" s="175" t="n"/>
      <c r="AI2682" s="175" t="n"/>
      <c r="AJ2682" s="175" t="n"/>
    </row>
    <row r="2683">
      <c r="B2683" s="175" t="n"/>
      <c r="C2683" s="175" t="n"/>
      <c r="D2683" s="175" t="n"/>
      <c r="E2683" s="175" t="n"/>
      <c r="F2683" s="175" t="n"/>
      <c r="G2683" s="175" t="n"/>
      <c r="H2683" s="175" t="n"/>
      <c r="I2683" s="175" t="n"/>
      <c r="J2683" s="175" t="n"/>
      <c r="K2683" s="175" t="n"/>
      <c r="L2683" s="175" t="n"/>
      <c r="M2683" s="175" t="n"/>
      <c r="N2683" s="175" t="n"/>
      <c r="O2683" s="175" t="n"/>
      <c r="P2683" s="175" t="n"/>
      <c r="Q2683" s="175" t="n"/>
      <c r="R2683" s="175" t="n"/>
      <c r="S2683" s="257" t="n"/>
      <c r="U2683" s="296" t="n"/>
      <c r="V2683" s="175" t="n"/>
      <c r="W2683" s="175" t="n"/>
      <c r="X2683" s="175" t="n"/>
      <c r="Y2683" s="175" t="n"/>
      <c r="Z2683" s="175" t="n"/>
      <c r="AA2683" s="175" t="n"/>
      <c r="AB2683" s="175" t="n"/>
      <c r="AC2683" s="175" t="n"/>
      <c r="AD2683" s="175" t="n"/>
      <c r="AE2683" s="175" t="n"/>
      <c r="AF2683" s="175" t="n"/>
      <c r="AG2683" s="175" t="n"/>
      <c r="AH2683" s="175" t="n"/>
      <c r="AI2683" s="175" t="n"/>
      <c r="AJ2683" s="175" t="n"/>
    </row>
    <row r="2684">
      <c r="B2684" s="175" t="n"/>
      <c r="C2684" s="175" t="n"/>
      <c r="D2684" s="175" t="n"/>
      <c r="E2684" s="175" t="n"/>
      <c r="F2684" s="175" t="n"/>
      <c r="G2684" s="175" t="n"/>
      <c r="H2684" s="175" t="n"/>
      <c r="I2684" s="175" t="n"/>
      <c r="J2684" s="175" t="n"/>
      <c r="K2684" s="175" t="n"/>
      <c r="L2684" s="175" t="n"/>
      <c r="M2684" s="175" t="n"/>
      <c r="N2684" s="175" t="n"/>
      <c r="O2684" s="175" t="n"/>
      <c r="P2684" s="175" t="n"/>
      <c r="Q2684" s="175" t="n"/>
      <c r="R2684" s="175" t="n"/>
      <c r="S2684" s="257" t="n"/>
      <c r="U2684" s="296" t="n"/>
      <c r="V2684" s="175" t="n"/>
      <c r="W2684" s="175" t="n"/>
      <c r="X2684" s="175" t="n"/>
      <c r="Y2684" s="175" t="n"/>
      <c r="Z2684" s="175" t="n"/>
      <c r="AA2684" s="175" t="n"/>
      <c r="AB2684" s="175" t="n"/>
      <c r="AC2684" s="175" t="n"/>
      <c r="AD2684" s="175" t="n"/>
      <c r="AE2684" s="175" t="n"/>
      <c r="AF2684" s="175" t="n"/>
      <c r="AG2684" s="175" t="n"/>
      <c r="AH2684" s="175" t="n"/>
      <c r="AI2684" s="175" t="n"/>
      <c r="AJ2684" s="175" t="n"/>
    </row>
    <row r="2685">
      <c r="B2685" s="175" t="n"/>
      <c r="C2685" s="175" t="n"/>
      <c r="D2685" s="175" t="n"/>
      <c r="E2685" s="175" t="n"/>
      <c r="F2685" s="175" t="n"/>
      <c r="G2685" s="175" t="n"/>
      <c r="H2685" s="175" t="n"/>
      <c r="I2685" s="175" t="n"/>
      <c r="J2685" s="175" t="n"/>
      <c r="K2685" s="175" t="n"/>
      <c r="L2685" s="175" t="n"/>
      <c r="M2685" s="175" t="n"/>
      <c r="N2685" s="175" t="n"/>
      <c r="O2685" s="175" t="n"/>
      <c r="P2685" s="175" t="n"/>
      <c r="Q2685" s="175" t="n"/>
      <c r="R2685" s="175" t="n"/>
      <c r="S2685" s="257" t="n"/>
      <c r="U2685" s="296" t="n"/>
      <c r="V2685" s="175" t="n"/>
      <c r="W2685" s="175" t="n"/>
      <c r="X2685" s="175" t="n"/>
      <c r="Y2685" s="175" t="n"/>
      <c r="Z2685" s="175" t="n"/>
      <c r="AA2685" s="175" t="n"/>
      <c r="AB2685" s="175" t="n"/>
      <c r="AC2685" s="175" t="n"/>
      <c r="AD2685" s="175" t="n"/>
      <c r="AE2685" s="175" t="n"/>
      <c r="AF2685" s="175" t="n"/>
      <c r="AG2685" s="175" t="n"/>
      <c r="AH2685" s="175" t="n"/>
      <c r="AI2685" s="175" t="n"/>
      <c r="AJ2685" s="175" t="n"/>
    </row>
    <row r="2686">
      <c r="B2686" s="175" t="n"/>
      <c r="C2686" s="175" t="n"/>
      <c r="D2686" s="175" t="n"/>
      <c r="E2686" s="175" t="n"/>
      <c r="F2686" s="175" t="n"/>
      <c r="G2686" s="175" t="n"/>
      <c r="H2686" s="175" t="n"/>
      <c r="I2686" s="175" t="n"/>
      <c r="J2686" s="175" t="n"/>
      <c r="K2686" s="175" t="n"/>
      <c r="L2686" s="175" t="n"/>
      <c r="M2686" s="175" t="n"/>
      <c r="N2686" s="175" t="n"/>
      <c r="O2686" s="175" t="n"/>
      <c r="P2686" s="175" t="n"/>
      <c r="Q2686" s="175" t="n"/>
      <c r="R2686" s="175" t="n"/>
      <c r="S2686" s="257" t="n"/>
      <c r="U2686" s="296" t="n"/>
      <c r="V2686" s="175" t="n"/>
      <c r="W2686" s="175" t="n"/>
      <c r="X2686" s="175" t="n"/>
      <c r="Y2686" s="175" t="n"/>
      <c r="Z2686" s="175" t="n"/>
      <c r="AA2686" s="175" t="n"/>
      <c r="AB2686" s="175" t="n"/>
      <c r="AC2686" s="175" t="n"/>
      <c r="AD2686" s="175" t="n"/>
      <c r="AE2686" s="175" t="n"/>
      <c r="AF2686" s="175" t="n"/>
      <c r="AG2686" s="175" t="n"/>
      <c r="AH2686" s="175" t="n"/>
      <c r="AI2686" s="175" t="n"/>
      <c r="AJ2686" s="175" t="n"/>
    </row>
    <row r="2687">
      <c r="B2687" s="175" t="n"/>
      <c r="C2687" s="175" t="n"/>
      <c r="D2687" s="175" t="n"/>
      <c r="E2687" s="175" t="n"/>
      <c r="F2687" s="175" t="n"/>
      <c r="G2687" s="175" t="n"/>
      <c r="H2687" s="175" t="n"/>
      <c r="I2687" s="175" t="n"/>
      <c r="J2687" s="175" t="n"/>
      <c r="K2687" s="175" t="n"/>
      <c r="L2687" s="175" t="n"/>
      <c r="M2687" s="175" t="n"/>
      <c r="N2687" s="175" t="n"/>
      <c r="O2687" s="175" t="n"/>
      <c r="P2687" s="175" t="n"/>
      <c r="Q2687" s="175" t="n"/>
      <c r="R2687" s="175" t="n"/>
      <c r="S2687" s="257" t="n"/>
      <c r="U2687" s="296" t="n"/>
      <c r="V2687" s="175" t="n"/>
      <c r="W2687" s="175" t="n"/>
      <c r="X2687" s="175" t="n"/>
      <c r="Y2687" s="175" t="n"/>
      <c r="Z2687" s="175" t="n"/>
      <c r="AA2687" s="175" t="n"/>
      <c r="AB2687" s="175" t="n"/>
      <c r="AC2687" s="175" t="n"/>
      <c r="AD2687" s="175" t="n"/>
      <c r="AE2687" s="175" t="n"/>
      <c r="AF2687" s="175" t="n"/>
      <c r="AG2687" s="175" t="n"/>
      <c r="AH2687" s="175" t="n"/>
      <c r="AI2687" s="175" t="n"/>
      <c r="AJ2687" s="175" t="n"/>
    </row>
    <row r="2688">
      <c r="B2688" s="175" t="n"/>
      <c r="C2688" s="175" t="n"/>
      <c r="D2688" s="175" t="n"/>
      <c r="E2688" s="175" t="n"/>
      <c r="F2688" s="175" t="n"/>
      <c r="G2688" s="175" t="n"/>
      <c r="H2688" s="175" t="n"/>
      <c r="I2688" s="175" t="n"/>
      <c r="J2688" s="175" t="n"/>
      <c r="K2688" s="175" t="n"/>
      <c r="L2688" s="175" t="n"/>
      <c r="M2688" s="175" t="n"/>
      <c r="N2688" s="175" t="n"/>
      <c r="O2688" s="175" t="n"/>
      <c r="P2688" s="175" t="n"/>
      <c r="Q2688" s="175" t="n"/>
      <c r="R2688" s="175" t="n"/>
      <c r="S2688" s="257" t="n"/>
      <c r="U2688" s="296" t="n"/>
      <c r="V2688" s="175" t="n"/>
      <c r="W2688" s="175" t="n"/>
      <c r="X2688" s="175" t="n"/>
      <c r="Y2688" s="175" t="n"/>
      <c r="Z2688" s="175" t="n"/>
      <c r="AA2688" s="175" t="n"/>
      <c r="AB2688" s="175" t="n"/>
      <c r="AC2688" s="175" t="n"/>
      <c r="AD2688" s="175" t="n"/>
      <c r="AE2688" s="175" t="n"/>
      <c r="AF2688" s="175" t="n"/>
      <c r="AG2688" s="175" t="n"/>
      <c r="AH2688" s="175" t="n"/>
      <c r="AI2688" s="175" t="n"/>
      <c r="AJ2688" s="175" t="n"/>
    </row>
    <row r="2689">
      <c r="B2689" s="175" t="n"/>
      <c r="C2689" s="175" t="n"/>
      <c r="D2689" s="175" t="n"/>
      <c r="E2689" s="175" t="n"/>
      <c r="F2689" s="175" t="n"/>
      <c r="G2689" s="175" t="n"/>
      <c r="H2689" s="175" t="n"/>
      <c r="I2689" s="175" t="n"/>
      <c r="J2689" s="175" t="n"/>
      <c r="K2689" s="175" t="n"/>
      <c r="L2689" s="175" t="n"/>
      <c r="M2689" s="175" t="n"/>
      <c r="N2689" s="175" t="n"/>
      <c r="O2689" s="175" t="n"/>
      <c r="P2689" s="175" t="n"/>
      <c r="Q2689" s="175" t="n"/>
      <c r="R2689" s="175" t="n"/>
      <c r="S2689" s="257" t="n"/>
      <c r="U2689" s="296" t="n"/>
      <c r="V2689" s="175" t="n"/>
      <c r="W2689" s="175" t="n"/>
      <c r="X2689" s="175" t="n"/>
      <c r="Y2689" s="175" t="n"/>
      <c r="Z2689" s="175" t="n"/>
      <c r="AA2689" s="175" t="n"/>
      <c r="AB2689" s="175" t="n"/>
      <c r="AC2689" s="175" t="n"/>
      <c r="AD2689" s="175" t="n"/>
      <c r="AE2689" s="175" t="n"/>
      <c r="AF2689" s="175" t="n"/>
      <c r="AG2689" s="175" t="n"/>
      <c r="AH2689" s="175" t="n"/>
      <c r="AI2689" s="175" t="n"/>
      <c r="AJ2689" s="175" t="n"/>
    </row>
    <row r="2690">
      <c r="B2690" s="175" t="n"/>
      <c r="C2690" s="175" t="n"/>
      <c r="D2690" s="175" t="n"/>
      <c r="E2690" s="175" t="n"/>
      <c r="F2690" s="175" t="n"/>
      <c r="G2690" s="175" t="n"/>
      <c r="H2690" s="175" t="n"/>
      <c r="I2690" s="175" t="n"/>
      <c r="J2690" s="175" t="n"/>
      <c r="K2690" s="175" t="n"/>
      <c r="L2690" s="175" t="n"/>
      <c r="M2690" s="175" t="n"/>
      <c r="N2690" s="175" t="n"/>
      <c r="O2690" s="175" t="n"/>
      <c r="P2690" s="175" t="n"/>
      <c r="Q2690" s="175" t="n"/>
      <c r="R2690" s="175" t="n"/>
      <c r="S2690" s="257" t="n"/>
      <c r="U2690" s="296" t="n"/>
      <c r="V2690" s="175" t="n"/>
      <c r="W2690" s="175" t="n"/>
      <c r="X2690" s="175" t="n"/>
      <c r="Y2690" s="175" t="n"/>
      <c r="Z2690" s="175" t="n"/>
      <c r="AA2690" s="175" t="n"/>
      <c r="AB2690" s="175" t="n"/>
      <c r="AC2690" s="175" t="n"/>
      <c r="AD2690" s="175" t="n"/>
      <c r="AE2690" s="175" t="n"/>
      <c r="AF2690" s="175" t="n"/>
      <c r="AG2690" s="175" t="n"/>
      <c r="AH2690" s="175" t="n"/>
      <c r="AI2690" s="175" t="n"/>
      <c r="AJ2690" s="175" t="n"/>
    </row>
    <row r="2691">
      <c r="B2691" s="175" t="n"/>
      <c r="C2691" s="175" t="n"/>
      <c r="D2691" s="175" t="n"/>
      <c r="E2691" s="175" t="n"/>
      <c r="F2691" s="175" t="n"/>
      <c r="G2691" s="175" t="n"/>
      <c r="H2691" s="175" t="n"/>
      <c r="I2691" s="175" t="n"/>
      <c r="J2691" s="175" t="n"/>
      <c r="K2691" s="175" t="n"/>
      <c r="L2691" s="175" t="n"/>
      <c r="M2691" s="175" t="n"/>
      <c r="N2691" s="175" t="n"/>
      <c r="O2691" s="175" t="n"/>
      <c r="P2691" s="175" t="n"/>
      <c r="Q2691" s="175" t="n"/>
      <c r="R2691" s="175" t="n"/>
      <c r="S2691" s="257" t="n"/>
      <c r="U2691" s="296" t="n"/>
      <c r="V2691" s="175" t="n"/>
      <c r="W2691" s="175" t="n"/>
      <c r="X2691" s="175" t="n"/>
      <c r="Y2691" s="175" t="n"/>
      <c r="Z2691" s="175" t="n"/>
      <c r="AA2691" s="175" t="n"/>
      <c r="AB2691" s="175" t="n"/>
      <c r="AC2691" s="175" t="n"/>
      <c r="AD2691" s="175" t="n"/>
      <c r="AE2691" s="175" t="n"/>
      <c r="AF2691" s="175" t="n"/>
      <c r="AG2691" s="175" t="n"/>
      <c r="AH2691" s="175" t="n"/>
      <c r="AI2691" s="175" t="n"/>
      <c r="AJ2691" s="175" t="n"/>
    </row>
    <row r="2692">
      <c r="B2692" s="175" t="n"/>
      <c r="C2692" s="175" t="n"/>
      <c r="D2692" s="175" t="n"/>
      <c r="E2692" s="175" t="n"/>
      <c r="F2692" s="175" t="n"/>
      <c r="G2692" s="175" t="n"/>
      <c r="H2692" s="175" t="n"/>
      <c r="I2692" s="175" t="n"/>
      <c r="J2692" s="175" t="n"/>
      <c r="K2692" s="175" t="n"/>
      <c r="L2692" s="175" t="n"/>
      <c r="M2692" s="175" t="n"/>
      <c r="N2692" s="175" t="n"/>
      <c r="O2692" s="175" t="n"/>
      <c r="P2692" s="175" t="n"/>
      <c r="Q2692" s="175" t="n"/>
      <c r="R2692" s="175" t="n"/>
      <c r="S2692" s="257" t="n"/>
      <c r="U2692" s="296" t="n"/>
      <c r="V2692" s="175" t="n"/>
      <c r="W2692" s="175" t="n"/>
      <c r="X2692" s="175" t="n"/>
      <c r="Y2692" s="175" t="n"/>
      <c r="Z2692" s="175" t="n"/>
      <c r="AA2692" s="175" t="n"/>
      <c r="AB2692" s="175" t="n"/>
      <c r="AC2692" s="175" t="n"/>
      <c r="AD2692" s="175" t="n"/>
      <c r="AE2692" s="175" t="n"/>
      <c r="AF2692" s="175" t="n"/>
      <c r="AG2692" s="175" t="n"/>
      <c r="AH2692" s="175" t="n"/>
      <c r="AI2692" s="175" t="n"/>
      <c r="AJ2692" s="175" t="n"/>
    </row>
    <row r="2693">
      <c r="B2693" s="175" t="n"/>
      <c r="C2693" s="175" t="n"/>
      <c r="D2693" s="175" t="n"/>
      <c r="E2693" s="175" t="n"/>
      <c r="F2693" s="175" t="n"/>
      <c r="G2693" s="175" t="n"/>
      <c r="H2693" s="175" t="n"/>
      <c r="I2693" s="175" t="n"/>
      <c r="J2693" s="175" t="n"/>
      <c r="K2693" s="175" t="n"/>
      <c r="L2693" s="175" t="n"/>
      <c r="M2693" s="175" t="n"/>
      <c r="N2693" s="175" t="n"/>
      <c r="O2693" s="175" t="n"/>
      <c r="P2693" s="175" t="n"/>
      <c r="Q2693" s="175" t="n"/>
      <c r="R2693" s="175" t="n"/>
      <c r="S2693" s="257" t="n"/>
      <c r="U2693" s="296" t="n"/>
      <c r="V2693" s="175" t="n"/>
      <c r="W2693" s="175" t="n"/>
      <c r="X2693" s="175" t="n"/>
      <c r="Y2693" s="175" t="n"/>
      <c r="Z2693" s="175" t="n"/>
      <c r="AA2693" s="175" t="n"/>
      <c r="AB2693" s="175" t="n"/>
      <c r="AC2693" s="175" t="n"/>
      <c r="AD2693" s="175" t="n"/>
      <c r="AE2693" s="175" t="n"/>
      <c r="AF2693" s="175" t="n"/>
      <c r="AG2693" s="175" t="n"/>
      <c r="AH2693" s="175" t="n"/>
      <c r="AI2693" s="175" t="n"/>
      <c r="AJ2693" s="175" t="n"/>
    </row>
    <row r="2694">
      <c r="B2694" s="175" t="n"/>
      <c r="C2694" s="175" t="n"/>
      <c r="D2694" s="175" t="n"/>
      <c r="E2694" s="175" t="n"/>
      <c r="F2694" s="175" t="n"/>
      <c r="G2694" s="175" t="n"/>
      <c r="H2694" s="175" t="n"/>
      <c r="I2694" s="175" t="n"/>
      <c r="J2694" s="175" t="n"/>
      <c r="K2694" s="175" t="n"/>
      <c r="L2694" s="175" t="n"/>
      <c r="M2694" s="175" t="n"/>
      <c r="N2694" s="175" t="n"/>
      <c r="O2694" s="175" t="n"/>
      <c r="P2694" s="175" t="n"/>
      <c r="Q2694" s="175" t="n"/>
      <c r="R2694" s="175" t="n"/>
      <c r="S2694" s="257" t="n"/>
      <c r="U2694" s="296" t="n"/>
      <c r="V2694" s="175" t="n"/>
      <c r="W2694" s="175" t="n"/>
      <c r="X2694" s="175" t="n"/>
      <c r="Y2694" s="175" t="n"/>
      <c r="Z2694" s="175" t="n"/>
      <c r="AA2694" s="175" t="n"/>
      <c r="AB2694" s="175" t="n"/>
      <c r="AC2694" s="175" t="n"/>
      <c r="AD2694" s="175" t="n"/>
      <c r="AE2694" s="175" t="n"/>
      <c r="AF2694" s="175" t="n"/>
      <c r="AG2694" s="175" t="n"/>
      <c r="AH2694" s="175" t="n"/>
      <c r="AI2694" s="175" t="n"/>
      <c r="AJ2694" s="175" t="n"/>
    </row>
    <row r="2695">
      <c r="B2695" s="175" t="n"/>
      <c r="C2695" s="175" t="n"/>
      <c r="D2695" s="175" t="n"/>
      <c r="E2695" s="175" t="n"/>
      <c r="F2695" s="175" t="n"/>
      <c r="G2695" s="175" t="n"/>
      <c r="H2695" s="175" t="n"/>
      <c r="I2695" s="175" t="n"/>
      <c r="J2695" s="175" t="n"/>
      <c r="K2695" s="175" t="n"/>
      <c r="L2695" s="175" t="n"/>
      <c r="M2695" s="175" t="n"/>
      <c r="N2695" s="175" t="n"/>
      <c r="O2695" s="175" t="n"/>
      <c r="P2695" s="175" t="n"/>
      <c r="Q2695" s="175" t="n"/>
      <c r="R2695" s="175" t="n"/>
      <c r="S2695" s="257" t="n"/>
      <c r="U2695" s="296" t="n"/>
      <c r="V2695" s="175" t="n"/>
      <c r="W2695" s="175" t="n"/>
      <c r="X2695" s="175" t="n"/>
      <c r="Y2695" s="175" t="n"/>
      <c r="Z2695" s="175" t="n"/>
      <c r="AA2695" s="175" t="n"/>
      <c r="AB2695" s="175" t="n"/>
      <c r="AC2695" s="175" t="n"/>
      <c r="AD2695" s="175" t="n"/>
      <c r="AE2695" s="175" t="n"/>
      <c r="AF2695" s="175" t="n"/>
      <c r="AG2695" s="175" t="n"/>
      <c r="AH2695" s="175" t="n"/>
      <c r="AI2695" s="175" t="n"/>
      <c r="AJ2695" s="175" t="n"/>
    </row>
    <row r="2696">
      <c r="B2696" s="175" t="n"/>
      <c r="C2696" s="175" t="n"/>
      <c r="D2696" s="175" t="n"/>
      <c r="E2696" s="175" t="n"/>
      <c r="F2696" s="175" t="n"/>
      <c r="G2696" s="175" t="n"/>
      <c r="H2696" s="175" t="n"/>
      <c r="I2696" s="175" t="n"/>
      <c r="J2696" s="175" t="n"/>
      <c r="K2696" s="175" t="n"/>
      <c r="L2696" s="175" t="n"/>
      <c r="M2696" s="175" t="n"/>
      <c r="N2696" s="175" t="n"/>
      <c r="O2696" s="175" t="n"/>
      <c r="P2696" s="175" t="n"/>
      <c r="Q2696" s="175" t="n"/>
      <c r="R2696" s="175" t="n"/>
      <c r="S2696" s="257" t="n"/>
      <c r="U2696" s="296" t="n"/>
      <c r="V2696" s="175" t="n"/>
      <c r="W2696" s="175" t="n"/>
      <c r="X2696" s="175" t="n"/>
      <c r="Y2696" s="175" t="n"/>
      <c r="Z2696" s="175" t="n"/>
      <c r="AA2696" s="175" t="n"/>
      <c r="AB2696" s="175" t="n"/>
      <c r="AC2696" s="175" t="n"/>
      <c r="AD2696" s="175" t="n"/>
      <c r="AE2696" s="175" t="n"/>
      <c r="AF2696" s="175" t="n"/>
      <c r="AG2696" s="175" t="n"/>
      <c r="AH2696" s="175" t="n"/>
      <c r="AI2696" s="175" t="n"/>
      <c r="AJ2696" s="175" t="n"/>
    </row>
    <row r="2697">
      <c r="B2697" s="175" t="n"/>
      <c r="C2697" s="175" t="n"/>
      <c r="D2697" s="175" t="n"/>
      <c r="E2697" s="175" t="n"/>
      <c r="F2697" s="175" t="n"/>
      <c r="G2697" s="175" t="n"/>
      <c r="H2697" s="175" t="n"/>
      <c r="I2697" s="175" t="n"/>
      <c r="J2697" s="175" t="n"/>
      <c r="K2697" s="175" t="n"/>
      <c r="L2697" s="175" t="n"/>
      <c r="M2697" s="175" t="n"/>
      <c r="N2697" s="175" t="n"/>
      <c r="O2697" s="175" t="n"/>
      <c r="P2697" s="175" t="n"/>
      <c r="Q2697" s="175" t="n"/>
      <c r="R2697" s="175" t="n"/>
      <c r="S2697" s="257" t="n"/>
      <c r="U2697" s="296" t="n"/>
      <c r="V2697" s="175" t="n"/>
      <c r="W2697" s="175" t="n"/>
      <c r="X2697" s="175" t="n"/>
      <c r="Y2697" s="175" t="n"/>
      <c r="Z2697" s="175" t="n"/>
      <c r="AA2697" s="175" t="n"/>
      <c r="AB2697" s="175" t="n"/>
      <c r="AC2697" s="175" t="n"/>
      <c r="AD2697" s="175" t="n"/>
      <c r="AE2697" s="175" t="n"/>
      <c r="AF2697" s="175" t="n"/>
      <c r="AG2697" s="175" t="n"/>
      <c r="AH2697" s="175" t="n"/>
      <c r="AI2697" s="175" t="n"/>
      <c r="AJ2697" s="175" t="n"/>
    </row>
    <row r="2698">
      <c r="B2698" s="175" t="n"/>
      <c r="C2698" s="175" t="n"/>
      <c r="D2698" s="175" t="n"/>
      <c r="E2698" s="175" t="n"/>
      <c r="F2698" s="175" t="n"/>
      <c r="G2698" s="175" t="n"/>
      <c r="H2698" s="175" t="n"/>
      <c r="I2698" s="175" t="n"/>
      <c r="J2698" s="175" t="n"/>
      <c r="K2698" s="175" t="n"/>
      <c r="L2698" s="175" t="n"/>
      <c r="M2698" s="175" t="n"/>
      <c r="N2698" s="175" t="n"/>
      <c r="O2698" s="175" t="n"/>
      <c r="P2698" s="175" t="n"/>
      <c r="Q2698" s="175" t="n"/>
      <c r="R2698" s="175" t="n"/>
      <c r="S2698" s="257" t="n"/>
      <c r="U2698" s="296" t="n"/>
      <c r="V2698" s="175" t="n"/>
      <c r="W2698" s="175" t="n"/>
      <c r="X2698" s="175" t="n"/>
      <c r="Y2698" s="175" t="n"/>
      <c r="Z2698" s="175" t="n"/>
      <c r="AA2698" s="175" t="n"/>
      <c r="AB2698" s="175" t="n"/>
      <c r="AC2698" s="175" t="n"/>
      <c r="AD2698" s="175" t="n"/>
      <c r="AE2698" s="175" t="n"/>
      <c r="AF2698" s="175" t="n"/>
      <c r="AG2698" s="175" t="n"/>
      <c r="AH2698" s="175" t="n"/>
      <c r="AI2698" s="175" t="n"/>
      <c r="AJ2698" s="175" t="n"/>
    </row>
    <row r="2699">
      <c r="B2699" s="175" t="n"/>
      <c r="C2699" s="175" t="n"/>
      <c r="D2699" s="175" t="n"/>
      <c r="E2699" s="175" t="n"/>
      <c r="F2699" s="175" t="n"/>
      <c r="G2699" s="175" t="n"/>
      <c r="H2699" s="175" t="n"/>
      <c r="I2699" s="175" t="n"/>
      <c r="J2699" s="175" t="n"/>
      <c r="K2699" s="175" t="n"/>
      <c r="L2699" s="175" t="n"/>
      <c r="M2699" s="175" t="n"/>
      <c r="N2699" s="175" t="n"/>
      <c r="O2699" s="175" t="n"/>
      <c r="P2699" s="175" t="n"/>
      <c r="Q2699" s="175" t="n"/>
      <c r="R2699" s="175" t="n"/>
      <c r="S2699" s="257" t="n"/>
      <c r="U2699" s="296" t="n"/>
      <c r="V2699" s="175" t="n"/>
      <c r="W2699" s="175" t="n"/>
      <c r="X2699" s="175" t="n"/>
      <c r="Y2699" s="175" t="n"/>
      <c r="Z2699" s="175" t="n"/>
      <c r="AA2699" s="175" t="n"/>
      <c r="AB2699" s="175" t="n"/>
      <c r="AC2699" s="175" t="n"/>
      <c r="AD2699" s="175" t="n"/>
      <c r="AE2699" s="175" t="n"/>
      <c r="AF2699" s="175" t="n"/>
      <c r="AG2699" s="175" t="n"/>
      <c r="AH2699" s="175" t="n"/>
      <c r="AI2699" s="175" t="n"/>
      <c r="AJ2699" s="175" t="n"/>
    </row>
    <row r="2700">
      <c r="B2700" s="175" t="n"/>
      <c r="C2700" s="175" t="n"/>
      <c r="D2700" s="175" t="n"/>
      <c r="E2700" s="175" t="n"/>
      <c r="F2700" s="175" t="n"/>
      <c r="G2700" s="175" t="n"/>
      <c r="H2700" s="175" t="n"/>
      <c r="I2700" s="175" t="n"/>
      <c r="J2700" s="175" t="n"/>
      <c r="K2700" s="175" t="n"/>
      <c r="L2700" s="175" t="n"/>
      <c r="M2700" s="175" t="n"/>
      <c r="N2700" s="175" t="n"/>
      <c r="O2700" s="175" t="n"/>
      <c r="P2700" s="175" t="n"/>
      <c r="Q2700" s="175" t="n"/>
      <c r="R2700" s="175" t="n"/>
      <c r="S2700" s="257" t="n"/>
      <c r="U2700" s="296" t="n"/>
      <c r="V2700" s="175" t="n"/>
      <c r="W2700" s="175" t="n"/>
      <c r="X2700" s="175" t="n"/>
      <c r="Y2700" s="175" t="n"/>
      <c r="Z2700" s="175" t="n"/>
      <c r="AA2700" s="175" t="n"/>
      <c r="AB2700" s="175" t="n"/>
      <c r="AC2700" s="175" t="n"/>
      <c r="AD2700" s="175" t="n"/>
      <c r="AE2700" s="175" t="n"/>
      <c r="AF2700" s="175" t="n"/>
      <c r="AG2700" s="175" t="n"/>
      <c r="AH2700" s="175" t="n"/>
      <c r="AI2700" s="175" t="n"/>
      <c r="AJ2700" s="175" t="n"/>
    </row>
    <row r="2701">
      <c r="B2701" s="175" t="n"/>
      <c r="C2701" s="175" t="n"/>
      <c r="D2701" s="175" t="n"/>
      <c r="E2701" s="175" t="n"/>
      <c r="F2701" s="175" t="n"/>
      <c r="G2701" s="175" t="n"/>
      <c r="H2701" s="175" t="n"/>
      <c r="I2701" s="175" t="n"/>
      <c r="J2701" s="175" t="n"/>
      <c r="K2701" s="175" t="n"/>
      <c r="L2701" s="175" t="n"/>
      <c r="M2701" s="175" t="n"/>
      <c r="N2701" s="175" t="n"/>
      <c r="O2701" s="175" t="n"/>
      <c r="P2701" s="175" t="n"/>
      <c r="Q2701" s="175" t="n"/>
      <c r="R2701" s="175" t="n"/>
      <c r="S2701" s="257" t="n"/>
      <c r="U2701" s="296" t="n"/>
      <c r="V2701" s="175" t="n"/>
      <c r="W2701" s="175" t="n"/>
      <c r="X2701" s="175" t="n"/>
      <c r="Y2701" s="175" t="n"/>
      <c r="Z2701" s="175" t="n"/>
      <c r="AA2701" s="175" t="n"/>
      <c r="AB2701" s="175" t="n"/>
      <c r="AC2701" s="175" t="n"/>
      <c r="AD2701" s="175" t="n"/>
      <c r="AE2701" s="175" t="n"/>
      <c r="AF2701" s="175" t="n"/>
      <c r="AG2701" s="175" t="n"/>
      <c r="AH2701" s="175" t="n"/>
      <c r="AI2701" s="175" t="n"/>
      <c r="AJ2701" s="175" t="n"/>
    </row>
    <row r="2702">
      <c r="B2702" s="175" t="n"/>
      <c r="C2702" s="175" t="n"/>
      <c r="D2702" s="175" t="n"/>
      <c r="E2702" s="175" t="n"/>
      <c r="F2702" s="175" t="n"/>
      <c r="G2702" s="175" t="n"/>
      <c r="H2702" s="175" t="n"/>
      <c r="I2702" s="175" t="n"/>
      <c r="J2702" s="175" t="n"/>
      <c r="K2702" s="175" t="n"/>
      <c r="L2702" s="175" t="n"/>
      <c r="M2702" s="175" t="n"/>
      <c r="N2702" s="175" t="n"/>
      <c r="O2702" s="175" t="n"/>
      <c r="P2702" s="175" t="n"/>
      <c r="Q2702" s="175" t="n"/>
      <c r="R2702" s="175" t="n"/>
      <c r="S2702" s="257" t="n"/>
      <c r="U2702" s="296" t="n"/>
      <c r="V2702" s="175" t="n"/>
      <c r="W2702" s="175" t="n"/>
      <c r="X2702" s="175" t="n"/>
      <c r="Y2702" s="175" t="n"/>
      <c r="Z2702" s="175" t="n"/>
      <c r="AA2702" s="175" t="n"/>
      <c r="AB2702" s="175" t="n"/>
      <c r="AC2702" s="175" t="n"/>
      <c r="AD2702" s="175" t="n"/>
      <c r="AE2702" s="175" t="n"/>
      <c r="AF2702" s="175" t="n"/>
      <c r="AG2702" s="175" t="n"/>
      <c r="AH2702" s="175" t="n"/>
      <c r="AI2702" s="175" t="n"/>
      <c r="AJ2702" s="175" t="n"/>
    </row>
    <row r="2703">
      <c r="B2703" s="175" t="n"/>
      <c r="C2703" s="175" t="n"/>
      <c r="D2703" s="175" t="n"/>
      <c r="E2703" s="175" t="n"/>
      <c r="F2703" s="175" t="n"/>
      <c r="G2703" s="175" t="n"/>
      <c r="H2703" s="175" t="n"/>
      <c r="I2703" s="175" t="n"/>
      <c r="J2703" s="175" t="n"/>
      <c r="K2703" s="175" t="n"/>
      <c r="L2703" s="175" t="n"/>
      <c r="M2703" s="175" t="n"/>
      <c r="N2703" s="175" t="n"/>
      <c r="O2703" s="175" t="n"/>
      <c r="P2703" s="175" t="n"/>
      <c r="Q2703" s="175" t="n"/>
      <c r="R2703" s="175" t="n"/>
      <c r="S2703" s="257" t="n"/>
      <c r="U2703" s="296" t="n"/>
      <c r="V2703" s="175" t="n"/>
      <c r="W2703" s="175" t="n"/>
      <c r="X2703" s="175" t="n"/>
      <c r="Y2703" s="175" t="n"/>
      <c r="Z2703" s="175" t="n"/>
      <c r="AA2703" s="175" t="n"/>
      <c r="AB2703" s="175" t="n"/>
      <c r="AC2703" s="175" t="n"/>
      <c r="AD2703" s="175" t="n"/>
      <c r="AE2703" s="175" t="n"/>
      <c r="AF2703" s="175" t="n"/>
      <c r="AG2703" s="175" t="n"/>
      <c r="AH2703" s="175" t="n"/>
      <c r="AI2703" s="175" t="n"/>
      <c r="AJ2703" s="175" t="n"/>
    </row>
    <row r="2704">
      <c r="B2704" s="175" t="n"/>
      <c r="C2704" s="175" t="n"/>
      <c r="D2704" s="175" t="n"/>
      <c r="E2704" s="175" t="n"/>
      <c r="F2704" s="175" t="n"/>
      <c r="G2704" s="175" t="n"/>
      <c r="H2704" s="175" t="n"/>
      <c r="I2704" s="175" t="n"/>
      <c r="J2704" s="175" t="n"/>
      <c r="K2704" s="175" t="n"/>
      <c r="L2704" s="175" t="n"/>
      <c r="M2704" s="175" t="n"/>
      <c r="N2704" s="175" t="n"/>
      <c r="O2704" s="175" t="n"/>
      <c r="P2704" s="175" t="n"/>
      <c r="Q2704" s="175" t="n"/>
      <c r="R2704" s="175" t="n"/>
      <c r="S2704" s="257" t="n"/>
      <c r="U2704" s="296" t="n"/>
      <c r="V2704" s="175" t="n"/>
      <c r="W2704" s="175" t="n"/>
      <c r="X2704" s="175" t="n"/>
      <c r="Y2704" s="175" t="n"/>
      <c r="Z2704" s="175" t="n"/>
      <c r="AA2704" s="175" t="n"/>
      <c r="AB2704" s="175" t="n"/>
      <c r="AC2704" s="175" t="n"/>
      <c r="AD2704" s="175" t="n"/>
      <c r="AE2704" s="175" t="n"/>
      <c r="AF2704" s="175" t="n"/>
      <c r="AG2704" s="175" t="n"/>
      <c r="AH2704" s="175" t="n"/>
      <c r="AI2704" s="175" t="n"/>
      <c r="AJ2704" s="175" t="n"/>
    </row>
    <row r="2705">
      <c r="B2705" s="175" t="n"/>
      <c r="C2705" s="175" t="n"/>
      <c r="D2705" s="175" t="n"/>
      <c r="E2705" s="175" t="n"/>
      <c r="F2705" s="175" t="n"/>
      <c r="G2705" s="175" t="n"/>
      <c r="H2705" s="175" t="n"/>
      <c r="I2705" s="175" t="n"/>
      <c r="J2705" s="175" t="n"/>
      <c r="K2705" s="175" t="n"/>
      <c r="L2705" s="175" t="n"/>
      <c r="M2705" s="175" t="n"/>
      <c r="N2705" s="175" t="n"/>
      <c r="O2705" s="175" t="n"/>
      <c r="P2705" s="175" t="n"/>
      <c r="Q2705" s="175" t="n"/>
      <c r="R2705" s="175" t="n"/>
      <c r="S2705" s="257" t="n"/>
      <c r="U2705" s="296" t="n"/>
      <c r="V2705" s="175" t="n"/>
      <c r="W2705" s="175" t="n"/>
      <c r="X2705" s="175" t="n"/>
      <c r="Y2705" s="175" t="n"/>
      <c r="Z2705" s="175" t="n"/>
      <c r="AA2705" s="175" t="n"/>
      <c r="AB2705" s="175" t="n"/>
      <c r="AC2705" s="175" t="n"/>
      <c r="AD2705" s="175" t="n"/>
      <c r="AE2705" s="175" t="n"/>
      <c r="AF2705" s="175" t="n"/>
      <c r="AG2705" s="175" t="n"/>
      <c r="AH2705" s="175" t="n"/>
      <c r="AI2705" s="175" t="n"/>
      <c r="AJ2705" s="175" t="n"/>
    </row>
    <row r="2706">
      <c r="B2706" s="175" t="n"/>
      <c r="C2706" s="175" t="n"/>
      <c r="D2706" s="175" t="n"/>
      <c r="E2706" s="175" t="n"/>
      <c r="F2706" s="175" t="n"/>
      <c r="G2706" s="175" t="n"/>
      <c r="H2706" s="175" t="n"/>
      <c r="I2706" s="175" t="n"/>
      <c r="J2706" s="175" t="n"/>
      <c r="K2706" s="175" t="n"/>
      <c r="L2706" s="175" t="n"/>
      <c r="M2706" s="175" t="n"/>
      <c r="N2706" s="175" t="n"/>
      <c r="O2706" s="175" t="n"/>
      <c r="P2706" s="175" t="n"/>
      <c r="Q2706" s="175" t="n"/>
      <c r="R2706" s="175" t="n"/>
      <c r="S2706" s="257" t="n"/>
      <c r="U2706" s="296" t="n"/>
      <c r="V2706" s="175" t="n"/>
      <c r="W2706" s="175" t="n"/>
      <c r="X2706" s="175" t="n"/>
      <c r="Y2706" s="175" t="n"/>
      <c r="Z2706" s="175" t="n"/>
      <c r="AA2706" s="175" t="n"/>
      <c r="AB2706" s="175" t="n"/>
      <c r="AC2706" s="175" t="n"/>
      <c r="AD2706" s="175" t="n"/>
      <c r="AE2706" s="175" t="n"/>
      <c r="AF2706" s="175" t="n"/>
      <c r="AG2706" s="175" t="n"/>
      <c r="AH2706" s="175" t="n"/>
      <c r="AI2706" s="175" t="n"/>
      <c r="AJ2706" s="175" t="n"/>
    </row>
    <row r="2707">
      <c r="B2707" s="175" t="n"/>
      <c r="C2707" s="175" t="n"/>
      <c r="D2707" s="175" t="n"/>
      <c r="E2707" s="175" t="n"/>
      <c r="F2707" s="175" t="n"/>
      <c r="G2707" s="175" t="n"/>
      <c r="H2707" s="175" t="n"/>
      <c r="I2707" s="175" t="n"/>
      <c r="J2707" s="175" t="n"/>
      <c r="K2707" s="175" t="n"/>
      <c r="L2707" s="175" t="n"/>
      <c r="M2707" s="175" t="n"/>
      <c r="N2707" s="175" t="n"/>
      <c r="O2707" s="175" t="n"/>
      <c r="P2707" s="175" t="n"/>
      <c r="Q2707" s="175" t="n"/>
      <c r="R2707" s="175" t="n"/>
      <c r="S2707" s="257" t="n"/>
      <c r="U2707" s="296" t="n"/>
      <c r="V2707" s="175" t="n"/>
      <c r="W2707" s="175" t="n"/>
      <c r="X2707" s="175" t="n"/>
      <c r="Y2707" s="175" t="n"/>
      <c r="Z2707" s="175" t="n"/>
      <c r="AA2707" s="175" t="n"/>
      <c r="AB2707" s="175" t="n"/>
      <c r="AC2707" s="175" t="n"/>
      <c r="AD2707" s="175" t="n"/>
      <c r="AE2707" s="175" t="n"/>
      <c r="AF2707" s="175" t="n"/>
      <c r="AG2707" s="175" t="n"/>
      <c r="AH2707" s="175" t="n"/>
      <c r="AI2707" s="175" t="n"/>
      <c r="AJ2707" s="175" t="n"/>
    </row>
    <row r="2708">
      <c r="B2708" s="175" t="n"/>
      <c r="C2708" s="175" t="n"/>
      <c r="D2708" s="175" t="n"/>
      <c r="E2708" s="175" t="n"/>
      <c r="F2708" s="175" t="n"/>
      <c r="G2708" s="175" t="n"/>
      <c r="H2708" s="175" t="n"/>
      <c r="I2708" s="175" t="n"/>
      <c r="J2708" s="175" t="n"/>
      <c r="K2708" s="175" t="n"/>
      <c r="L2708" s="175" t="n"/>
      <c r="M2708" s="175" t="n"/>
      <c r="N2708" s="175" t="n"/>
      <c r="O2708" s="175" t="n"/>
      <c r="P2708" s="175" t="n"/>
      <c r="Q2708" s="175" t="n"/>
      <c r="R2708" s="175" t="n"/>
      <c r="S2708" s="257" t="n"/>
      <c r="U2708" s="296" t="n"/>
      <c r="V2708" s="175" t="n"/>
      <c r="W2708" s="175" t="n"/>
      <c r="X2708" s="175" t="n"/>
      <c r="Y2708" s="175" t="n"/>
      <c r="Z2708" s="175" t="n"/>
      <c r="AA2708" s="175" t="n"/>
      <c r="AB2708" s="175" t="n"/>
      <c r="AC2708" s="175" t="n"/>
      <c r="AD2708" s="175" t="n"/>
      <c r="AE2708" s="175" t="n"/>
      <c r="AF2708" s="175" t="n"/>
      <c r="AG2708" s="175" t="n"/>
      <c r="AH2708" s="175" t="n"/>
      <c r="AI2708" s="175" t="n"/>
      <c r="AJ2708" s="175" t="n"/>
    </row>
    <row r="2709">
      <c r="B2709" s="175" t="n"/>
      <c r="C2709" s="175" t="n"/>
      <c r="D2709" s="175" t="n"/>
      <c r="E2709" s="175" t="n"/>
      <c r="F2709" s="175" t="n"/>
      <c r="G2709" s="175" t="n"/>
      <c r="H2709" s="175" t="n"/>
      <c r="I2709" s="175" t="n"/>
      <c r="J2709" s="175" t="n"/>
      <c r="K2709" s="175" t="n"/>
      <c r="L2709" s="175" t="n"/>
      <c r="M2709" s="175" t="n"/>
      <c r="N2709" s="175" t="n"/>
      <c r="O2709" s="175" t="n"/>
      <c r="P2709" s="175" t="n"/>
      <c r="Q2709" s="175" t="n"/>
      <c r="R2709" s="175" t="n"/>
      <c r="S2709" s="257" t="n"/>
      <c r="U2709" s="296" t="n"/>
      <c r="V2709" s="175" t="n"/>
      <c r="W2709" s="175" t="n"/>
      <c r="X2709" s="175" t="n"/>
      <c r="Y2709" s="175" t="n"/>
      <c r="Z2709" s="175" t="n"/>
      <c r="AA2709" s="175" t="n"/>
      <c r="AB2709" s="175" t="n"/>
      <c r="AC2709" s="175" t="n"/>
      <c r="AD2709" s="175" t="n"/>
      <c r="AE2709" s="175" t="n"/>
      <c r="AF2709" s="175" t="n"/>
      <c r="AG2709" s="175" t="n"/>
      <c r="AH2709" s="175" t="n"/>
      <c r="AI2709" s="175" t="n"/>
      <c r="AJ2709" s="175" t="n"/>
    </row>
    <row r="2710">
      <c r="B2710" s="175" t="n"/>
      <c r="C2710" s="175" t="n"/>
      <c r="D2710" s="175" t="n"/>
      <c r="E2710" s="175" t="n"/>
      <c r="F2710" s="175" t="n"/>
      <c r="G2710" s="175" t="n"/>
      <c r="H2710" s="175" t="n"/>
      <c r="I2710" s="175" t="n"/>
      <c r="J2710" s="175" t="n"/>
      <c r="K2710" s="175" t="n"/>
      <c r="L2710" s="175" t="n"/>
      <c r="M2710" s="175" t="n"/>
      <c r="N2710" s="175" t="n"/>
      <c r="O2710" s="175" t="n"/>
      <c r="P2710" s="175" t="n"/>
      <c r="Q2710" s="175" t="n"/>
      <c r="R2710" s="175" t="n"/>
      <c r="S2710" s="257" t="n"/>
      <c r="U2710" s="296" t="n"/>
      <c r="V2710" s="175" t="n"/>
      <c r="W2710" s="175" t="n"/>
      <c r="X2710" s="175" t="n"/>
      <c r="Y2710" s="175" t="n"/>
      <c r="Z2710" s="175" t="n"/>
      <c r="AA2710" s="175" t="n"/>
      <c r="AB2710" s="175" t="n"/>
      <c r="AC2710" s="175" t="n"/>
      <c r="AD2710" s="175" t="n"/>
      <c r="AE2710" s="175" t="n"/>
      <c r="AF2710" s="175" t="n"/>
      <c r="AG2710" s="175" t="n"/>
      <c r="AH2710" s="175" t="n"/>
      <c r="AI2710" s="175" t="n"/>
      <c r="AJ2710" s="175" t="n"/>
    </row>
    <row r="2711">
      <c r="B2711" s="175" t="n"/>
      <c r="C2711" s="175" t="n"/>
      <c r="D2711" s="175" t="n"/>
      <c r="E2711" s="175" t="n"/>
      <c r="F2711" s="175" t="n"/>
      <c r="G2711" s="175" t="n"/>
      <c r="H2711" s="175" t="n"/>
      <c r="I2711" s="175" t="n"/>
      <c r="J2711" s="175" t="n"/>
      <c r="K2711" s="175" t="n"/>
      <c r="L2711" s="175" t="n"/>
      <c r="M2711" s="175" t="n"/>
      <c r="N2711" s="175" t="n"/>
      <c r="O2711" s="175" t="n"/>
      <c r="P2711" s="175" t="n"/>
      <c r="Q2711" s="175" t="n"/>
      <c r="R2711" s="175" t="n"/>
      <c r="S2711" s="257" t="n"/>
      <c r="U2711" s="296" t="n"/>
      <c r="V2711" s="175" t="n"/>
      <c r="W2711" s="175" t="n"/>
      <c r="X2711" s="175" t="n"/>
      <c r="Y2711" s="175" t="n"/>
      <c r="Z2711" s="175" t="n"/>
      <c r="AA2711" s="175" t="n"/>
      <c r="AB2711" s="175" t="n"/>
      <c r="AC2711" s="175" t="n"/>
      <c r="AD2711" s="175" t="n"/>
      <c r="AE2711" s="175" t="n"/>
      <c r="AF2711" s="175" t="n"/>
      <c r="AG2711" s="175" t="n"/>
      <c r="AH2711" s="175" t="n"/>
      <c r="AI2711" s="175" t="n"/>
      <c r="AJ2711" s="175" t="n"/>
    </row>
    <row r="2712">
      <c r="B2712" s="175" t="n"/>
      <c r="C2712" s="175" t="n"/>
      <c r="D2712" s="175" t="n"/>
      <c r="E2712" s="175" t="n"/>
      <c r="F2712" s="175" t="n"/>
      <c r="G2712" s="175" t="n"/>
      <c r="H2712" s="175" t="n"/>
      <c r="I2712" s="175" t="n"/>
      <c r="J2712" s="175" t="n"/>
      <c r="K2712" s="175" t="n"/>
      <c r="L2712" s="175" t="n"/>
      <c r="M2712" s="175" t="n"/>
      <c r="N2712" s="175" t="n"/>
      <c r="O2712" s="175" t="n"/>
      <c r="P2712" s="175" t="n"/>
      <c r="Q2712" s="175" t="n"/>
      <c r="R2712" s="175" t="n"/>
      <c r="S2712" s="257" t="n"/>
      <c r="U2712" s="296" t="n"/>
      <c r="V2712" s="175" t="n"/>
      <c r="W2712" s="175" t="n"/>
      <c r="X2712" s="175" t="n"/>
      <c r="Y2712" s="175" t="n"/>
      <c r="Z2712" s="175" t="n"/>
      <c r="AA2712" s="175" t="n"/>
      <c r="AB2712" s="175" t="n"/>
      <c r="AC2712" s="175" t="n"/>
      <c r="AD2712" s="175" t="n"/>
      <c r="AE2712" s="175" t="n"/>
      <c r="AF2712" s="175" t="n"/>
      <c r="AG2712" s="175" t="n"/>
      <c r="AH2712" s="175" t="n"/>
      <c r="AI2712" s="175" t="n"/>
      <c r="AJ2712" s="175" t="n"/>
    </row>
    <row r="2713">
      <c r="B2713" s="175" t="n"/>
      <c r="C2713" s="175" t="n"/>
      <c r="D2713" s="175" t="n"/>
      <c r="E2713" s="175" t="n"/>
      <c r="F2713" s="175" t="n"/>
      <c r="G2713" s="175" t="n"/>
      <c r="H2713" s="175" t="n"/>
      <c r="I2713" s="175" t="n"/>
      <c r="J2713" s="175" t="n"/>
      <c r="K2713" s="175" t="n"/>
      <c r="L2713" s="175" t="n"/>
      <c r="M2713" s="175" t="n"/>
      <c r="N2713" s="175" t="n"/>
      <c r="O2713" s="175" t="n"/>
      <c r="P2713" s="175" t="n"/>
      <c r="Q2713" s="175" t="n"/>
      <c r="R2713" s="175" t="n"/>
      <c r="S2713" s="257" t="n"/>
      <c r="U2713" s="296" t="n"/>
      <c r="V2713" s="175" t="n"/>
      <c r="W2713" s="175" t="n"/>
      <c r="X2713" s="175" t="n"/>
      <c r="Y2713" s="175" t="n"/>
      <c r="Z2713" s="175" t="n"/>
      <c r="AA2713" s="175" t="n"/>
      <c r="AB2713" s="175" t="n"/>
      <c r="AC2713" s="175" t="n"/>
      <c r="AD2713" s="175" t="n"/>
      <c r="AE2713" s="175" t="n"/>
      <c r="AF2713" s="175" t="n"/>
      <c r="AG2713" s="175" t="n"/>
      <c r="AH2713" s="175" t="n"/>
      <c r="AI2713" s="175" t="n"/>
      <c r="AJ2713" s="175" t="n"/>
    </row>
    <row r="2714">
      <c r="B2714" s="175" t="n"/>
      <c r="C2714" s="175" t="n"/>
      <c r="D2714" s="175" t="n"/>
      <c r="E2714" s="175" t="n"/>
      <c r="F2714" s="175" t="n"/>
      <c r="G2714" s="175" t="n"/>
      <c r="H2714" s="175" t="n"/>
      <c r="I2714" s="175" t="n"/>
      <c r="J2714" s="175" t="n"/>
      <c r="K2714" s="175" t="n"/>
      <c r="L2714" s="175" t="n"/>
      <c r="M2714" s="175" t="n"/>
      <c r="N2714" s="175" t="n"/>
      <c r="O2714" s="175" t="n"/>
      <c r="P2714" s="175" t="n"/>
      <c r="Q2714" s="175" t="n"/>
      <c r="R2714" s="175" t="n"/>
      <c r="S2714" s="257" t="n"/>
      <c r="U2714" s="296" t="n"/>
      <c r="V2714" s="175" t="n"/>
      <c r="W2714" s="175" t="n"/>
      <c r="X2714" s="175" t="n"/>
      <c r="Y2714" s="175" t="n"/>
      <c r="Z2714" s="175" t="n"/>
      <c r="AA2714" s="175" t="n"/>
      <c r="AB2714" s="175" t="n"/>
      <c r="AC2714" s="175" t="n"/>
      <c r="AD2714" s="175" t="n"/>
      <c r="AE2714" s="175" t="n"/>
      <c r="AF2714" s="175" t="n"/>
      <c r="AG2714" s="175" t="n"/>
      <c r="AH2714" s="175" t="n"/>
      <c r="AI2714" s="175" t="n"/>
      <c r="AJ2714" s="175" t="n"/>
    </row>
    <row r="2715">
      <c r="B2715" s="175" t="n"/>
      <c r="C2715" s="175" t="n"/>
      <c r="D2715" s="175" t="n"/>
      <c r="E2715" s="175" t="n"/>
      <c r="F2715" s="175" t="n"/>
      <c r="G2715" s="175" t="n"/>
      <c r="H2715" s="175" t="n"/>
      <c r="I2715" s="175" t="n"/>
      <c r="J2715" s="175" t="n"/>
      <c r="K2715" s="175" t="n"/>
      <c r="L2715" s="175" t="n"/>
      <c r="M2715" s="175" t="n"/>
      <c r="N2715" s="175" t="n"/>
      <c r="O2715" s="175" t="n"/>
      <c r="P2715" s="175" t="n"/>
      <c r="Q2715" s="175" t="n"/>
      <c r="R2715" s="175" t="n"/>
      <c r="S2715" s="257" t="n"/>
      <c r="U2715" s="296" t="n"/>
      <c r="V2715" s="175" t="n"/>
      <c r="W2715" s="175" t="n"/>
      <c r="X2715" s="175" t="n"/>
      <c r="Y2715" s="175" t="n"/>
      <c r="Z2715" s="175" t="n"/>
      <c r="AA2715" s="175" t="n"/>
      <c r="AB2715" s="175" t="n"/>
      <c r="AC2715" s="175" t="n"/>
      <c r="AD2715" s="175" t="n"/>
      <c r="AE2715" s="175" t="n"/>
      <c r="AF2715" s="175" t="n"/>
      <c r="AG2715" s="175" t="n"/>
      <c r="AH2715" s="175" t="n"/>
      <c r="AI2715" s="175" t="n"/>
      <c r="AJ2715" s="175" t="n"/>
    </row>
    <row r="2716">
      <c r="B2716" s="175" t="n"/>
      <c r="C2716" s="175" t="n"/>
      <c r="D2716" s="175" t="n"/>
      <c r="E2716" s="175" t="n"/>
      <c r="F2716" s="175" t="n"/>
      <c r="G2716" s="175" t="n"/>
      <c r="H2716" s="175" t="n"/>
      <c r="I2716" s="175" t="n"/>
      <c r="J2716" s="175" t="n"/>
      <c r="K2716" s="175" t="n"/>
      <c r="L2716" s="175" t="n"/>
      <c r="M2716" s="175" t="n"/>
      <c r="N2716" s="175" t="n"/>
      <c r="O2716" s="175" t="n"/>
      <c r="P2716" s="175" t="n"/>
      <c r="Q2716" s="175" t="n"/>
      <c r="R2716" s="175" t="n"/>
      <c r="S2716" s="257" t="n"/>
      <c r="U2716" s="296" t="n"/>
      <c r="V2716" s="175" t="n"/>
      <c r="W2716" s="175" t="n"/>
      <c r="X2716" s="175" t="n"/>
      <c r="Y2716" s="175" t="n"/>
      <c r="Z2716" s="175" t="n"/>
      <c r="AA2716" s="175" t="n"/>
      <c r="AB2716" s="175" t="n"/>
      <c r="AC2716" s="175" t="n"/>
      <c r="AD2716" s="175" t="n"/>
      <c r="AE2716" s="175" t="n"/>
      <c r="AF2716" s="175" t="n"/>
      <c r="AG2716" s="175" t="n"/>
      <c r="AH2716" s="175" t="n"/>
      <c r="AI2716" s="175" t="n"/>
      <c r="AJ2716" s="175" t="n"/>
    </row>
    <row r="2717">
      <c r="B2717" s="175" t="n"/>
      <c r="C2717" s="175" t="n"/>
      <c r="D2717" s="175" t="n"/>
      <c r="E2717" s="175" t="n"/>
      <c r="F2717" s="175" t="n"/>
      <c r="G2717" s="175" t="n"/>
      <c r="H2717" s="175" t="n"/>
      <c r="I2717" s="175" t="n"/>
      <c r="J2717" s="175" t="n"/>
      <c r="K2717" s="175" t="n"/>
      <c r="L2717" s="175" t="n"/>
      <c r="M2717" s="175" t="n"/>
      <c r="N2717" s="175" t="n"/>
      <c r="O2717" s="175" t="n"/>
      <c r="P2717" s="175" t="n"/>
      <c r="Q2717" s="175" t="n"/>
      <c r="R2717" s="175" t="n"/>
      <c r="S2717" s="257" t="n"/>
      <c r="U2717" s="296" t="n"/>
      <c r="V2717" s="175" t="n"/>
      <c r="W2717" s="175" t="n"/>
      <c r="X2717" s="175" t="n"/>
      <c r="Y2717" s="175" t="n"/>
      <c r="Z2717" s="175" t="n"/>
      <c r="AA2717" s="175" t="n"/>
      <c r="AB2717" s="175" t="n"/>
      <c r="AC2717" s="175" t="n"/>
      <c r="AD2717" s="175" t="n"/>
      <c r="AE2717" s="175" t="n"/>
      <c r="AF2717" s="175" t="n"/>
      <c r="AG2717" s="175" t="n"/>
      <c r="AH2717" s="175" t="n"/>
      <c r="AI2717" s="175" t="n"/>
      <c r="AJ2717" s="175" t="n"/>
    </row>
    <row r="2718">
      <c r="B2718" s="175" t="n"/>
      <c r="C2718" s="175" t="n"/>
      <c r="D2718" s="175" t="n"/>
      <c r="E2718" s="175" t="n"/>
      <c r="F2718" s="175" t="n"/>
      <c r="G2718" s="175" t="n"/>
      <c r="H2718" s="175" t="n"/>
      <c r="I2718" s="175" t="n"/>
      <c r="J2718" s="175" t="n"/>
      <c r="K2718" s="175" t="n"/>
      <c r="L2718" s="175" t="n"/>
      <c r="M2718" s="175" t="n"/>
      <c r="N2718" s="175" t="n"/>
      <c r="O2718" s="175" t="n"/>
      <c r="P2718" s="175" t="n"/>
      <c r="Q2718" s="175" t="n"/>
      <c r="R2718" s="175" t="n"/>
      <c r="S2718" s="257" t="n"/>
      <c r="U2718" s="296" t="n"/>
      <c r="V2718" s="175" t="n"/>
      <c r="W2718" s="175" t="n"/>
      <c r="X2718" s="175" t="n"/>
      <c r="Y2718" s="175" t="n"/>
      <c r="Z2718" s="175" t="n"/>
      <c r="AA2718" s="175" t="n"/>
      <c r="AB2718" s="175" t="n"/>
      <c r="AC2718" s="175" t="n"/>
      <c r="AD2718" s="175" t="n"/>
      <c r="AE2718" s="175" t="n"/>
      <c r="AF2718" s="175" t="n"/>
      <c r="AG2718" s="175" t="n"/>
      <c r="AH2718" s="175" t="n"/>
      <c r="AI2718" s="175" t="n"/>
      <c r="AJ2718" s="175" t="n"/>
    </row>
    <row r="2719">
      <c r="B2719" s="175" t="n"/>
      <c r="C2719" s="175" t="n"/>
      <c r="D2719" s="175" t="n"/>
      <c r="E2719" s="175" t="n"/>
      <c r="F2719" s="175" t="n"/>
      <c r="G2719" s="175" t="n"/>
      <c r="H2719" s="175" t="n"/>
      <c r="I2719" s="175" t="n"/>
      <c r="J2719" s="175" t="n"/>
      <c r="K2719" s="175" t="n"/>
      <c r="L2719" s="175" t="n"/>
      <c r="M2719" s="175" t="n"/>
      <c r="N2719" s="175" t="n"/>
      <c r="O2719" s="175" t="n"/>
      <c r="P2719" s="175" t="n"/>
      <c r="Q2719" s="175" t="n"/>
      <c r="R2719" s="175" t="n"/>
      <c r="S2719" s="257" t="n"/>
      <c r="U2719" s="296" t="n"/>
      <c r="V2719" s="175" t="n"/>
      <c r="W2719" s="175" t="n"/>
      <c r="X2719" s="175" t="n"/>
      <c r="Y2719" s="175" t="n"/>
      <c r="Z2719" s="175" t="n"/>
      <c r="AA2719" s="175" t="n"/>
      <c r="AB2719" s="175" t="n"/>
      <c r="AC2719" s="175" t="n"/>
      <c r="AD2719" s="175" t="n"/>
      <c r="AE2719" s="175" t="n"/>
      <c r="AF2719" s="175" t="n"/>
      <c r="AG2719" s="175" t="n"/>
      <c r="AH2719" s="175" t="n"/>
      <c r="AI2719" s="175" t="n"/>
      <c r="AJ2719" s="175" t="n"/>
    </row>
    <row r="2720">
      <c r="B2720" s="175" t="n"/>
      <c r="C2720" s="175" t="n"/>
      <c r="D2720" s="175" t="n"/>
      <c r="E2720" s="175" t="n"/>
      <c r="F2720" s="175" t="n"/>
      <c r="G2720" s="175" t="n"/>
      <c r="H2720" s="175" t="n"/>
      <c r="I2720" s="175" t="n"/>
      <c r="J2720" s="175" t="n"/>
      <c r="K2720" s="175" t="n"/>
      <c r="L2720" s="175" t="n"/>
      <c r="M2720" s="175" t="n"/>
      <c r="N2720" s="175" t="n"/>
      <c r="O2720" s="175" t="n"/>
      <c r="P2720" s="175" t="n"/>
      <c r="Q2720" s="175" t="n"/>
      <c r="R2720" s="175" t="n"/>
      <c r="S2720" s="257" t="n"/>
      <c r="U2720" s="296" t="n"/>
      <c r="V2720" s="175" t="n"/>
      <c r="W2720" s="175" t="n"/>
      <c r="X2720" s="175" t="n"/>
      <c r="Y2720" s="175" t="n"/>
      <c r="Z2720" s="175" t="n"/>
      <c r="AA2720" s="175" t="n"/>
      <c r="AB2720" s="175" t="n"/>
      <c r="AC2720" s="175" t="n"/>
      <c r="AD2720" s="175" t="n"/>
      <c r="AE2720" s="175" t="n"/>
      <c r="AF2720" s="175" t="n"/>
      <c r="AG2720" s="175" t="n"/>
      <c r="AH2720" s="175" t="n"/>
      <c r="AI2720" s="175" t="n"/>
      <c r="AJ2720" s="175" t="n"/>
    </row>
    <row r="2721">
      <c r="B2721" s="175" t="n"/>
      <c r="C2721" s="175" t="n"/>
      <c r="D2721" s="175" t="n"/>
      <c r="E2721" s="175" t="n"/>
      <c r="F2721" s="175" t="n"/>
      <c r="G2721" s="175" t="n"/>
      <c r="H2721" s="175" t="n"/>
      <c r="I2721" s="175" t="n"/>
      <c r="J2721" s="175" t="n"/>
      <c r="K2721" s="175" t="n"/>
      <c r="L2721" s="175" t="n"/>
      <c r="M2721" s="175" t="n"/>
      <c r="N2721" s="175" t="n"/>
      <c r="O2721" s="175" t="n"/>
      <c r="P2721" s="175" t="n"/>
      <c r="Q2721" s="175" t="n"/>
      <c r="R2721" s="175" t="n"/>
      <c r="S2721" s="257" t="n"/>
      <c r="U2721" s="296" t="n"/>
      <c r="V2721" s="175" t="n"/>
      <c r="W2721" s="175" t="n"/>
      <c r="X2721" s="175" t="n"/>
      <c r="Y2721" s="175" t="n"/>
      <c r="Z2721" s="175" t="n"/>
      <c r="AA2721" s="175" t="n"/>
      <c r="AB2721" s="175" t="n"/>
      <c r="AC2721" s="175" t="n"/>
      <c r="AD2721" s="175" t="n"/>
      <c r="AE2721" s="175" t="n"/>
      <c r="AF2721" s="175" t="n"/>
      <c r="AG2721" s="175" t="n"/>
      <c r="AH2721" s="175" t="n"/>
      <c r="AI2721" s="175" t="n"/>
      <c r="AJ2721" s="175" t="n"/>
    </row>
    <row r="2722">
      <c r="B2722" s="175" t="n"/>
      <c r="C2722" s="175" t="n"/>
      <c r="D2722" s="175" t="n"/>
      <c r="E2722" s="175" t="n"/>
      <c r="F2722" s="175" t="n"/>
      <c r="G2722" s="175" t="n"/>
      <c r="H2722" s="175" t="n"/>
      <c r="I2722" s="175" t="n"/>
      <c r="J2722" s="175" t="n"/>
      <c r="K2722" s="175" t="n"/>
      <c r="L2722" s="175" t="n"/>
      <c r="M2722" s="175" t="n"/>
      <c r="N2722" s="175" t="n"/>
      <c r="O2722" s="175" t="n"/>
      <c r="P2722" s="175" t="n"/>
      <c r="Q2722" s="175" t="n"/>
      <c r="R2722" s="175" t="n"/>
      <c r="S2722" s="257" t="n"/>
      <c r="U2722" s="296" t="n"/>
      <c r="V2722" s="175" t="n"/>
      <c r="W2722" s="175" t="n"/>
      <c r="X2722" s="175" t="n"/>
      <c r="Y2722" s="175" t="n"/>
      <c r="Z2722" s="175" t="n"/>
      <c r="AA2722" s="175" t="n"/>
      <c r="AB2722" s="175" t="n"/>
      <c r="AC2722" s="175" t="n"/>
      <c r="AD2722" s="175" t="n"/>
      <c r="AE2722" s="175" t="n"/>
      <c r="AF2722" s="175" t="n"/>
      <c r="AG2722" s="175" t="n"/>
      <c r="AH2722" s="175" t="n"/>
      <c r="AI2722" s="175" t="n"/>
      <c r="AJ2722" s="175" t="n"/>
    </row>
    <row r="2723">
      <c r="B2723" s="175" t="n"/>
      <c r="C2723" s="175" t="n"/>
      <c r="D2723" s="175" t="n"/>
      <c r="E2723" s="175" t="n"/>
      <c r="F2723" s="175" t="n"/>
      <c r="G2723" s="175" t="n"/>
      <c r="H2723" s="175" t="n"/>
      <c r="I2723" s="175" t="n"/>
      <c r="J2723" s="175" t="n"/>
      <c r="K2723" s="175" t="n"/>
      <c r="L2723" s="175" t="n"/>
      <c r="M2723" s="175" t="n"/>
      <c r="N2723" s="175" t="n"/>
      <c r="O2723" s="175" t="n"/>
      <c r="P2723" s="175" t="n"/>
      <c r="Q2723" s="175" t="n"/>
      <c r="R2723" s="175" t="n"/>
      <c r="S2723" s="257" t="n"/>
      <c r="U2723" s="296" t="n"/>
      <c r="V2723" s="175" t="n"/>
      <c r="W2723" s="175" t="n"/>
      <c r="X2723" s="175" t="n"/>
      <c r="Y2723" s="175" t="n"/>
      <c r="Z2723" s="175" t="n"/>
      <c r="AA2723" s="175" t="n"/>
      <c r="AB2723" s="175" t="n"/>
      <c r="AC2723" s="175" t="n"/>
      <c r="AD2723" s="175" t="n"/>
      <c r="AE2723" s="175" t="n"/>
      <c r="AF2723" s="175" t="n"/>
      <c r="AG2723" s="175" t="n"/>
      <c r="AH2723" s="175" t="n"/>
      <c r="AI2723" s="175" t="n"/>
      <c r="AJ2723" s="175" t="n"/>
    </row>
    <row r="2724">
      <c r="B2724" s="175" t="n"/>
      <c r="C2724" s="175" t="n"/>
      <c r="D2724" s="175" t="n"/>
      <c r="E2724" s="175" t="n"/>
      <c r="F2724" s="175" t="n"/>
      <c r="G2724" s="175" t="n"/>
      <c r="H2724" s="175" t="n"/>
      <c r="I2724" s="175" t="n"/>
      <c r="J2724" s="175" t="n"/>
      <c r="K2724" s="175" t="n"/>
      <c r="L2724" s="175" t="n"/>
      <c r="M2724" s="175" t="n"/>
      <c r="N2724" s="175" t="n"/>
      <c r="O2724" s="175" t="n"/>
      <c r="P2724" s="175" t="n"/>
      <c r="Q2724" s="175" t="n"/>
      <c r="R2724" s="175" t="n"/>
      <c r="S2724" s="257" t="n"/>
      <c r="U2724" s="296" t="n"/>
      <c r="V2724" s="175" t="n"/>
      <c r="W2724" s="175" t="n"/>
      <c r="X2724" s="175" t="n"/>
      <c r="Y2724" s="175" t="n"/>
      <c r="Z2724" s="175" t="n"/>
      <c r="AA2724" s="175" t="n"/>
      <c r="AB2724" s="175" t="n"/>
      <c r="AC2724" s="175" t="n"/>
      <c r="AD2724" s="175" t="n"/>
      <c r="AE2724" s="175" t="n"/>
      <c r="AF2724" s="175" t="n"/>
      <c r="AG2724" s="175" t="n"/>
      <c r="AH2724" s="175" t="n"/>
      <c r="AI2724" s="175" t="n"/>
      <c r="AJ2724" s="175" t="n"/>
    </row>
    <row r="2725">
      <c r="B2725" s="175" t="n"/>
      <c r="C2725" s="175" t="n"/>
      <c r="D2725" s="175" t="n"/>
      <c r="E2725" s="175" t="n"/>
      <c r="F2725" s="175" t="n"/>
      <c r="G2725" s="175" t="n"/>
      <c r="H2725" s="175" t="n"/>
      <c r="I2725" s="175" t="n"/>
      <c r="J2725" s="175" t="n"/>
      <c r="K2725" s="175" t="n"/>
      <c r="L2725" s="175" t="n"/>
      <c r="M2725" s="175" t="n"/>
      <c r="N2725" s="175" t="n"/>
      <c r="O2725" s="175" t="n"/>
      <c r="P2725" s="175" t="n"/>
      <c r="Q2725" s="175" t="n"/>
      <c r="R2725" s="175" t="n"/>
      <c r="S2725" s="257" t="n"/>
      <c r="U2725" s="296" t="n"/>
      <c r="V2725" s="175" t="n"/>
      <c r="W2725" s="175" t="n"/>
      <c r="X2725" s="175" t="n"/>
      <c r="Y2725" s="175" t="n"/>
      <c r="Z2725" s="175" t="n"/>
      <c r="AA2725" s="175" t="n"/>
      <c r="AB2725" s="175" t="n"/>
      <c r="AC2725" s="175" t="n"/>
      <c r="AD2725" s="175" t="n"/>
      <c r="AE2725" s="175" t="n"/>
      <c r="AF2725" s="175" t="n"/>
      <c r="AG2725" s="175" t="n"/>
      <c r="AH2725" s="175" t="n"/>
      <c r="AI2725" s="175" t="n"/>
      <c r="AJ2725" s="175" t="n"/>
    </row>
    <row r="2726">
      <c r="B2726" s="175" t="n"/>
      <c r="C2726" s="175" t="n"/>
      <c r="D2726" s="175" t="n"/>
      <c r="E2726" s="175" t="n"/>
      <c r="F2726" s="175" t="n"/>
      <c r="G2726" s="175" t="n"/>
      <c r="H2726" s="175" t="n"/>
      <c r="I2726" s="175" t="n"/>
      <c r="J2726" s="175" t="n"/>
      <c r="K2726" s="175" t="n"/>
      <c r="L2726" s="175" t="n"/>
      <c r="M2726" s="175" t="n"/>
      <c r="N2726" s="175" t="n"/>
      <c r="O2726" s="175" t="n"/>
      <c r="P2726" s="175" t="n"/>
      <c r="Q2726" s="175" t="n"/>
      <c r="R2726" s="175" t="n"/>
      <c r="S2726" s="257" t="n"/>
      <c r="U2726" s="296" t="n"/>
      <c r="V2726" s="175" t="n"/>
      <c r="W2726" s="175" t="n"/>
      <c r="X2726" s="175" t="n"/>
      <c r="Y2726" s="175" t="n"/>
      <c r="Z2726" s="175" t="n"/>
      <c r="AA2726" s="175" t="n"/>
      <c r="AB2726" s="175" t="n"/>
      <c r="AC2726" s="175" t="n"/>
      <c r="AD2726" s="175" t="n"/>
      <c r="AE2726" s="175" t="n"/>
      <c r="AF2726" s="175" t="n"/>
      <c r="AG2726" s="175" t="n"/>
      <c r="AH2726" s="175" t="n"/>
      <c r="AI2726" s="175" t="n"/>
      <c r="AJ2726" s="175" t="n"/>
    </row>
    <row r="2727">
      <c r="B2727" s="175" t="n"/>
      <c r="C2727" s="175" t="n"/>
      <c r="D2727" s="175" t="n"/>
      <c r="E2727" s="175" t="n"/>
      <c r="F2727" s="175" t="n"/>
      <c r="G2727" s="175" t="n"/>
      <c r="H2727" s="175" t="n"/>
      <c r="I2727" s="175" t="n"/>
      <c r="J2727" s="175" t="n"/>
      <c r="K2727" s="175" t="n"/>
      <c r="L2727" s="175" t="n"/>
      <c r="M2727" s="175" t="n"/>
      <c r="N2727" s="175" t="n"/>
      <c r="O2727" s="175" t="n"/>
      <c r="P2727" s="175" t="n"/>
      <c r="Q2727" s="175" t="n"/>
      <c r="R2727" s="175" t="n"/>
      <c r="S2727" s="257" t="n"/>
      <c r="U2727" s="296" t="n"/>
      <c r="V2727" s="175" t="n"/>
      <c r="W2727" s="175" t="n"/>
      <c r="X2727" s="175" t="n"/>
      <c r="Y2727" s="175" t="n"/>
      <c r="Z2727" s="175" t="n"/>
      <c r="AA2727" s="175" t="n"/>
      <c r="AB2727" s="175" t="n"/>
      <c r="AC2727" s="175" t="n"/>
      <c r="AD2727" s="175" t="n"/>
      <c r="AE2727" s="175" t="n"/>
      <c r="AF2727" s="175" t="n"/>
      <c r="AG2727" s="175" t="n"/>
      <c r="AH2727" s="175" t="n"/>
      <c r="AI2727" s="175" t="n"/>
      <c r="AJ2727" s="175" t="n"/>
    </row>
    <row r="2728">
      <c r="B2728" s="175" t="n"/>
      <c r="C2728" s="175" t="n"/>
      <c r="D2728" s="175" t="n"/>
      <c r="E2728" s="175" t="n"/>
      <c r="F2728" s="175" t="n"/>
      <c r="G2728" s="175" t="n"/>
      <c r="H2728" s="175" t="n"/>
      <c r="I2728" s="175" t="n"/>
      <c r="J2728" s="175" t="n"/>
      <c r="K2728" s="175" t="n"/>
      <c r="L2728" s="175" t="n"/>
      <c r="M2728" s="175" t="n"/>
      <c r="N2728" s="175" t="n"/>
      <c r="O2728" s="175" t="n"/>
      <c r="P2728" s="175" t="n"/>
      <c r="Q2728" s="175" t="n"/>
      <c r="R2728" s="175" t="n"/>
      <c r="S2728" s="257" t="n"/>
      <c r="U2728" s="296" t="n"/>
      <c r="V2728" s="175" t="n"/>
      <c r="W2728" s="175" t="n"/>
      <c r="X2728" s="175" t="n"/>
      <c r="Y2728" s="175" t="n"/>
      <c r="Z2728" s="175" t="n"/>
      <c r="AA2728" s="175" t="n"/>
      <c r="AB2728" s="175" t="n"/>
      <c r="AC2728" s="175" t="n"/>
      <c r="AD2728" s="175" t="n"/>
      <c r="AE2728" s="175" t="n"/>
      <c r="AF2728" s="175" t="n"/>
      <c r="AG2728" s="175" t="n"/>
      <c r="AH2728" s="175" t="n"/>
      <c r="AI2728" s="175" t="n"/>
      <c r="AJ2728" s="175" t="n"/>
    </row>
    <row r="2729">
      <c r="B2729" s="175" t="n"/>
      <c r="C2729" s="175" t="n"/>
      <c r="D2729" s="175" t="n"/>
      <c r="E2729" s="175" t="n"/>
      <c r="F2729" s="175" t="n"/>
      <c r="G2729" s="175" t="n"/>
      <c r="H2729" s="175" t="n"/>
      <c r="I2729" s="175" t="n"/>
      <c r="J2729" s="175" t="n"/>
      <c r="K2729" s="175" t="n"/>
      <c r="L2729" s="175" t="n"/>
      <c r="M2729" s="175" t="n"/>
      <c r="N2729" s="175" t="n"/>
      <c r="O2729" s="175" t="n"/>
      <c r="P2729" s="175" t="n"/>
      <c r="Q2729" s="175" t="n"/>
      <c r="R2729" s="175" t="n"/>
      <c r="S2729" s="257" t="n"/>
      <c r="U2729" s="296" t="n"/>
      <c r="V2729" s="175" t="n"/>
      <c r="W2729" s="175" t="n"/>
      <c r="X2729" s="175" t="n"/>
      <c r="Y2729" s="175" t="n"/>
      <c r="Z2729" s="175" t="n"/>
      <c r="AA2729" s="175" t="n"/>
      <c r="AB2729" s="175" t="n"/>
      <c r="AC2729" s="175" t="n"/>
      <c r="AD2729" s="175" t="n"/>
      <c r="AE2729" s="175" t="n"/>
      <c r="AF2729" s="175" t="n"/>
      <c r="AG2729" s="175" t="n"/>
      <c r="AH2729" s="175" t="n"/>
      <c r="AI2729" s="175" t="n"/>
      <c r="AJ2729" s="175" t="n"/>
    </row>
    <row r="2730">
      <c r="B2730" s="175" t="n"/>
      <c r="C2730" s="175" t="n"/>
      <c r="D2730" s="175" t="n"/>
      <c r="E2730" s="175" t="n"/>
      <c r="F2730" s="175" t="n"/>
      <c r="G2730" s="175" t="n"/>
      <c r="H2730" s="175" t="n"/>
      <c r="I2730" s="175" t="n"/>
      <c r="J2730" s="175" t="n"/>
      <c r="K2730" s="175" t="n"/>
      <c r="L2730" s="175" t="n"/>
      <c r="M2730" s="175" t="n"/>
      <c r="N2730" s="175" t="n"/>
      <c r="O2730" s="175" t="n"/>
      <c r="P2730" s="175" t="n"/>
      <c r="Q2730" s="175" t="n"/>
      <c r="R2730" s="175" t="n"/>
      <c r="S2730" s="257" t="n"/>
      <c r="U2730" s="296" t="n"/>
      <c r="V2730" s="175" t="n"/>
      <c r="W2730" s="175" t="n"/>
      <c r="X2730" s="175" t="n"/>
      <c r="Y2730" s="175" t="n"/>
      <c r="Z2730" s="175" t="n"/>
      <c r="AA2730" s="175" t="n"/>
      <c r="AB2730" s="175" t="n"/>
      <c r="AC2730" s="175" t="n"/>
      <c r="AD2730" s="175" t="n"/>
      <c r="AE2730" s="175" t="n"/>
      <c r="AF2730" s="175" t="n"/>
      <c r="AG2730" s="175" t="n"/>
      <c r="AH2730" s="175" t="n"/>
      <c r="AI2730" s="175" t="n"/>
      <c r="AJ2730" s="175" t="n"/>
    </row>
    <row r="2731">
      <c r="B2731" s="175" t="n"/>
      <c r="C2731" s="175" t="n"/>
      <c r="D2731" s="175" t="n"/>
      <c r="E2731" s="175" t="n"/>
      <c r="F2731" s="175" t="n"/>
      <c r="G2731" s="175" t="n"/>
      <c r="H2731" s="175" t="n"/>
      <c r="I2731" s="175" t="n"/>
      <c r="J2731" s="175" t="n"/>
      <c r="K2731" s="175" t="n"/>
      <c r="L2731" s="175" t="n"/>
      <c r="M2731" s="175" t="n"/>
      <c r="N2731" s="175" t="n"/>
      <c r="O2731" s="175" t="n"/>
      <c r="P2731" s="175" t="n"/>
      <c r="Q2731" s="175" t="n"/>
      <c r="R2731" s="175" t="n"/>
      <c r="S2731" s="257" t="n"/>
      <c r="U2731" s="296" t="n"/>
      <c r="V2731" s="175" t="n"/>
      <c r="W2731" s="175" t="n"/>
      <c r="X2731" s="175" t="n"/>
      <c r="Y2731" s="175" t="n"/>
      <c r="Z2731" s="175" t="n"/>
      <c r="AA2731" s="175" t="n"/>
      <c r="AB2731" s="175" t="n"/>
      <c r="AC2731" s="175" t="n"/>
      <c r="AD2731" s="175" t="n"/>
      <c r="AE2731" s="175" t="n"/>
      <c r="AF2731" s="175" t="n"/>
      <c r="AG2731" s="175" t="n"/>
      <c r="AH2731" s="175" t="n"/>
      <c r="AI2731" s="175" t="n"/>
      <c r="AJ2731" s="175" t="n"/>
    </row>
    <row r="2732">
      <c r="B2732" s="175" t="n"/>
      <c r="C2732" s="175" t="n"/>
      <c r="D2732" s="175" t="n"/>
      <c r="E2732" s="175" t="n"/>
      <c r="F2732" s="175" t="n"/>
      <c r="G2732" s="175" t="n"/>
      <c r="H2732" s="175" t="n"/>
      <c r="I2732" s="175" t="n"/>
      <c r="J2732" s="175" t="n"/>
      <c r="K2732" s="175" t="n"/>
      <c r="L2732" s="175" t="n"/>
      <c r="M2732" s="175" t="n"/>
      <c r="N2732" s="175" t="n"/>
      <c r="O2732" s="175" t="n"/>
      <c r="P2732" s="175" t="n"/>
      <c r="Q2732" s="175" t="n"/>
      <c r="R2732" s="175" t="n"/>
      <c r="S2732" s="257" t="n"/>
      <c r="U2732" s="296" t="n"/>
      <c r="V2732" s="175" t="n"/>
      <c r="W2732" s="175" t="n"/>
      <c r="X2732" s="175" t="n"/>
      <c r="Y2732" s="175" t="n"/>
      <c r="Z2732" s="175" t="n"/>
      <c r="AA2732" s="175" t="n"/>
      <c r="AB2732" s="175" t="n"/>
      <c r="AC2732" s="175" t="n"/>
      <c r="AD2732" s="175" t="n"/>
      <c r="AE2732" s="175" t="n"/>
      <c r="AF2732" s="175" t="n"/>
      <c r="AG2732" s="175" t="n"/>
      <c r="AH2732" s="175" t="n"/>
      <c r="AI2732" s="175" t="n"/>
      <c r="AJ2732" s="175" t="n"/>
    </row>
    <row r="2733">
      <c r="B2733" s="175" t="n"/>
      <c r="C2733" s="175" t="n"/>
      <c r="D2733" s="175" t="n"/>
      <c r="E2733" s="175" t="n"/>
      <c r="F2733" s="175" t="n"/>
      <c r="G2733" s="175" t="n"/>
      <c r="H2733" s="175" t="n"/>
      <c r="I2733" s="175" t="n"/>
      <c r="J2733" s="175" t="n"/>
      <c r="K2733" s="175" t="n"/>
      <c r="L2733" s="175" t="n"/>
      <c r="M2733" s="175" t="n"/>
      <c r="N2733" s="175" t="n"/>
      <c r="O2733" s="175" t="n"/>
      <c r="P2733" s="175" t="n"/>
      <c r="Q2733" s="175" t="n"/>
      <c r="R2733" s="175" t="n"/>
      <c r="S2733" s="257" t="n"/>
      <c r="U2733" s="296" t="n"/>
      <c r="V2733" s="175" t="n"/>
      <c r="W2733" s="175" t="n"/>
      <c r="X2733" s="175" t="n"/>
      <c r="Y2733" s="175" t="n"/>
      <c r="Z2733" s="175" t="n"/>
      <c r="AA2733" s="175" t="n"/>
      <c r="AB2733" s="175" t="n"/>
      <c r="AC2733" s="175" t="n"/>
      <c r="AD2733" s="175" t="n"/>
      <c r="AE2733" s="175" t="n"/>
      <c r="AF2733" s="175" t="n"/>
      <c r="AG2733" s="175" t="n"/>
      <c r="AH2733" s="175" t="n"/>
      <c r="AI2733" s="175" t="n"/>
      <c r="AJ2733" s="175" t="n"/>
    </row>
    <row r="2734">
      <c r="B2734" s="175" t="n"/>
      <c r="C2734" s="175" t="n"/>
      <c r="D2734" s="175" t="n"/>
      <c r="E2734" s="175" t="n"/>
      <c r="F2734" s="175" t="n"/>
      <c r="G2734" s="175" t="n"/>
      <c r="H2734" s="175" t="n"/>
      <c r="I2734" s="175" t="n"/>
      <c r="J2734" s="175" t="n"/>
      <c r="K2734" s="175" t="n"/>
      <c r="L2734" s="175" t="n"/>
      <c r="M2734" s="175" t="n"/>
      <c r="N2734" s="175" t="n"/>
      <c r="O2734" s="175" t="n"/>
      <c r="P2734" s="175" t="n"/>
      <c r="Q2734" s="175" t="n"/>
      <c r="R2734" s="175" t="n"/>
      <c r="S2734" s="257" t="n"/>
      <c r="U2734" s="296" t="n"/>
      <c r="V2734" s="175" t="n"/>
      <c r="W2734" s="175" t="n"/>
      <c r="X2734" s="175" t="n"/>
      <c r="Y2734" s="175" t="n"/>
      <c r="Z2734" s="175" t="n"/>
      <c r="AA2734" s="175" t="n"/>
      <c r="AB2734" s="175" t="n"/>
      <c r="AC2734" s="175" t="n"/>
      <c r="AD2734" s="175" t="n"/>
      <c r="AE2734" s="175" t="n"/>
      <c r="AF2734" s="175" t="n"/>
      <c r="AG2734" s="175" t="n"/>
      <c r="AH2734" s="175" t="n"/>
      <c r="AI2734" s="175" t="n"/>
      <c r="AJ2734" s="175" t="n"/>
    </row>
    <row r="2735">
      <c r="B2735" s="175" t="n"/>
      <c r="C2735" s="175" t="n"/>
      <c r="D2735" s="175" t="n"/>
      <c r="E2735" s="175" t="n"/>
      <c r="F2735" s="175" t="n"/>
      <c r="G2735" s="175" t="n"/>
      <c r="H2735" s="175" t="n"/>
      <c r="I2735" s="175" t="n"/>
      <c r="J2735" s="175" t="n"/>
      <c r="K2735" s="175" t="n"/>
      <c r="L2735" s="175" t="n"/>
      <c r="M2735" s="175" t="n"/>
      <c r="N2735" s="175" t="n"/>
      <c r="O2735" s="175" t="n"/>
      <c r="P2735" s="175" t="n"/>
      <c r="Q2735" s="175" t="n"/>
      <c r="R2735" s="175" t="n"/>
      <c r="S2735" s="257" t="n"/>
      <c r="U2735" s="296" t="n"/>
      <c r="V2735" s="175" t="n"/>
      <c r="W2735" s="175" t="n"/>
      <c r="X2735" s="175" t="n"/>
      <c r="Y2735" s="175" t="n"/>
      <c r="Z2735" s="175" t="n"/>
      <c r="AA2735" s="175" t="n"/>
      <c r="AB2735" s="175" t="n"/>
      <c r="AC2735" s="175" t="n"/>
      <c r="AD2735" s="175" t="n"/>
      <c r="AE2735" s="175" t="n"/>
      <c r="AF2735" s="175" t="n"/>
      <c r="AG2735" s="175" t="n"/>
      <c r="AH2735" s="175" t="n"/>
      <c r="AI2735" s="175" t="n"/>
      <c r="AJ2735" s="175" t="n"/>
    </row>
    <row r="2736">
      <c r="B2736" s="175" t="n"/>
      <c r="C2736" s="175" t="n"/>
      <c r="D2736" s="175" t="n"/>
      <c r="E2736" s="175" t="n"/>
      <c r="F2736" s="175" t="n"/>
      <c r="G2736" s="175" t="n"/>
      <c r="H2736" s="175" t="n"/>
      <c r="I2736" s="175" t="n"/>
      <c r="J2736" s="175" t="n"/>
      <c r="K2736" s="175" t="n"/>
      <c r="L2736" s="175" t="n"/>
      <c r="M2736" s="175" t="n"/>
      <c r="N2736" s="175" t="n"/>
      <c r="O2736" s="175" t="n"/>
      <c r="P2736" s="175" t="n"/>
      <c r="Q2736" s="175" t="n"/>
      <c r="R2736" s="175" t="n"/>
      <c r="S2736" s="257" t="n"/>
      <c r="U2736" s="296" t="n"/>
      <c r="V2736" s="175" t="n"/>
      <c r="W2736" s="175" t="n"/>
      <c r="X2736" s="175" t="n"/>
      <c r="Y2736" s="175" t="n"/>
      <c r="Z2736" s="175" t="n"/>
      <c r="AA2736" s="175" t="n"/>
      <c r="AB2736" s="175" t="n"/>
      <c r="AC2736" s="175" t="n"/>
      <c r="AD2736" s="175" t="n"/>
      <c r="AE2736" s="175" t="n"/>
      <c r="AF2736" s="175" t="n"/>
      <c r="AG2736" s="175" t="n"/>
      <c r="AH2736" s="175" t="n"/>
      <c r="AI2736" s="175" t="n"/>
      <c r="AJ2736" s="175" t="n"/>
    </row>
    <row r="2737">
      <c r="B2737" s="175" t="n"/>
      <c r="C2737" s="175" t="n"/>
      <c r="D2737" s="175" t="n"/>
      <c r="E2737" s="175" t="n"/>
      <c r="F2737" s="175" t="n"/>
      <c r="G2737" s="175" t="n"/>
      <c r="H2737" s="175" t="n"/>
      <c r="I2737" s="175" t="n"/>
      <c r="J2737" s="175" t="n"/>
      <c r="K2737" s="175" t="n"/>
      <c r="L2737" s="175" t="n"/>
      <c r="M2737" s="175" t="n"/>
      <c r="N2737" s="175" t="n"/>
      <c r="O2737" s="175" t="n"/>
      <c r="P2737" s="175" t="n"/>
      <c r="Q2737" s="175" t="n"/>
      <c r="R2737" s="175" t="n"/>
      <c r="S2737" s="257" t="n"/>
      <c r="U2737" s="296" t="n"/>
      <c r="V2737" s="175" t="n"/>
      <c r="W2737" s="175" t="n"/>
      <c r="X2737" s="175" t="n"/>
      <c r="Y2737" s="175" t="n"/>
      <c r="Z2737" s="175" t="n"/>
      <c r="AA2737" s="175" t="n"/>
      <c r="AB2737" s="175" t="n"/>
      <c r="AC2737" s="175" t="n"/>
      <c r="AD2737" s="175" t="n"/>
      <c r="AE2737" s="175" t="n"/>
      <c r="AF2737" s="175" t="n"/>
      <c r="AG2737" s="175" t="n"/>
      <c r="AH2737" s="175" t="n"/>
      <c r="AI2737" s="175" t="n"/>
      <c r="AJ2737" s="175" t="n"/>
    </row>
    <row r="2738">
      <c r="B2738" s="175" t="n"/>
      <c r="C2738" s="175" t="n"/>
      <c r="D2738" s="175" t="n"/>
      <c r="E2738" s="175" t="n"/>
      <c r="F2738" s="175" t="n"/>
      <c r="G2738" s="175" t="n"/>
      <c r="H2738" s="175" t="n"/>
      <c r="I2738" s="175" t="n"/>
      <c r="J2738" s="175" t="n"/>
      <c r="K2738" s="175" t="n"/>
      <c r="L2738" s="175" t="n"/>
      <c r="M2738" s="175" t="n"/>
      <c r="N2738" s="175" t="n"/>
      <c r="O2738" s="175" t="n"/>
      <c r="P2738" s="175" t="n"/>
      <c r="Q2738" s="175" t="n"/>
      <c r="R2738" s="175" t="n"/>
      <c r="S2738" s="257" t="n"/>
      <c r="U2738" s="296" t="n"/>
      <c r="V2738" s="175" t="n"/>
      <c r="W2738" s="175" t="n"/>
      <c r="X2738" s="175" t="n"/>
      <c r="Y2738" s="175" t="n"/>
      <c r="Z2738" s="175" t="n"/>
      <c r="AA2738" s="175" t="n"/>
      <c r="AB2738" s="175" t="n"/>
      <c r="AC2738" s="175" t="n"/>
      <c r="AD2738" s="175" t="n"/>
      <c r="AE2738" s="175" t="n"/>
      <c r="AF2738" s="175" t="n"/>
      <c r="AG2738" s="175" t="n"/>
      <c r="AH2738" s="175" t="n"/>
      <c r="AI2738" s="175" t="n"/>
      <c r="AJ2738" s="175" t="n"/>
    </row>
    <row r="2739">
      <c r="B2739" s="175" t="n"/>
      <c r="C2739" s="175" t="n"/>
      <c r="D2739" s="175" t="n"/>
      <c r="E2739" s="175" t="n"/>
      <c r="F2739" s="175" t="n"/>
      <c r="G2739" s="175" t="n"/>
      <c r="H2739" s="175" t="n"/>
      <c r="I2739" s="175" t="n"/>
      <c r="J2739" s="175" t="n"/>
      <c r="K2739" s="175" t="n"/>
      <c r="L2739" s="175" t="n"/>
      <c r="M2739" s="175" t="n"/>
      <c r="N2739" s="175" t="n"/>
      <c r="O2739" s="175" t="n"/>
      <c r="P2739" s="175" t="n"/>
      <c r="Q2739" s="175" t="n"/>
      <c r="R2739" s="175" t="n"/>
      <c r="S2739" s="257" t="n"/>
      <c r="U2739" s="296" t="n"/>
      <c r="V2739" s="175" t="n"/>
      <c r="W2739" s="175" t="n"/>
      <c r="X2739" s="175" t="n"/>
      <c r="Y2739" s="175" t="n"/>
      <c r="Z2739" s="175" t="n"/>
      <c r="AA2739" s="175" t="n"/>
      <c r="AB2739" s="175" t="n"/>
      <c r="AC2739" s="175" t="n"/>
      <c r="AD2739" s="175" t="n"/>
      <c r="AE2739" s="175" t="n"/>
      <c r="AF2739" s="175" t="n"/>
      <c r="AG2739" s="175" t="n"/>
      <c r="AH2739" s="175" t="n"/>
      <c r="AI2739" s="175" t="n"/>
      <c r="AJ2739" s="175" t="n"/>
    </row>
    <row r="2740">
      <c r="B2740" s="175" t="n"/>
      <c r="C2740" s="175" t="n"/>
      <c r="D2740" s="175" t="n"/>
      <c r="E2740" s="175" t="n"/>
      <c r="F2740" s="175" t="n"/>
      <c r="G2740" s="175" t="n"/>
      <c r="H2740" s="175" t="n"/>
      <c r="I2740" s="175" t="n"/>
      <c r="J2740" s="175" t="n"/>
      <c r="K2740" s="175" t="n"/>
      <c r="L2740" s="175" t="n"/>
      <c r="M2740" s="175" t="n"/>
      <c r="N2740" s="175" t="n"/>
      <c r="O2740" s="175" t="n"/>
      <c r="P2740" s="175" t="n"/>
      <c r="Q2740" s="175" t="n"/>
      <c r="R2740" s="175" t="n"/>
      <c r="S2740" s="257" t="n"/>
      <c r="U2740" s="296" t="n"/>
      <c r="V2740" s="175" t="n"/>
      <c r="W2740" s="175" t="n"/>
      <c r="X2740" s="175" t="n"/>
      <c r="Y2740" s="175" t="n"/>
      <c r="Z2740" s="175" t="n"/>
      <c r="AA2740" s="175" t="n"/>
      <c r="AB2740" s="175" t="n"/>
      <c r="AC2740" s="175" t="n"/>
      <c r="AD2740" s="175" t="n"/>
      <c r="AE2740" s="175" t="n"/>
      <c r="AF2740" s="175" t="n"/>
      <c r="AG2740" s="175" t="n"/>
      <c r="AH2740" s="175" t="n"/>
      <c r="AI2740" s="175" t="n"/>
      <c r="AJ2740" s="175" t="n"/>
    </row>
    <row r="2741">
      <c r="B2741" s="175" t="n"/>
      <c r="C2741" s="175" t="n"/>
      <c r="D2741" s="175" t="n"/>
      <c r="E2741" s="175" t="n"/>
      <c r="F2741" s="175" t="n"/>
      <c r="G2741" s="175" t="n"/>
      <c r="H2741" s="175" t="n"/>
      <c r="I2741" s="175" t="n"/>
      <c r="J2741" s="175" t="n"/>
      <c r="K2741" s="175" t="n"/>
      <c r="L2741" s="175" t="n"/>
      <c r="M2741" s="175" t="n"/>
      <c r="N2741" s="175" t="n"/>
      <c r="O2741" s="175" t="n"/>
      <c r="P2741" s="175" t="n"/>
      <c r="Q2741" s="175" t="n"/>
      <c r="R2741" s="175" t="n"/>
      <c r="S2741" s="257" t="n"/>
      <c r="U2741" s="296" t="n"/>
      <c r="V2741" s="175" t="n"/>
      <c r="W2741" s="175" t="n"/>
      <c r="X2741" s="175" t="n"/>
      <c r="Y2741" s="175" t="n"/>
      <c r="Z2741" s="175" t="n"/>
      <c r="AA2741" s="175" t="n"/>
      <c r="AB2741" s="175" t="n"/>
      <c r="AC2741" s="175" t="n"/>
      <c r="AD2741" s="175" t="n"/>
      <c r="AE2741" s="175" t="n"/>
      <c r="AF2741" s="175" t="n"/>
      <c r="AG2741" s="175" t="n"/>
      <c r="AH2741" s="175" t="n"/>
      <c r="AI2741" s="175" t="n"/>
      <c r="AJ2741" s="175" t="n"/>
    </row>
    <row r="2742">
      <c r="B2742" s="175" t="n"/>
      <c r="C2742" s="175" t="n"/>
      <c r="D2742" s="175" t="n"/>
      <c r="E2742" s="175" t="n"/>
      <c r="F2742" s="175" t="n"/>
      <c r="G2742" s="175" t="n"/>
      <c r="H2742" s="175" t="n"/>
      <c r="I2742" s="175" t="n"/>
      <c r="J2742" s="175" t="n"/>
      <c r="K2742" s="175" t="n"/>
      <c r="L2742" s="175" t="n"/>
      <c r="M2742" s="175" t="n"/>
      <c r="N2742" s="175" t="n"/>
      <c r="O2742" s="175" t="n"/>
      <c r="P2742" s="175" t="n"/>
      <c r="Q2742" s="175" t="n"/>
      <c r="R2742" s="175" t="n"/>
      <c r="S2742" s="257" t="n"/>
      <c r="U2742" s="296" t="n"/>
      <c r="V2742" s="175" t="n"/>
      <c r="W2742" s="175" t="n"/>
      <c r="X2742" s="175" t="n"/>
      <c r="Y2742" s="175" t="n"/>
      <c r="Z2742" s="175" t="n"/>
      <c r="AA2742" s="175" t="n"/>
      <c r="AB2742" s="175" t="n"/>
      <c r="AC2742" s="175" t="n"/>
      <c r="AD2742" s="175" t="n"/>
      <c r="AE2742" s="175" t="n"/>
      <c r="AF2742" s="175" t="n"/>
      <c r="AG2742" s="175" t="n"/>
      <c r="AH2742" s="175" t="n"/>
      <c r="AI2742" s="175" t="n"/>
      <c r="AJ2742" s="175" t="n"/>
    </row>
    <row r="2743">
      <c r="B2743" s="175" t="n"/>
      <c r="C2743" s="175" t="n"/>
      <c r="D2743" s="175" t="n"/>
      <c r="E2743" s="175" t="n"/>
      <c r="F2743" s="175" t="n"/>
      <c r="G2743" s="175" t="n"/>
      <c r="H2743" s="175" t="n"/>
      <c r="I2743" s="175" t="n"/>
      <c r="J2743" s="175" t="n"/>
      <c r="K2743" s="175" t="n"/>
      <c r="L2743" s="175" t="n"/>
      <c r="M2743" s="175" t="n"/>
      <c r="N2743" s="175" t="n"/>
      <c r="O2743" s="175" t="n"/>
      <c r="P2743" s="175" t="n"/>
      <c r="Q2743" s="175" t="n"/>
      <c r="R2743" s="175" t="n"/>
      <c r="S2743" s="257" t="n"/>
      <c r="U2743" s="296" t="n"/>
      <c r="V2743" s="175" t="n"/>
      <c r="W2743" s="175" t="n"/>
      <c r="X2743" s="175" t="n"/>
      <c r="Y2743" s="175" t="n"/>
      <c r="Z2743" s="175" t="n"/>
      <c r="AA2743" s="175" t="n"/>
      <c r="AB2743" s="175" t="n"/>
      <c r="AC2743" s="175" t="n"/>
      <c r="AD2743" s="175" t="n"/>
      <c r="AE2743" s="175" t="n"/>
      <c r="AF2743" s="175" t="n"/>
      <c r="AG2743" s="175" t="n"/>
      <c r="AH2743" s="175" t="n"/>
      <c r="AI2743" s="175" t="n"/>
      <c r="AJ2743" s="175" t="n"/>
    </row>
    <row r="2744">
      <c r="B2744" s="175" t="n"/>
      <c r="C2744" s="175" t="n"/>
      <c r="D2744" s="175" t="n"/>
      <c r="E2744" s="175" t="n"/>
      <c r="F2744" s="175" t="n"/>
      <c r="G2744" s="175" t="n"/>
      <c r="H2744" s="175" t="n"/>
      <c r="I2744" s="175" t="n"/>
      <c r="J2744" s="175" t="n"/>
      <c r="K2744" s="175" t="n"/>
      <c r="L2744" s="175" t="n"/>
      <c r="M2744" s="175" t="n"/>
      <c r="N2744" s="175" t="n"/>
      <c r="O2744" s="175" t="n"/>
      <c r="P2744" s="175" t="n"/>
      <c r="Q2744" s="175" t="n"/>
      <c r="R2744" s="175" t="n"/>
      <c r="S2744" s="257" t="n"/>
      <c r="U2744" s="296" t="n"/>
      <c r="V2744" s="175" t="n"/>
      <c r="W2744" s="175" t="n"/>
      <c r="X2744" s="175" t="n"/>
      <c r="Y2744" s="175" t="n"/>
      <c r="Z2744" s="175" t="n"/>
      <c r="AA2744" s="175" t="n"/>
      <c r="AB2744" s="175" t="n"/>
      <c r="AC2744" s="175" t="n"/>
      <c r="AD2744" s="175" t="n"/>
      <c r="AE2744" s="175" t="n"/>
      <c r="AF2744" s="175" t="n"/>
      <c r="AG2744" s="175" t="n"/>
      <c r="AH2744" s="175" t="n"/>
      <c r="AI2744" s="175" t="n"/>
      <c r="AJ2744" s="175" t="n"/>
    </row>
    <row r="2745">
      <c r="B2745" s="175" t="n"/>
      <c r="C2745" s="175" t="n"/>
      <c r="D2745" s="175" t="n"/>
      <c r="E2745" s="175" t="n"/>
      <c r="F2745" s="175" t="n"/>
      <c r="G2745" s="175" t="n"/>
      <c r="H2745" s="175" t="n"/>
      <c r="I2745" s="175" t="n"/>
      <c r="J2745" s="175" t="n"/>
      <c r="K2745" s="175" t="n"/>
      <c r="L2745" s="175" t="n"/>
      <c r="M2745" s="175" t="n"/>
      <c r="N2745" s="175" t="n"/>
      <c r="O2745" s="175" t="n"/>
      <c r="P2745" s="175" t="n"/>
      <c r="Q2745" s="175" t="n"/>
      <c r="R2745" s="175" t="n"/>
      <c r="S2745" s="257" t="n"/>
      <c r="U2745" s="296" t="n"/>
      <c r="V2745" s="175" t="n"/>
      <c r="W2745" s="175" t="n"/>
      <c r="X2745" s="175" t="n"/>
      <c r="Y2745" s="175" t="n"/>
      <c r="Z2745" s="175" t="n"/>
      <c r="AA2745" s="175" t="n"/>
      <c r="AB2745" s="175" t="n"/>
      <c r="AC2745" s="175" t="n"/>
      <c r="AD2745" s="175" t="n"/>
      <c r="AE2745" s="175" t="n"/>
      <c r="AF2745" s="175" t="n"/>
      <c r="AG2745" s="175" t="n"/>
      <c r="AH2745" s="175" t="n"/>
      <c r="AI2745" s="175" t="n"/>
      <c r="AJ2745" s="175" t="n"/>
    </row>
    <row r="2746">
      <c r="B2746" s="175" t="n"/>
      <c r="C2746" s="175" t="n"/>
      <c r="D2746" s="175" t="n"/>
      <c r="E2746" s="175" t="n"/>
      <c r="F2746" s="175" t="n"/>
      <c r="G2746" s="175" t="n"/>
      <c r="H2746" s="175" t="n"/>
      <c r="I2746" s="175" t="n"/>
      <c r="J2746" s="175" t="n"/>
      <c r="K2746" s="175" t="n"/>
      <c r="L2746" s="175" t="n"/>
      <c r="M2746" s="175" t="n"/>
      <c r="N2746" s="175" t="n"/>
      <c r="O2746" s="175" t="n"/>
      <c r="P2746" s="175" t="n"/>
      <c r="Q2746" s="175" t="n"/>
      <c r="R2746" s="175" t="n"/>
      <c r="S2746" s="257" t="n"/>
      <c r="U2746" s="296" t="n"/>
      <c r="V2746" s="175" t="n"/>
      <c r="W2746" s="175" t="n"/>
      <c r="X2746" s="175" t="n"/>
      <c r="Y2746" s="175" t="n"/>
      <c r="Z2746" s="175" t="n"/>
      <c r="AA2746" s="175" t="n"/>
      <c r="AB2746" s="175" t="n"/>
      <c r="AC2746" s="175" t="n"/>
      <c r="AD2746" s="175" t="n"/>
      <c r="AE2746" s="175" t="n"/>
      <c r="AF2746" s="175" t="n"/>
      <c r="AG2746" s="175" t="n"/>
      <c r="AH2746" s="175" t="n"/>
      <c r="AI2746" s="175" t="n"/>
      <c r="AJ2746" s="175" t="n"/>
    </row>
    <row r="2747">
      <c r="B2747" s="175" t="n"/>
      <c r="C2747" s="175" t="n"/>
      <c r="D2747" s="175" t="n"/>
      <c r="E2747" s="175" t="n"/>
      <c r="F2747" s="175" t="n"/>
      <c r="G2747" s="175" t="n"/>
      <c r="H2747" s="175" t="n"/>
      <c r="I2747" s="175" t="n"/>
      <c r="J2747" s="175" t="n"/>
      <c r="K2747" s="175" t="n"/>
      <c r="L2747" s="175" t="n"/>
      <c r="M2747" s="175" t="n"/>
      <c r="N2747" s="175" t="n"/>
      <c r="O2747" s="175" t="n"/>
      <c r="P2747" s="175" t="n"/>
      <c r="Q2747" s="175" t="n"/>
      <c r="R2747" s="175" t="n"/>
      <c r="S2747" s="257" t="n"/>
      <c r="U2747" s="296" t="n"/>
      <c r="V2747" s="175" t="n"/>
      <c r="W2747" s="175" t="n"/>
      <c r="X2747" s="175" t="n"/>
      <c r="Y2747" s="175" t="n"/>
      <c r="Z2747" s="175" t="n"/>
      <c r="AA2747" s="175" t="n"/>
      <c r="AB2747" s="175" t="n"/>
      <c r="AC2747" s="175" t="n"/>
      <c r="AD2747" s="175" t="n"/>
      <c r="AE2747" s="175" t="n"/>
      <c r="AF2747" s="175" t="n"/>
      <c r="AG2747" s="175" t="n"/>
      <c r="AH2747" s="175" t="n"/>
      <c r="AI2747" s="175" t="n"/>
      <c r="AJ2747" s="175" t="n"/>
    </row>
    <row r="2748">
      <c r="B2748" s="175" t="n"/>
      <c r="C2748" s="175" t="n"/>
      <c r="D2748" s="175" t="n"/>
      <c r="E2748" s="175" t="n"/>
      <c r="F2748" s="175" t="n"/>
      <c r="G2748" s="175" t="n"/>
      <c r="H2748" s="175" t="n"/>
      <c r="I2748" s="175" t="n"/>
      <c r="J2748" s="175" t="n"/>
      <c r="K2748" s="175" t="n"/>
      <c r="L2748" s="175" t="n"/>
      <c r="M2748" s="175" t="n"/>
      <c r="N2748" s="175" t="n"/>
      <c r="O2748" s="175" t="n"/>
      <c r="P2748" s="175" t="n"/>
      <c r="Q2748" s="175" t="n"/>
      <c r="R2748" s="175" t="n"/>
      <c r="S2748" s="257" t="n"/>
      <c r="U2748" s="296" t="n"/>
      <c r="V2748" s="175" t="n"/>
      <c r="W2748" s="175" t="n"/>
      <c r="X2748" s="175" t="n"/>
      <c r="Y2748" s="175" t="n"/>
      <c r="Z2748" s="175" t="n"/>
      <c r="AA2748" s="175" t="n"/>
      <c r="AB2748" s="175" t="n"/>
      <c r="AC2748" s="175" t="n"/>
      <c r="AD2748" s="175" t="n"/>
      <c r="AE2748" s="175" t="n"/>
      <c r="AF2748" s="175" t="n"/>
      <c r="AG2748" s="175" t="n"/>
      <c r="AH2748" s="175" t="n"/>
      <c r="AI2748" s="175" t="n"/>
      <c r="AJ2748" s="175" t="n"/>
    </row>
    <row r="2749">
      <c r="B2749" s="175" t="n"/>
      <c r="C2749" s="175" t="n"/>
      <c r="D2749" s="175" t="n"/>
      <c r="E2749" s="175" t="n"/>
      <c r="F2749" s="175" t="n"/>
      <c r="G2749" s="175" t="n"/>
      <c r="H2749" s="175" t="n"/>
      <c r="I2749" s="175" t="n"/>
      <c r="J2749" s="175" t="n"/>
      <c r="K2749" s="175" t="n"/>
      <c r="L2749" s="175" t="n"/>
      <c r="M2749" s="175" t="n"/>
      <c r="N2749" s="175" t="n"/>
      <c r="O2749" s="175" t="n"/>
      <c r="P2749" s="175" t="n"/>
      <c r="Q2749" s="175" t="n"/>
      <c r="R2749" s="175" t="n"/>
      <c r="S2749" s="257" t="n"/>
      <c r="U2749" s="296" t="n"/>
      <c r="V2749" s="175" t="n"/>
      <c r="W2749" s="175" t="n"/>
      <c r="X2749" s="175" t="n"/>
      <c r="Y2749" s="175" t="n"/>
      <c r="Z2749" s="175" t="n"/>
      <c r="AA2749" s="175" t="n"/>
      <c r="AB2749" s="175" t="n"/>
      <c r="AC2749" s="175" t="n"/>
      <c r="AD2749" s="175" t="n"/>
      <c r="AE2749" s="175" t="n"/>
      <c r="AF2749" s="175" t="n"/>
      <c r="AG2749" s="175" t="n"/>
      <c r="AH2749" s="175" t="n"/>
      <c r="AI2749" s="175" t="n"/>
      <c r="AJ2749" s="175" t="n"/>
    </row>
    <row r="2750">
      <c r="B2750" s="175" t="n"/>
      <c r="C2750" s="175" t="n"/>
      <c r="D2750" s="175" t="n"/>
      <c r="E2750" s="175" t="n"/>
      <c r="F2750" s="175" t="n"/>
      <c r="G2750" s="175" t="n"/>
      <c r="H2750" s="175" t="n"/>
      <c r="I2750" s="175" t="n"/>
      <c r="J2750" s="175" t="n"/>
      <c r="K2750" s="175" t="n"/>
      <c r="L2750" s="175" t="n"/>
      <c r="M2750" s="175" t="n"/>
      <c r="N2750" s="175" t="n"/>
      <c r="O2750" s="175" t="n"/>
      <c r="P2750" s="175" t="n"/>
      <c r="Q2750" s="175" t="n"/>
      <c r="R2750" s="175" t="n"/>
      <c r="S2750" s="257" t="n"/>
      <c r="U2750" s="296" t="n"/>
      <c r="V2750" s="175" t="n"/>
      <c r="W2750" s="175" t="n"/>
      <c r="X2750" s="175" t="n"/>
      <c r="Y2750" s="175" t="n"/>
      <c r="Z2750" s="175" t="n"/>
      <c r="AA2750" s="175" t="n"/>
      <c r="AB2750" s="175" t="n"/>
      <c r="AC2750" s="175" t="n"/>
      <c r="AD2750" s="175" t="n"/>
      <c r="AE2750" s="175" t="n"/>
      <c r="AF2750" s="175" t="n"/>
      <c r="AG2750" s="175" t="n"/>
      <c r="AH2750" s="175" t="n"/>
      <c r="AI2750" s="175" t="n"/>
      <c r="AJ2750" s="175" t="n"/>
    </row>
    <row r="2751">
      <c r="B2751" s="175" t="n"/>
      <c r="C2751" s="175" t="n"/>
      <c r="D2751" s="175" t="n"/>
      <c r="E2751" s="175" t="n"/>
      <c r="F2751" s="175" t="n"/>
      <c r="G2751" s="175" t="n"/>
      <c r="H2751" s="175" t="n"/>
      <c r="I2751" s="175" t="n"/>
      <c r="J2751" s="175" t="n"/>
      <c r="K2751" s="175" t="n"/>
      <c r="L2751" s="175" t="n"/>
      <c r="M2751" s="175" t="n"/>
      <c r="N2751" s="175" t="n"/>
      <c r="O2751" s="175" t="n"/>
      <c r="P2751" s="175" t="n"/>
      <c r="Q2751" s="175" t="n"/>
      <c r="R2751" s="175" t="n"/>
      <c r="S2751" s="257" t="n"/>
      <c r="U2751" s="296" t="n"/>
      <c r="V2751" s="175" t="n"/>
      <c r="W2751" s="175" t="n"/>
      <c r="X2751" s="175" t="n"/>
      <c r="Y2751" s="175" t="n"/>
      <c r="Z2751" s="175" t="n"/>
      <c r="AA2751" s="175" t="n"/>
      <c r="AB2751" s="175" t="n"/>
      <c r="AC2751" s="175" t="n"/>
      <c r="AD2751" s="175" t="n"/>
      <c r="AE2751" s="175" t="n"/>
      <c r="AF2751" s="175" t="n"/>
      <c r="AG2751" s="175" t="n"/>
      <c r="AH2751" s="175" t="n"/>
      <c r="AI2751" s="175" t="n"/>
      <c r="AJ2751" s="175" t="n"/>
    </row>
    <row r="2752">
      <c r="B2752" s="175" t="n"/>
      <c r="C2752" s="175" t="n"/>
      <c r="D2752" s="175" t="n"/>
      <c r="E2752" s="175" t="n"/>
      <c r="F2752" s="175" t="n"/>
      <c r="G2752" s="175" t="n"/>
      <c r="H2752" s="175" t="n"/>
      <c r="I2752" s="175" t="n"/>
      <c r="J2752" s="175" t="n"/>
      <c r="K2752" s="175" t="n"/>
      <c r="L2752" s="175" t="n"/>
      <c r="M2752" s="175" t="n"/>
      <c r="N2752" s="175" t="n"/>
      <c r="O2752" s="175" t="n"/>
      <c r="P2752" s="175" t="n"/>
      <c r="Q2752" s="175" t="n"/>
      <c r="R2752" s="175" t="n"/>
      <c r="S2752" s="257" t="n"/>
      <c r="U2752" s="296" t="n"/>
      <c r="V2752" s="175" t="n"/>
      <c r="W2752" s="175" t="n"/>
      <c r="X2752" s="175" t="n"/>
      <c r="Y2752" s="175" t="n"/>
      <c r="Z2752" s="175" t="n"/>
      <c r="AA2752" s="175" t="n"/>
      <c r="AB2752" s="175" t="n"/>
      <c r="AC2752" s="175" t="n"/>
      <c r="AD2752" s="175" t="n"/>
      <c r="AE2752" s="175" t="n"/>
      <c r="AF2752" s="175" t="n"/>
      <c r="AG2752" s="175" t="n"/>
      <c r="AH2752" s="175" t="n"/>
      <c r="AI2752" s="175" t="n"/>
      <c r="AJ2752" s="175" t="n"/>
    </row>
    <row r="2753">
      <c r="B2753" s="175" t="n"/>
      <c r="C2753" s="175" t="n"/>
      <c r="D2753" s="175" t="n"/>
      <c r="E2753" s="175" t="n"/>
      <c r="F2753" s="175" t="n"/>
      <c r="G2753" s="175" t="n"/>
      <c r="H2753" s="175" t="n"/>
      <c r="I2753" s="175" t="n"/>
      <c r="J2753" s="175" t="n"/>
      <c r="K2753" s="175" t="n"/>
      <c r="L2753" s="175" t="n"/>
      <c r="M2753" s="175" t="n"/>
      <c r="N2753" s="175" t="n"/>
      <c r="O2753" s="175" t="n"/>
      <c r="P2753" s="175" t="n"/>
      <c r="Q2753" s="175" t="n"/>
      <c r="R2753" s="175" t="n"/>
      <c r="S2753" s="257" t="n"/>
      <c r="U2753" s="296" t="n"/>
      <c r="V2753" s="175" t="n"/>
      <c r="W2753" s="175" t="n"/>
      <c r="X2753" s="175" t="n"/>
      <c r="Y2753" s="175" t="n"/>
      <c r="Z2753" s="175" t="n"/>
      <c r="AA2753" s="175" t="n"/>
      <c r="AB2753" s="175" t="n"/>
      <c r="AC2753" s="175" t="n"/>
      <c r="AD2753" s="175" t="n"/>
      <c r="AE2753" s="175" t="n"/>
      <c r="AF2753" s="175" t="n"/>
      <c r="AG2753" s="175" t="n"/>
      <c r="AH2753" s="175" t="n"/>
      <c r="AI2753" s="175" t="n"/>
      <c r="AJ2753" s="175" t="n"/>
    </row>
    <row r="2754">
      <c r="B2754" s="175" t="n"/>
      <c r="C2754" s="175" t="n"/>
      <c r="D2754" s="175" t="n"/>
      <c r="E2754" s="175" t="n"/>
      <c r="F2754" s="175" t="n"/>
      <c r="G2754" s="175" t="n"/>
      <c r="H2754" s="175" t="n"/>
      <c r="I2754" s="175" t="n"/>
      <c r="J2754" s="175" t="n"/>
      <c r="K2754" s="175" t="n"/>
      <c r="L2754" s="175" t="n"/>
      <c r="M2754" s="175" t="n"/>
      <c r="N2754" s="175" t="n"/>
      <c r="O2754" s="175" t="n"/>
      <c r="P2754" s="175" t="n"/>
      <c r="Q2754" s="175" t="n"/>
      <c r="R2754" s="175" t="n"/>
      <c r="S2754" s="257" t="n"/>
      <c r="U2754" s="296" t="n"/>
      <c r="V2754" s="175" t="n"/>
      <c r="W2754" s="175" t="n"/>
      <c r="X2754" s="175" t="n"/>
      <c r="Y2754" s="175" t="n"/>
      <c r="Z2754" s="175" t="n"/>
      <c r="AA2754" s="175" t="n"/>
      <c r="AB2754" s="175" t="n"/>
      <c r="AC2754" s="175" t="n"/>
      <c r="AD2754" s="175" t="n"/>
      <c r="AE2754" s="175" t="n"/>
      <c r="AF2754" s="175" t="n"/>
      <c r="AG2754" s="175" t="n"/>
      <c r="AH2754" s="175" t="n"/>
      <c r="AI2754" s="175" t="n"/>
      <c r="AJ2754" s="175" t="n"/>
    </row>
    <row r="2755">
      <c r="B2755" s="175" t="n"/>
      <c r="C2755" s="175" t="n"/>
      <c r="D2755" s="175" t="n"/>
      <c r="E2755" s="175" t="n"/>
      <c r="F2755" s="175" t="n"/>
      <c r="G2755" s="175" t="n"/>
      <c r="H2755" s="175" t="n"/>
      <c r="I2755" s="175" t="n"/>
      <c r="J2755" s="175" t="n"/>
      <c r="K2755" s="175" t="n"/>
      <c r="L2755" s="175" t="n"/>
      <c r="M2755" s="175" t="n"/>
      <c r="N2755" s="175" t="n"/>
      <c r="O2755" s="175" t="n"/>
      <c r="P2755" s="175" t="n"/>
      <c r="Q2755" s="175" t="n"/>
      <c r="R2755" s="175" t="n"/>
      <c r="S2755" s="257" t="n"/>
      <c r="U2755" s="296" t="n"/>
      <c r="V2755" s="175" t="n"/>
      <c r="W2755" s="175" t="n"/>
      <c r="X2755" s="175" t="n"/>
      <c r="Y2755" s="175" t="n"/>
      <c r="Z2755" s="175" t="n"/>
      <c r="AA2755" s="175" t="n"/>
      <c r="AB2755" s="175" t="n"/>
      <c r="AC2755" s="175" t="n"/>
      <c r="AD2755" s="175" t="n"/>
      <c r="AE2755" s="175" t="n"/>
      <c r="AF2755" s="175" t="n"/>
      <c r="AG2755" s="175" t="n"/>
      <c r="AH2755" s="175" t="n"/>
      <c r="AI2755" s="175" t="n"/>
      <c r="AJ2755" s="175" t="n"/>
    </row>
    <row r="2756">
      <c r="B2756" s="175" t="n"/>
      <c r="C2756" s="175" t="n"/>
      <c r="D2756" s="175" t="n"/>
      <c r="E2756" s="175" t="n"/>
      <c r="F2756" s="175" t="n"/>
      <c r="G2756" s="175" t="n"/>
      <c r="H2756" s="175" t="n"/>
      <c r="I2756" s="175" t="n"/>
      <c r="J2756" s="175" t="n"/>
      <c r="K2756" s="175" t="n"/>
      <c r="L2756" s="175" t="n"/>
      <c r="M2756" s="175" t="n"/>
      <c r="N2756" s="175" t="n"/>
      <c r="O2756" s="175" t="n"/>
      <c r="P2756" s="175" t="n"/>
      <c r="Q2756" s="175" t="n"/>
      <c r="R2756" s="175" t="n"/>
      <c r="S2756" s="257" t="n"/>
      <c r="U2756" s="296" t="n"/>
      <c r="V2756" s="175" t="n"/>
      <c r="W2756" s="175" t="n"/>
      <c r="X2756" s="175" t="n"/>
      <c r="Y2756" s="175" t="n"/>
      <c r="Z2756" s="175" t="n"/>
      <c r="AA2756" s="175" t="n"/>
      <c r="AB2756" s="175" t="n"/>
      <c r="AC2756" s="175" t="n"/>
      <c r="AD2756" s="175" t="n"/>
      <c r="AE2756" s="175" t="n"/>
      <c r="AF2756" s="175" t="n"/>
      <c r="AG2756" s="175" t="n"/>
      <c r="AH2756" s="175" t="n"/>
      <c r="AI2756" s="175" t="n"/>
      <c r="AJ2756" s="175" t="n"/>
    </row>
    <row r="2757">
      <c r="B2757" s="175" t="n"/>
      <c r="C2757" s="175" t="n"/>
      <c r="D2757" s="175" t="n"/>
      <c r="E2757" s="175" t="n"/>
      <c r="F2757" s="175" t="n"/>
      <c r="G2757" s="175" t="n"/>
      <c r="H2757" s="175" t="n"/>
      <c r="I2757" s="175" t="n"/>
      <c r="J2757" s="175" t="n"/>
      <c r="K2757" s="175" t="n"/>
      <c r="L2757" s="175" t="n"/>
      <c r="M2757" s="175" t="n"/>
      <c r="N2757" s="175" t="n"/>
      <c r="O2757" s="175" t="n"/>
      <c r="P2757" s="175" t="n"/>
      <c r="Q2757" s="175" t="n"/>
      <c r="R2757" s="175" t="n"/>
      <c r="S2757" s="257" t="n"/>
      <c r="U2757" s="296" t="n"/>
      <c r="V2757" s="175" t="n"/>
      <c r="W2757" s="175" t="n"/>
      <c r="X2757" s="175" t="n"/>
      <c r="Y2757" s="175" t="n"/>
      <c r="Z2757" s="175" t="n"/>
      <c r="AA2757" s="175" t="n"/>
      <c r="AB2757" s="175" t="n"/>
      <c r="AC2757" s="175" t="n"/>
      <c r="AD2757" s="175" t="n"/>
      <c r="AE2757" s="175" t="n"/>
      <c r="AF2757" s="175" t="n"/>
      <c r="AG2757" s="175" t="n"/>
      <c r="AH2757" s="175" t="n"/>
      <c r="AI2757" s="175" t="n"/>
      <c r="AJ2757" s="175" t="n"/>
    </row>
    <row r="2758">
      <c r="B2758" s="175" t="n"/>
      <c r="C2758" s="175" t="n"/>
      <c r="D2758" s="175" t="n"/>
      <c r="E2758" s="175" t="n"/>
      <c r="F2758" s="175" t="n"/>
      <c r="G2758" s="175" t="n"/>
      <c r="H2758" s="175" t="n"/>
      <c r="I2758" s="175" t="n"/>
      <c r="J2758" s="175" t="n"/>
      <c r="K2758" s="175" t="n"/>
      <c r="L2758" s="175" t="n"/>
      <c r="M2758" s="175" t="n"/>
      <c r="N2758" s="175" t="n"/>
      <c r="O2758" s="175" t="n"/>
      <c r="P2758" s="175" t="n"/>
      <c r="Q2758" s="175" t="n"/>
      <c r="R2758" s="175" t="n"/>
      <c r="S2758" s="257" t="n"/>
      <c r="U2758" s="296" t="n"/>
      <c r="V2758" s="175" t="n"/>
      <c r="W2758" s="175" t="n"/>
      <c r="X2758" s="175" t="n"/>
      <c r="Y2758" s="175" t="n"/>
      <c r="Z2758" s="175" t="n"/>
      <c r="AA2758" s="175" t="n"/>
      <c r="AB2758" s="175" t="n"/>
      <c r="AC2758" s="175" t="n"/>
      <c r="AD2758" s="175" t="n"/>
      <c r="AE2758" s="175" t="n"/>
      <c r="AF2758" s="175" t="n"/>
      <c r="AG2758" s="175" t="n"/>
      <c r="AH2758" s="175" t="n"/>
      <c r="AI2758" s="175" t="n"/>
      <c r="AJ2758" s="175" t="n"/>
    </row>
    <row r="2759">
      <c r="B2759" s="175" t="n"/>
      <c r="C2759" s="175" t="n"/>
      <c r="D2759" s="175" t="n"/>
      <c r="E2759" s="175" t="n"/>
      <c r="F2759" s="175" t="n"/>
      <c r="G2759" s="175" t="n"/>
      <c r="H2759" s="175" t="n"/>
      <c r="I2759" s="175" t="n"/>
      <c r="J2759" s="175" t="n"/>
      <c r="K2759" s="175" t="n"/>
      <c r="L2759" s="175" t="n"/>
      <c r="M2759" s="175" t="n"/>
      <c r="N2759" s="175" t="n"/>
      <c r="O2759" s="175" t="n"/>
      <c r="P2759" s="175" t="n"/>
      <c r="Q2759" s="175" t="n"/>
      <c r="R2759" s="175" t="n"/>
      <c r="S2759" s="257" t="n"/>
      <c r="U2759" s="296" t="n"/>
      <c r="V2759" s="175" t="n"/>
      <c r="W2759" s="175" t="n"/>
      <c r="X2759" s="175" t="n"/>
      <c r="Y2759" s="175" t="n"/>
      <c r="Z2759" s="175" t="n"/>
      <c r="AA2759" s="175" t="n"/>
      <c r="AB2759" s="175" t="n"/>
      <c r="AC2759" s="175" t="n"/>
      <c r="AD2759" s="175" t="n"/>
      <c r="AE2759" s="175" t="n"/>
      <c r="AF2759" s="175" t="n"/>
      <c r="AG2759" s="175" t="n"/>
      <c r="AH2759" s="175" t="n"/>
      <c r="AI2759" s="175" t="n"/>
      <c r="AJ2759" s="175" t="n"/>
    </row>
    <row r="2760">
      <c r="B2760" s="175" t="n"/>
      <c r="C2760" s="175" t="n"/>
      <c r="D2760" s="175" t="n"/>
      <c r="E2760" s="175" t="n"/>
      <c r="F2760" s="175" t="n"/>
      <c r="G2760" s="175" t="n"/>
      <c r="H2760" s="175" t="n"/>
      <c r="I2760" s="175" t="n"/>
      <c r="J2760" s="175" t="n"/>
      <c r="K2760" s="175" t="n"/>
      <c r="L2760" s="175" t="n"/>
      <c r="M2760" s="175" t="n"/>
      <c r="N2760" s="175" t="n"/>
      <c r="O2760" s="175" t="n"/>
      <c r="P2760" s="175" t="n"/>
      <c r="Q2760" s="175" t="n"/>
      <c r="R2760" s="175" t="n"/>
      <c r="S2760" s="257" t="n"/>
      <c r="U2760" s="296" t="n"/>
      <c r="V2760" s="175" t="n"/>
      <c r="W2760" s="175" t="n"/>
      <c r="X2760" s="175" t="n"/>
      <c r="Y2760" s="175" t="n"/>
      <c r="Z2760" s="175" t="n"/>
      <c r="AA2760" s="175" t="n"/>
      <c r="AB2760" s="175" t="n"/>
      <c r="AC2760" s="175" t="n"/>
      <c r="AD2760" s="175" t="n"/>
      <c r="AE2760" s="175" t="n"/>
      <c r="AF2760" s="175" t="n"/>
      <c r="AG2760" s="175" t="n"/>
      <c r="AH2760" s="175" t="n"/>
      <c r="AI2760" s="175" t="n"/>
      <c r="AJ2760" s="175" t="n"/>
    </row>
    <row r="2761">
      <c r="B2761" s="175" t="n"/>
      <c r="C2761" s="175" t="n"/>
      <c r="D2761" s="175" t="n"/>
      <c r="E2761" s="175" t="n"/>
      <c r="F2761" s="175" t="n"/>
      <c r="G2761" s="175" t="n"/>
      <c r="H2761" s="175" t="n"/>
      <c r="I2761" s="175" t="n"/>
      <c r="J2761" s="175" t="n"/>
      <c r="K2761" s="175" t="n"/>
      <c r="L2761" s="175" t="n"/>
      <c r="M2761" s="175" t="n"/>
      <c r="N2761" s="175" t="n"/>
      <c r="O2761" s="175" t="n"/>
      <c r="P2761" s="175" t="n"/>
      <c r="Q2761" s="175" t="n"/>
      <c r="R2761" s="175" t="n"/>
      <c r="S2761" s="257" t="n"/>
      <c r="U2761" s="296" t="n"/>
      <c r="V2761" s="175" t="n"/>
      <c r="W2761" s="175" t="n"/>
      <c r="X2761" s="175" t="n"/>
      <c r="Y2761" s="175" t="n"/>
      <c r="Z2761" s="175" t="n"/>
      <c r="AA2761" s="175" t="n"/>
      <c r="AB2761" s="175" t="n"/>
      <c r="AC2761" s="175" t="n"/>
      <c r="AD2761" s="175" t="n"/>
      <c r="AE2761" s="175" t="n"/>
      <c r="AF2761" s="175" t="n"/>
      <c r="AG2761" s="175" t="n"/>
      <c r="AH2761" s="175" t="n"/>
      <c r="AI2761" s="175" t="n"/>
      <c r="AJ2761" s="175" t="n"/>
    </row>
    <row r="2762">
      <c r="B2762" s="175" t="n"/>
      <c r="C2762" s="175" t="n"/>
      <c r="D2762" s="175" t="n"/>
      <c r="E2762" s="175" t="n"/>
      <c r="F2762" s="175" t="n"/>
      <c r="G2762" s="175" t="n"/>
      <c r="H2762" s="175" t="n"/>
      <c r="I2762" s="175" t="n"/>
      <c r="J2762" s="175" t="n"/>
      <c r="K2762" s="175" t="n"/>
      <c r="L2762" s="175" t="n"/>
      <c r="M2762" s="175" t="n"/>
      <c r="N2762" s="175" t="n"/>
      <c r="O2762" s="175" t="n"/>
      <c r="P2762" s="175" t="n"/>
      <c r="Q2762" s="175" t="n"/>
      <c r="R2762" s="175" t="n"/>
      <c r="S2762" s="257" t="n"/>
      <c r="U2762" s="296" t="n"/>
      <c r="V2762" s="175" t="n"/>
      <c r="W2762" s="175" t="n"/>
      <c r="X2762" s="175" t="n"/>
      <c r="Y2762" s="175" t="n"/>
      <c r="Z2762" s="175" t="n"/>
      <c r="AA2762" s="175" t="n"/>
      <c r="AB2762" s="175" t="n"/>
      <c r="AC2762" s="175" t="n"/>
      <c r="AD2762" s="175" t="n"/>
      <c r="AE2762" s="175" t="n"/>
      <c r="AF2762" s="175" t="n"/>
      <c r="AG2762" s="175" t="n"/>
      <c r="AH2762" s="175" t="n"/>
      <c r="AI2762" s="175" t="n"/>
      <c r="AJ2762" s="175" t="n"/>
    </row>
    <row r="2763">
      <c r="B2763" s="175" t="n"/>
      <c r="C2763" s="175" t="n"/>
      <c r="D2763" s="175" t="n"/>
      <c r="E2763" s="175" t="n"/>
      <c r="F2763" s="175" t="n"/>
      <c r="G2763" s="175" t="n"/>
      <c r="H2763" s="175" t="n"/>
      <c r="I2763" s="175" t="n"/>
      <c r="J2763" s="175" t="n"/>
      <c r="K2763" s="175" t="n"/>
      <c r="L2763" s="175" t="n"/>
      <c r="M2763" s="175" t="n"/>
      <c r="N2763" s="175" t="n"/>
      <c r="O2763" s="175" t="n"/>
      <c r="P2763" s="175" t="n"/>
      <c r="Q2763" s="175" t="n"/>
      <c r="R2763" s="175" t="n"/>
      <c r="S2763" s="257" t="n"/>
      <c r="U2763" s="296" t="n"/>
      <c r="V2763" s="175" t="n"/>
      <c r="W2763" s="175" t="n"/>
      <c r="X2763" s="175" t="n"/>
      <c r="Y2763" s="175" t="n"/>
      <c r="Z2763" s="175" t="n"/>
      <c r="AA2763" s="175" t="n"/>
      <c r="AB2763" s="175" t="n"/>
      <c r="AC2763" s="175" t="n"/>
      <c r="AD2763" s="175" t="n"/>
      <c r="AE2763" s="175" t="n"/>
      <c r="AF2763" s="175" t="n"/>
      <c r="AG2763" s="175" t="n"/>
      <c r="AH2763" s="175" t="n"/>
      <c r="AI2763" s="175" t="n"/>
      <c r="AJ2763" s="175" t="n"/>
    </row>
    <row r="2764">
      <c r="B2764" s="175" t="n"/>
      <c r="C2764" s="175" t="n"/>
      <c r="D2764" s="175" t="n"/>
      <c r="E2764" s="175" t="n"/>
      <c r="F2764" s="175" t="n"/>
      <c r="G2764" s="175" t="n"/>
      <c r="H2764" s="175" t="n"/>
      <c r="I2764" s="175" t="n"/>
      <c r="J2764" s="175" t="n"/>
      <c r="K2764" s="175" t="n"/>
      <c r="L2764" s="175" t="n"/>
      <c r="M2764" s="175" t="n"/>
      <c r="N2764" s="175" t="n"/>
      <c r="O2764" s="175" t="n"/>
      <c r="P2764" s="175" t="n"/>
      <c r="Q2764" s="175" t="n"/>
      <c r="R2764" s="175" t="n"/>
      <c r="S2764" s="257" t="n"/>
      <c r="U2764" s="296" t="n"/>
      <c r="V2764" s="175" t="n"/>
      <c r="W2764" s="175" t="n"/>
      <c r="X2764" s="175" t="n"/>
      <c r="Y2764" s="175" t="n"/>
      <c r="Z2764" s="175" t="n"/>
      <c r="AA2764" s="175" t="n"/>
      <c r="AB2764" s="175" t="n"/>
      <c r="AC2764" s="175" t="n"/>
      <c r="AD2764" s="175" t="n"/>
      <c r="AE2764" s="175" t="n"/>
      <c r="AF2764" s="175" t="n"/>
      <c r="AG2764" s="175" t="n"/>
      <c r="AH2764" s="175" t="n"/>
      <c r="AI2764" s="175" t="n"/>
      <c r="AJ2764" s="175" t="n"/>
    </row>
    <row r="2765">
      <c r="B2765" s="175" t="n"/>
      <c r="C2765" s="175" t="n"/>
      <c r="D2765" s="175" t="n"/>
      <c r="E2765" s="175" t="n"/>
      <c r="F2765" s="175" t="n"/>
      <c r="G2765" s="175" t="n"/>
      <c r="H2765" s="175" t="n"/>
      <c r="I2765" s="175" t="n"/>
      <c r="J2765" s="175" t="n"/>
      <c r="K2765" s="175" t="n"/>
      <c r="L2765" s="175" t="n"/>
      <c r="M2765" s="175" t="n"/>
      <c r="N2765" s="175" t="n"/>
      <c r="O2765" s="175" t="n"/>
      <c r="P2765" s="175" t="n"/>
      <c r="Q2765" s="175" t="n"/>
      <c r="R2765" s="175" t="n"/>
      <c r="S2765" s="257" t="n"/>
      <c r="U2765" s="296" t="n"/>
      <c r="V2765" s="175" t="n"/>
      <c r="W2765" s="175" t="n"/>
      <c r="X2765" s="175" t="n"/>
      <c r="Y2765" s="175" t="n"/>
      <c r="Z2765" s="175" t="n"/>
      <c r="AA2765" s="175" t="n"/>
      <c r="AB2765" s="175" t="n"/>
      <c r="AC2765" s="175" t="n"/>
      <c r="AD2765" s="175" t="n"/>
      <c r="AE2765" s="175" t="n"/>
      <c r="AF2765" s="175" t="n"/>
      <c r="AG2765" s="175" t="n"/>
      <c r="AH2765" s="175" t="n"/>
      <c r="AI2765" s="175" t="n"/>
      <c r="AJ2765" s="175" t="n"/>
    </row>
    <row r="2766">
      <c r="B2766" s="175" t="n"/>
      <c r="C2766" s="175" t="n"/>
      <c r="D2766" s="175" t="n"/>
      <c r="E2766" s="175" t="n"/>
      <c r="F2766" s="175" t="n"/>
      <c r="G2766" s="175" t="n"/>
      <c r="H2766" s="175" t="n"/>
      <c r="I2766" s="175" t="n"/>
      <c r="J2766" s="175" t="n"/>
      <c r="K2766" s="175" t="n"/>
      <c r="L2766" s="175" t="n"/>
      <c r="M2766" s="175" t="n"/>
      <c r="N2766" s="175" t="n"/>
      <c r="O2766" s="175" t="n"/>
      <c r="P2766" s="175" t="n"/>
      <c r="Q2766" s="175" t="n"/>
      <c r="R2766" s="175" t="n"/>
      <c r="S2766" s="257" t="n"/>
      <c r="U2766" s="296" t="n"/>
      <c r="V2766" s="175" t="n"/>
      <c r="W2766" s="175" t="n"/>
      <c r="X2766" s="175" t="n"/>
      <c r="Y2766" s="175" t="n"/>
      <c r="Z2766" s="175" t="n"/>
      <c r="AA2766" s="175" t="n"/>
      <c r="AB2766" s="175" t="n"/>
      <c r="AC2766" s="175" t="n"/>
      <c r="AD2766" s="175" t="n"/>
      <c r="AE2766" s="175" t="n"/>
      <c r="AF2766" s="175" t="n"/>
      <c r="AG2766" s="175" t="n"/>
      <c r="AH2766" s="175" t="n"/>
      <c r="AI2766" s="175" t="n"/>
      <c r="AJ2766" s="175" t="n"/>
    </row>
    <row r="2767">
      <c r="B2767" s="175" t="n"/>
      <c r="C2767" s="175" t="n"/>
      <c r="D2767" s="175" t="n"/>
      <c r="E2767" s="175" t="n"/>
      <c r="F2767" s="175" t="n"/>
      <c r="G2767" s="175" t="n"/>
      <c r="H2767" s="175" t="n"/>
      <c r="I2767" s="175" t="n"/>
      <c r="J2767" s="175" t="n"/>
      <c r="K2767" s="175" t="n"/>
      <c r="L2767" s="175" t="n"/>
      <c r="M2767" s="175" t="n"/>
      <c r="N2767" s="175" t="n"/>
      <c r="O2767" s="175" t="n"/>
      <c r="P2767" s="175" t="n"/>
      <c r="Q2767" s="175" t="n"/>
      <c r="R2767" s="175" t="n"/>
      <c r="S2767" s="257" t="n"/>
      <c r="U2767" s="296" t="n"/>
      <c r="V2767" s="175" t="n"/>
      <c r="W2767" s="175" t="n"/>
      <c r="X2767" s="175" t="n"/>
      <c r="Y2767" s="175" t="n"/>
      <c r="Z2767" s="175" t="n"/>
      <c r="AA2767" s="175" t="n"/>
      <c r="AB2767" s="175" t="n"/>
      <c r="AC2767" s="175" t="n"/>
      <c r="AD2767" s="175" t="n"/>
      <c r="AE2767" s="175" t="n"/>
      <c r="AF2767" s="175" t="n"/>
      <c r="AG2767" s="175" t="n"/>
      <c r="AH2767" s="175" t="n"/>
      <c r="AI2767" s="175" t="n"/>
      <c r="AJ2767" s="175" t="n"/>
    </row>
    <row r="2768">
      <c r="B2768" s="175" t="n"/>
      <c r="C2768" s="175" t="n"/>
      <c r="D2768" s="175" t="n"/>
      <c r="E2768" s="175" t="n"/>
      <c r="F2768" s="175" t="n"/>
      <c r="G2768" s="175" t="n"/>
      <c r="H2768" s="175" t="n"/>
      <c r="I2768" s="175" t="n"/>
      <c r="J2768" s="175" t="n"/>
      <c r="K2768" s="175" t="n"/>
      <c r="L2768" s="175" t="n"/>
      <c r="M2768" s="175" t="n"/>
      <c r="N2768" s="175" t="n"/>
      <c r="O2768" s="175" t="n"/>
      <c r="P2768" s="175" t="n"/>
      <c r="Q2768" s="175" t="n"/>
      <c r="R2768" s="175" t="n"/>
      <c r="S2768" s="257" t="n"/>
      <c r="U2768" s="296" t="n"/>
      <c r="V2768" s="175" t="n"/>
      <c r="W2768" s="175" t="n"/>
      <c r="X2768" s="175" t="n"/>
      <c r="Y2768" s="175" t="n"/>
      <c r="Z2768" s="175" t="n"/>
      <c r="AA2768" s="175" t="n"/>
      <c r="AB2768" s="175" t="n"/>
      <c r="AC2768" s="175" t="n"/>
      <c r="AD2768" s="175" t="n"/>
      <c r="AE2768" s="175" t="n"/>
      <c r="AF2768" s="175" t="n"/>
      <c r="AG2768" s="175" t="n"/>
      <c r="AH2768" s="175" t="n"/>
      <c r="AI2768" s="175" t="n"/>
      <c r="AJ2768" s="175" t="n"/>
    </row>
    <row r="2769">
      <c r="B2769" s="175" t="n"/>
      <c r="C2769" s="175" t="n"/>
      <c r="D2769" s="175" t="n"/>
      <c r="E2769" s="175" t="n"/>
      <c r="F2769" s="175" t="n"/>
      <c r="G2769" s="175" t="n"/>
      <c r="H2769" s="175" t="n"/>
      <c r="I2769" s="175" t="n"/>
      <c r="J2769" s="175" t="n"/>
      <c r="K2769" s="175" t="n"/>
      <c r="L2769" s="175" t="n"/>
      <c r="M2769" s="175" t="n"/>
      <c r="N2769" s="175" t="n"/>
      <c r="O2769" s="175" t="n"/>
      <c r="P2769" s="175" t="n"/>
      <c r="Q2769" s="175" t="n"/>
      <c r="R2769" s="175" t="n"/>
      <c r="S2769" s="257" t="n"/>
      <c r="U2769" s="296" t="n"/>
      <c r="V2769" s="175" t="n"/>
      <c r="W2769" s="175" t="n"/>
      <c r="X2769" s="175" t="n"/>
      <c r="Y2769" s="175" t="n"/>
      <c r="Z2769" s="175" t="n"/>
      <c r="AA2769" s="175" t="n"/>
      <c r="AB2769" s="175" t="n"/>
      <c r="AC2769" s="175" t="n"/>
      <c r="AD2769" s="175" t="n"/>
      <c r="AE2769" s="175" t="n"/>
      <c r="AF2769" s="175" t="n"/>
      <c r="AG2769" s="175" t="n"/>
      <c r="AH2769" s="175" t="n"/>
      <c r="AI2769" s="175" t="n"/>
      <c r="AJ2769" s="175" t="n"/>
    </row>
    <row r="2770">
      <c r="B2770" s="175" t="n"/>
      <c r="C2770" s="175" t="n"/>
      <c r="D2770" s="175" t="n"/>
      <c r="E2770" s="175" t="n"/>
      <c r="F2770" s="175" t="n"/>
      <c r="G2770" s="175" t="n"/>
      <c r="H2770" s="175" t="n"/>
      <c r="I2770" s="175" t="n"/>
      <c r="J2770" s="175" t="n"/>
      <c r="K2770" s="175" t="n"/>
      <c r="L2770" s="175" t="n"/>
      <c r="M2770" s="175" t="n"/>
      <c r="N2770" s="175" t="n"/>
      <c r="O2770" s="175" t="n"/>
      <c r="P2770" s="175" t="n"/>
      <c r="Q2770" s="175" t="n"/>
      <c r="R2770" s="175" t="n"/>
      <c r="S2770" s="257" t="n"/>
      <c r="U2770" s="296" t="n"/>
      <c r="V2770" s="175" t="n"/>
      <c r="W2770" s="175" t="n"/>
      <c r="X2770" s="175" t="n"/>
      <c r="Y2770" s="175" t="n"/>
      <c r="Z2770" s="175" t="n"/>
      <c r="AA2770" s="175" t="n"/>
      <c r="AB2770" s="175" t="n"/>
      <c r="AC2770" s="175" t="n"/>
      <c r="AD2770" s="175" t="n"/>
      <c r="AE2770" s="175" t="n"/>
      <c r="AF2770" s="175" t="n"/>
      <c r="AG2770" s="175" t="n"/>
      <c r="AH2770" s="175" t="n"/>
      <c r="AI2770" s="175" t="n"/>
      <c r="AJ2770" s="175" t="n"/>
    </row>
    <row r="2771">
      <c r="B2771" s="175" t="n"/>
      <c r="C2771" s="175" t="n"/>
      <c r="D2771" s="175" t="n"/>
      <c r="E2771" s="175" t="n"/>
      <c r="F2771" s="175" t="n"/>
      <c r="G2771" s="175" t="n"/>
      <c r="H2771" s="175" t="n"/>
      <c r="I2771" s="175" t="n"/>
      <c r="J2771" s="175" t="n"/>
      <c r="K2771" s="175" t="n"/>
      <c r="L2771" s="175" t="n"/>
      <c r="M2771" s="175" t="n"/>
      <c r="N2771" s="175" t="n"/>
      <c r="O2771" s="175" t="n"/>
      <c r="P2771" s="175" t="n"/>
      <c r="Q2771" s="175" t="n"/>
      <c r="R2771" s="175" t="n"/>
      <c r="S2771" s="257" t="n"/>
      <c r="U2771" s="296" t="n"/>
      <c r="V2771" s="175" t="n"/>
      <c r="W2771" s="175" t="n"/>
      <c r="X2771" s="175" t="n"/>
      <c r="Y2771" s="175" t="n"/>
      <c r="Z2771" s="175" t="n"/>
      <c r="AA2771" s="175" t="n"/>
      <c r="AB2771" s="175" t="n"/>
      <c r="AC2771" s="175" t="n"/>
      <c r="AD2771" s="175" t="n"/>
      <c r="AE2771" s="175" t="n"/>
      <c r="AF2771" s="175" t="n"/>
      <c r="AG2771" s="175" t="n"/>
      <c r="AH2771" s="175" t="n"/>
      <c r="AI2771" s="175" t="n"/>
      <c r="AJ2771" s="175" t="n"/>
    </row>
    <row r="2772">
      <c r="B2772" s="175" t="n"/>
      <c r="C2772" s="175" t="n"/>
      <c r="D2772" s="175" t="n"/>
      <c r="E2772" s="175" t="n"/>
      <c r="F2772" s="175" t="n"/>
      <c r="G2772" s="175" t="n"/>
      <c r="H2772" s="175" t="n"/>
      <c r="I2772" s="175" t="n"/>
      <c r="J2772" s="175" t="n"/>
      <c r="K2772" s="175" t="n"/>
      <c r="L2772" s="175" t="n"/>
      <c r="M2772" s="175" t="n"/>
      <c r="N2772" s="175" t="n"/>
      <c r="O2772" s="175" t="n"/>
      <c r="P2772" s="175" t="n"/>
      <c r="Q2772" s="175" t="n"/>
      <c r="R2772" s="175" t="n"/>
      <c r="S2772" s="257" t="n"/>
      <c r="U2772" s="296" t="n"/>
      <c r="V2772" s="175" t="n"/>
      <c r="W2772" s="175" t="n"/>
      <c r="X2772" s="175" t="n"/>
      <c r="Y2772" s="175" t="n"/>
      <c r="Z2772" s="175" t="n"/>
      <c r="AA2772" s="175" t="n"/>
      <c r="AB2772" s="175" t="n"/>
      <c r="AC2772" s="175" t="n"/>
      <c r="AD2772" s="175" t="n"/>
      <c r="AE2772" s="175" t="n"/>
      <c r="AF2772" s="175" t="n"/>
      <c r="AG2772" s="175" t="n"/>
      <c r="AH2772" s="175" t="n"/>
      <c r="AI2772" s="175" t="n"/>
      <c r="AJ2772" s="175" t="n"/>
    </row>
    <row r="2773">
      <c r="B2773" s="175" t="n"/>
      <c r="C2773" s="175" t="n"/>
      <c r="D2773" s="175" t="n"/>
      <c r="E2773" s="175" t="n"/>
      <c r="F2773" s="175" t="n"/>
      <c r="G2773" s="175" t="n"/>
      <c r="H2773" s="175" t="n"/>
      <c r="I2773" s="175" t="n"/>
      <c r="J2773" s="175" t="n"/>
      <c r="K2773" s="175" t="n"/>
      <c r="L2773" s="175" t="n"/>
      <c r="M2773" s="175" t="n"/>
      <c r="N2773" s="175" t="n"/>
      <c r="O2773" s="175" t="n"/>
      <c r="P2773" s="175" t="n"/>
      <c r="Q2773" s="175" t="n"/>
      <c r="R2773" s="175" t="n"/>
      <c r="S2773" s="257" t="n"/>
      <c r="U2773" s="296" t="n"/>
      <c r="V2773" s="175" t="n"/>
      <c r="W2773" s="175" t="n"/>
      <c r="X2773" s="175" t="n"/>
      <c r="Y2773" s="175" t="n"/>
      <c r="Z2773" s="175" t="n"/>
      <c r="AA2773" s="175" t="n"/>
      <c r="AB2773" s="175" t="n"/>
      <c r="AC2773" s="175" t="n"/>
      <c r="AD2773" s="175" t="n"/>
      <c r="AE2773" s="175" t="n"/>
      <c r="AF2773" s="175" t="n"/>
      <c r="AG2773" s="175" t="n"/>
      <c r="AH2773" s="175" t="n"/>
      <c r="AI2773" s="175" t="n"/>
      <c r="AJ2773" s="175" t="n"/>
    </row>
    <row r="2774">
      <c r="B2774" s="175" t="n"/>
      <c r="C2774" s="175" t="n"/>
      <c r="D2774" s="175" t="n"/>
      <c r="E2774" s="175" t="n"/>
      <c r="F2774" s="175" t="n"/>
      <c r="G2774" s="175" t="n"/>
      <c r="H2774" s="175" t="n"/>
      <c r="I2774" s="175" t="n"/>
      <c r="J2774" s="175" t="n"/>
      <c r="K2774" s="175" t="n"/>
      <c r="L2774" s="175" t="n"/>
      <c r="M2774" s="175" t="n"/>
      <c r="N2774" s="175" t="n"/>
      <c r="O2774" s="175" t="n"/>
      <c r="P2774" s="175" t="n"/>
      <c r="Q2774" s="175" t="n"/>
      <c r="R2774" s="175" t="n"/>
      <c r="S2774" s="257" t="n"/>
      <c r="U2774" s="296" t="n"/>
      <c r="V2774" s="175" t="n"/>
      <c r="W2774" s="175" t="n"/>
      <c r="X2774" s="175" t="n"/>
      <c r="Y2774" s="175" t="n"/>
      <c r="Z2774" s="175" t="n"/>
      <c r="AA2774" s="175" t="n"/>
      <c r="AB2774" s="175" t="n"/>
      <c r="AC2774" s="175" t="n"/>
      <c r="AD2774" s="175" t="n"/>
      <c r="AE2774" s="175" t="n"/>
      <c r="AF2774" s="175" t="n"/>
      <c r="AG2774" s="175" t="n"/>
      <c r="AH2774" s="175" t="n"/>
      <c r="AI2774" s="175" t="n"/>
      <c r="AJ2774" s="175" t="n"/>
    </row>
    <row r="2775">
      <c r="B2775" s="175" t="n"/>
      <c r="C2775" s="175" t="n"/>
      <c r="D2775" s="175" t="n"/>
      <c r="E2775" s="175" t="n"/>
      <c r="F2775" s="175" t="n"/>
      <c r="G2775" s="175" t="n"/>
      <c r="H2775" s="175" t="n"/>
      <c r="I2775" s="175" t="n"/>
      <c r="J2775" s="175" t="n"/>
      <c r="K2775" s="175" t="n"/>
      <c r="L2775" s="175" t="n"/>
      <c r="M2775" s="175" t="n"/>
      <c r="N2775" s="175" t="n"/>
      <c r="O2775" s="175" t="n"/>
      <c r="P2775" s="175" t="n"/>
      <c r="Q2775" s="175" t="n"/>
      <c r="R2775" s="175" t="n"/>
      <c r="S2775" s="257" t="n"/>
      <c r="U2775" s="296" t="n"/>
      <c r="V2775" s="175" t="n"/>
      <c r="W2775" s="175" t="n"/>
      <c r="X2775" s="175" t="n"/>
      <c r="Y2775" s="175" t="n"/>
      <c r="Z2775" s="175" t="n"/>
      <c r="AA2775" s="175" t="n"/>
      <c r="AB2775" s="175" t="n"/>
      <c r="AC2775" s="175" t="n"/>
      <c r="AD2775" s="175" t="n"/>
      <c r="AE2775" s="175" t="n"/>
      <c r="AF2775" s="175" t="n"/>
      <c r="AG2775" s="175" t="n"/>
      <c r="AH2775" s="175" t="n"/>
      <c r="AI2775" s="175" t="n"/>
      <c r="AJ2775" s="175" t="n"/>
    </row>
    <row r="2776">
      <c r="B2776" s="175" t="n"/>
      <c r="C2776" s="175" t="n"/>
      <c r="D2776" s="175" t="n"/>
      <c r="E2776" s="175" t="n"/>
      <c r="F2776" s="175" t="n"/>
      <c r="G2776" s="175" t="n"/>
      <c r="H2776" s="175" t="n"/>
      <c r="I2776" s="175" t="n"/>
      <c r="J2776" s="175" t="n"/>
      <c r="K2776" s="175" t="n"/>
      <c r="L2776" s="175" t="n"/>
      <c r="M2776" s="175" t="n"/>
      <c r="N2776" s="175" t="n"/>
      <c r="O2776" s="175" t="n"/>
      <c r="P2776" s="175" t="n"/>
      <c r="Q2776" s="175" t="n"/>
      <c r="R2776" s="175" t="n"/>
      <c r="S2776" s="257" t="n"/>
      <c r="U2776" s="296" t="n"/>
      <c r="V2776" s="175" t="n"/>
      <c r="W2776" s="175" t="n"/>
      <c r="X2776" s="175" t="n"/>
      <c r="Y2776" s="175" t="n"/>
      <c r="Z2776" s="175" t="n"/>
      <c r="AA2776" s="175" t="n"/>
      <c r="AB2776" s="175" t="n"/>
      <c r="AC2776" s="175" t="n"/>
      <c r="AD2776" s="175" t="n"/>
      <c r="AE2776" s="175" t="n"/>
      <c r="AF2776" s="175" t="n"/>
      <c r="AG2776" s="175" t="n"/>
      <c r="AH2776" s="175" t="n"/>
      <c r="AI2776" s="175" t="n"/>
      <c r="AJ2776" s="175" t="n"/>
    </row>
    <row r="2777">
      <c r="B2777" s="175" t="n"/>
      <c r="C2777" s="175" t="n"/>
      <c r="D2777" s="175" t="n"/>
      <c r="E2777" s="175" t="n"/>
      <c r="F2777" s="175" t="n"/>
      <c r="G2777" s="175" t="n"/>
      <c r="H2777" s="175" t="n"/>
      <c r="I2777" s="175" t="n"/>
      <c r="J2777" s="175" t="n"/>
      <c r="K2777" s="175" t="n"/>
      <c r="L2777" s="175" t="n"/>
      <c r="M2777" s="175" t="n"/>
      <c r="N2777" s="175" t="n"/>
      <c r="O2777" s="175" t="n"/>
      <c r="P2777" s="175" t="n"/>
      <c r="Q2777" s="175" t="n"/>
      <c r="R2777" s="175" t="n"/>
      <c r="S2777" s="257" t="n"/>
      <c r="U2777" s="296" t="n"/>
      <c r="V2777" s="175" t="n"/>
      <c r="W2777" s="175" t="n"/>
      <c r="X2777" s="175" t="n"/>
      <c r="Y2777" s="175" t="n"/>
      <c r="Z2777" s="175" t="n"/>
      <c r="AA2777" s="175" t="n"/>
      <c r="AB2777" s="175" t="n"/>
      <c r="AC2777" s="175" t="n"/>
      <c r="AD2777" s="175" t="n"/>
      <c r="AE2777" s="175" t="n"/>
      <c r="AF2777" s="175" t="n"/>
      <c r="AG2777" s="175" t="n"/>
      <c r="AH2777" s="175" t="n"/>
      <c r="AI2777" s="175" t="n"/>
      <c r="AJ2777" s="175" t="n"/>
    </row>
    <row r="2778">
      <c r="B2778" s="175" t="n"/>
      <c r="C2778" s="175" t="n"/>
      <c r="D2778" s="175" t="n"/>
      <c r="E2778" s="175" t="n"/>
      <c r="F2778" s="175" t="n"/>
      <c r="G2778" s="175" t="n"/>
      <c r="H2778" s="175" t="n"/>
      <c r="I2778" s="175" t="n"/>
      <c r="J2778" s="175" t="n"/>
      <c r="K2778" s="175" t="n"/>
      <c r="L2778" s="175" t="n"/>
      <c r="M2778" s="175" t="n"/>
      <c r="N2778" s="175" t="n"/>
      <c r="O2778" s="175" t="n"/>
      <c r="P2778" s="175" t="n"/>
      <c r="Q2778" s="175" t="n"/>
      <c r="R2778" s="175" t="n"/>
      <c r="S2778" s="257" t="n"/>
      <c r="U2778" s="296" t="n"/>
      <c r="V2778" s="175" t="n"/>
      <c r="W2778" s="175" t="n"/>
      <c r="X2778" s="175" t="n"/>
      <c r="Y2778" s="175" t="n"/>
      <c r="Z2778" s="175" t="n"/>
      <c r="AA2778" s="175" t="n"/>
      <c r="AB2778" s="175" t="n"/>
      <c r="AC2778" s="175" t="n"/>
      <c r="AD2778" s="175" t="n"/>
      <c r="AE2778" s="175" t="n"/>
      <c r="AF2778" s="175" t="n"/>
      <c r="AG2778" s="175" t="n"/>
      <c r="AH2778" s="175" t="n"/>
      <c r="AI2778" s="175" t="n"/>
      <c r="AJ2778" s="175" t="n"/>
    </row>
    <row r="2779">
      <c r="B2779" s="175" t="n"/>
      <c r="C2779" s="175" t="n"/>
      <c r="D2779" s="175" t="n"/>
      <c r="E2779" s="175" t="n"/>
      <c r="F2779" s="175" t="n"/>
      <c r="G2779" s="175" t="n"/>
      <c r="H2779" s="175" t="n"/>
      <c r="I2779" s="175" t="n"/>
      <c r="J2779" s="175" t="n"/>
      <c r="K2779" s="175" t="n"/>
      <c r="L2779" s="175" t="n"/>
      <c r="M2779" s="175" t="n"/>
      <c r="N2779" s="175" t="n"/>
      <c r="O2779" s="175" t="n"/>
      <c r="P2779" s="175" t="n"/>
      <c r="Q2779" s="175" t="n"/>
      <c r="R2779" s="175" t="n"/>
      <c r="S2779" s="257" t="n"/>
      <c r="U2779" s="296" t="n"/>
      <c r="V2779" s="175" t="n"/>
      <c r="W2779" s="175" t="n"/>
      <c r="X2779" s="175" t="n"/>
      <c r="Y2779" s="175" t="n"/>
      <c r="Z2779" s="175" t="n"/>
      <c r="AA2779" s="175" t="n"/>
      <c r="AB2779" s="175" t="n"/>
      <c r="AC2779" s="175" t="n"/>
      <c r="AD2779" s="175" t="n"/>
      <c r="AE2779" s="175" t="n"/>
      <c r="AF2779" s="175" t="n"/>
      <c r="AG2779" s="175" t="n"/>
      <c r="AH2779" s="175" t="n"/>
      <c r="AI2779" s="175" t="n"/>
      <c r="AJ2779" s="175" t="n"/>
    </row>
    <row r="2780">
      <c r="B2780" s="175" t="n"/>
      <c r="C2780" s="175" t="n"/>
      <c r="D2780" s="175" t="n"/>
      <c r="E2780" s="175" t="n"/>
      <c r="F2780" s="175" t="n"/>
      <c r="G2780" s="175" t="n"/>
      <c r="H2780" s="175" t="n"/>
      <c r="I2780" s="175" t="n"/>
      <c r="J2780" s="175" t="n"/>
      <c r="K2780" s="175" t="n"/>
      <c r="L2780" s="175" t="n"/>
      <c r="M2780" s="175" t="n"/>
      <c r="N2780" s="175" t="n"/>
      <c r="O2780" s="175" t="n"/>
      <c r="P2780" s="175" t="n"/>
      <c r="Q2780" s="175" t="n"/>
      <c r="R2780" s="175" t="n"/>
      <c r="S2780" s="257" t="n"/>
      <c r="U2780" s="296" t="n"/>
      <c r="V2780" s="175" t="n"/>
      <c r="W2780" s="175" t="n"/>
      <c r="X2780" s="175" t="n"/>
      <c r="Y2780" s="175" t="n"/>
      <c r="Z2780" s="175" t="n"/>
      <c r="AA2780" s="175" t="n"/>
      <c r="AB2780" s="175" t="n"/>
      <c r="AC2780" s="175" t="n"/>
      <c r="AD2780" s="175" t="n"/>
      <c r="AE2780" s="175" t="n"/>
      <c r="AF2780" s="175" t="n"/>
      <c r="AG2780" s="175" t="n"/>
      <c r="AH2780" s="175" t="n"/>
      <c r="AI2780" s="175" t="n"/>
      <c r="AJ2780" s="175" t="n"/>
    </row>
    <row r="2781">
      <c r="B2781" s="175" t="n"/>
      <c r="C2781" s="175" t="n"/>
      <c r="D2781" s="175" t="n"/>
      <c r="E2781" s="175" t="n"/>
      <c r="F2781" s="175" t="n"/>
      <c r="G2781" s="175" t="n"/>
      <c r="H2781" s="175" t="n"/>
      <c r="I2781" s="175" t="n"/>
      <c r="J2781" s="175" t="n"/>
      <c r="K2781" s="175" t="n"/>
      <c r="L2781" s="175" t="n"/>
      <c r="M2781" s="175" t="n"/>
      <c r="N2781" s="175" t="n"/>
      <c r="O2781" s="175" t="n"/>
      <c r="P2781" s="175" t="n"/>
      <c r="Q2781" s="175" t="n"/>
      <c r="R2781" s="175" t="n"/>
      <c r="S2781" s="257" t="n"/>
      <c r="U2781" s="296" t="n"/>
      <c r="V2781" s="175" t="n"/>
      <c r="W2781" s="175" t="n"/>
      <c r="X2781" s="175" t="n"/>
      <c r="Y2781" s="175" t="n"/>
      <c r="Z2781" s="175" t="n"/>
      <c r="AA2781" s="175" t="n"/>
      <c r="AB2781" s="175" t="n"/>
      <c r="AC2781" s="175" t="n"/>
      <c r="AD2781" s="175" t="n"/>
      <c r="AE2781" s="175" t="n"/>
      <c r="AF2781" s="175" t="n"/>
      <c r="AG2781" s="175" t="n"/>
      <c r="AH2781" s="175" t="n"/>
      <c r="AI2781" s="175" t="n"/>
      <c r="AJ2781" s="175" t="n"/>
    </row>
    <row r="2782">
      <c r="B2782" s="175" t="n"/>
      <c r="C2782" s="175" t="n"/>
      <c r="D2782" s="175" t="n"/>
      <c r="E2782" s="175" t="n"/>
      <c r="F2782" s="175" t="n"/>
      <c r="G2782" s="175" t="n"/>
      <c r="H2782" s="175" t="n"/>
      <c r="I2782" s="175" t="n"/>
      <c r="J2782" s="175" t="n"/>
      <c r="K2782" s="175" t="n"/>
      <c r="L2782" s="175" t="n"/>
      <c r="M2782" s="175" t="n"/>
      <c r="N2782" s="175" t="n"/>
      <c r="O2782" s="175" t="n"/>
      <c r="P2782" s="175" t="n"/>
      <c r="Q2782" s="175" t="n"/>
      <c r="R2782" s="175" t="n"/>
      <c r="S2782" s="257" t="n"/>
      <c r="U2782" s="296" t="n"/>
      <c r="V2782" s="175" t="n"/>
      <c r="W2782" s="175" t="n"/>
      <c r="X2782" s="175" t="n"/>
      <c r="Y2782" s="175" t="n"/>
      <c r="Z2782" s="175" t="n"/>
      <c r="AA2782" s="175" t="n"/>
      <c r="AB2782" s="175" t="n"/>
      <c r="AC2782" s="175" t="n"/>
      <c r="AD2782" s="175" t="n"/>
      <c r="AE2782" s="175" t="n"/>
      <c r="AF2782" s="175" t="n"/>
      <c r="AG2782" s="175" t="n"/>
      <c r="AH2782" s="175" t="n"/>
      <c r="AI2782" s="175" t="n"/>
      <c r="AJ2782" s="175" t="n"/>
    </row>
    <row r="2783">
      <c r="B2783" s="175" t="n"/>
      <c r="C2783" s="175" t="n"/>
      <c r="D2783" s="175" t="n"/>
      <c r="E2783" s="175" t="n"/>
      <c r="F2783" s="175" t="n"/>
      <c r="G2783" s="175" t="n"/>
      <c r="H2783" s="175" t="n"/>
      <c r="I2783" s="175" t="n"/>
      <c r="J2783" s="175" t="n"/>
      <c r="K2783" s="175" t="n"/>
      <c r="L2783" s="175" t="n"/>
      <c r="M2783" s="175" t="n"/>
      <c r="N2783" s="175" t="n"/>
      <c r="O2783" s="175" t="n"/>
      <c r="P2783" s="175" t="n"/>
      <c r="Q2783" s="175" t="n"/>
      <c r="R2783" s="175" t="n"/>
      <c r="S2783" s="257" t="n"/>
      <c r="U2783" s="296" t="n"/>
      <c r="V2783" s="175" t="n"/>
      <c r="W2783" s="175" t="n"/>
      <c r="X2783" s="175" t="n"/>
      <c r="Y2783" s="175" t="n"/>
      <c r="Z2783" s="175" t="n"/>
      <c r="AA2783" s="175" t="n"/>
      <c r="AB2783" s="175" t="n"/>
      <c r="AC2783" s="175" t="n"/>
      <c r="AD2783" s="175" t="n"/>
      <c r="AE2783" s="175" t="n"/>
      <c r="AF2783" s="175" t="n"/>
      <c r="AG2783" s="175" t="n"/>
      <c r="AH2783" s="175" t="n"/>
      <c r="AI2783" s="175" t="n"/>
      <c r="AJ2783" s="175" t="n"/>
    </row>
    <row r="2784">
      <c r="B2784" s="175" t="n"/>
      <c r="C2784" s="175" t="n"/>
      <c r="D2784" s="175" t="n"/>
      <c r="E2784" s="175" t="n"/>
      <c r="F2784" s="175" t="n"/>
      <c r="G2784" s="175" t="n"/>
      <c r="H2784" s="175" t="n"/>
      <c r="I2784" s="175" t="n"/>
      <c r="J2784" s="175" t="n"/>
      <c r="K2784" s="175" t="n"/>
      <c r="L2784" s="175" t="n"/>
      <c r="M2784" s="175" t="n"/>
      <c r="N2784" s="175" t="n"/>
      <c r="O2784" s="175" t="n"/>
      <c r="P2784" s="175" t="n"/>
      <c r="Q2784" s="175" t="n"/>
      <c r="R2784" s="175" t="n"/>
      <c r="S2784" s="257" t="n"/>
      <c r="U2784" s="296" t="n"/>
      <c r="V2784" s="175" t="n"/>
      <c r="W2784" s="175" t="n"/>
      <c r="X2784" s="175" t="n"/>
      <c r="Y2784" s="175" t="n"/>
      <c r="Z2784" s="175" t="n"/>
      <c r="AA2784" s="175" t="n"/>
      <c r="AB2784" s="175" t="n"/>
      <c r="AC2784" s="175" t="n"/>
      <c r="AD2784" s="175" t="n"/>
      <c r="AE2784" s="175" t="n"/>
      <c r="AF2784" s="175" t="n"/>
      <c r="AG2784" s="175" t="n"/>
      <c r="AH2784" s="175" t="n"/>
      <c r="AI2784" s="175" t="n"/>
      <c r="AJ2784" s="175" t="n"/>
    </row>
    <row r="2785">
      <c r="B2785" s="175" t="n"/>
      <c r="C2785" s="175" t="n"/>
      <c r="D2785" s="175" t="n"/>
      <c r="E2785" s="175" t="n"/>
      <c r="F2785" s="175" t="n"/>
      <c r="G2785" s="175" t="n"/>
      <c r="H2785" s="175" t="n"/>
      <c r="I2785" s="175" t="n"/>
      <c r="J2785" s="175" t="n"/>
      <c r="K2785" s="175" t="n"/>
      <c r="L2785" s="175" t="n"/>
      <c r="M2785" s="175" t="n"/>
      <c r="N2785" s="175" t="n"/>
      <c r="O2785" s="175" t="n"/>
      <c r="P2785" s="175" t="n"/>
      <c r="Q2785" s="175" t="n"/>
      <c r="R2785" s="175" t="n"/>
      <c r="S2785" s="257" t="n"/>
      <c r="U2785" s="296" t="n"/>
      <c r="V2785" s="175" t="n"/>
      <c r="W2785" s="175" t="n"/>
      <c r="X2785" s="175" t="n"/>
      <c r="Y2785" s="175" t="n"/>
      <c r="Z2785" s="175" t="n"/>
      <c r="AA2785" s="175" t="n"/>
      <c r="AB2785" s="175" t="n"/>
      <c r="AC2785" s="175" t="n"/>
      <c r="AD2785" s="175" t="n"/>
      <c r="AE2785" s="175" t="n"/>
      <c r="AF2785" s="175" t="n"/>
      <c r="AG2785" s="175" t="n"/>
      <c r="AH2785" s="175" t="n"/>
      <c r="AI2785" s="175" t="n"/>
      <c r="AJ2785" s="175" t="n"/>
    </row>
    <row r="2786">
      <c r="B2786" s="175" t="n"/>
      <c r="C2786" s="175" t="n"/>
      <c r="D2786" s="175" t="n"/>
      <c r="E2786" s="175" t="n"/>
      <c r="F2786" s="175" t="n"/>
      <c r="G2786" s="175" t="n"/>
      <c r="H2786" s="175" t="n"/>
      <c r="I2786" s="175" t="n"/>
      <c r="J2786" s="175" t="n"/>
      <c r="K2786" s="175" t="n"/>
      <c r="L2786" s="175" t="n"/>
      <c r="M2786" s="175" t="n"/>
      <c r="N2786" s="175" t="n"/>
      <c r="O2786" s="175" t="n"/>
      <c r="P2786" s="175" t="n"/>
      <c r="Q2786" s="175" t="n"/>
      <c r="R2786" s="175" t="n"/>
      <c r="S2786" s="257" t="n"/>
      <c r="U2786" s="296" t="n"/>
      <c r="V2786" s="175" t="n"/>
      <c r="W2786" s="175" t="n"/>
      <c r="X2786" s="175" t="n"/>
      <c r="Y2786" s="175" t="n"/>
      <c r="Z2786" s="175" t="n"/>
      <c r="AA2786" s="175" t="n"/>
      <c r="AB2786" s="175" t="n"/>
      <c r="AC2786" s="175" t="n"/>
      <c r="AD2786" s="175" t="n"/>
      <c r="AE2786" s="175" t="n"/>
      <c r="AF2786" s="175" t="n"/>
      <c r="AG2786" s="175" t="n"/>
      <c r="AH2786" s="175" t="n"/>
      <c r="AI2786" s="175" t="n"/>
      <c r="AJ2786" s="175" t="n"/>
    </row>
    <row r="2787">
      <c r="B2787" s="175" t="n"/>
      <c r="C2787" s="175" t="n"/>
      <c r="D2787" s="175" t="n"/>
      <c r="E2787" s="175" t="n"/>
      <c r="F2787" s="175" t="n"/>
      <c r="G2787" s="175" t="n"/>
      <c r="H2787" s="175" t="n"/>
      <c r="I2787" s="175" t="n"/>
      <c r="J2787" s="175" t="n"/>
      <c r="K2787" s="175" t="n"/>
      <c r="L2787" s="175" t="n"/>
      <c r="M2787" s="175" t="n"/>
      <c r="N2787" s="175" t="n"/>
      <c r="O2787" s="175" t="n"/>
      <c r="P2787" s="175" t="n"/>
      <c r="Q2787" s="175" t="n"/>
      <c r="R2787" s="175" t="n"/>
      <c r="S2787" s="257" t="n"/>
      <c r="U2787" s="296" t="n"/>
      <c r="V2787" s="175" t="n"/>
      <c r="W2787" s="175" t="n"/>
      <c r="X2787" s="175" t="n"/>
      <c r="Y2787" s="175" t="n"/>
      <c r="Z2787" s="175" t="n"/>
      <c r="AA2787" s="175" t="n"/>
      <c r="AB2787" s="175" t="n"/>
      <c r="AC2787" s="175" t="n"/>
      <c r="AD2787" s="175" t="n"/>
      <c r="AE2787" s="175" t="n"/>
      <c r="AF2787" s="175" t="n"/>
      <c r="AG2787" s="175" t="n"/>
      <c r="AH2787" s="175" t="n"/>
      <c r="AI2787" s="175" t="n"/>
      <c r="AJ2787" s="175" t="n"/>
    </row>
    <row r="2788">
      <c r="B2788" s="175" t="n"/>
      <c r="C2788" s="175" t="n"/>
      <c r="D2788" s="175" t="n"/>
      <c r="E2788" s="175" t="n"/>
      <c r="F2788" s="175" t="n"/>
      <c r="G2788" s="175" t="n"/>
      <c r="H2788" s="175" t="n"/>
      <c r="I2788" s="175" t="n"/>
      <c r="J2788" s="175" t="n"/>
      <c r="K2788" s="175" t="n"/>
      <c r="L2788" s="175" t="n"/>
      <c r="M2788" s="175" t="n"/>
      <c r="N2788" s="175" t="n"/>
      <c r="O2788" s="175" t="n"/>
      <c r="P2788" s="175" t="n"/>
      <c r="Q2788" s="175" t="n"/>
      <c r="R2788" s="175" t="n"/>
      <c r="S2788" s="257" t="n"/>
      <c r="U2788" s="296" t="n"/>
      <c r="V2788" s="175" t="n"/>
      <c r="W2788" s="175" t="n"/>
      <c r="X2788" s="175" t="n"/>
      <c r="Y2788" s="175" t="n"/>
      <c r="Z2788" s="175" t="n"/>
      <c r="AA2788" s="175" t="n"/>
      <c r="AB2788" s="175" t="n"/>
      <c r="AC2788" s="175" t="n"/>
      <c r="AD2788" s="175" t="n"/>
      <c r="AE2788" s="175" t="n"/>
      <c r="AF2788" s="175" t="n"/>
      <c r="AG2788" s="175" t="n"/>
      <c r="AH2788" s="175" t="n"/>
      <c r="AI2788" s="175" t="n"/>
      <c r="AJ2788" s="175" t="n"/>
    </row>
    <row r="2789">
      <c r="B2789" s="175" t="n"/>
      <c r="C2789" s="175" t="n"/>
      <c r="D2789" s="175" t="n"/>
      <c r="E2789" s="175" t="n"/>
      <c r="F2789" s="175" t="n"/>
      <c r="G2789" s="175" t="n"/>
      <c r="H2789" s="175" t="n"/>
      <c r="I2789" s="175" t="n"/>
      <c r="J2789" s="175" t="n"/>
      <c r="K2789" s="175" t="n"/>
      <c r="L2789" s="175" t="n"/>
      <c r="M2789" s="175" t="n"/>
      <c r="N2789" s="175" t="n"/>
      <c r="O2789" s="175" t="n"/>
      <c r="P2789" s="175" t="n"/>
      <c r="Q2789" s="175" t="n"/>
      <c r="R2789" s="175" t="n"/>
      <c r="S2789" s="257" t="n"/>
      <c r="U2789" s="296" t="n"/>
      <c r="V2789" s="175" t="n"/>
      <c r="W2789" s="175" t="n"/>
      <c r="X2789" s="175" t="n"/>
      <c r="Y2789" s="175" t="n"/>
      <c r="Z2789" s="175" t="n"/>
      <c r="AA2789" s="175" t="n"/>
      <c r="AB2789" s="175" t="n"/>
      <c r="AC2789" s="175" t="n"/>
      <c r="AD2789" s="175" t="n"/>
      <c r="AE2789" s="175" t="n"/>
      <c r="AF2789" s="175" t="n"/>
      <c r="AG2789" s="175" t="n"/>
      <c r="AH2789" s="175" t="n"/>
      <c r="AI2789" s="175" t="n"/>
      <c r="AJ2789" s="175" t="n"/>
    </row>
    <row r="2790">
      <c r="B2790" s="175" t="n"/>
      <c r="C2790" s="175" t="n"/>
      <c r="D2790" s="175" t="n"/>
      <c r="E2790" s="175" t="n"/>
      <c r="F2790" s="175" t="n"/>
      <c r="G2790" s="175" t="n"/>
      <c r="H2790" s="175" t="n"/>
      <c r="I2790" s="175" t="n"/>
      <c r="J2790" s="175" t="n"/>
      <c r="K2790" s="175" t="n"/>
      <c r="L2790" s="175" t="n"/>
      <c r="M2790" s="175" t="n"/>
      <c r="N2790" s="175" t="n"/>
      <c r="O2790" s="175" t="n"/>
      <c r="P2790" s="175" t="n"/>
      <c r="Q2790" s="175" t="n"/>
      <c r="R2790" s="175" t="n"/>
      <c r="S2790" s="257" t="n"/>
      <c r="U2790" s="296" t="n"/>
      <c r="V2790" s="175" t="n"/>
      <c r="W2790" s="175" t="n"/>
      <c r="X2790" s="175" t="n"/>
      <c r="Y2790" s="175" t="n"/>
      <c r="Z2790" s="175" t="n"/>
      <c r="AA2790" s="175" t="n"/>
      <c r="AB2790" s="175" t="n"/>
      <c r="AC2790" s="175" t="n"/>
      <c r="AD2790" s="175" t="n"/>
      <c r="AE2790" s="175" t="n"/>
      <c r="AF2790" s="175" t="n"/>
      <c r="AG2790" s="175" t="n"/>
      <c r="AH2790" s="175" t="n"/>
      <c r="AI2790" s="175" t="n"/>
      <c r="AJ2790" s="175" t="n"/>
    </row>
    <row r="2791">
      <c r="B2791" s="175" t="n"/>
      <c r="C2791" s="175" t="n"/>
      <c r="D2791" s="175" t="n"/>
      <c r="E2791" s="175" t="n"/>
      <c r="F2791" s="175" t="n"/>
      <c r="G2791" s="175" t="n"/>
      <c r="H2791" s="175" t="n"/>
      <c r="I2791" s="175" t="n"/>
      <c r="J2791" s="175" t="n"/>
      <c r="K2791" s="175" t="n"/>
      <c r="L2791" s="175" t="n"/>
      <c r="M2791" s="175" t="n"/>
      <c r="N2791" s="175" t="n"/>
      <c r="O2791" s="175" t="n"/>
      <c r="P2791" s="175" t="n"/>
      <c r="Q2791" s="175" t="n"/>
      <c r="R2791" s="175" t="n"/>
      <c r="S2791" s="257" t="n"/>
      <c r="U2791" s="296" t="n"/>
      <c r="V2791" s="175" t="n"/>
      <c r="W2791" s="175" t="n"/>
      <c r="X2791" s="175" t="n"/>
      <c r="Y2791" s="175" t="n"/>
      <c r="Z2791" s="175" t="n"/>
      <c r="AA2791" s="175" t="n"/>
      <c r="AB2791" s="175" t="n"/>
      <c r="AC2791" s="175" t="n"/>
      <c r="AD2791" s="175" t="n"/>
      <c r="AE2791" s="175" t="n"/>
      <c r="AF2791" s="175" t="n"/>
      <c r="AG2791" s="175" t="n"/>
      <c r="AH2791" s="175" t="n"/>
      <c r="AI2791" s="175" t="n"/>
      <c r="AJ2791" s="175" t="n"/>
    </row>
    <row r="2792">
      <c r="B2792" s="175" t="n"/>
      <c r="C2792" s="175" t="n"/>
      <c r="D2792" s="175" t="n"/>
      <c r="E2792" s="175" t="n"/>
      <c r="F2792" s="175" t="n"/>
      <c r="G2792" s="175" t="n"/>
      <c r="H2792" s="175" t="n"/>
      <c r="I2792" s="175" t="n"/>
      <c r="J2792" s="175" t="n"/>
      <c r="K2792" s="175" t="n"/>
      <c r="L2792" s="175" t="n"/>
      <c r="M2792" s="175" t="n"/>
      <c r="N2792" s="175" t="n"/>
      <c r="O2792" s="175" t="n"/>
      <c r="P2792" s="175" t="n"/>
      <c r="Q2792" s="175" t="n"/>
      <c r="R2792" s="175" t="n"/>
      <c r="S2792" s="257" t="n"/>
      <c r="U2792" s="296" t="n"/>
      <c r="V2792" s="175" t="n"/>
      <c r="W2792" s="175" t="n"/>
      <c r="X2792" s="175" t="n"/>
      <c r="Y2792" s="175" t="n"/>
      <c r="Z2792" s="175" t="n"/>
      <c r="AA2792" s="175" t="n"/>
      <c r="AB2792" s="175" t="n"/>
      <c r="AC2792" s="175" t="n"/>
      <c r="AD2792" s="175" t="n"/>
      <c r="AE2792" s="175" t="n"/>
      <c r="AF2792" s="175" t="n"/>
      <c r="AG2792" s="175" t="n"/>
      <c r="AH2792" s="175" t="n"/>
      <c r="AI2792" s="175" t="n"/>
      <c r="AJ2792" s="175" t="n"/>
    </row>
    <row r="2793">
      <c r="B2793" s="175" t="n"/>
      <c r="C2793" s="175" t="n"/>
      <c r="D2793" s="175" t="n"/>
      <c r="E2793" s="175" t="n"/>
      <c r="F2793" s="175" t="n"/>
      <c r="G2793" s="175" t="n"/>
      <c r="H2793" s="175" t="n"/>
      <c r="I2793" s="175" t="n"/>
      <c r="J2793" s="175" t="n"/>
      <c r="K2793" s="175" t="n"/>
      <c r="L2793" s="175" t="n"/>
      <c r="M2793" s="175" t="n"/>
      <c r="N2793" s="175" t="n"/>
      <c r="O2793" s="175" t="n"/>
      <c r="P2793" s="175" t="n"/>
      <c r="Q2793" s="175" t="n"/>
      <c r="R2793" s="175" t="n"/>
      <c r="S2793" s="257" t="n"/>
      <c r="U2793" s="296" t="n"/>
      <c r="V2793" s="175" t="n"/>
      <c r="W2793" s="175" t="n"/>
      <c r="X2793" s="175" t="n"/>
      <c r="Y2793" s="175" t="n"/>
      <c r="Z2793" s="175" t="n"/>
      <c r="AA2793" s="175" t="n"/>
      <c r="AB2793" s="175" t="n"/>
      <c r="AC2793" s="175" t="n"/>
      <c r="AD2793" s="175" t="n"/>
      <c r="AE2793" s="175" t="n"/>
      <c r="AF2793" s="175" t="n"/>
      <c r="AG2793" s="175" t="n"/>
      <c r="AH2793" s="175" t="n"/>
      <c r="AI2793" s="175" t="n"/>
      <c r="AJ2793" s="175" t="n"/>
    </row>
    <row r="2794">
      <c r="B2794" s="175" t="n"/>
      <c r="C2794" s="175" t="n"/>
      <c r="D2794" s="175" t="n"/>
      <c r="E2794" s="175" t="n"/>
      <c r="F2794" s="175" t="n"/>
      <c r="G2794" s="175" t="n"/>
      <c r="H2794" s="175" t="n"/>
      <c r="I2794" s="175" t="n"/>
      <c r="J2794" s="175" t="n"/>
      <c r="K2794" s="175" t="n"/>
      <c r="L2794" s="175" t="n"/>
      <c r="M2794" s="175" t="n"/>
      <c r="N2794" s="175" t="n"/>
      <c r="O2794" s="175" t="n"/>
      <c r="P2794" s="175" t="n"/>
      <c r="Q2794" s="175" t="n"/>
      <c r="R2794" s="175" t="n"/>
      <c r="S2794" s="257" t="n"/>
      <c r="U2794" s="296" t="n"/>
      <c r="V2794" s="175" t="n"/>
      <c r="W2794" s="175" t="n"/>
      <c r="X2794" s="175" t="n"/>
      <c r="Y2794" s="175" t="n"/>
      <c r="Z2794" s="175" t="n"/>
      <c r="AA2794" s="175" t="n"/>
      <c r="AB2794" s="175" t="n"/>
      <c r="AC2794" s="175" t="n"/>
      <c r="AD2794" s="175" t="n"/>
      <c r="AE2794" s="175" t="n"/>
      <c r="AF2794" s="175" t="n"/>
      <c r="AG2794" s="175" t="n"/>
      <c r="AH2794" s="175" t="n"/>
      <c r="AI2794" s="175" t="n"/>
      <c r="AJ2794" s="175" t="n"/>
    </row>
    <row r="2795">
      <c r="B2795" s="175" t="n"/>
      <c r="C2795" s="175" t="n"/>
      <c r="D2795" s="175" t="n"/>
      <c r="E2795" s="175" t="n"/>
      <c r="F2795" s="175" t="n"/>
      <c r="G2795" s="175" t="n"/>
      <c r="H2795" s="175" t="n"/>
      <c r="I2795" s="175" t="n"/>
      <c r="J2795" s="175" t="n"/>
      <c r="K2795" s="175" t="n"/>
      <c r="L2795" s="175" t="n"/>
      <c r="M2795" s="175" t="n"/>
      <c r="N2795" s="175" t="n"/>
      <c r="O2795" s="175" t="n"/>
      <c r="P2795" s="175" t="n"/>
      <c r="Q2795" s="175" t="n"/>
      <c r="R2795" s="175" t="n"/>
      <c r="S2795" s="257" t="n"/>
      <c r="U2795" s="296" t="n"/>
      <c r="V2795" s="175" t="n"/>
      <c r="W2795" s="175" t="n"/>
      <c r="X2795" s="175" t="n"/>
      <c r="Y2795" s="175" t="n"/>
      <c r="Z2795" s="175" t="n"/>
      <c r="AA2795" s="175" t="n"/>
      <c r="AB2795" s="175" t="n"/>
      <c r="AC2795" s="175" t="n"/>
      <c r="AD2795" s="175" t="n"/>
      <c r="AE2795" s="175" t="n"/>
      <c r="AF2795" s="175" t="n"/>
      <c r="AG2795" s="175" t="n"/>
      <c r="AH2795" s="175" t="n"/>
      <c r="AI2795" s="175" t="n"/>
      <c r="AJ2795" s="175" t="n"/>
    </row>
    <row r="2796">
      <c r="B2796" s="175" t="n"/>
      <c r="C2796" s="175" t="n"/>
      <c r="D2796" s="175" t="n"/>
      <c r="E2796" s="175" t="n"/>
      <c r="F2796" s="175" t="n"/>
      <c r="G2796" s="175" t="n"/>
      <c r="H2796" s="175" t="n"/>
      <c r="I2796" s="175" t="n"/>
      <c r="J2796" s="175" t="n"/>
      <c r="K2796" s="175" t="n"/>
      <c r="L2796" s="175" t="n"/>
      <c r="M2796" s="175" t="n"/>
      <c r="N2796" s="175" t="n"/>
      <c r="O2796" s="175" t="n"/>
      <c r="P2796" s="175" t="n"/>
      <c r="Q2796" s="175" t="n"/>
      <c r="R2796" s="175" t="n"/>
      <c r="S2796" s="257" t="n"/>
      <c r="U2796" s="296" t="n"/>
      <c r="V2796" s="175" t="n"/>
      <c r="W2796" s="175" t="n"/>
      <c r="X2796" s="175" t="n"/>
      <c r="Y2796" s="175" t="n"/>
      <c r="Z2796" s="175" t="n"/>
      <c r="AA2796" s="175" t="n"/>
      <c r="AB2796" s="175" t="n"/>
      <c r="AC2796" s="175" t="n"/>
      <c r="AD2796" s="175" t="n"/>
      <c r="AE2796" s="175" t="n"/>
      <c r="AF2796" s="175" t="n"/>
      <c r="AG2796" s="175" t="n"/>
      <c r="AH2796" s="175" t="n"/>
      <c r="AI2796" s="175" t="n"/>
      <c r="AJ2796" s="175" t="n"/>
    </row>
    <row r="2797">
      <c r="B2797" s="175" t="n"/>
      <c r="C2797" s="175" t="n"/>
      <c r="D2797" s="175" t="n"/>
      <c r="E2797" s="175" t="n"/>
      <c r="F2797" s="175" t="n"/>
      <c r="G2797" s="175" t="n"/>
      <c r="H2797" s="175" t="n"/>
      <c r="I2797" s="175" t="n"/>
      <c r="J2797" s="175" t="n"/>
      <c r="K2797" s="175" t="n"/>
      <c r="L2797" s="175" t="n"/>
      <c r="M2797" s="175" t="n"/>
      <c r="N2797" s="175" t="n"/>
      <c r="O2797" s="175" t="n"/>
      <c r="P2797" s="175" t="n"/>
      <c r="Q2797" s="175" t="n"/>
      <c r="R2797" s="175" t="n"/>
      <c r="S2797" s="257" t="n"/>
      <c r="U2797" s="296" t="n"/>
      <c r="V2797" s="175" t="n"/>
      <c r="W2797" s="175" t="n"/>
      <c r="X2797" s="175" t="n"/>
      <c r="Y2797" s="175" t="n"/>
      <c r="Z2797" s="175" t="n"/>
      <c r="AA2797" s="175" t="n"/>
      <c r="AB2797" s="175" t="n"/>
      <c r="AC2797" s="175" t="n"/>
      <c r="AD2797" s="175" t="n"/>
      <c r="AE2797" s="175" t="n"/>
      <c r="AF2797" s="175" t="n"/>
      <c r="AG2797" s="175" t="n"/>
      <c r="AH2797" s="175" t="n"/>
      <c r="AI2797" s="175" t="n"/>
      <c r="AJ2797" s="175" t="n"/>
    </row>
    <row r="2798">
      <c r="B2798" s="175" t="n"/>
      <c r="C2798" s="175" t="n"/>
      <c r="D2798" s="175" t="n"/>
      <c r="E2798" s="175" t="n"/>
      <c r="F2798" s="175" t="n"/>
      <c r="G2798" s="175" t="n"/>
      <c r="H2798" s="175" t="n"/>
      <c r="I2798" s="175" t="n"/>
      <c r="J2798" s="175" t="n"/>
      <c r="K2798" s="175" t="n"/>
      <c r="L2798" s="175" t="n"/>
      <c r="M2798" s="175" t="n"/>
      <c r="N2798" s="175" t="n"/>
      <c r="O2798" s="175" t="n"/>
      <c r="P2798" s="175" t="n"/>
      <c r="Q2798" s="175" t="n"/>
      <c r="R2798" s="175" t="n"/>
      <c r="S2798" s="257" t="n"/>
      <c r="U2798" s="296" t="n"/>
      <c r="V2798" s="175" t="n"/>
      <c r="W2798" s="175" t="n"/>
      <c r="X2798" s="175" t="n"/>
      <c r="Y2798" s="175" t="n"/>
      <c r="Z2798" s="175" t="n"/>
      <c r="AA2798" s="175" t="n"/>
      <c r="AB2798" s="175" t="n"/>
      <c r="AC2798" s="175" t="n"/>
      <c r="AD2798" s="175" t="n"/>
      <c r="AE2798" s="175" t="n"/>
      <c r="AF2798" s="175" t="n"/>
      <c r="AG2798" s="175" t="n"/>
      <c r="AH2798" s="175" t="n"/>
      <c r="AI2798" s="175" t="n"/>
      <c r="AJ2798" s="175" t="n"/>
    </row>
    <row r="2799">
      <c r="B2799" s="175" t="n"/>
      <c r="C2799" s="175" t="n"/>
      <c r="D2799" s="175" t="n"/>
      <c r="E2799" s="175" t="n"/>
      <c r="F2799" s="175" t="n"/>
      <c r="G2799" s="175" t="n"/>
      <c r="H2799" s="175" t="n"/>
      <c r="I2799" s="175" t="n"/>
      <c r="J2799" s="175" t="n"/>
      <c r="K2799" s="175" t="n"/>
      <c r="L2799" s="175" t="n"/>
      <c r="M2799" s="175" t="n"/>
      <c r="N2799" s="175" t="n"/>
      <c r="O2799" s="175" t="n"/>
      <c r="P2799" s="175" t="n"/>
      <c r="Q2799" s="175" t="n"/>
      <c r="R2799" s="175" t="n"/>
      <c r="S2799" s="257" t="n"/>
      <c r="U2799" s="296" t="n"/>
      <c r="V2799" s="175" t="n"/>
      <c r="W2799" s="175" t="n"/>
      <c r="X2799" s="175" t="n"/>
      <c r="Y2799" s="175" t="n"/>
      <c r="Z2799" s="175" t="n"/>
      <c r="AA2799" s="175" t="n"/>
      <c r="AB2799" s="175" t="n"/>
      <c r="AC2799" s="175" t="n"/>
      <c r="AD2799" s="175" t="n"/>
      <c r="AE2799" s="175" t="n"/>
      <c r="AF2799" s="175" t="n"/>
      <c r="AG2799" s="175" t="n"/>
      <c r="AH2799" s="175" t="n"/>
      <c r="AI2799" s="175" t="n"/>
      <c r="AJ2799" s="175" t="n"/>
    </row>
    <row r="2800">
      <c r="B2800" s="175" t="n"/>
      <c r="C2800" s="175" t="n"/>
      <c r="D2800" s="175" t="n"/>
      <c r="E2800" s="175" t="n"/>
      <c r="F2800" s="175" t="n"/>
      <c r="G2800" s="175" t="n"/>
      <c r="H2800" s="175" t="n"/>
      <c r="I2800" s="175" t="n"/>
      <c r="J2800" s="175" t="n"/>
      <c r="K2800" s="175" t="n"/>
      <c r="L2800" s="175" t="n"/>
      <c r="M2800" s="175" t="n"/>
      <c r="N2800" s="175" t="n"/>
      <c r="O2800" s="175" t="n"/>
      <c r="P2800" s="175" t="n"/>
      <c r="Q2800" s="175" t="n"/>
      <c r="R2800" s="175" t="n"/>
      <c r="S2800" s="257" t="n"/>
      <c r="U2800" s="296" t="n"/>
      <c r="V2800" s="175" t="n"/>
      <c r="W2800" s="175" t="n"/>
      <c r="X2800" s="175" t="n"/>
      <c r="Y2800" s="175" t="n"/>
      <c r="Z2800" s="175" t="n"/>
      <c r="AA2800" s="175" t="n"/>
      <c r="AB2800" s="175" t="n"/>
      <c r="AC2800" s="175" t="n"/>
      <c r="AD2800" s="175" t="n"/>
      <c r="AE2800" s="175" t="n"/>
      <c r="AF2800" s="175" t="n"/>
      <c r="AG2800" s="175" t="n"/>
      <c r="AH2800" s="175" t="n"/>
      <c r="AI2800" s="175" t="n"/>
      <c r="AJ2800" s="175" t="n"/>
    </row>
    <row r="2801">
      <c r="B2801" s="175" t="n"/>
      <c r="C2801" s="175" t="n"/>
      <c r="D2801" s="175" t="n"/>
      <c r="E2801" s="175" t="n"/>
      <c r="F2801" s="175" t="n"/>
      <c r="G2801" s="175" t="n"/>
      <c r="H2801" s="175" t="n"/>
      <c r="I2801" s="175" t="n"/>
      <c r="J2801" s="175" t="n"/>
      <c r="K2801" s="175" t="n"/>
      <c r="L2801" s="175" t="n"/>
      <c r="M2801" s="175" t="n"/>
      <c r="N2801" s="175" t="n"/>
      <c r="O2801" s="175" t="n"/>
      <c r="P2801" s="175" t="n"/>
      <c r="Q2801" s="175" t="n"/>
      <c r="R2801" s="175" t="n"/>
      <c r="S2801" s="257" t="n"/>
      <c r="U2801" s="296" t="n"/>
      <c r="V2801" s="175" t="n"/>
      <c r="W2801" s="175" t="n"/>
      <c r="X2801" s="175" t="n"/>
      <c r="Y2801" s="175" t="n"/>
      <c r="Z2801" s="175" t="n"/>
      <c r="AA2801" s="175" t="n"/>
      <c r="AB2801" s="175" t="n"/>
      <c r="AC2801" s="175" t="n"/>
      <c r="AD2801" s="175" t="n"/>
      <c r="AE2801" s="175" t="n"/>
      <c r="AF2801" s="175" t="n"/>
      <c r="AG2801" s="175" t="n"/>
      <c r="AH2801" s="175" t="n"/>
      <c r="AI2801" s="175" t="n"/>
      <c r="AJ2801" s="175" t="n"/>
    </row>
    <row r="2802">
      <c r="B2802" s="175" t="n"/>
      <c r="C2802" s="175" t="n"/>
      <c r="D2802" s="175" t="n"/>
      <c r="E2802" s="175" t="n"/>
      <c r="F2802" s="175" t="n"/>
      <c r="G2802" s="175" t="n"/>
      <c r="H2802" s="175" t="n"/>
      <c r="I2802" s="175" t="n"/>
      <c r="J2802" s="175" t="n"/>
      <c r="K2802" s="175" t="n"/>
      <c r="L2802" s="175" t="n"/>
      <c r="M2802" s="175" t="n"/>
      <c r="N2802" s="175" t="n"/>
      <c r="O2802" s="175" t="n"/>
      <c r="P2802" s="175" t="n"/>
      <c r="Q2802" s="175" t="n"/>
      <c r="R2802" s="175" t="n"/>
      <c r="S2802" s="257" t="n"/>
      <c r="U2802" s="296" t="n"/>
      <c r="V2802" s="175" t="n"/>
      <c r="W2802" s="175" t="n"/>
      <c r="X2802" s="175" t="n"/>
      <c r="Y2802" s="175" t="n"/>
      <c r="Z2802" s="175" t="n"/>
      <c r="AA2802" s="175" t="n"/>
      <c r="AB2802" s="175" t="n"/>
      <c r="AC2802" s="175" t="n"/>
      <c r="AD2802" s="175" t="n"/>
      <c r="AE2802" s="175" t="n"/>
      <c r="AF2802" s="175" t="n"/>
      <c r="AG2802" s="175" t="n"/>
      <c r="AH2802" s="175" t="n"/>
      <c r="AI2802" s="175" t="n"/>
      <c r="AJ2802" s="175" t="n"/>
    </row>
    <row r="2803">
      <c r="B2803" s="175" t="n"/>
      <c r="C2803" s="175" t="n"/>
      <c r="D2803" s="175" t="n"/>
      <c r="E2803" s="175" t="n"/>
      <c r="F2803" s="175" t="n"/>
      <c r="G2803" s="175" t="n"/>
      <c r="H2803" s="175" t="n"/>
      <c r="I2803" s="175" t="n"/>
      <c r="J2803" s="175" t="n"/>
      <c r="K2803" s="175" t="n"/>
      <c r="L2803" s="175" t="n"/>
      <c r="M2803" s="175" t="n"/>
      <c r="N2803" s="175" t="n"/>
      <c r="O2803" s="175" t="n"/>
      <c r="P2803" s="175" t="n"/>
      <c r="Q2803" s="175" t="n"/>
      <c r="R2803" s="175" t="n"/>
      <c r="S2803" s="257" t="n"/>
      <c r="U2803" s="296" t="n"/>
      <c r="V2803" s="175" t="n"/>
      <c r="W2803" s="175" t="n"/>
      <c r="X2803" s="175" t="n"/>
      <c r="Y2803" s="175" t="n"/>
      <c r="Z2803" s="175" t="n"/>
      <c r="AA2803" s="175" t="n"/>
      <c r="AB2803" s="175" t="n"/>
      <c r="AC2803" s="175" t="n"/>
      <c r="AD2803" s="175" t="n"/>
      <c r="AE2803" s="175" t="n"/>
      <c r="AF2803" s="175" t="n"/>
      <c r="AG2803" s="175" t="n"/>
      <c r="AH2803" s="175" t="n"/>
      <c r="AI2803" s="175" t="n"/>
      <c r="AJ2803" s="175" t="n"/>
    </row>
    <row r="2804">
      <c r="B2804" s="175" t="n"/>
      <c r="C2804" s="175" t="n"/>
      <c r="D2804" s="175" t="n"/>
      <c r="E2804" s="175" t="n"/>
      <c r="F2804" s="175" t="n"/>
      <c r="G2804" s="175" t="n"/>
      <c r="H2804" s="175" t="n"/>
      <c r="I2804" s="175" t="n"/>
      <c r="J2804" s="175" t="n"/>
      <c r="K2804" s="175" t="n"/>
      <c r="L2804" s="175" t="n"/>
      <c r="M2804" s="175" t="n"/>
      <c r="N2804" s="175" t="n"/>
      <c r="O2804" s="175" t="n"/>
      <c r="P2804" s="175" t="n"/>
      <c r="Q2804" s="175" t="n"/>
      <c r="R2804" s="175" t="n"/>
      <c r="S2804" s="257" t="n"/>
      <c r="U2804" s="296" t="n"/>
      <c r="V2804" s="175" t="n"/>
      <c r="W2804" s="175" t="n"/>
      <c r="X2804" s="175" t="n"/>
      <c r="Y2804" s="175" t="n"/>
      <c r="Z2804" s="175" t="n"/>
      <c r="AA2804" s="175" t="n"/>
      <c r="AB2804" s="175" t="n"/>
      <c r="AC2804" s="175" t="n"/>
      <c r="AD2804" s="175" t="n"/>
      <c r="AE2804" s="175" t="n"/>
      <c r="AF2804" s="175" t="n"/>
      <c r="AG2804" s="175" t="n"/>
      <c r="AH2804" s="175" t="n"/>
      <c r="AI2804" s="175" t="n"/>
      <c r="AJ2804" s="175" t="n"/>
    </row>
    <row r="2805">
      <c r="B2805" s="175" t="n"/>
      <c r="C2805" s="175" t="n"/>
      <c r="D2805" s="175" t="n"/>
      <c r="E2805" s="175" t="n"/>
      <c r="F2805" s="175" t="n"/>
      <c r="G2805" s="175" t="n"/>
      <c r="H2805" s="175" t="n"/>
      <c r="I2805" s="175" t="n"/>
      <c r="J2805" s="175" t="n"/>
      <c r="K2805" s="175" t="n"/>
      <c r="L2805" s="175" t="n"/>
      <c r="M2805" s="175" t="n"/>
      <c r="N2805" s="175" t="n"/>
      <c r="O2805" s="175" t="n"/>
      <c r="P2805" s="175" t="n"/>
      <c r="Q2805" s="175" t="n"/>
      <c r="R2805" s="175" t="n"/>
      <c r="S2805" s="257" t="n"/>
      <c r="U2805" s="296" t="n"/>
      <c r="V2805" s="175" t="n"/>
      <c r="W2805" s="175" t="n"/>
      <c r="X2805" s="175" t="n"/>
      <c r="Y2805" s="175" t="n"/>
      <c r="Z2805" s="175" t="n"/>
      <c r="AA2805" s="175" t="n"/>
      <c r="AB2805" s="175" t="n"/>
      <c r="AC2805" s="175" t="n"/>
      <c r="AD2805" s="175" t="n"/>
      <c r="AE2805" s="175" t="n"/>
      <c r="AF2805" s="175" t="n"/>
      <c r="AG2805" s="175" t="n"/>
      <c r="AH2805" s="175" t="n"/>
      <c r="AI2805" s="175" t="n"/>
      <c r="AJ2805" s="175" t="n"/>
    </row>
    <row r="2806">
      <c r="B2806" s="175" t="n"/>
      <c r="C2806" s="175" t="n"/>
      <c r="D2806" s="175" t="n"/>
      <c r="E2806" s="175" t="n"/>
      <c r="F2806" s="175" t="n"/>
      <c r="G2806" s="175" t="n"/>
      <c r="H2806" s="175" t="n"/>
      <c r="I2806" s="175" t="n"/>
      <c r="J2806" s="175" t="n"/>
      <c r="K2806" s="175" t="n"/>
      <c r="L2806" s="175" t="n"/>
      <c r="M2806" s="175" t="n"/>
      <c r="N2806" s="175" t="n"/>
      <c r="O2806" s="175" t="n"/>
      <c r="P2806" s="175" t="n"/>
      <c r="Q2806" s="175" t="n"/>
      <c r="R2806" s="175" t="n"/>
      <c r="S2806" s="257" t="n"/>
      <c r="U2806" s="296" t="n"/>
      <c r="V2806" s="175" t="n"/>
      <c r="W2806" s="175" t="n"/>
      <c r="X2806" s="175" t="n"/>
      <c r="Y2806" s="175" t="n"/>
      <c r="Z2806" s="175" t="n"/>
      <c r="AA2806" s="175" t="n"/>
      <c r="AB2806" s="175" t="n"/>
      <c r="AC2806" s="175" t="n"/>
      <c r="AD2806" s="175" t="n"/>
      <c r="AE2806" s="175" t="n"/>
      <c r="AF2806" s="175" t="n"/>
      <c r="AG2806" s="175" t="n"/>
      <c r="AH2806" s="175" t="n"/>
      <c r="AI2806" s="175" t="n"/>
      <c r="AJ2806" s="175" t="n"/>
    </row>
    <row r="2807">
      <c r="B2807" s="175" t="n"/>
      <c r="C2807" s="175" t="n"/>
      <c r="D2807" s="175" t="n"/>
      <c r="E2807" s="175" t="n"/>
      <c r="F2807" s="175" t="n"/>
      <c r="G2807" s="175" t="n"/>
      <c r="H2807" s="175" t="n"/>
      <c r="I2807" s="175" t="n"/>
      <c r="J2807" s="175" t="n"/>
      <c r="K2807" s="175" t="n"/>
      <c r="L2807" s="175" t="n"/>
      <c r="M2807" s="175" t="n"/>
      <c r="N2807" s="175" t="n"/>
      <c r="O2807" s="175" t="n"/>
      <c r="P2807" s="175" t="n"/>
      <c r="Q2807" s="175" t="n"/>
      <c r="R2807" s="175" t="n"/>
      <c r="S2807" s="257" t="n"/>
      <c r="U2807" s="296" t="n"/>
      <c r="V2807" s="175" t="n"/>
      <c r="W2807" s="175" t="n"/>
      <c r="X2807" s="175" t="n"/>
      <c r="Y2807" s="175" t="n"/>
      <c r="Z2807" s="175" t="n"/>
      <c r="AA2807" s="175" t="n"/>
      <c r="AB2807" s="175" t="n"/>
      <c r="AC2807" s="175" t="n"/>
      <c r="AD2807" s="175" t="n"/>
      <c r="AE2807" s="175" t="n"/>
      <c r="AF2807" s="175" t="n"/>
      <c r="AG2807" s="175" t="n"/>
      <c r="AH2807" s="175" t="n"/>
      <c r="AI2807" s="175" t="n"/>
      <c r="AJ2807" s="175" t="n"/>
    </row>
    <row r="2808">
      <c r="B2808" s="175" t="n"/>
      <c r="C2808" s="175" t="n"/>
      <c r="D2808" s="175" t="n"/>
      <c r="E2808" s="175" t="n"/>
      <c r="F2808" s="175" t="n"/>
      <c r="G2808" s="175" t="n"/>
      <c r="H2808" s="175" t="n"/>
      <c r="I2808" s="175" t="n"/>
      <c r="J2808" s="175" t="n"/>
      <c r="K2808" s="175" t="n"/>
      <c r="L2808" s="175" t="n"/>
      <c r="M2808" s="175" t="n"/>
      <c r="N2808" s="175" t="n"/>
      <c r="O2808" s="175" t="n"/>
      <c r="P2808" s="175" t="n"/>
      <c r="Q2808" s="175" t="n"/>
      <c r="R2808" s="175" t="n"/>
      <c r="S2808" s="257" t="n"/>
      <c r="U2808" s="296" t="n"/>
      <c r="V2808" s="175" t="n"/>
      <c r="W2808" s="175" t="n"/>
      <c r="X2808" s="175" t="n"/>
      <c r="Y2808" s="175" t="n"/>
      <c r="Z2808" s="175" t="n"/>
      <c r="AA2808" s="175" t="n"/>
      <c r="AB2808" s="175" t="n"/>
      <c r="AC2808" s="175" t="n"/>
      <c r="AD2808" s="175" t="n"/>
      <c r="AE2808" s="175" t="n"/>
      <c r="AF2808" s="175" t="n"/>
      <c r="AG2808" s="175" t="n"/>
      <c r="AH2808" s="175" t="n"/>
      <c r="AI2808" s="175" t="n"/>
      <c r="AJ2808" s="175" t="n"/>
    </row>
    <row r="2809">
      <c r="B2809" s="175" t="n"/>
      <c r="C2809" s="175" t="n"/>
      <c r="D2809" s="175" t="n"/>
      <c r="E2809" s="175" t="n"/>
      <c r="F2809" s="175" t="n"/>
      <c r="G2809" s="175" t="n"/>
      <c r="H2809" s="175" t="n"/>
      <c r="I2809" s="175" t="n"/>
      <c r="J2809" s="175" t="n"/>
      <c r="K2809" s="175" t="n"/>
      <c r="L2809" s="175" t="n"/>
      <c r="M2809" s="175" t="n"/>
      <c r="N2809" s="175" t="n"/>
      <c r="O2809" s="175" t="n"/>
      <c r="P2809" s="175" t="n"/>
      <c r="Q2809" s="175" t="n"/>
      <c r="R2809" s="175" t="n"/>
      <c r="S2809" s="257" t="n"/>
      <c r="U2809" s="296" t="n"/>
      <c r="V2809" s="175" t="n"/>
      <c r="W2809" s="175" t="n"/>
      <c r="X2809" s="175" t="n"/>
      <c r="Y2809" s="175" t="n"/>
      <c r="Z2809" s="175" t="n"/>
      <c r="AA2809" s="175" t="n"/>
      <c r="AB2809" s="175" t="n"/>
      <c r="AC2809" s="175" t="n"/>
      <c r="AD2809" s="175" t="n"/>
      <c r="AE2809" s="175" t="n"/>
      <c r="AF2809" s="175" t="n"/>
      <c r="AG2809" s="175" t="n"/>
      <c r="AH2809" s="175" t="n"/>
      <c r="AI2809" s="175" t="n"/>
      <c r="AJ2809" s="175" t="n"/>
    </row>
    <row r="2810">
      <c r="B2810" s="175" t="n"/>
      <c r="C2810" s="175" t="n"/>
      <c r="D2810" s="175" t="n"/>
      <c r="E2810" s="175" t="n"/>
      <c r="F2810" s="175" t="n"/>
      <c r="G2810" s="175" t="n"/>
      <c r="H2810" s="175" t="n"/>
      <c r="I2810" s="175" t="n"/>
      <c r="J2810" s="175" t="n"/>
      <c r="K2810" s="175" t="n"/>
      <c r="L2810" s="175" t="n"/>
      <c r="M2810" s="175" t="n"/>
      <c r="N2810" s="175" t="n"/>
      <c r="O2810" s="175" t="n"/>
      <c r="P2810" s="175" t="n"/>
      <c r="Q2810" s="175" t="n"/>
      <c r="R2810" s="175" t="n"/>
      <c r="S2810" s="257" t="n"/>
      <c r="U2810" s="296" t="n"/>
      <c r="V2810" s="175" t="n"/>
      <c r="W2810" s="175" t="n"/>
      <c r="X2810" s="175" t="n"/>
      <c r="Y2810" s="175" t="n"/>
      <c r="Z2810" s="175" t="n"/>
      <c r="AA2810" s="175" t="n"/>
      <c r="AB2810" s="175" t="n"/>
      <c r="AC2810" s="175" t="n"/>
      <c r="AD2810" s="175" t="n"/>
      <c r="AE2810" s="175" t="n"/>
      <c r="AF2810" s="175" t="n"/>
      <c r="AG2810" s="175" t="n"/>
      <c r="AH2810" s="175" t="n"/>
      <c r="AI2810" s="175" t="n"/>
      <c r="AJ2810" s="175" t="n"/>
    </row>
    <row r="2811">
      <c r="B2811" s="175" t="n"/>
      <c r="C2811" s="175" t="n"/>
      <c r="D2811" s="175" t="n"/>
      <c r="E2811" s="175" t="n"/>
      <c r="F2811" s="175" t="n"/>
      <c r="G2811" s="175" t="n"/>
      <c r="H2811" s="175" t="n"/>
      <c r="I2811" s="175" t="n"/>
      <c r="J2811" s="175" t="n"/>
      <c r="K2811" s="175" t="n"/>
      <c r="L2811" s="175" t="n"/>
      <c r="M2811" s="175" t="n"/>
      <c r="N2811" s="175" t="n"/>
      <c r="O2811" s="175" t="n"/>
      <c r="P2811" s="175" t="n"/>
      <c r="Q2811" s="175" t="n"/>
      <c r="R2811" s="175" t="n"/>
      <c r="S2811" s="257" t="n"/>
      <c r="U2811" s="296" t="n"/>
      <c r="V2811" s="175" t="n"/>
      <c r="W2811" s="175" t="n"/>
      <c r="X2811" s="175" t="n"/>
      <c r="Y2811" s="175" t="n"/>
      <c r="Z2811" s="175" t="n"/>
      <c r="AA2811" s="175" t="n"/>
      <c r="AB2811" s="175" t="n"/>
      <c r="AC2811" s="175" t="n"/>
      <c r="AD2811" s="175" t="n"/>
      <c r="AE2811" s="175" t="n"/>
      <c r="AF2811" s="175" t="n"/>
      <c r="AG2811" s="175" t="n"/>
      <c r="AH2811" s="175" t="n"/>
      <c r="AI2811" s="175" t="n"/>
      <c r="AJ2811" s="175" t="n"/>
    </row>
    <row r="2812">
      <c r="B2812" s="175" t="n"/>
      <c r="C2812" s="175" t="n"/>
      <c r="D2812" s="175" t="n"/>
      <c r="E2812" s="175" t="n"/>
      <c r="F2812" s="175" t="n"/>
      <c r="G2812" s="175" t="n"/>
      <c r="H2812" s="175" t="n"/>
      <c r="I2812" s="175" t="n"/>
      <c r="J2812" s="175" t="n"/>
      <c r="K2812" s="175" t="n"/>
      <c r="L2812" s="175" t="n"/>
      <c r="M2812" s="175" t="n"/>
      <c r="N2812" s="175" t="n"/>
      <c r="O2812" s="175" t="n"/>
      <c r="P2812" s="175" t="n"/>
      <c r="Q2812" s="175" t="n"/>
      <c r="R2812" s="175" t="n"/>
      <c r="S2812" s="257" t="n"/>
      <c r="U2812" s="296" t="n"/>
      <c r="V2812" s="175" t="n"/>
      <c r="W2812" s="175" t="n"/>
      <c r="X2812" s="175" t="n"/>
      <c r="Y2812" s="175" t="n"/>
      <c r="Z2812" s="175" t="n"/>
      <c r="AA2812" s="175" t="n"/>
      <c r="AB2812" s="175" t="n"/>
      <c r="AC2812" s="175" t="n"/>
      <c r="AD2812" s="175" t="n"/>
      <c r="AE2812" s="175" t="n"/>
      <c r="AF2812" s="175" t="n"/>
      <c r="AG2812" s="175" t="n"/>
      <c r="AH2812" s="175" t="n"/>
      <c r="AI2812" s="175" t="n"/>
      <c r="AJ2812" s="175" t="n"/>
    </row>
    <row r="2813">
      <c r="B2813" s="175" t="n"/>
      <c r="C2813" s="175" t="n"/>
      <c r="D2813" s="175" t="n"/>
      <c r="E2813" s="175" t="n"/>
      <c r="F2813" s="175" t="n"/>
      <c r="G2813" s="175" t="n"/>
      <c r="H2813" s="175" t="n"/>
      <c r="I2813" s="175" t="n"/>
      <c r="J2813" s="175" t="n"/>
      <c r="K2813" s="175" t="n"/>
      <c r="L2813" s="175" t="n"/>
      <c r="M2813" s="175" t="n"/>
      <c r="N2813" s="175" t="n"/>
      <c r="O2813" s="175" t="n"/>
      <c r="P2813" s="175" t="n"/>
      <c r="Q2813" s="175" t="n"/>
      <c r="R2813" s="175" t="n"/>
      <c r="S2813" s="257" t="n"/>
      <c r="U2813" s="296" t="n"/>
      <c r="V2813" s="175" t="n"/>
      <c r="W2813" s="175" t="n"/>
      <c r="X2813" s="175" t="n"/>
      <c r="Y2813" s="175" t="n"/>
      <c r="Z2813" s="175" t="n"/>
      <c r="AA2813" s="175" t="n"/>
      <c r="AB2813" s="175" t="n"/>
      <c r="AC2813" s="175" t="n"/>
      <c r="AD2813" s="175" t="n"/>
      <c r="AE2813" s="175" t="n"/>
      <c r="AF2813" s="175" t="n"/>
      <c r="AG2813" s="175" t="n"/>
      <c r="AH2813" s="175" t="n"/>
      <c r="AI2813" s="175" t="n"/>
      <c r="AJ2813" s="175" t="n"/>
    </row>
    <row r="2814">
      <c r="B2814" s="175" t="n"/>
      <c r="C2814" s="175" t="n"/>
      <c r="D2814" s="175" t="n"/>
      <c r="E2814" s="175" t="n"/>
      <c r="F2814" s="175" t="n"/>
      <c r="G2814" s="175" t="n"/>
      <c r="H2814" s="175" t="n"/>
      <c r="I2814" s="175" t="n"/>
      <c r="J2814" s="175" t="n"/>
      <c r="K2814" s="175" t="n"/>
      <c r="L2814" s="175" t="n"/>
      <c r="M2814" s="175" t="n"/>
      <c r="N2814" s="175" t="n"/>
      <c r="O2814" s="175" t="n"/>
      <c r="P2814" s="175" t="n"/>
      <c r="Q2814" s="175" t="n"/>
      <c r="R2814" s="175" t="n"/>
      <c r="S2814" s="257" t="n"/>
      <c r="U2814" s="296" t="n"/>
      <c r="V2814" s="175" t="n"/>
      <c r="W2814" s="175" t="n"/>
      <c r="X2814" s="175" t="n"/>
      <c r="Y2814" s="175" t="n"/>
      <c r="Z2814" s="175" t="n"/>
      <c r="AA2814" s="175" t="n"/>
      <c r="AB2814" s="175" t="n"/>
      <c r="AC2814" s="175" t="n"/>
      <c r="AD2814" s="175" t="n"/>
      <c r="AE2814" s="175" t="n"/>
      <c r="AF2814" s="175" t="n"/>
      <c r="AG2814" s="175" t="n"/>
      <c r="AH2814" s="175" t="n"/>
      <c r="AI2814" s="175" t="n"/>
      <c r="AJ2814" s="175" t="n"/>
    </row>
    <row r="2815">
      <c r="B2815" s="175" t="n"/>
      <c r="C2815" s="175" t="n"/>
      <c r="D2815" s="175" t="n"/>
      <c r="E2815" s="175" t="n"/>
      <c r="F2815" s="175" t="n"/>
      <c r="G2815" s="175" t="n"/>
      <c r="H2815" s="175" t="n"/>
      <c r="I2815" s="175" t="n"/>
      <c r="J2815" s="175" t="n"/>
      <c r="K2815" s="175" t="n"/>
      <c r="L2815" s="175" t="n"/>
      <c r="M2815" s="175" t="n"/>
      <c r="N2815" s="175" t="n"/>
      <c r="O2815" s="175" t="n"/>
      <c r="P2815" s="175" t="n"/>
      <c r="Q2815" s="175" t="n"/>
      <c r="R2815" s="175" t="n"/>
      <c r="S2815" s="257" t="n"/>
      <c r="U2815" s="296" t="n"/>
      <c r="V2815" s="175" t="n"/>
      <c r="W2815" s="175" t="n"/>
      <c r="X2815" s="175" t="n"/>
      <c r="Y2815" s="175" t="n"/>
      <c r="Z2815" s="175" t="n"/>
      <c r="AA2815" s="175" t="n"/>
      <c r="AB2815" s="175" t="n"/>
      <c r="AC2815" s="175" t="n"/>
      <c r="AD2815" s="175" t="n"/>
      <c r="AE2815" s="175" t="n"/>
      <c r="AF2815" s="175" t="n"/>
      <c r="AG2815" s="175" t="n"/>
      <c r="AH2815" s="175" t="n"/>
      <c r="AI2815" s="175" t="n"/>
      <c r="AJ2815" s="175" t="n"/>
    </row>
    <row r="2816">
      <c r="B2816" s="175" t="n"/>
      <c r="C2816" s="175" t="n"/>
      <c r="D2816" s="175" t="n"/>
      <c r="E2816" s="175" t="n"/>
      <c r="F2816" s="175" t="n"/>
      <c r="G2816" s="175" t="n"/>
      <c r="H2816" s="175" t="n"/>
      <c r="I2816" s="175" t="n"/>
      <c r="J2816" s="175" t="n"/>
      <c r="K2816" s="175" t="n"/>
      <c r="L2816" s="175" t="n"/>
      <c r="M2816" s="175" t="n"/>
      <c r="N2816" s="175" t="n"/>
      <c r="O2816" s="175" t="n"/>
      <c r="P2816" s="175" t="n"/>
      <c r="Q2816" s="175" t="n"/>
      <c r="R2816" s="175" t="n"/>
      <c r="S2816" s="257" t="n"/>
      <c r="U2816" s="296" t="n"/>
      <c r="V2816" s="175" t="n"/>
      <c r="W2816" s="175" t="n"/>
      <c r="X2816" s="175" t="n"/>
      <c r="Y2816" s="175" t="n"/>
      <c r="Z2816" s="175" t="n"/>
      <c r="AA2816" s="175" t="n"/>
      <c r="AB2816" s="175" t="n"/>
      <c r="AC2816" s="175" t="n"/>
      <c r="AD2816" s="175" t="n"/>
      <c r="AE2816" s="175" t="n"/>
      <c r="AF2816" s="175" t="n"/>
      <c r="AG2816" s="175" t="n"/>
      <c r="AH2816" s="175" t="n"/>
      <c r="AI2816" s="175" t="n"/>
      <c r="AJ2816" s="175" t="n"/>
    </row>
    <row r="2817">
      <c r="B2817" s="175" t="n"/>
      <c r="C2817" s="175" t="n"/>
      <c r="D2817" s="175" t="n"/>
      <c r="E2817" s="175" t="n"/>
      <c r="F2817" s="175" t="n"/>
      <c r="G2817" s="175" t="n"/>
      <c r="H2817" s="175" t="n"/>
      <c r="I2817" s="175" t="n"/>
      <c r="J2817" s="175" t="n"/>
      <c r="K2817" s="175" t="n"/>
      <c r="L2817" s="175" t="n"/>
      <c r="M2817" s="175" t="n"/>
      <c r="N2817" s="175" t="n"/>
      <c r="O2817" s="175" t="n"/>
      <c r="P2817" s="175" t="n"/>
      <c r="Q2817" s="175" t="n"/>
      <c r="R2817" s="175" t="n"/>
      <c r="S2817" s="257" t="n"/>
      <c r="U2817" s="296" t="n"/>
      <c r="V2817" s="175" t="n"/>
      <c r="W2817" s="175" t="n"/>
      <c r="X2817" s="175" t="n"/>
      <c r="Y2817" s="175" t="n"/>
      <c r="Z2817" s="175" t="n"/>
      <c r="AA2817" s="175" t="n"/>
      <c r="AB2817" s="175" t="n"/>
      <c r="AC2817" s="175" t="n"/>
      <c r="AD2817" s="175" t="n"/>
      <c r="AE2817" s="175" t="n"/>
      <c r="AF2817" s="175" t="n"/>
      <c r="AG2817" s="175" t="n"/>
      <c r="AH2817" s="175" t="n"/>
      <c r="AI2817" s="175" t="n"/>
      <c r="AJ2817" s="175" t="n"/>
    </row>
    <row r="2818">
      <c r="B2818" s="175" t="n"/>
      <c r="C2818" s="175" t="n"/>
      <c r="D2818" s="175" t="n"/>
      <c r="E2818" s="175" t="n"/>
      <c r="F2818" s="175" t="n"/>
      <c r="G2818" s="175" t="n"/>
      <c r="H2818" s="175" t="n"/>
      <c r="I2818" s="175" t="n"/>
      <c r="J2818" s="175" t="n"/>
      <c r="K2818" s="175" t="n"/>
      <c r="L2818" s="175" t="n"/>
      <c r="M2818" s="175" t="n"/>
      <c r="N2818" s="175" t="n"/>
      <c r="O2818" s="175" t="n"/>
      <c r="P2818" s="175" t="n"/>
      <c r="Q2818" s="175" t="n"/>
      <c r="R2818" s="175" t="n"/>
      <c r="S2818" s="257" t="n"/>
      <c r="U2818" s="296" t="n"/>
      <c r="V2818" s="175" t="n"/>
      <c r="W2818" s="175" t="n"/>
      <c r="X2818" s="175" t="n"/>
      <c r="Y2818" s="175" t="n"/>
      <c r="Z2818" s="175" t="n"/>
      <c r="AA2818" s="175" t="n"/>
      <c r="AB2818" s="175" t="n"/>
      <c r="AC2818" s="175" t="n"/>
      <c r="AD2818" s="175" t="n"/>
      <c r="AE2818" s="175" t="n"/>
      <c r="AF2818" s="175" t="n"/>
      <c r="AG2818" s="175" t="n"/>
      <c r="AH2818" s="175" t="n"/>
      <c r="AI2818" s="175" t="n"/>
      <c r="AJ2818" s="175" t="n"/>
    </row>
    <row r="2819">
      <c r="B2819" s="175" t="n"/>
      <c r="C2819" s="175" t="n"/>
      <c r="D2819" s="175" t="n"/>
      <c r="E2819" s="175" t="n"/>
      <c r="F2819" s="175" t="n"/>
      <c r="G2819" s="175" t="n"/>
      <c r="H2819" s="175" t="n"/>
      <c r="I2819" s="175" t="n"/>
      <c r="J2819" s="175" t="n"/>
      <c r="K2819" s="175" t="n"/>
      <c r="L2819" s="175" t="n"/>
      <c r="M2819" s="175" t="n"/>
      <c r="N2819" s="175" t="n"/>
      <c r="O2819" s="175" t="n"/>
      <c r="P2819" s="175" t="n"/>
      <c r="Q2819" s="175" t="n"/>
      <c r="R2819" s="175" t="n"/>
      <c r="S2819" s="257" t="n"/>
      <c r="U2819" s="296" t="n"/>
      <c r="V2819" s="175" t="n"/>
      <c r="W2819" s="175" t="n"/>
      <c r="X2819" s="175" t="n"/>
      <c r="Y2819" s="175" t="n"/>
      <c r="Z2819" s="175" t="n"/>
      <c r="AA2819" s="175" t="n"/>
      <c r="AB2819" s="175" t="n"/>
      <c r="AC2819" s="175" t="n"/>
      <c r="AD2819" s="175" t="n"/>
      <c r="AE2819" s="175" t="n"/>
      <c r="AF2819" s="175" t="n"/>
      <c r="AG2819" s="175" t="n"/>
      <c r="AH2819" s="175" t="n"/>
      <c r="AI2819" s="175" t="n"/>
      <c r="AJ2819" s="175" t="n"/>
    </row>
    <row r="2820">
      <c r="B2820" s="175" t="n"/>
      <c r="C2820" s="175" t="n"/>
      <c r="D2820" s="175" t="n"/>
      <c r="E2820" s="175" t="n"/>
      <c r="F2820" s="175" t="n"/>
      <c r="G2820" s="175" t="n"/>
      <c r="H2820" s="175" t="n"/>
      <c r="I2820" s="175" t="n"/>
      <c r="J2820" s="175" t="n"/>
      <c r="K2820" s="175" t="n"/>
      <c r="L2820" s="175" t="n"/>
      <c r="M2820" s="175" t="n"/>
      <c r="N2820" s="175" t="n"/>
      <c r="O2820" s="175" t="n"/>
      <c r="P2820" s="175" t="n"/>
      <c r="Q2820" s="175" t="n"/>
      <c r="R2820" s="175" t="n"/>
      <c r="S2820" s="257" t="n"/>
      <c r="U2820" s="296" t="n"/>
      <c r="V2820" s="175" t="n"/>
      <c r="W2820" s="175" t="n"/>
      <c r="X2820" s="175" t="n"/>
      <c r="Y2820" s="175" t="n"/>
      <c r="Z2820" s="175" t="n"/>
      <c r="AA2820" s="175" t="n"/>
      <c r="AB2820" s="175" t="n"/>
      <c r="AC2820" s="175" t="n"/>
      <c r="AD2820" s="175" t="n"/>
      <c r="AE2820" s="175" t="n"/>
      <c r="AF2820" s="175" t="n"/>
      <c r="AG2820" s="175" t="n"/>
      <c r="AH2820" s="175" t="n"/>
      <c r="AI2820" s="175" t="n"/>
      <c r="AJ2820" s="175" t="n"/>
    </row>
    <row r="2821">
      <c r="B2821" s="175" t="n"/>
      <c r="C2821" s="175" t="n"/>
      <c r="D2821" s="175" t="n"/>
      <c r="E2821" s="175" t="n"/>
      <c r="F2821" s="175" t="n"/>
      <c r="G2821" s="175" t="n"/>
      <c r="H2821" s="175" t="n"/>
      <c r="I2821" s="175" t="n"/>
      <c r="J2821" s="175" t="n"/>
      <c r="K2821" s="175" t="n"/>
      <c r="L2821" s="175" t="n"/>
      <c r="M2821" s="175" t="n"/>
      <c r="N2821" s="175" t="n"/>
      <c r="O2821" s="175" t="n"/>
      <c r="P2821" s="175" t="n"/>
      <c r="Q2821" s="175" t="n"/>
      <c r="R2821" s="175" t="n"/>
      <c r="S2821" s="257" t="n"/>
      <c r="U2821" s="296" t="n"/>
      <c r="V2821" s="175" t="n"/>
      <c r="W2821" s="175" t="n"/>
      <c r="X2821" s="175" t="n"/>
      <c r="Y2821" s="175" t="n"/>
      <c r="Z2821" s="175" t="n"/>
      <c r="AA2821" s="175" t="n"/>
      <c r="AB2821" s="175" t="n"/>
      <c r="AC2821" s="175" t="n"/>
      <c r="AD2821" s="175" t="n"/>
      <c r="AE2821" s="175" t="n"/>
      <c r="AF2821" s="175" t="n"/>
      <c r="AG2821" s="175" t="n"/>
      <c r="AH2821" s="175" t="n"/>
      <c r="AI2821" s="175" t="n"/>
      <c r="AJ2821" s="175" t="n"/>
    </row>
    <row r="2822">
      <c r="B2822" s="175" t="n"/>
      <c r="C2822" s="175" t="n"/>
      <c r="D2822" s="175" t="n"/>
      <c r="E2822" s="175" t="n"/>
      <c r="F2822" s="175" t="n"/>
      <c r="G2822" s="175" t="n"/>
      <c r="H2822" s="175" t="n"/>
      <c r="I2822" s="175" t="n"/>
      <c r="J2822" s="175" t="n"/>
      <c r="K2822" s="175" t="n"/>
      <c r="L2822" s="175" t="n"/>
      <c r="M2822" s="175" t="n"/>
      <c r="N2822" s="175" t="n"/>
      <c r="O2822" s="175" t="n"/>
      <c r="P2822" s="175" t="n"/>
      <c r="Q2822" s="175" t="n"/>
      <c r="R2822" s="175" t="n"/>
      <c r="S2822" s="257" t="n"/>
      <c r="U2822" s="296" t="n"/>
      <c r="V2822" s="175" t="n"/>
      <c r="W2822" s="175" t="n"/>
      <c r="X2822" s="175" t="n"/>
      <c r="Y2822" s="175" t="n"/>
      <c r="Z2822" s="175" t="n"/>
      <c r="AA2822" s="175" t="n"/>
      <c r="AB2822" s="175" t="n"/>
      <c r="AC2822" s="175" t="n"/>
      <c r="AD2822" s="175" t="n"/>
      <c r="AE2822" s="175" t="n"/>
      <c r="AF2822" s="175" t="n"/>
      <c r="AG2822" s="175" t="n"/>
      <c r="AH2822" s="175" t="n"/>
      <c r="AI2822" s="175" t="n"/>
      <c r="AJ2822" s="175" t="n"/>
    </row>
    <row r="2823">
      <c r="B2823" s="175" t="n"/>
      <c r="C2823" s="175" t="n"/>
      <c r="D2823" s="175" t="n"/>
      <c r="E2823" s="175" t="n"/>
      <c r="F2823" s="175" t="n"/>
      <c r="G2823" s="175" t="n"/>
      <c r="H2823" s="175" t="n"/>
      <c r="I2823" s="175" t="n"/>
      <c r="J2823" s="175" t="n"/>
      <c r="K2823" s="175" t="n"/>
      <c r="L2823" s="175" t="n"/>
      <c r="M2823" s="175" t="n"/>
      <c r="N2823" s="175" t="n"/>
      <c r="O2823" s="175" t="n"/>
      <c r="P2823" s="175" t="n"/>
      <c r="Q2823" s="175" t="n"/>
      <c r="R2823" s="175" t="n"/>
      <c r="S2823" s="257" t="n"/>
      <c r="U2823" s="296" t="n"/>
      <c r="V2823" s="175" t="n"/>
      <c r="W2823" s="175" t="n"/>
      <c r="X2823" s="175" t="n"/>
      <c r="Y2823" s="175" t="n"/>
      <c r="Z2823" s="175" t="n"/>
      <c r="AA2823" s="175" t="n"/>
      <c r="AB2823" s="175" t="n"/>
      <c r="AC2823" s="175" t="n"/>
      <c r="AD2823" s="175" t="n"/>
      <c r="AE2823" s="175" t="n"/>
      <c r="AF2823" s="175" t="n"/>
      <c r="AG2823" s="175" t="n"/>
      <c r="AH2823" s="175" t="n"/>
      <c r="AI2823" s="175" t="n"/>
      <c r="AJ2823" s="175" t="n"/>
    </row>
    <row r="2824">
      <c r="B2824" s="175" t="n"/>
      <c r="C2824" s="175" t="n"/>
      <c r="D2824" s="175" t="n"/>
      <c r="E2824" s="175" t="n"/>
      <c r="F2824" s="175" t="n"/>
      <c r="G2824" s="175" t="n"/>
      <c r="H2824" s="175" t="n"/>
      <c r="I2824" s="175" t="n"/>
      <c r="J2824" s="175" t="n"/>
      <c r="K2824" s="175" t="n"/>
      <c r="L2824" s="175" t="n"/>
      <c r="M2824" s="175" t="n"/>
      <c r="N2824" s="175" t="n"/>
      <c r="O2824" s="175" t="n"/>
      <c r="P2824" s="175" t="n"/>
      <c r="Q2824" s="175" t="n"/>
      <c r="R2824" s="175" t="n"/>
      <c r="S2824" s="257" t="n"/>
      <c r="U2824" s="296" t="n"/>
      <c r="V2824" s="175" t="n"/>
      <c r="W2824" s="175" t="n"/>
      <c r="X2824" s="175" t="n"/>
      <c r="Y2824" s="175" t="n"/>
      <c r="Z2824" s="175" t="n"/>
      <c r="AA2824" s="175" t="n"/>
      <c r="AB2824" s="175" t="n"/>
      <c r="AC2824" s="175" t="n"/>
      <c r="AD2824" s="175" t="n"/>
      <c r="AE2824" s="175" t="n"/>
      <c r="AF2824" s="175" t="n"/>
      <c r="AG2824" s="175" t="n"/>
      <c r="AH2824" s="175" t="n"/>
      <c r="AI2824" s="175" t="n"/>
      <c r="AJ2824" s="175" t="n"/>
    </row>
    <row r="2825">
      <c r="B2825" s="175" t="n"/>
      <c r="C2825" s="175" t="n"/>
      <c r="D2825" s="175" t="n"/>
      <c r="E2825" s="175" t="n"/>
      <c r="F2825" s="175" t="n"/>
      <c r="G2825" s="175" t="n"/>
      <c r="H2825" s="175" t="n"/>
      <c r="I2825" s="175" t="n"/>
      <c r="J2825" s="175" t="n"/>
      <c r="K2825" s="175" t="n"/>
      <c r="L2825" s="175" t="n"/>
      <c r="M2825" s="175" t="n"/>
      <c r="N2825" s="175" t="n"/>
      <c r="O2825" s="175" t="n"/>
      <c r="P2825" s="175" t="n"/>
      <c r="Q2825" s="175" t="n"/>
      <c r="R2825" s="175" t="n"/>
      <c r="S2825" s="257" t="n"/>
      <c r="U2825" s="296" t="n"/>
      <c r="V2825" s="175" t="n"/>
      <c r="W2825" s="175" t="n"/>
      <c r="X2825" s="175" t="n"/>
      <c r="Y2825" s="175" t="n"/>
      <c r="Z2825" s="175" t="n"/>
      <c r="AA2825" s="175" t="n"/>
      <c r="AB2825" s="175" t="n"/>
      <c r="AC2825" s="175" t="n"/>
      <c r="AD2825" s="175" t="n"/>
      <c r="AE2825" s="175" t="n"/>
      <c r="AF2825" s="175" t="n"/>
      <c r="AG2825" s="175" t="n"/>
      <c r="AH2825" s="175" t="n"/>
      <c r="AI2825" s="175" t="n"/>
      <c r="AJ2825" s="175" t="n"/>
    </row>
    <row r="2826">
      <c r="B2826" s="175" t="n"/>
      <c r="C2826" s="175" t="n"/>
      <c r="D2826" s="175" t="n"/>
      <c r="E2826" s="175" t="n"/>
      <c r="F2826" s="175" t="n"/>
      <c r="G2826" s="175" t="n"/>
      <c r="H2826" s="175" t="n"/>
      <c r="I2826" s="175" t="n"/>
      <c r="J2826" s="175" t="n"/>
      <c r="K2826" s="175" t="n"/>
      <c r="L2826" s="175" t="n"/>
      <c r="M2826" s="175" t="n"/>
      <c r="N2826" s="175" t="n"/>
      <c r="O2826" s="175" t="n"/>
      <c r="P2826" s="175" t="n"/>
      <c r="Q2826" s="175" t="n"/>
      <c r="R2826" s="175" t="n"/>
      <c r="S2826" s="257" t="n"/>
      <c r="U2826" s="296" t="n"/>
      <c r="V2826" s="175" t="n"/>
      <c r="W2826" s="175" t="n"/>
      <c r="X2826" s="175" t="n"/>
      <c r="Y2826" s="175" t="n"/>
      <c r="Z2826" s="175" t="n"/>
      <c r="AA2826" s="175" t="n"/>
      <c r="AB2826" s="175" t="n"/>
      <c r="AC2826" s="175" t="n"/>
      <c r="AD2826" s="175" t="n"/>
      <c r="AE2826" s="175" t="n"/>
      <c r="AF2826" s="175" t="n"/>
      <c r="AG2826" s="175" t="n"/>
      <c r="AH2826" s="175" t="n"/>
      <c r="AI2826" s="175" t="n"/>
      <c r="AJ2826" s="175" t="n"/>
    </row>
    <row r="2827">
      <c r="B2827" s="175" t="n"/>
      <c r="C2827" s="175" t="n"/>
      <c r="D2827" s="175" t="n"/>
      <c r="E2827" s="175" t="n"/>
      <c r="F2827" s="175" t="n"/>
      <c r="G2827" s="175" t="n"/>
      <c r="H2827" s="175" t="n"/>
      <c r="I2827" s="175" t="n"/>
      <c r="J2827" s="175" t="n"/>
      <c r="K2827" s="175" t="n"/>
      <c r="L2827" s="175" t="n"/>
      <c r="M2827" s="175" t="n"/>
      <c r="N2827" s="175" t="n"/>
      <c r="O2827" s="175" t="n"/>
      <c r="P2827" s="175" t="n"/>
      <c r="Q2827" s="175" t="n"/>
      <c r="R2827" s="175" t="n"/>
      <c r="S2827" s="257" t="n"/>
      <c r="U2827" s="296" t="n"/>
      <c r="V2827" s="175" t="n"/>
      <c r="W2827" s="175" t="n"/>
      <c r="X2827" s="175" t="n"/>
      <c r="Y2827" s="175" t="n"/>
      <c r="Z2827" s="175" t="n"/>
      <c r="AA2827" s="175" t="n"/>
      <c r="AB2827" s="175" t="n"/>
      <c r="AC2827" s="175" t="n"/>
      <c r="AD2827" s="175" t="n"/>
      <c r="AE2827" s="175" t="n"/>
      <c r="AF2827" s="175" t="n"/>
      <c r="AG2827" s="175" t="n"/>
      <c r="AH2827" s="175" t="n"/>
      <c r="AI2827" s="175" t="n"/>
      <c r="AJ2827" s="175" t="n"/>
    </row>
    <row r="2828">
      <c r="B2828" s="175" t="n"/>
      <c r="C2828" s="175" t="n"/>
      <c r="D2828" s="175" t="n"/>
      <c r="E2828" s="175" t="n"/>
      <c r="F2828" s="175" t="n"/>
      <c r="G2828" s="175" t="n"/>
      <c r="H2828" s="175" t="n"/>
      <c r="I2828" s="175" t="n"/>
      <c r="J2828" s="175" t="n"/>
      <c r="K2828" s="175" t="n"/>
      <c r="L2828" s="175" t="n"/>
      <c r="M2828" s="175" t="n"/>
      <c r="N2828" s="175" t="n"/>
      <c r="O2828" s="175" t="n"/>
      <c r="P2828" s="175" t="n"/>
      <c r="Q2828" s="175" t="n"/>
      <c r="R2828" s="175" t="n"/>
      <c r="S2828" s="257" t="n"/>
      <c r="U2828" s="296" t="n"/>
      <c r="V2828" s="175" t="n"/>
      <c r="W2828" s="175" t="n"/>
      <c r="X2828" s="175" t="n"/>
      <c r="Y2828" s="175" t="n"/>
      <c r="Z2828" s="175" t="n"/>
      <c r="AA2828" s="175" t="n"/>
      <c r="AB2828" s="175" t="n"/>
      <c r="AC2828" s="175" t="n"/>
      <c r="AD2828" s="175" t="n"/>
      <c r="AE2828" s="175" t="n"/>
      <c r="AF2828" s="175" t="n"/>
      <c r="AG2828" s="175" t="n"/>
      <c r="AH2828" s="175" t="n"/>
      <c r="AI2828" s="175" t="n"/>
      <c r="AJ2828" s="175" t="n"/>
    </row>
    <row r="2829">
      <c r="B2829" s="175" t="n"/>
      <c r="C2829" s="175" t="n"/>
      <c r="D2829" s="175" t="n"/>
      <c r="E2829" s="175" t="n"/>
      <c r="F2829" s="175" t="n"/>
      <c r="G2829" s="175" t="n"/>
      <c r="H2829" s="175" t="n"/>
      <c r="I2829" s="175" t="n"/>
      <c r="J2829" s="175" t="n"/>
      <c r="K2829" s="175" t="n"/>
      <c r="L2829" s="175" t="n"/>
      <c r="M2829" s="175" t="n"/>
      <c r="N2829" s="175" t="n"/>
      <c r="O2829" s="175" t="n"/>
      <c r="P2829" s="175" t="n"/>
      <c r="Q2829" s="175" t="n"/>
      <c r="R2829" s="175" t="n"/>
      <c r="S2829" s="257" t="n"/>
      <c r="U2829" s="296" t="n"/>
      <c r="V2829" s="175" t="n"/>
      <c r="W2829" s="175" t="n"/>
      <c r="X2829" s="175" t="n"/>
      <c r="Y2829" s="175" t="n"/>
      <c r="Z2829" s="175" t="n"/>
      <c r="AA2829" s="175" t="n"/>
      <c r="AB2829" s="175" t="n"/>
      <c r="AC2829" s="175" t="n"/>
      <c r="AD2829" s="175" t="n"/>
      <c r="AE2829" s="175" t="n"/>
      <c r="AF2829" s="175" t="n"/>
      <c r="AG2829" s="175" t="n"/>
      <c r="AH2829" s="175" t="n"/>
      <c r="AI2829" s="175" t="n"/>
      <c r="AJ2829" s="175" t="n"/>
    </row>
    <row r="2830">
      <c r="B2830" s="175" t="n"/>
      <c r="C2830" s="175" t="n"/>
      <c r="D2830" s="175" t="n"/>
      <c r="E2830" s="175" t="n"/>
      <c r="F2830" s="175" t="n"/>
      <c r="G2830" s="175" t="n"/>
      <c r="H2830" s="175" t="n"/>
      <c r="I2830" s="175" t="n"/>
      <c r="J2830" s="175" t="n"/>
      <c r="K2830" s="175" t="n"/>
      <c r="L2830" s="175" t="n"/>
      <c r="M2830" s="175" t="n"/>
      <c r="N2830" s="175" t="n"/>
      <c r="O2830" s="175" t="n"/>
      <c r="P2830" s="175" t="n"/>
      <c r="Q2830" s="175" t="n"/>
      <c r="R2830" s="175" t="n"/>
      <c r="S2830" s="257" t="n"/>
      <c r="U2830" s="296" t="n"/>
      <c r="V2830" s="175" t="n"/>
      <c r="W2830" s="175" t="n"/>
      <c r="X2830" s="175" t="n"/>
      <c r="Y2830" s="175" t="n"/>
      <c r="Z2830" s="175" t="n"/>
      <c r="AA2830" s="175" t="n"/>
      <c r="AB2830" s="175" t="n"/>
      <c r="AC2830" s="175" t="n"/>
      <c r="AD2830" s="175" t="n"/>
      <c r="AE2830" s="175" t="n"/>
      <c r="AF2830" s="175" t="n"/>
      <c r="AG2830" s="175" t="n"/>
      <c r="AH2830" s="175" t="n"/>
      <c r="AI2830" s="175" t="n"/>
      <c r="AJ2830" s="175" t="n"/>
    </row>
    <row r="2831">
      <c r="B2831" s="175" t="n"/>
      <c r="C2831" s="175" t="n"/>
      <c r="D2831" s="175" t="n"/>
      <c r="E2831" s="175" t="n"/>
      <c r="F2831" s="175" t="n"/>
      <c r="G2831" s="175" t="n"/>
      <c r="H2831" s="175" t="n"/>
      <c r="I2831" s="175" t="n"/>
      <c r="J2831" s="175" t="n"/>
      <c r="K2831" s="175" t="n"/>
      <c r="L2831" s="175" t="n"/>
      <c r="M2831" s="175" t="n"/>
      <c r="N2831" s="175" t="n"/>
      <c r="O2831" s="175" t="n"/>
      <c r="P2831" s="175" t="n"/>
      <c r="Q2831" s="175" t="n"/>
      <c r="R2831" s="175" t="n"/>
      <c r="S2831" s="257" t="n"/>
      <c r="U2831" s="296" t="n"/>
      <c r="V2831" s="175" t="n"/>
      <c r="W2831" s="175" t="n"/>
      <c r="X2831" s="175" t="n"/>
      <c r="Y2831" s="175" t="n"/>
      <c r="Z2831" s="175" t="n"/>
      <c r="AA2831" s="175" t="n"/>
      <c r="AB2831" s="175" t="n"/>
      <c r="AC2831" s="175" t="n"/>
      <c r="AD2831" s="175" t="n"/>
      <c r="AE2831" s="175" t="n"/>
      <c r="AF2831" s="175" t="n"/>
      <c r="AG2831" s="175" t="n"/>
      <c r="AH2831" s="175" t="n"/>
      <c r="AI2831" s="175" t="n"/>
      <c r="AJ2831" s="175" t="n"/>
    </row>
    <row r="2832">
      <c r="B2832" s="175" t="n"/>
      <c r="C2832" s="175" t="n"/>
      <c r="D2832" s="175" t="n"/>
      <c r="E2832" s="175" t="n"/>
      <c r="F2832" s="175" t="n"/>
      <c r="G2832" s="175" t="n"/>
      <c r="H2832" s="175" t="n"/>
      <c r="I2832" s="175" t="n"/>
      <c r="J2832" s="175" t="n"/>
      <c r="K2832" s="175" t="n"/>
      <c r="L2832" s="175" t="n"/>
      <c r="M2832" s="175" t="n"/>
      <c r="N2832" s="175" t="n"/>
      <c r="O2832" s="175" t="n"/>
      <c r="P2832" s="175" t="n"/>
      <c r="Q2832" s="175" t="n"/>
      <c r="R2832" s="175" t="n"/>
      <c r="S2832" s="257" t="n"/>
      <c r="U2832" s="296" t="n"/>
      <c r="V2832" s="175" t="n"/>
      <c r="W2832" s="175" t="n"/>
      <c r="X2832" s="175" t="n"/>
      <c r="Y2832" s="175" t="n"/>
      <c r="Z2832" s="175" t="n"/>
      <c r="AA2832" s="175" t="n"/>
      <c r="AB2832" s="175" t="n"/>
      <c r="AC2832" s="175" t="n"/>
      <c r="AD2832" s="175" t="n"/>
      <c r="AE2832" s="175" t="n"/>
      <c r="AF2832" s="175" t="n"/>
      <c r="AG2832" s="175" t="n"/>
      <c r="AH2832" s="175" t="n"/>
      <c r="AI2832" s="175" t="n"/>
      <c r="AJ2832" s="175" t="n"/>
    </row>
    <row r="2833">
      <c r="B2833" s="175" t="n"/>
      <c r="C2833" s="175" t="n"/>
      <c r="D2833" s="175" t="n"/>
      <c r="E2833" s="175" t="n"/>
      <c r="F2833" s="175" t="n"/>
      <c r="G2833" s="175" t="n"/>
      <c r="H2833" s="175" t="n"/>
      <c r="I2833" s="175" t="n"/>
      <c r="J2833" s="175" t="n"/>
      <c r="K2833" s="175" t="n"/>
      <c r="L2833" s="175" t="n"/>
      <c r="M2833" s="175" t="n"/>
      <c r="N2833" s="175" t="n"/>
      <c r="O2833" s="175" t="n"/>
      <c r="P2833" s="175" t="n"/>
      <c r="Q2833" s="175" t="n"/>
      <c r="R2833" s="175" t="n"/>
      <c r="S2833" s="257" t="n"/>
      <c r="U2833" s="296" t="n"/>
      <c r="V2833" s="175" t="n"/>
      <c r="W2833" s="175" t="n"/>
      <c r="X2833" s="175" t="n"/>
      <c r="Y2833" s="175" t="n"/>
      <c r="Z2833" s="175" t="n"/>
      <c r="AA2833" s="175" t="n"/>
      <c r="AB2833" s="175" t="n"/>
      <c r="AC2833" s="175" t="n"/>
      <c r="AD2833" s="175" t="n"/>
      <c r="AE2833" s="175" t="n"/>
      <c r="AF2833" s="175" t="n"/>
      <c r="AG2833" s="175" t="n"/>
      <c r="AH2833" s="175" t="n"/>
      <c r="AI2833" s="175" t="n"/>
      <c r="AJ2833" s="175" t="n"/>
    </row>
    <row r="2834">
      <c r="B2834" s="175" t="n"/>
      <c r="C2834" s="175" t="n"/>
      <c r="D2834" s="175" t="n"/>
      <c r="E2834" s="175" t="n"/>
      <c r="F2834" s="175" t="n"/>
      <c r="G2834" s="175" t="n"/>
      <c r="H2834" s="175" t="n"/>
      <c r="I2834" s="175" t="n"/>
      <c r="J2834" s="175" t="n"/>
      <c r="K2834" s="175" t="n"/>
      <c r="L2834" s="175" t="n"/>
      <c r="M2834" s="175" t="n"/>
      <c r="N2834" s="175" t="n"/>
      <c r="O2834" s="175" t="n"/>
      <c r="P2834" s="175" t="n"/>
      <c r="Q2834" s="175" t="n"/>
      <c r="R2834" s="175" t="n"/>
      <c r="S2834" s="257" t="n"/>
      <c r="U2834" s="296" t="n"/>
      <c r="V2834" s="175" t="n"/>
      <c r="W2834" s="175" t="n"/>
      <c r="X2834" s="175" t="n"/>
      <c r="Y2834" s="175" t="n"/>
      <c r="Z2834" s="175" t="n"/>
      <c r="AA2834" s="175" t="n"/>
      <c r="AB2834" s="175" t="n"/>
      <c r="AC2834" s="175" t="n"/>
      <c r="AD2834" s="175" t="n"/>
      <c r="AE2834" s="175" t="n"/>
      <c r="AF2834" s="175" t="n"/>
      <c r="AG2834" s="175" t="n"/>
      <c r="AH2834" s="175" t="n"/>
      <c r="AI2834" s="175" t="n"/>
      <c r="AJ2834" s="175" t="n"/>
    </row>
    <row r="2835">
      <c r="B2835" s="175" t="n"/>
      <c r="C2835" s="175" t="n"/>
      <c r="D2835" s="175" t="n"/>
      <c r="E2835" s="175" t="n"/>
      <c r="F2835" s="175" t="n"/>
      <c r="G2835" s="175" t="n"/>
      <c r="H2835" s="175" t="n"/>
      <c r="I2835" s="175" t="n"/>
      <c r="J2835" s="175" t="n"/>
      <c r="K2835" s="175" t="n"/>
      <c r="L2835" s="175" t="n"/>
      <c r="M2835" s="175" t="n"/>
      <c r="N2835" s="175" t="n"/>
      <c r="O2835" s="175" t="n"/>
      <c r="P2835" s="175" t="n"/>
      <c r="Q2835" s="175" t="n"/>
      <c r="R2835" s="175" t="n"/>
      <c r="S2835" s="257" t="n"/>
      <c r="U2835" s="296" t="n"/>
      <c r="V2835" s="175" t="n"/>
      <c r="W2835" s="175" t="n"/>
      <c r="X2835" s="175" t="n"/>
      <c r="Y2835" s="175" t="n"/>
      <c r="Z2835" s="175" t="n"/>
      <c r="AA2835" s="175" t="n"/>
      <c r="AB2835" s="175" t="n"/>
      <c r="AC2835" s="175" t="n"/>
      <c r="AD2835" s="175" t="n"/>
      <c r="AE2835" s="175" t="n"/>
      <c r="AF2835" s="175" t="n"/>
      <c r="AG2835" s="175" t="n"/>
      <c r="AH2835" s="175" t="n"/>
      <c r="AI2835" s="175" t="n"/>
      <c r="AJ2835" s="175" t="n"/>
    </row>
    <row r="2836">
      <c r="B2836" s="175" t="n"/>
      <c r="C2836" s="175" t="n"/>
      <c r="D2836" s="175" t="n"/>
      <c r="E2836" s="175" t="n"/>
      <c r="F2836" s="175" t="n"/>
      <c r="G2836" s="175" t="n"/>
      <c r="H2836" s="175" t="n"/>
      <c r="I2836" s="175" t="n"/>
      <c r="J2836" s="175" t="n"/>
      <c r="K2836" s="175" t="n"/>
      <c r="L2836" s="175" t="n"/>
      <c r="M2836" s="175" t="n"/>
      <c r="N2836" s="175" t="n"/>
      <c r="O2836" s="175" t="n"/>
      <c r="P2836" s="175" t="n"/>
      <c r="Q2836" s="175" t="n"/>
      <c r="R2836" s="175" t="n"/>
      <c r="S2836" s="257" t="n"/>
      <c r="U2836" s="296" t="n"/>
      <c r="V2836" s="175" t="n"/>
      <c r="W2836" s="175" t="n"/>
      <c r="X2836" s="175" t="n"/>
      <c r="Y2836" s="175" t="n"/>
      <c r="Z2836" s="175" t="n"/>
      <c r="AA2836" s="175" t="n"/>
      <c r="AB2836" s="175" t="n"/>
      <c r="AC2836" s="175" t="n"/>
      <c r="AD2836" s="175" t="n"/>
      <c r="AE2836" s="175" t="n"/>
      <c r="AF2836" s="175" t="n"/>
      <c r="AG2836" s="175" t="n"/>
      <c r="AH2836" s="175" t="n"/>
      <c r="AI2836" s="175" t="n"/>
      <c r="AJ2836" s="175" t="n"/>
    </row>
    <row r="2837">
      <c r="B2837" s="175" t="n"/>
      <c r="C2837" s="175" t="n"/>
      <c r="D2837" s="175" t="n"/>
      <c r="E2837" s="175" t="n"/>
      <c r="F2837" s="175" t="n"/>
      <c r="G2837" s="175" t="n"/>
      <c r="H2837" s="175" t="n"/>
      <c r="I2837" s="175" t="n"/>
      <c r="J2837" s="175" t="n"/>
      <c r="K2837" s="175" t="n"/>
      <c r="L2837" s="175" t="n"/>
      <c r="M2837" s="175" t="n"/>
      <c r="N2837" s="175" t="n"/>
      <c r="O2837" s="175" t="n"/>
      <c r="P2837" s="175" t="n"/>
      <c r="Q2837" s="175" t="n"/>
      <c r="R2837" s="175" t="n"/>
      <c r="S2837" s="257" t="n"/>
      <c r="U2837" s="296" t="n"/>
      <c r="V2837" s="175" t="n"/>
      <c r="W2837" s="175" t="n"/>
      <c r="X2837" s="175" t="n"/>
      <c r="Y2837" s="175" t="n"/>
      <c r="Z2837" s="175" t="n"/>
      <c r="AA2837" s="175" t="n"/>
      <c r="AB2837" s="175" t="n"/>
      <c r="AC2837" s="175" t="n"/>
      <c r="AD2837" s="175" t="n"/>
      <c r="AE2837" s="175" t="n"/>
      <c r="AF2837" s="175" t="n"/>
      <c r="AG2837" s="175" t="n"/>
      <c r="AH2837" s="175" t="n"/>
      <c r="AI2837" s="175" t="n"/>
      <c r="AJ2837" s="175" t="n"/>
    </row>
    <row r="2838">
      <c r="B2838" s="175" t="n"/>
      <c r="C2838" s="175" t="n"/>
      <c r="D2838" s="175" t="n"/>
      <c r="E2838" s="175" t="n"/>
      <c r="F2838" s="175" t="n"/>
      <c r="G2838" s="175" t="n"/>
      <c r="H2838" s="175" t="n"/>
      <c r="I2838" s="175" t="n"/>
      <c r="J2838" s="175" t="n"/>
      <c r="K2838" s="175" t="n"/>
      <c r="L2838" s="175" t="n"/>
      <c r="M2838" s="175" t="n"/>
      <c r="N2838" s="175" t="n"/>
      <c r="O2838" s="175" t="n"/>
      <c r="P2838" s="175" t="n"/>
      <c r="Q2838" s="175" t="n"/>
      <c r="R2838" s="175" t="n"/>
      <c r="S2838" s="257" t="n"/>
      <c r="U2838" s="296" t="n"/>
      <c r="V2838" s="175" t="n"/>
      <c r="W2838" s="175" t="n"/>
      <c r="X2838" s="175" t="n"/>
      <c r="Y2838" s="175" t="n"/>
      <c r="Z2838" s="175" t="n"/>
      <c r="AA2838" s="175" t="n"/>
      <c r="AB2838" s="175" t="n"/>
      <c r="AC2838" s="175" t="n"/>
      <c r="AD2838" s="175" t="n"/>
      <c r="AE2838" s="175" t="n"/>
      <c r="AF2838" s="175" t="n"/>
      <c r="AG2838" s="175" t="n"/>
      <c r="AH2838" s="175" t="n"/>
      <c r="AI2838" s="175" t="n"/>
      <c r="AJ2838" s="175" t="n"/>
    </row>
    <row r="2839">
      <c r="B2839" s="175" t="n"/>
      <c r="C2839" s="175" t="n"/>
      <c r="D2839" s="175" t="n"/>
      <c r="E2839" s="175" t="n"/>
      <c r="F2839" s="175" t="n"/>
      <c r="G2839" s="175" t="n"/>
      <c r="H2839" s="175" t="n"/>
      <c r="I2839" s="175" t="n"/>
      <c r="J2839" s="175" t="n"/>
      <c r="K2839" s="175" t="n"/>
      <c r="L2839" s="175" t="n"/>
      <c r="M2839" s="175" t="n"/>
      <c r="N2839" s="175" t="n"/>
      <c r="O2839" s="175" t="n"/>
      <c r="P2839" s="175" t="n"/>
      <c r="Q2839" s="175" t="n"/>
      <c r="R2839" s="175" t="n"/>
      <c r="S2839" s="257" t="n"/>
      <c r="U2839" s="296" t="n"/>
      <c r="V2839" s="175" t="n"/>
      <c r="W2839" s="175" t="n"/>
      <c r="X2839" s="175" t="n"/>
      <c r="Y2839" s="175" t="n"/>
      <c r="Z2839" s="175" t="n"/>
      <c r="AA2839" s="175" t="n"/>
      <c r="AB2839" s="175" t="n"/>
      <c r="AC2839" s="175" t="n"/>
      <c r="AD2839" s="175" t="n"/>
      <c r="AE2839" s="175" t="n"/>
      <c r="AF2839" s="175" t="n"/>
      <c r="AG2839" s="175" t="n"/>
      <c r="AH2839" s="175" t="n"/>
      <c r="AI2839" s="175" t="n"/>
      <c r="AJ2839" s="175" t="n"/>
    </row>
    <row r="2840">
      <c r="B2840" s="175" t="n"/>
      <c r="C2840" s="175" t="n"/>
      <c r="D2840" s="175" t="n"/>
      <c r="E2840" s="175" t="n"/>
      <c r="F2840" s="175" t="n"/>
      <c r="G2840" s="175" t="n"/>
      <c r="H2840" s="175" t="n"/>
      <c r="I2840" s="175" t="n"/>
      <c r="J2840" s="175" t="n"/>
      <c r="K2840" s="175" t="n"/>
      <c r="L2840" s="175" t="n"/>
      <c r="M2840" s="175" t="n"/>
      <c r="N2840" s="175" t="n"/>
      <c r="O2840" s="175" t="n"/>
      <c r="P2840" s="175" t="n"/>
      <c r="Q2840" s="175" t="n"/>
      <c r="R2840" s="175" t="n"/>
      <c r="S2840" s="257" t="n"/>
      <c r="U2840" s="296" t="n"/>
      <c r="V2840" s="175" t="n"/>
      <c r="W2840" s="175" t="n"/>
      <c r="X2840" s="175" t="n"/>
      <c r="Y2840" s="175" t="n"/>
      <c r="Z2840" s="175" t="n"/>
      <c r="AA2840" s="175" t="n"/>
      <c r="AB2840" s="175" t="n"/>
      <c r="AC2840" s="175" t="n"/>
      <c r="AD2840" s="175" t="n"/>
      <c r="AE2840" s="175" t="n"/>
      <c r="AF2840" s="175" t="n"/>
      <c r="AG2840" s="175" t="n"/>
      <c r="AH2840" s="175" t="n"/>
      <c r="AI2840" s="175" t="n"/>
      <c r="AJ2840" s="175" t="n"/>
    </row>
    <row r="2841">
      <c r="B2841" s="175" t="n"/>
      <c r="C2841" s="175" t="n"/>
      <c r="D2841" s="175" t="n"/>
      <c r="E2841" s="175" t="n"/>
      <c r="F2841" s="175" t="n"/>
      <c r="G2841" s="175" t="n"/>
      <c r="H2841" s="175" t="n"/>
      <c r="I2841" s="175" t="n"/>
      <c r="J2841" s="175" t="n"/>
      <c r="K2841" s="175" t="n"/>
      <c r="L2841" s="175" t="n"/>
      <c r="M2841" s="175" t="n"/>
      <c r="N2841" s="175" t="n"/>
      <c r="O2841" s="175" t="n"/>
      <c r="P2841" s="175" t="n"/>
      <c r="Q2841" s="175" t="n"/>
      <c r="R2841" s="175" t="n"/>
      <c r="S2841" s="257" t="n"/>
      <c r="U2841" s="296" t="n"/>
      <c r="V2841" s="175" t="n"/>
      <c r="W2841" s="175" t="n"/>
      <c r="X2841" s="175" t="n"/>
      <c r="Y2841" s="175" t="n"/>
      <c r="Z2841" s="175" t="n"/>
      <c r="AA2841" s="175" t="n"/>
      <c r="AB2841" s="175" t="n"/>
      <c r="AC2841" s="175" t="n"/>
      <c r="AD2841" s="175" t="n"/>
      <c r="AE2841" s="175" t="n"/>
      <c r="AF2841" s="175" t="n"/>
      <c r="AG2841" s="175" t="n"/>
      <c r="AH2841" s="175" t="n"/>
      <c r="AI2841" s="175" t="n"/>
      <c r="AJ2841" s="175" t="n"/>
    </row>
    <row r="2842">
      <c r="B2842" s="175" t="n"/>
      <c r="C2842" s="175" t="n"/>
      <c r="D2842" s="175" t="n"/>
      <c r="E2842" s="175" t="n"/>
      <c r="F2842" s="175" t="n"/>
      <c r="G2842" s="175" t="n"/>
      <c r="H2842" s="175" t="n"/>
      <c r="I2842" s="175" t="n"/>
      <c r="J2842" s="175" t="n"/>
      <c r="K2842" s="175" t="n"/>
      <c r="L2842" s="175" t="n"/>
      <c r="M2842" s="175" t="n"/>
      <c r="N2842" s="175" t="n"/>
      <c r="O2842" s="175" t="n"/>
      <c r="P2842" s="175" t="n"/>
      <c r="Q2842" s="175" t="n"/>
      <c r="R2842" s="175" t="n"/>
      <c r="S2842" s="257" t="n"/>
      <c r="U2842" s="296" t="n"/>
      <c r="V2842" s="175" t="n"/>
      <c r="W2842" s="175" t="n"/>
      <c r="X2842" s="175" t="n"/>
      <c r="Y2842" s="175" t="n"/>
      <c r="Z2842" s="175" t="n"/>
      <c r="AA2842" s="175" t="n"/>
      <c r="AB2842" s="175" t="n"/>
      <c r="AC2842" s="175" t="n"/>
      <c r="AD2842" s="175" t="n"/>
      <c r="AE2842" s="175" t="n"/>
      <c r="AF2842" s="175" t="n"/>
      <c r="AG2842" s="175" t="n"/>
      <c r="AH2842" s="175" t="n"/>
      <c r="AI2842" s="175" t="n"/>
      <c r="AJ2842" s="175" t="n"/>
    </row>
    <row r="2843">
      <c r="B2843" s="175" t="n"/>
      <c r="C2843" s="175" t="n"/>
      <c r="D2843" s="175" t="n"/>
      <c r="E2843" s="175" t="n"/>
      <c r="F2843" s="175" t="n"/>
      <c r="G2843" s="175" t="n"/>
      <c r="H2843" s="175" t="n"/>
      <c r="I2843" s="175" t="n"/>
      <c r="J2843" s="175" t="n"/>
      <c r="K2843" s="175" t="n"/>
      <c r="L2843" s="175" t="n"/>
      <c r="M2843" s="175" t="n"/>
      <c r="N2843" s="175" t="n"/>
      <c r="O2843" s="175" t="n"/>
      <c r="P2843" s="175" t="n"/>
      <c r="Q2843" s="175" t="n"/>
      <c r="R2843" s="175" t="n"/>
      <c r="S2843" s="257" t="n"/>
      <c r="U2843" s="296" t="n"/>
      <c r="V2843" s="175" t="n"/>
      <c r="W2843" s="175" t="n"/>
      <c r="X2843" s="175" t="n"/>
      <c r="Y2843" s="175" t="n"/>
      <c r="Z2843" s="175" t="n"/>
      <c r="AA2843" s="175" t="n"/>
      <c r="AB2843" s="175" t="n"/>
      <c r="AC2843" s="175" t="n"/>
      <c r="AD2843" s="175" t="n"/>
      <c r="AE2843" s="175" t="n"/>
      <c r="AF2843" s="175" t="n"/>
      <c r="AG2843" s="175" t="n"/>
      <c r="AH2843" s="175" t="n"/>
      <c r="AI2843" s="175" t="n"/>
      <c r="AJ2843" s="175" t="n"/>
    </row>
    <row r="2844">
      <c r="B2844" s="175" t="n"/>
      <c r="C2844" s="175" t="n"/>
      <c r="D2844" s="175" t="n"/>
      <c r="E2844" s="175" t="n"/>
      <c r="F2844" s="175" t="n"/>
      <c r="G2844" s="175" t="n"/>
      <c r="H2844" s="175" t="n"/>
      <c r="I2844" s="175" t="n"/>
      <c r="J2844" s="175" t="n"/>
      <c r="K2844" s="175" t="n"/>
      <c r="L2844" s="175" t="n"/>
      <c r="M2844" s="175" t="n"/>
      <c r="N2844" s="175" t="n"/>
      <c r="O2844" s="175" t="n"/>
      <c r="P2844" s="175" t="n"/>
      <c r="Q2844" s="175" t="n"/>
      <c r="R2844" s="175" t="n"/>
      <c r="S2844" s="257" t="n"/>
      <c r="U2844" s="296" t="n"/>
      <c r="V2844" s="175" t="n"/>
      <c r="W2844" s="175" t="n"/>
      <c r="X2844" s="175" t="n"/>
      <c r="Y2844" s="175" t="n"/>
      <c r="Z2844" s="175" t="n"/>
      <c r="AA2844" s="175" t="n"/>
      <c r="AB2844" s="175" t="n"/>
      <c r="AC2844" s="175" t="n"/>
      <c r="AD2844" s="175" t="n"/>
      <c r="AE2844" s="175" t="n"/>
      <c r="AF2844" s="175" t="n"/>
      <c r="AG2844" s="175" t="n"/>
      <c r="AH2844" s="175" t="n"/>
      <c r="AI2844" s="175" t="n"/>
      <c r="AJ2844" s="175" t="n"/>
    </row>
    <row r="2845">
      <c r="B2845" s="175" t="n"/>
      <c r="C2845" s="175" t="n"/>
      <c r="D2845" s="175" t="n"/>
      <c r="E2845" s="175" t="n"/>
      <c r="F2845" s="175" t="n"/>
      <c r="G2845" s="175" t="n"/>
      <c r="H2845" s="175" t="n"/>
      <c r="I2845" s="175" t="n"/>
      <c r="J2845" s="175" t="n"/>
      <c r="K2845" s="175" t="n"/>
      <c r="L2845" s="175" t="n"/>
      <c r="M2845" s="175" t="n"/>
      <c r="N2845" s="175" t="n"/>
      <c r="O2845" s="175" t="n"/>
      <c r="P2845" s="175" t="n"/>
      <c r="Q2845" s="175" t="n"/>
      <c r="R2845" s="175" t="n"/>
      <c r="S2845" s="257" t="n"/>
      <c r="U2845" s="296" t="n"/>
      <c r="V2845" s="175" t="n"/>
      <c r="W2845" s="175" t="n"/>
      <c r="X2845" s="175" t="n"/>
      <c r="Y2845" s="175" t="n"/>
      <c r="Z2845" s="175" t="n"/>
      <c r="AA2845" s="175" t="n"/>
      <c r="AB2845" s="175" t="n"/>
      <c r="AC2845" s="175" t="n"/>
      <c r="AD2845" s="175" t="n"/>
      <c r="AE2845" s="175" t="n"/>
      <c r="AF2845" s="175" t="n"/>
      <c r="AG2845" s="175" t="n"/>
      <c r="AH2845" s="175" t="n"/>
      <c r="AI2845" s="175" t="n"/>
      <c r="AJ2845" s="175" t="n"/>
    </row>
    <row r="2846">
      <c r="B2846" s="175" t="n"/>
      <c r="C2846" s="175" t="n"/>
      <c r="D2846" s="175" t="n"/>
      <c r="E2846" s="175" t="n"/>
      <c r="F2846" s="175" t="n"/>
      <c r="G2846" s="175" t="n"/>
      <c r="H2846" s="175" t="n"/>
      <c r="I2846" s="175" t="n"/>
      <c r="J2846" s="175" t="n"/>
      <c r="K2846" s="175" t="n"/>
      <c r="L2846" s="175" t="n"/>
      <c r="M2846" s="175" t="n"/>
      <c r="N2846" s="175" t="n"/>
      <c r="O2846" s="175" t="n"/>
      <c r="P2846" s="175" t="n"/>
      <c r="Q2846" s="175" t="n"/>
      <c r="R2846" s="175" t="n"/>
      <c r="S2846" s="257" t="n"/>
      <c r="U2846" s="296" t="n"/>
      <c r="V2846" s="175" t="n"/>
      <c r="W2846" s="175" t="n"/>
      <c r="X2846" s="175" t="n"/>
      <c r="Y2846" s="175" t="n"/>
      <c r="Z2846" s="175" t="n"/>
      <c r="AA2846" s="175" t="n"/>
      <c r="AB2846" s="175" t="n"/>
      <c r="AC2846" s="175" t="n"/>
      <c r="AD2846" s="175" t="n"/>
      <c r="AE2846" s="175" t="n"/>
      <c r="AF2846" s="175" t="n"/>
      <c r="AG2846" s="175" t="n"/>
      <c r="AH2846" s="175" t="n"/>
      <c r="AI2846" s="175" t="n"/>
      <c r="AJ2846" s="175" t="n"/>
    </row>
    <row r="2847">
      <c r="B2847" s="175" t="n"/>
      <c r="C2847" s="175" t="n"/>
      <c r="D2847" s="175" t="n"/>
      <c r="E2847" s="175" t="n"/>
      <c r="F2847" s="175" t="n"/>
      <c r="G2847" s="175" t="n"/>
      <c r="H2847" s="175" t="n"/>
      <c r="I2847" s="175" t="n"/>
      <c r="J2847" s="175" t="n"/>
      <c r="K2847" s="175" t="n"/>
      <c r="L2847" s="175" t="n"/>
      <c r="M2847" s="175" t="n"/>
      <c r="N2847" s="175" t="n"/>
      <c r="O2847" s="175" t="n"/>
      <c r="P2847" s="175" t="n"/>
      <c r="Q2847" s="175" t="n"/>
      <c r="R2847" s="175" t="n"/>
      <c r="S2847" s="257" t="n"/>
      <c r="U2847" s="296" t="n"/>
      <c r="V2847" s="175" t="n"/>
      <c r="W2847" s="175" t="n"/>
      <c r="X2847" s="175" t="n"/>
      <c r="Y2847" s="175" t="n"/>
      <c r="Z2847" s="175" t="n"/>
      <c r="AA2847" s="175" t="n"/>
      <c r="AB2847" s="175" t="n"/>
      <c r="AC2847" s="175" t="n"/>
      <c r="AD2847" s="175" t="n"/>
      <c r="AE2847" s="175" t="n"/>
      <c r="AF2847" s="175" t="n"/>
      <c r="AG2847" s="175" t="n"/>
      <c r="AH2847" s="175" t="n"/>
      <c r="AI2847" s="175" t="n"/>
      <c r="AJ2847" s="175" t="n"/>
    </row>
    <row r="2848">
      <c r="B2848" s="175" t="n"/>
      <c r="C2848" s="175" t="n"/>
      <c r="D2848" s="175" t="n"/>
      <c r="E2848" s="175" t="n"/>
      <c r="F2848" s="175" t="n"/>
      <c r="G2848" s="175" t="n"/>
      <c r="H2848" s="175" t="n"/>
      <c r="I2848" s="175" t="n"/>
      <c r="J2848" s="175" t="n"/>
      <c r="K2848" s="175" t="n"/>
      <c r="L2848" s="175" t="n"/>
      <c r="M2848" s="175" t="n"/>
      <c r="N2848" s="175" t="n"/>
      <c r="O2848" s="175" t="n"/>
      <c r="P2848" s="175" t="n"/>
      <c r="Q2848" s="175" t="n"/>
      <c r="R2848" s="175" t="n"/>
      <c r="S2848" s="257" t="n"/>
      <c r="U2848" s="296" t="n"/>
      <c r="V2848" s="175" t="n"/>
      <c r="W2848" s="175" t="n"/>
      <c r="X2848" s="175" t="n"/>
      <c r="Y2848" s="175" t="n"/>
      <c r="Z2848" s="175" t="n"/>
      <c r="AA2848" s="175" t="n"/>
      <c r="AB2848" s="175" t="n"/>
      <c r="AC2848" s="175" t="n"/>
      <c r="AD2848" s="175" t="n"/>
      <c r="AE2848" s="175" t="n"/>
      <c r="AF2848" s="175" t="n"/>
      <c r="AG2848" s="175" t="n"/>
      <c r="AH2848" s="175" t="n"/>
      <c r="AI2848" s="175" t="n"/>
      <c r="AJ2848" s="175" t="n"/>
    </row>
    <row r="2849">
      <c r="B2849" s="175" t="n"/>
      <c r="C2849" s="175" t="n"/>
      <c r="D2849" s="175" t="n"/>
      <c r="E2849" s="175" t="n"/>
      <c r="F2849" s="175" t="n"/>
      <c r="G2849" s="175" t="n"/>
      <c r="H2849" s="175" t="n"/>
      <c r="I2849" s="175" t="n"/>
      <c r="J2849" s="175" t="n"/>
      <c r="K2849" s="175" t="n"/>
      <c r="L2849" s="175" t="n"/>
      <c r="M2849" s="175" t="n"/>
      <c r="N2849" s="175" t="n"/>
      <c r="O2849" s="175" t="n"/>
      <c r="P2849" s="175" t="n"/>
      <c r="Q2849" s="175" t="n"/>
      <c r="R2849" s="175" t="n"/>
      <c r="S2849" s="257" t="n"/>
      <c r="U2849" s="296" t="n"/>
      <c r="V2849" s="175" t="n"/>
      <c r="W2849" s="175" t="n"/>
      <c r="X2849" s="175" t="n"/>
      <c r="Y2849" s="175" t="n"/>
      <c r="Z2849" s="175" t="n"/>
      <c r="AA2849" s="175" t="n"/>
      <c r="AB2849" s="175" t="n"/>
      <c r="AC2849" s="175" t="n"/>
      <c r="AD2849" s="175" t="n"/>
      <c r="AE2849" s="175" t="n"/>
      <c r="AF2849" s="175" t="n"/>
      <c r="AG2849" s="175" t="n"/>
      <c r="AH2849" s="175" t="n"/>
      <c r="AI2849" s="175" t="n"/>
      <c r="AJ2849" s="175" t="n"/>
    </row>
    <row r="2850">
      <c r="B2850" s="175" t="n"/>
      <c r="C2850" s="175" t="n"/>
      <c r="D2850" s="175" t="n"/>
      <c r="E2850" s="175" t="n"/>
      <c r="F2850" s="175" t="n"/>
      <c r="G2850" s="175" t="n"/>
      <c r="H2850" s="175" t="n"/>
      <c r="I2850" s="175" t="n"/>
      <c r="J2850" s="175" t="n"/>
      <c r="K2850" s="175" t="n"/>
      <c r="L2850" s="175" t="n"/>
      <c r="M2850" s="175" t="n"/>
      <c r="N2850" s="175" t="n"/>
      <c r="O2850" s="175" t="n"/>
      <c r="P2850" s="175" t="n"/>
      <c r="Q2850" s="175" t="n"/>
      <c r="R2850" s="175" t="n"/>
      <c r="S2850" s="257" t="n"/>
      <c r="U2850" s="296" t="n"/>
      <c r="V2850" s="175" t="n"/>
      <c r="W2850" s="175" t="n"/>
      <c r="X2850" s="175" t="n"/>
      <c r="Y2850" s="175" t="n"/>
      <c r="Z2850" s="175" t="n"/>
      <c r="AA2850" s="175" t="n"/>
      <c r="AB2850" s="175" t="n"/>
      <c r="AC2850" s="175" t="n"/>
      <c r="AD2850" s="175" t="n"/>
      <c r="AE2850" s="175" t="n"/>
      <c r="AF2850" s="175" t="n"/>
      <c r="AG2850" s="175" t="n"/>
      <c r="AH2850" s="175" t="n"/>
      <c r="AI2850" s="175" t="n"/>
      <c r="AJ2850" s="175" t="n"/>
    </row>
    <row r="2851">
      <c r="B2851" s="175" t="n"/>
      <c r="C2851" s="175" t="n"/>
      <c r="D2851" s="175" t="n"/>
      <c r="E2851" s="175" t="n"/>
      <c r="F2851" s="175" t="n"/>
      <c r="G2851" s="175" t="n"/>
      <c r="H2851" s="175" t="n"/>
      <c r="I2851" s="175" t="n"/>
      <c r="J2851" s="175" t="n"/>
      <c r="K2851" s="175" t="n"/>
      <c r="L2851" s="175" t="n"/>
      <c r="M2851" s="175" t="n"/>
      <c r="N2851" s="175" t="n"/>
      <c r="O2851" s="175" t="n"/>
      <c r="P2851" s="175" t="n"/>
      <c r="Q2851" s="175" t="n"/>
      <c r="R2851" s="175" t="n"/>
      <c r="S2851" s="257" t="n"/>
      <c r="U2851" s="296" t="n"/>
      <c r="V2851" s="175" t="n"/>
      <c r="W2851" s="175" t="n"/>
      <c r="X2851" s="175" t="n"/>
      <c r="Y2851" s="175" t="n"/>
      <c r="Z2851" s="175" t="n"/>
      <c r="AA2851" s="175" t="n"/>
      <c r="AB2851" s="175" t="n"/>
      <c r="AC2851" s="175" t="n"/>
      <c r="AD2851" s="175" t="n"/>
      <c r="AE2851" s="175" t="n"/>
      <c r="AF2851" s="175" t="n"/>
      <c r="AG2851" s="175" t="n"/>
      <c r="AH2851" s="175" t="n"/>
      <c r="AI2851" s="175" t="n"/>
      <c r="AJ2851" s="175" t="n"/>
    </row>
    <row r="2852">
      <c r="B2852" s="175" t="n"/>
      <c r="C2852" s="175" t="n"/>
      <c r="D2852" s="175" t="n"/>
      <c r="E2852" s="175" t="n"/>
      <c r="F2852" s="175" t="n"/>
      <c r="G2852" s="175" t="n"/>
      <c r="H2852" s="175" t="n"/>
      <c r="I2852" s="175" t="n"/>
      <c r="J2852" s="175" t="n"/>
      <c r="K2852" s="175" t="n"/>
      <c r="L2852" s="175" t="n"/>
      <c r="M2852" s="175" t="n"/>
      <c r="N2852" s="175" t="n"/>
      <c r="O2852" s="175" t="n"/>
      <c r="P2852" s="175" t="n"/>
      <c r="Q2852" s="175" t="n"/>
      <c r="R2852" s="175" t="n"/>
      <c r="S2852" s="257" t="n"/>
      <c r="U2852" s="296" t="n"/>
      <c r="V2852" s="175" t="n"/>
      <c r="W2852" s="175" t="n"/>
      <c r="X2852" s="175" t="n"/>
      <c r="Y2852" s="175" t="n"/>
      <c r="Z2852" s="175" t="n"/>
      <c r="AA2852" s="175" t="n"/>
      <c r="AB2852" s="175" t="n"/>
      <c r="AC2852" s="175" t="n"/>
      <c r="AD2852" s="175" t="n"/>
      <c r="AE2852" s="175" t="n"/>
      <c r="AF2852" s="175" t="n"/>
      <c r="AG2852" s="175" t="n"/>
      <c r="AH2852" s="175" t="n"/>
      <c r="AI2852" s="175" t="n"/>
      <c r="AJ2852" s="175" t="n"/>
    </row>
    <row r="2853">
      <c r="B2853" s="175" t="n"/>
      <c r="C2853" s="175" t="n"/>
      <c r="D2853" s="175" t="n"/>
      <c r="E2853" s="175" t="n"/>
      <c r="F2853" s="175" t="n"/>
      <c r="G2853" s="175" t="n"/>
      <c r="H2853" s="175" t="n"/>
      <c r="I2853" s="175" t="n"/>
      <c r="J2853" s="175" t="n"/>
      <c r="K2853" s="175" t="n"/>
      <c r="L2853" s="175" t="n"/>
      <c r="M2853" s="175" t="n"/>
      <c r="N2853" s="175" t="n"/>
      <c r="O2853" s="175" t="n"/>
      <c r="P2853" s="175" t="n"/>
      <c r="Q2853" s="175" t="n"/>
      <c r="R2853" s="175" t="n"/>
      <c r="S2853" s="257" t="n"/>
      <c r="U2853" s="296" t="n"/>
      <c r="V2853" s="175" t="n"/>
      <c r="W2853" s="175" t="n"/>
      <c r="X2853" s="175" t="n"/>
      <c r="Y2853" s="175" t="n"/>
      <c r="Z2853" s="175" t="n"/>
      <c r="AA2853" s="175" t="n"/>
      <c r="AB2853" s="175" t="n"/>
      <c r="AC2853" s="175" t="n"/>
      <c r="AD2853" s="175" t="n"/>
      <c r="AE2853" s="175" t="n"/>
      <c r="AF2853" s="175" t="n"/>
      <c r="AG2853" s="175" t="n"/>
      <c r="AH2853" s="175" t="n"/>
      <c r="AI2853" s="175" t="n"/>
      <c r="AJ2853" s="175" t="n"/>
    </row>
    <row r="2854">
      <c r="B2854" s="175" t="n"/>
      <c r="C2854" s="175" t="n"/>
      <c r="D2854" s="175" t="n"/>
      <c r="E2854" s="175" t="n"/>
      <c r="F2854" s="175" t="n"/>
      <c r="G2854" s="175" t="n"/>
      <c r="H2854" s="175" t="n"/>
      <c r="I2854" s="175" t="n"/>
      <c r="J2854" s="175" t="n"/>
      <c r="K2854" s="175" t="n"/>
      <c r="L2854" s="175" t="n"/>
      <c r="M2854" s="175" t="n"/>
      <c r="N2854" s="175" t="n"/>
      <c r="O2854" s="175" t="n"/>
      <c r="P2854" s="175" t="n"/>
      <c r="Q2854" s="175" t="n"/>
      <c r="R2854" s="175" t="n"/>
      <c r="S2854" s="257" t="n"/>
      <c r="U2854" s="296" t="n"/>
      <c r="V2854" s="175" t="n"/>
      <c r="W2854" s="175" t="n"/>
      <c r="X2854" s="175" t="n"/>
      <c r="Y2854" s="175" t="n"/>
      <c r="Z2854" s="175" t="n"/>
      <c r="AA2854" s="175" t="n"/>
      <c r="AB2854" s="175" t="n"/>
      <c r="AC2854" s="175" t="n"/>
      <c r="AD2854" s="175" t="n"/>
      <c r="AE2854" s="175" t="n"/>
      <c r="AF2854" s="175" t="n"/>
      <c r="AG2854" s="175" t="n"/>
      <c r="AH2854" s="175" t="n"/>
      <c r="AI2854" s="175" t="n"/>
      <c r="AJ2854" s="175" t="n"/>
    </row>
    <row r="2855">
      <c r="B2855" s="175" t="n"/>
      <c r="C2855" s="175" t="n"/>
      <c r="D2855" s="175" t="n"/>
      <c r="E2855" s="175" t="n"/>
      <c r="F2855" s="175" t="n"/>
      <c r="G2855" s="175" t="n"/>
      <c r="H2855" s="175" t="n"/>
      <c r="I2855" s="175" t="n"/>
      <c r="J2855" s="175" t="n"/>
      <c r="K2855" s="175" t="n"/>
      <c r="L2855" s="175" t="n"/>
      <c r="M2855" s="175" t="n"/>
      <c r="N2855" s="175" t="n"/>
      <c r="O2855" s="175" t="n"/>
      <c r="P2855" s="175" t="n"/>
      <c r="Q2855" s="175" t="n"/>
      <c r="R2855" s="175" t="n"/>
      <c r="S2855" s="257" t="n"/>
      <c r="U2855" s="296" t="n"/>
      <c r="V2855" s="175" t="n"/>
      <c r="W2855" s="175" t="n"/>
      <c r="X2855" s="175" t="n"/>
      <c r="Y2855" s="175" t="n"/>
      <c r="Z2855" s="175" t="n"/>
      <c r="AA2855" s="175" t="n"/>
      <c r="AB2855" s="175" t="n"/>
      <c r="AC2855" s="175" t="n"/>
      <c r="AD2855" s="175" t="n"/>
      <c r="AE2855" s="175" t="n"/>
      <c r="AF2855" s="175" t="n"/>
      <c r="AG2855" s="175" t="n"/>
      <c r="AH2855" s="175" t="n"/>
      <c r="AI2855" s="175" t="n"/>
      <c r="AJ2855" s="175" t="n"/>
    </row>
    <row r="2856">
      <c r="B2856" s="175" t="n"/>
      <c r="C2856" s="175" t="n"/>
      <c r="D2856" s="175" t="n"/>
      <c r="E2856" s="175" t="n"/>
      <c r="F2856" s="175" t="n"/>
      <c r="G2856" s="175" t="n"/>
      <c r="H2856" s="175" t="n"/>
      <c r="I2856" s="175" t="n"/>
      <c r="J2856" s="175" t="n"/>
      <c r="K2856" s="175" t="n"/>
      <c r="L2856" s="175" t="n"/>
      <c r="M2856" s="175" t="n"/>
      <c r="N2856" s="175" t="n"/>
      <c r="O2856" s="175" t="n"/>
      <c r="P2856" s="175" t="n"/>
      <c r="Q2856" s="175" t="n"/>
      <c r="R2856" s="175" t="n"/>
      <c r="S2856" s="257" t="n"/>
      <c r="U2856" s="296" t="n"/>
      <c r="V2856" s="175" t="n"/>
      <c r="W2856" s="175" t="n"/>
      <c r="X2856" s="175" t="n"/>
      <c r="Y2856" s="175" t="n"/>
      <c r="Z2856" s="175" t="n"/>
      <c r="AA2856" s="175" t="n"/>
      <c r="AB2856" s="175" t="n"/>
      <c r="AC2856" s="175" t="n"/>
      <c r="AD2856" s="175" t="n"/>
      <c r="AE2856" s="175" t="n"/>
      <c r="AF2856" s="175" t="n"/>
      <c r="AG2856" s="175" t="n"/>
      <c r="AH2856" s="175" t="n"/>
      <c r="AI2856" s="175" t="n"/>
      <c r="AJ2856" s="175" t="n"/>
    </row>
    <row r="2857">
      <c r="B2857" s="175" t="n"/>
      <c r="C2857" s="175" t="n"/>
      <c r="D2857" s="175" t="n"/>
      <c r="E2857" s="175" t="n"/>
      <c r="F2857" s="175" t="n"/>
      <c r="G2857" s="175" t="n"/>
      <c r="H2857" s="175" t="n"/>
      <c r="I2857" s="175" t="n"/>
      <c r="J2857" s="175" t="n"/>
      <c r="K2857" s="175" t="n"/>
      <c r="L2857" s="175" t="n"/>
      <c r="M2857" s="175" t="n"/>
      <c r="N2857" s="175" t="n"/>
      <c r="O2857" s="175" t="n"/>
      <c r="P2857" s="175" t="n"/>
      <c r="Q2857" s="175" t="n"/>
      <c r="R2857" s="175" t="n"/>
      <c r="S2857" s="257" t="n"/>
      <c r="U2857" s="296" t="n"/>
      <c r="V2857" s="175" t="n"/>
      <c r="W2857" s="175" t="n"/>
      <c r="X2857" s="175" t="n"/>
      <c r="Y2857" s="175" t="n"/>
      <c r="Z2857" s="175" t="n"/>
      <c r="AA2857" s="175" t="n"/>
      <c r="AB2857" s="175" t="n"/>
      <c r="AC2857" s="175" t="n"/>
      <c r="AD2857" s="175" t="n"/>
      <c r="AE2857" s="175" t="n"/>
      <c r="AF2857" s="175" t="n"/>
      <c r="AG2857" s="175" t="n"/>
      <c r="AH2857" s="175" t="n"/>
      <c r="AI2857" s="175" t="n"/>
      <c r="AJ2857" s="175" t="n"/>
    </row>
    <row r="2858">
      <c r="B2858" s="175" t="n"/>
      <c r="C2858" s="175" t="n"/>
      <c r="D2858" s="175" t="n"/>
      <c r="E2858" s="175" t="n"/>
      <c r="F2858" s="175" t="n"/>
      <c r="G2858" s="175" t="n"/>
      <c r="H2858" s="175" t="n"/>
      <c r="I2858" s="175" t="n"/>
      <c r="J2858" s="175" t="n"/>
      <c r="K2858" s="175" t="n"/>
      <c r="L2858" s="175" t="n"/>
      <c r="M2858" s="175" t="n"/>
      <c r="N2858" s="175" t="n"/>
      <c r="O2858" s="175" t="n"/>
      <c r="P2858" s="175" t="n"/>
      <c r="Q2858" s="175" t="n"/>
      <c r="R2858" s="175" t="n"/>
      <c r="S2858" s="257" t="n"/>
      <c r="U2858" s="296" t="n"/>
      <c r="V2858" s="175" t="n"/>
      <c r="W2858" s="175" t="n"/>
      <c r="X2858" s="175" t="n"/>
      <c r="Y2858" s="175" t="n"/>
      <c r="Z2858" s="175" t="n"/>
      <c r="AA2858" s="175" t="n"/>
      <c r="AB2858" s="175" t="n"/>
      <c r="AC2858" s="175" t="n"/>
      <c r="AD2858" s="175" t="n"/>
      <c r="AE2858" s="175" t="n"/>
      <c r="AF2858" s="175" t="n"/>
      <c r="AG2858" s="175" t="n"/>
      <c r="AH2858" s="175" t="n"/>
      <c r="AI2858" s="175" t="n"/>
      <c r="AJ2858" s="175" t="n"/>
    </row>
    <row r="2859">
      <c r="B2859" s="175" t="n"/>
      <c r="C2859" s="175" t="n"/>
      <c r="D2859" s="175" t="n"/>
      <c r="E2859" s="175" t="n"/>
      <c r="F2859" s="175" t="n"/>
      <c r="G2859" s="175" t="n"/>
      <c r="H2859" s="175" t="n"/>
      <c r="I2859" s="175" t="n"/>
      <c r="J2859" s="175" t="n"/>
      <c r="K2859" s="175" t="n"/>
      <c r="L2859" s="175" t="n"/>
      <c r="M2859" s="175" t="n"/>
      <c r="N2859" s="175" t="n"/>
      <c r="O2859" s="175" t="n"/>
      <c r="P2859" s="175" t="n"/>
      <c r="Q2859" s="175" t="n"/>
      <c r="R2859" s="175" t="n"/>
      <c r="S2859" s="257" t="n"/>
      <c r="U2859" s="296" t="n"/>
      <c r="V2859" s="175" t="n"/>
      <c r="W2859" s="175" t="n"/>
      <c r="X2859" s="175" t="n"/>
      <c r="Y2859" s="175" t="n"/>
      <c r="Z2859" s="175" t="n"/>
      <c r="AA2859" s="175" t="n"/>
      <c r="AB2859" s="175" t="n"/>
      <c r="AC2859" s="175" t="n"/>
      <c r="AD2859" s="175" t="n"/>
      <c r="AE2859" s="175" t="n"/>
      <c r="AF2859" s="175" t="n"/>
      <c r="AG2859" s="175" t="n"/>
      <c r="AH2859" s="175" t="n"/>
      <c r="AI2859" s="175" t="n"/>
      <c r="AJ2859" s="175" t="n"/>
    </row>
    <row r="2860">
      <c r="B2860" s="175" t="n"/>
      <c r="C2860" s="175" t="n"/>
      <c r="D2860" s="175" t="n"/>
      <c r="E2860" s="175" t="n"/>
      <c r="F2860" s="175" t="n"/>
      <c r="G2860" s="175" t="n"/>
      <c r="H2860" s="175" t="n"/>
      <c r="I2860" s="175" t="n"/>
      <c r="J2860" s="175" t="n"/>
      <c r="K2860" s="175" t="n"/>
      <c r="L2860" s="175" t="n"/>
      <c r="M2860" s="175" t="n"/>
      <c r="N2860" s="175" t="n"/>
      <c r="O2860" s="175" t="n"/>
      <c r="P2860" s="175" t="n"/>
      <c r="Q2860" s="175" t="n"/>
      <c r="R2860" s="175" t="n"/>
      <c r="S2860" s="257" t="n"/>
      <c r="U2860" s="296" t="n"/>
      <c r="V2860" s="175" t="n"/>
      <c r="W2860" s="175" t="n"/>
      <c r="X2860" s="175" t="n"/>
      <c r="Y2860" s="175" t="n"/>
      <c r="Z2860" s="175" t="n"/>
      <c r="AA2860" s="175" t="n"/>
      <c r="AB2860" s="175" t="n"/>
      <c r="AC2860" s="175" t="n"/>
      <c r="AD2860" s="175" t="n"/>
      <c r="AE2860" s="175" t="n"/>
      <c r="AF2860" s="175" t="n"/>
      <c r="AG2860" s="175" t="n"/>
      <c r="AH2860" s="175" t="n"/>
      <c r="AI2860" s="175" t="n"/>
      <c r="AJ2860" s="175" t="n"/>
    </row>
    <row r="2861">
      <c r="B2861" s="175" t="n"/>
      <c r="C2861" s="175" t="n"/>
      <c r="D2861" s="175" t="n"/>
      <c r="E2861" s="175" t="n"/>
      <c r="F2861" s="175" t="n"/>
      <c r="G2861" s="175" t="n"/>
      <c r="H2861" s="175" t="n"/>
      <c r="I2861" s="175" t="n"/>
      <c r="J2861" s="175" t="n"/>
      <c r="K2861" s="175" t="n"/>
      <c r="L2861" s="175" t="n"/>
      <c r="M2861" s="175" t="n"/>
      <c r="N2861" s="175" t="n"/>
      <c r="O2861" s="175" t="n"/>
      <c r="P2861" s="175" t="n"/>
      <c r="Q2861" s="175" t="n"/>
      <c r="R2861" s="175" t="n"/>
      <c r="S2861" s="257" t="n"/>
      <c r="U2861" s="296" t="n"/>
      <c r="V2861" s="175" t="n"/>
      <c r="W2861" s="175" t="n"/>
      <c r="X2861" s="175" t="n"/>
      <c r="Y2861" s="175" t="n"/>
      <c r="Z2861" s="175" t="n"/>
      <c r="AA2861" s="175" t="n"/>
      <c r="AB2861" s="175" t="n"/>
      <c r="AC2861" s="175" t="n"/>
      <c r="AD2861" s="175" t="n"/>
      <c r="AE2861" s="175" t="n"/>
      <c r="AF2861" s="175" t="n"/>
      <c r="AG2861" s="175" t="n"/>
      <c r="AH2861" s="175" t="n"/>
      <c r="AI2861" s="175" t="n"/>
      <c r="AJ2861" s="175" t="n"/>
    </row>
    <row r="2862">
      <c r="B2862" s="175" t="n"/>
      <c r="C2862" s="175" t="n"/>
      <c r="D2862" s="175" t="n"/>
      <c r="E2862" s="175" t="n"/>
      <c r="F2862" s="175" t="n"/>
      <c r="G2862" s="175" t="n"/>
      <c r="H2862" s="175" t="n"/>
      <c r="I2862" s="175" t="n"/>
      <c r="J2862" s="175" t="n"/>
      <c r="K2862" s="175" t="n"/>
      <c r="L2862" s="175" t="n"/>
      <c r="M2862" s="175" t="n"/>
      <c r="N2862" s="175" t="n"/>
      <c r="O2862" s="175" t="n"/>
      <c r="P2862" s="175" t="n"/>
      <c r="Q2862" s="175" t="n"/>
      <c r="R2862" s="175" t="n"/>
      <c r="S2862" s="257" t="n"/>
      <c r="U2862" s="296" t="n"/>
      <c r="V2862" s="175" t="n"/>
      <c r="W2862" s="175" t="n"/>
      <c r="X2862" s="175" t="n"/>
      <c r="Y2862" s="175" t="n"/>
      <c r="Z2862" s="175" t="n"/>
      <c r="AA2862" s="175" t="n"/>
      <c r="AB2862" s="175" t="n"/>
      <c r="AC2862" s="175" t="n"/>
      <c r="AD2862" s="175" t="n"/>
      <c r="AE2862" s="175" t="n"/>
      <c r="AF2862" s="175" t="n"/>
      <c r="AG2862" s="175" t="n"/>
      <c r="AH2862" s="175" t="n"/>
      <c r="AI2862" s="175" t="n"/>
      <c r="AJ2862" s="175" t="n"/>
    </row>
    <row r="2863">
      <c r="B2863" s="175" t="n"/>
      <c r="C2863" s="175" t="n"/>
      <c r="D2863" s="175" t="n"/>
      <c r="E2863" s="175" t="n"/>
      <c r="F2863" s="175" t="n"/>
      <c r="G2863" s="175" t="n"/>
      <c r="H2863" s="175" t="n"/>
      <c r="I2863" s="175" t="n"/>
      <c r="J2863" s="175" t="n"/>
      <c r="K2863" s="175" t="n"/>
      <c r="L2863" s="175" t="n"/>
      <c r="M2863" s="175" t="n"/>
      <c r="N2863" s="175" t="n"/>
      <c r="O2863" s="175" t="n"/>
      <c r="P2863" s="175" t="n"/>
      <c r="Q2863" s="175" t="n"/>
      <c r="R2863" s="175" t="n"/>
      <c r="S2863" s="257" t="n"/>
      <c r="U2863" s="296" t="n"/>
      <c r="V2863" s="175" t="n"/>
      <c r="W2863" s="175" t="n"/>
      <c r="X2863" s="175" t="n"/>
      <c r="Y2863" s="175" t="n"/>
      <c r="Z2863" s="175" t="n"/>
      <c r="AA2863" s="175" t="n"/>
      <c r="AB2863" s="175" t="n"/>
      <c r="AC2863" s="175" t="n"/>
      <c r="AD2863" s="175" t="n"/>
      <c r="AE2863" s="175" t="n"/>
      <c r="AF2863" s="175" t="n"/>
      <c r="AG2863" s="175" t="n"/>
      <c r="AH2863" s="175" t="n"/>
      <c r="AI2863" s="175" t="n"/>
      <c r="AJ2863" s="175" t="n"/>
    </row>
    <row r="2864">
      <c r="B2864" s="175" t="n"/>
      <c r="C2864" s="175" t="n"/>
      <c r="D2864" s="175" t="n"/>
      <c r="E2864" s="175" t="n"/>
      <c r="F2864" s="175" t="n"/>
      <c r="G2864" s="175" t="n"/>
      <c r="H2864" s="175" t="n"/>
      <c r="I2864" s="175" t="n"/>
      <c r="J2864" s="175" t="n"/>
      <c r="K2864" s="175" t="n"/>
      <c r="L2864" s="175" t="n"/>
      <c r="M2864" s="175" t="n"/>
      <c r="N2864" s="175" t="n"/>
      <c r="O2864" s="175" t="n"/>
      <c r="P2864" s="175" t="n"/>
      <c r="Q2864" s="175" t="n"/>
      <c r="R2864" s="175" t="n"/>
      <c r="S2864" s="257" t="n"/>
      <c r="U2864" s="296" t="n"/>
      <c r="V2864" s="175" t="n"/>
      <c r="W2864" s="175" t="n"/>
      <c r="X2864" s="175" t="n"/>
      <c r="Y2864" s="175" t="n"/>
      <c r="Z2864" s="175" t="n"/>
      <c r="AA2864" s="175" t="n"/>
      <c r="AB2864" s="175" t="n"/>
      <c r="AC2864" s="175" t="n"/>
      <c r="AD2864" s="175" t="n"/>
      <c r="AE2864" s="175" t="n"/>
      <c r="AF2864" s="175" t="n"/>
      <c r="AG2864" s="175" t="n"/>
      <c r="AH2864" s="175" t="n"/>
      <c r="AI2864" s="175" t="n"/>
      <c r="AJ2864" s="175" t="n"/>
    </row>
    <row r="2865">
      <c r="B2865" s="175" t="n"/>
      <c r="C2865" s="175" t="n"/>
      <c r="D2865" s="175" t="n"/>
      <c r="E2865" s="175" t="n"/>
      <c r="F2865" s="175" t="n"/>
      <c r="G2865" s="175" t="n"/>
      <c r="H2865" s="175" t="n"/>
      <c r="I2865" s="175" t="n"/>
      <c r="J2865" s="175" t="n"/>
      <c r="K2865" s="175" t="n"/>
      <c r="L2865" s="175" t="n"/>
      <c r="M2865" s="175" t="n"/>
      <c r="N2865" s="175" t="n"/>
      <c r="O2865" s="175" t="n"/>
      <c r="P2865" s="175" t="n"/>
      <c r="Q2865" s="175" t="n"/>
      <c r="R2865" s="175" t="n"/>
      <c r="S2865" s="257" t="n"/>
      <c r="U2865" s="296" t="n"/>
      <c r="V2865" s="175" t="n"/>
      <c r="W2865" s="175" t="n"/>
      <c r="X2865" s="175" t="n"/>
      <c r="Y2865" s="175" t="n"/>
      <c r="Z2865" s="175" t="n"/>
      <c r="AA2865" s="175" t="n"/>
      <c r="AB2865" s="175" t="n"/>
      <c r="AC2865" s="175" t="n"/>
      <c r="AD2865" s="175" t="n"/>
      <c r="AE2865" s="175" t="n"/>
      <c r="AF2865" s="175" t="n"/>
      <c r="AG2865" s="175" t="n"/>
      <c r="AH2865" s="175" t="n"/>
      <c r="AI2865" s="175" t="n"/>
      <c r="AJ2865" s="175" t="n"/>
    </row>
    <row r="2866">
      <c r="B2866" s="175" t="n"/>
      <c r="C2866" s="175" t="n"/>
      <c r="D2866" s="175" t="n"/>
      <c r="E2866" s="175" t="n"/>
      <c r="F2866" s="175" t="n"/>
      <c r="G2866" s="175" t="n"/>
      <c r="H2866" s="175" t="n"/>
      <c r="I2866" s="175" t="n"/>
      <c r="J2866" s="175" t="n"/>
      <c r="K2866" s="175" t="n"/>
      <c r="L2866" s="175" t="n"/>
      <c r="M2866" s="175" t="n"/>
      <c r="N2866" s="175" t="n"/>
      <c r="O2866" s="175" t="n"/>
      <c r="P2866" s="175" t="n"/>
      <c r="Q2866" s="175" t="n"/>
      <c r="R2866" s="175" t="n"/>
      <c r="S2866" s="257" t="n"/>
      <c r="U2866" s="296" t="n"/>
      <c r="V2866" s="175" t="n"/>
      <c r="W2866" s="175" t="n"/>
      <c r="X2866" s="175" t="n"/>
      <c r="Y2866" s="175" t="n"/>
      <c r="Z2866" s="175" t="n"/>
      <c r="AA2866" s="175" t="n"/>
      <c r="AB2866" s="175" t="n"/>
      <c r="AC2866" s="175" t="n"/>
      <c r="AD2866" s="175" t="n"/>
      <c r="AE2866" s="175" t="n"/>
      <c r="AF2866" s="175" t="n"/>
      <c r="AG2866" s="175" t="n"/>
      <c r="AH2866" s="175" t="n"/>
      <c r="AI2866" s="175" t="n"/>
      <c r="AJ2866" s="175" t="n"/>
    </row>
    <row r="2867">
      <c r="B2867" s="175" t="n"/>
      <c r="C2867" s="175" t="n"/>
      <c r="D2867" s="175" t="n"/>
      <c r="E2867" s="175" t="n"/>
      <c r="F2867" s="175" t="n"/>
      <c r="G2867" s="175" t="n"/>
      <c r="H2867" s="175" t="n"/>
      <c r="I2867" s="175" t="n"/>
      <c r="J2867" s="175" t="n"/>
      <c r="K2867" s="175" t="n"/>
      <c r="L2867" s="175" t="n"/>
      <c r="M2867" s="175" t="n"/>
      <c r="N2867" s="175" t="n"/>
      <c r="O2867" s="175" t="n"/>
      <c r="P2867" s="175" t="n"/>
      <c r="Q2867" s="175" t="n"/>
      <c r="R2867" s="175" t="n"/>
      <c r="S2867" s="257" t="n"/>
      <c r="U2867" s="296" t="n"/>
      <c r="V2867" s="175" t="n"/>
      <c r="W2867" s="175" t="n"/>
      <c r="X2867" s="175" t="n"/>
      <c r="Y2867" s="175" t="n"/>
      <c r="Z2867" s="175" t="n"/>
      <c r="AA2867" s="175" t="n"/>
      <c r="AB2867" s="175" t="n"/>
      <c r="AC2867" s="175" t="n"/>
      <c r="AD2867" s="175" t="n"/>
      <c r="AE2867" s="175" t="n"/>
      <c r="AF2867" s="175" t="n"/>
      <c r="AG2867" s="175" t="n"/>
      <c r="AH2867" s="175" t="n"/>
      <c r="AI2867" s="175" t="n"/>
      <c r="AJ2867" s="175" t="n"/>
    </row>
    <row r="2868">
      <c r="B2868" s="175" t="n"/>
      <c r="C2868" s="175" t="n"/>
      <c r="D2868" s="175" t="n"/>
      <c r="E2868" s="175" t="n"/>
      <c r="F2868" s="175" t="n"/>
      <c r="G2868" s="175" t="n"/>
      <c r="H2868" s="175" t="n"/>
      <c r="I2868" s="175" t="n"/>
      <c r="J2868" s="175" t="n"/>
      <c r="K2868" s="175" t="n"/>
      <c r="L2868" s="175" t="n"/>
      <c r="M2868" s="175" t="n"/>
      <c r="N2868" s="175" t="n"/>
      <c r="O2868" s="175" t="n"/>
      <c r="P2868" s="175" t="n"/>
      <c r="Q2868" s="175" t="n"/>
      <c r="R2868" s="175" t="n"/>
      <c r="S2868" s="257" t="n"/>
      <c r="U2868" s="296" t="n"/>
      <c r="V2868" s="175" t="n"/>
      <c r="W2868" s="175" t="n"/>
      <c r="X2868" s="175" t="n"/>
      <c r="Y2868" s="175" t="n"/>
      <c r="Z2868" s="175" t="n"/>
      <c r="AA2868" s="175" t="n"/>
      <c r="AB2868" s="175" t="n"/>
      <c r="AC2868" s="175" t="n"/>
      <c r="AD2868" s="175" t="n"/>
      <c r="AE2868" s="175" t="n"/>
      <c r="AF2868" s="175" t="n"/>
      <c r="AG2868" s="175" t="n"/>
      <c r="AH2868" s="175" t="n"/>
      <c r="AI2868" s="175" t="n"/>
      <c r="AJ2868" s="175" t="n"/>
    </row>
    <row r="2869">
      <c r="B2869" s="175" t="n"/>
      <c r="C2869" s="175" t="n"/>
      <c r="D2869" s="175" t="n"/>
      <c r="E2869" s="175" t="n"/>
      <c r="F2869" s="175" t="n"/>
      <c r="G2869" s="175" t="n"/>
      <c r="H2869" s="175" t="n"/>
      <c r="I2869" s="175" t="n"/>
      <c r="J2869" s="175" t="n"/>
      <c r="K2869" s="175" t="n"/>
      <c r="L2869" s="175" t="n"/>
      <c r="M2869" s="175" t="n"/>
      <c r="N2869" s="175" t="n"/>
      <c r="O2869" s="175" t="n"/>
      <c r="P2869" s="175" t="n"/>
      <c r="Q2869" s="175" t="n"/>
      <c r="R2869" s="175" t="n"/>
      <c r="S2869" s="257" t="n"/>
      <c r="U2869" s="296" t="n"/>
      <c r="V2869" s="175" t="n"/>
      <c r="W2869" s="175" t="n"/>
      <c r="X2869" s="175" t="n"/>
      <c r="Y2869" s="175" t="n"/>
      <c r="Z2869" s="175" t="n"/>
      <c r="AA2869" s="175" t="n"/>
      <c r="AB2869" s="175" t="n"/>
      <c r="AC2869" s="175" t="n"/>
      <c r="AD2869" s="175" t="n"/>
      <c r="AE2869" s="175" t="n"/>
      <c r="AF2869" s="175" t="n"/>
      <c r="AG2869" s="175" t="n"/>
      <c r="AH2869" s="175" t="n"/>
      <c r="AI2869" s="175" t="n"/>
      <c r="AJ2869" s="175" t="n"/>
    </row>
    <row r="2870">
      <c r="B2870" s="175" t="n"/>
      <c r="C2870" s="175" t="n"/>
      <c r="D2870" s="175" t="n"/>
      <c r="E2870" s="175" t="n"/>
      <c r="F2870" s="175" t="n"/>
      <c r="G2870" s="175" t="n"/>
      <c r="H2870" s="175" t="n"/>
      <c r="I2870" s="175" t="n"/>
      <c r="J2870" s="175" t="n"/>
      <c r="K2870" s="175" t="n"/>
      <c r="L2870" s="175" t="n"/>
      <c r="M2870" s="175" t="n"/>
      <c r="N2870" s="175" t="n"/>
      <c r="O2870" s="175" t="n"/>
      <c r="P2870" s="175" t="n"/>
      <c r="Q2870" s="175" t="n"/>
      <c r="R2870" s="175" t="n"/>
      <c r="S2870" s="257" t="n"/>
      <c r="U2870" s="296" t="n"/>
      <c r="V2870" s="175" t="n"/>
      <c r="W2870" s="175" t="n"/>
      <c r="X2870" s="175" t="n"/>
      <c r="Y2870" s="175" t="n"/>
      <c r="Z2870" s="175" t="n"/>
      <c r="AA2870" s="175" t="n"/>
      <c r="AB2870" s="175" t="n"/>
      <c r="AC2870" s="175" t="n"/>
      <c r="AD2870" s="175" t="n"/>
      <c r="AE2870" s="175" t="n"/>
      <c r="AF2870" s="175" t="n"/>
      <c r="AG2870" s="175" t="n"/>
      <c r="AH2870" s="175" t="n"/>
      <c r="AI2870" s="175" t="n"/>
      <c r="AJ2870" s="175" t="n"/>
    </row>
    <row r="2871">
      <c r="B2871" s="175" t="n"/>
      <c r="C2871" s="175" t="n"/>
      <c r="D2871" s="175" t="n"/>
      <c r="E2871" s="175" t="n"/>
      <c r="F2871" s="175" t="n"/>
      <c r="G2871" s="175" t="n"/>
      <c r="H2871" s="175" t="n"/>
      <c r="I2871" s="175" t="n"/>
      <c r="J2871" s="175" t="n"/>
      <c r="K2871" s="175" t="n"/>
      <c r="L2871" s="175" t="n"/>
      <c r="M2871" s="175" t="n"/>
      <c r="N2871" s="175" t="n"/>
      <c r="O2871" s="175" t="n"/>
      <c r="P2871" s="175" t="n"/>
      <c r="Q2871" s="175" t="n"/>
      <c r="R2871" s="175" t="n"/>
      <c r="S2871" s="257" t="n"/>
      <c r="U2871" s="296" t="n"/>
      <c r="V2871" s="175" t="n"/>
      <c r="W2871" s="175" t="n"/>
      <c r="X2871" s="175" t="n"/>
      <c r="Y2871" s="175" t="n"/>
      <c r="Z2871" s="175" t="n"/>
      <c r="AA2871" s="175" t="n"/>
      <c r="AB2871" s="175" t="n"/>
      <c r="AC2871" s="175" t="n"/>
      <c r="AD2871" s="175" t="n"/>
      <c r="AE2871" s="175" t="n"/>
      <c r="AF2871" s="175" t="n"/>
      <c r="AG2871" s="175" t="n"/>
      <c r="AH2871" s="175" t="n"/>
      <c r="AI2871" s="175" t="n"/>
      <c r="AJ2871" s="175" t="n"/>
    </row>
    <row r="2872">
      <c r="B2872" s="175" t="n"/>
      <c r="C2872" s="175" t="n"/>
      <c r="D2872" s="175" t="n"/>
      <c r="E2872" s="175" t="n"/>
      <c r="F2872" s="175" t="n"/>
      <c r="G2872" s="175" t="n"/>
      <c r="H2872" s="175" t="n"/>
      <c r="I2872" s="175" t="n"/>
      <c r="J2872" s="175" t="n"/>
      <c r="K2872" s="175" t="n"/>
      <c r="L2872" s="175" t="n"/>
      <c r="M2872" s="175" t="n"/>
      <c r="N2872" s="175" t="n"/>
      <c r="O2872" s="175" t="n"/>
      <c r="P2872" s="175" t="n"/>
      <c r="Q2872" s="175" t="n"/>
      <c r="R2872" s="175" t="n"/>
      <c r="S2872" s="257" t="n"/>
      <c r="U2872" s="296" t="n"/>
      <c r="V2872" s="175" t="n"/>
      <c r="W2872" s="175" t="n"/>
      <c r="X2872" s="175" t="n"/>
      <c r="Y2872" s="175" t="n"/>
      <c r="Z2872" s="175" t="n"/>
      <c r="AA2872" s="175" t="n"/>
      <c r="AB2872" s="175" t="n"/>
      <c r="AC2872" s="175" t="n"/>
      <c r="AD2872" s="175" t="n"/>
      <c r="AE2872" s="175" t="n"/>
      <c r="AF2872" s="175" t="n"/>
      <c r="AG2872" s="175" t="n"/>
      <c r="AH2872" s="175" t="n"/>
      <c r="AI2872" s="175" t="n"/>
      <c r="AJ2872" s="175" t="n"/>
    </row>
    <row r="2873">
      <c r="B2873" s="175" t="n"/>
      <c r="C2873" s="175" t="n"/>
      <c r="D2873" s="175" t="n"/>
      <c r="E2873" s="175" t="n"/>
      <c r="F2873" s="175" t="n"/>
      <c r="G2873" s="175" t="n"/>
      <c r="H2873" s="175" t="n"/>
      <c r="I2873" s="175" t="n"/>
      <c r="J2873" s="175" t="n"/>
      <c r="K2873" s="175" t="n"/>
      <c r="L2873" s="175" t="n"/>
      <c r="M2873" s="175" t="n"/>
      <c r="N2873" s="175" t="n"/>
      <c r="O2873" s="175" t="n"/>
      <c r="P2873" s="175" t="n"/>
      <c r="Q2873" s="175" t="n"/>
      <c r="R2873" s="175" t="n"/>
      <c r="S2873" s="257" t="n"/>
      <c r="U2873" s="296" t="n"/>
      <c r="V2873" s="175" t="n"/>
      <c r="W2873" s="175" t="n"/>
      <c r="X2873" s="175" t="n"/>
      <c r="Y2873" s="175" t="n"/>
      <c r="Z2873" s="175" t="n"/>
      <c r="AA2873" s="175" t="n"/>
      <c r="AB2873" s="175" t="n"/>
      <c r="AC2873" s="175" t="n"/>
      <c r="AD2873" s="175" t="n"/>
      <c r="AE2873" s="175" t="n"/>
      <c r="AF2873" s="175" t="n"/>
      <c r="AG2873" s="175" t="n"/>
      <c r="AH2873" s="175" t="n"/>
      <c r="AI2873" s="175" t="n"/>
      <c r="AJ2873" s="175" t="n"/>
    </row>
    <row r="2874">
      <c r="B2874" s="175" t="n"/>
      <c r="C2874" s="175" t="n"/>
      <c r="D2874" s="175" t="n"/>
      <c r="E2874" s="175" t="n"/>
      <c r="F2874" s="175" t="n"/>
      <c r="G2874" s="175" t="n"/>
      <c r="H2874" s="175" t="n"/>
      <c r="I2874" s="175" t="n"/>
      <c r="J2874" s="175" t="n"/>
      <c r="K2874" s="175" t="n"/>
      <c r="L2874" s="175" t="n"/>
      <c r="M2874" s="175" t="n"/>
      <c r="N2874" s="175" t="n"/>
      <c r="O2874" s="175" t="n"/>
      <c r="P2874" s="175" t="n"/>
      <c r="Q2874" s="175" t="n"/>
      <c r="R2874" s="175" t="n"/>
      <c r="S2874" s="257" t="n"/>
      <c r="U2874" s="296" t="n"/>
      <c r="V2874" s="175" t="n"/>
      <c r="W2874" s="175" t="n"/>
      <c r="X2874" s="175" t="n"/>
      <c r="Y2874" s="175" t="n"/>
      <c r="Z2874" s="175" t="n"/>
      <c r="AA2874" s="175" t="n"/>
      <c r="AB2874" s="175" t="n"/>
      <c r="AC2874" s="175" t="n"/>
      <c r="AD2874" s="175" t="n"/>
      <c r="AE2874" s="175" t="n"/>
      <c r="AF2874" s="175" t="n"/>
      <c r="AG2874" s="175" t="n"/>
      <c r="AH2874" s="175" t="n"/>
      <c r="AI2874" s="175" t="n"/>
      <c r="AJ2874" s="175" t="n"/>
    </row>
    <row r="2875">
      <c r="B2875" s="175" t="n"/>
      <c r="C2875" s="175" t="n"/>
      <c r="D2875" s="175" t="n"/>
      <c r="E2875" s="175" t="n"/>
      <c r="F2875" s="175" t="n"/>
      <c r="G2875" s="175" t="n"/>
      <c r="H2875" s="175" t="n"/>
      <c r="I2875" s="175" t="n"/>
      <c r="J2875" s="175" t="n"/>
      <c r="K2875" s="175" t="n"/>
      <c r="L2875" s="175" t="n"/>
      <c r="M2875" s="175" t="n"/>
      <c r="N2875" s="175" t="n"/>
      <c r="O2875" s="175" t="n"/>
      <c r="P2875" s="175" t="n"/>
      <c r="Q2875" s="175" t="n"/>
      <c r="R2875" s="175" t="n"/>
      <c r="S2875" s="257" t="n"/>
      <c r="U2875" s="296" t="n"/>
      <c r="V2875" s="175" t="n"/>
      <c r="W2875" s="175" t="n"/>
      <c r="X2875" s="175" t="n"/>
      <c r="Y2875" s="175" t="n"/>
      <c r="Z2875" s="175" t="n"/>
      <c r="AA2875" s="175" t="n"/>
      <c r="AB2875" s="175" t="n"/>
      <c r="AC2875" s="175" t="n"/>
      <c r="AD2875" s="175" t="n"/>
      <c r="AE2875" s="175" t="n"/>
      <c r="AF2875" s="175" t="n"/>
      <c r="AG2875" s="175" t="n"/>
      <c r="AH2875" s="175" t="n"/>
      <c r="AI2875" s="175" t="n"/>
      <c r="AJ2875" s="175" t="n"/>
    </row>
    <row r="2876">
      <c r="B2876" s="175" t="n"/>
      <c r="C2876" s="175" t="n"/>
      <c r="D2876" s="175" t="n"/>
      <c r="E2876" s="175" t="n"/>
      <c r="F2876" s="175" t="n"/>
      <c r="G2876" s="175" t="n"/>
      <c r="H2876" s="175" t="n"/>
      <c r="I2876" s="175" t="n"/>
      <c r="J2876" s="175" t="n"/>
      <c r="K2876" s="175" t="n"/>
      <c r="L2876" s="175" t="n"/>
      <c r="M2876" s="175" t="n"/>
      <c r="N2876" s="175" t="n"/>
      <c r="O2876" s="175" t="n"/>
      <c r="P2876" s="175" t="n"/>
      <c r="Q2876" s="175" t="n"/>
      <c r="R2876" s="175" t="n"/>
      <c r="S2876" s="257" t="n"/>
      <c r="U2876" s="296" t="n"/>
      <c r="V2876" s="175" t="n"/>
      <c r="W2876" s="175" t="n"/>
      <c r="X2876" s="175" t="n"/>
      <c r="Y2876" s="175" t="n"/>
      <c r="Z2876" s="175" t="n"/>
      <c r="AA2876" s="175" t="n"/>
      <c r="AB2876" s="175" t="n"/>
      <c r="AC2876" s="175" t="n"/>
      <c r="AD2876" s="175" t="n"/>
      <c r="AE2876" s="175" t="n"/>
      <c r="AF2876" s="175" t="n"/>
      <c r="AG2876" s="175" t="n"/>
      <c r="AH2876" s="175" t="n"/>
      <c r="AI2876" s="175" t="n"/>
      <c r="AJ2876" s="175" t="n"/>
    </row>
    <row r="2877">
      <c r="B2877" s="175" t="n"/>
      <c r="C2877" s="175" t="n"/>
      <c r="D2877" s="175" t="n"/>
      <c r="E2877" s="175" t="n"/>
      <c r="F2877" s="175" t="n"/>
      <c r="G2877" s="175" t="n"/>
      <c r="H2877" s="175" t="n"/>
      <c r="I2877" s="175" t="n"/>
      <c r="J2877" s="175" t="n"/>
      <c r="K2877" s="175" t="n"/>
      <c r="L2877" s="175" t="n"/>
      <c r="M2877" s="175" t="n"/>
      <c r="N2877" s="175" t="n"/>
      <c r="O2877" s="175" t="n"/>
      <c r="P2877" s="175" t="n"/>
      <c r="Q2877" s="175" t="n"/>
      <c r="R2877" s="175" t="n"/>
      <c r="S2877" s="257" t="n"/>
      <c r="U2877" s="296" t="n"/>
      <c r="V2877" s="175" t="n"/>
      <c r="W2877" s="175" t="n"/>
      <c r="X2877" s="175" t="n"/>
      <c r="Y2877" s="175" t="n"/>
      <c r="Z2877" s="175" t="n"/>
      <c r="AA2877" s="175" t="n"/>
      <c r="AB2877" s="175" t="n"/>
      <c r="AC2877" s="175" t="n"/>
      <c r="AD2877" s="175" t="n"/>
      <c r="AE2877" s="175" t="n"/>
      <c r="AF2877" s="175" t="n"/>
      <c r="AG2877" s="175" t="n"/>
      <c r="AH2877" s="175" t="n"/>
      <c r="AI2877" s="175" t="n"/>
      <c r="AJ2877" s="175" t="n"/>
    </row>
    <row r="2878">
      <c r="B2878" s="175" t="n"/>
      <c r="C2878" s="175" t="n"/>
      <c r="D2878" s="175" t="n"/>
      <c r="E2878" s="175" t="n"/>
      <c r="F2878" s="175" t="n"/>
      <c r="G2878" s="175" t="n"/>
      <c r="H2878" s="175" t="n"/>
      <c r="I2878" s="175" t="n"/>
      <c r="J2878" s="175" t="n"/>
      <c r="K2878" s="175" t="n"/>
      <c r="L2878" s="175" t="n"/>
      <c r="M2878" s="175" t="n"/>
      <c r="N2878" s="175" t="n"/>
      <c r="O2878" s="175" t="n"/>
      <c r="P2878" s="175" t="n"/>
      <c r="Q2878" s="175" t="n"/>
      <c r="R2878" s="175" t="n"/>
      <c r="S2878" s="257" t="n"/>
      <c r="U2878" s="296" t="n"/>
      <c r="V2878" s="175" t="n"/>
      <c r="W2878" s="175" t="n"/>
      <c r="X2878" s="175" t="n"/>
      <c r="Y2878" s="175" t="n"/>
      <c r="Z2878" s="175" t="n"/>
      <c r="AA2878" s="175" t="n"/>
      <c r="AB2878" s="175" t="n"/>
      <c r="AC2878" s="175" t="n"/>
      <c r="AD2878" s="175" t="n"/>
      <c r="AE2878" s="175" t="n"/>
      <c r="AF2878" s="175" t="n"/>
      <c r="AG2878" s="175" t="n"/>
      <c r="AH2878" s="175" t="n"/>
      <c r="AI2878" s="175" t="n"/>
      <c r="AJ2878" s="175" t="n"/>
    </row>
    <row r="2879">
      <c r="B2879" s="175" t="n"/>
      <c r="C2879" s="175" t="n"/>
      <c r="D2879" s="175" t="n"/>
      <c r="E2879" s="175" t="n"/>
      <c r="F2879" s="175" t="n"/>
      <c r="G2879" s="175" t="n"/>
      <c r="H2879" s="175" t="n"/>
      <c r="I2879" s="175" t="n"/>
      <c r="J2879" s="175" t="n"/>
      <c r="K2879" s="175" t="n"/>
      <c r="L2879" s="175" t="n"/>
      <c r="M2879" s="175" t="n"/>
      <c r="N2879" s="175" t="n"/>
      <c r="O2879" s="175" t="n"/>
      <c r="P2879" s="175" t="n"/>
      <c r="Q2879" s="175" t="n"/>
      <c r="R2879" s="175" t="n"/>
      <c r="S2879" s="257" t="n"/>
      <c r="U2879" s="296" t="n"/>
      <c r="V2879" s="175" t="n"/>
      <c r="W2879" s="175" t="n"/>
      <c r="X2879" s="175" t="n"/>
      <c r="Y2879" s="175" t="n"/>
      <c r="Z2879" s="175" t="n"/>
      <c r="AA2879" s="175" t="n"/>
      <c r="AB2879" s="175" t="n"/>
      <c r="AC2879" s="175" t="n"/>
      <c r="AD2879" s="175" t="n"/>
      <c r="AE2879" s="175" t="n"/>
      <c r="AF2879" s="175" t="n"/>
      <c r="AG2879" s="175" t="n"/>
      <c r="AH2879" s="175" t="n"/>
      <c r="AI2879" s="175" t="n"/>
      <c r="AJ2879" s="175" t="n"/>
    </row>
    <row r="2880">
      <c r="B2880" s="175" t="n"/>
      <c r="C2880" s="175" t="n"/>
      <c r="D2880" s="175" t="n"/>
      <c r="E2880" s="175" t="n"/>
      <c r="F2880" s="175" t="n"/>
      <c r="G2880" s="175" t="n"/>
      <c r="H2880" s="175" t="n"/>
      <c r="I2880" s="175" t="n"/>
      <c r="J2880" s="175" t="n"/>
      <c r="K2880" s="175" t="n"/>
      <c r="L2880" s="175" t="n"/>
      <c r="M2880" s="175" t="n"/>
      <c r="N2880" s="175" t="n"/>
      <c r="O2880" s="175" t="n"/>
      <c r="P2880" s="175" t="n"/>
      <c r="Q2880" s="175" t="n"/>
      <c r="R2880" s="175" t="n"/>
      <c r="S2880" s="257" t="n"/>
      <c r="U2880" s="296" t="n"/>
      <c r="V2880" s="175" t="n"/>
      <c r="W2880" s="175" t="n"/>
      <c r="X2880" s="175" t="n"/>
      <c r="Y2880" s="175" t="n"/>
      <c r="Z2880" s="175" t="n"/>
      <c r="AA2880" s="175" t="n"/>
      <c r="AB2880" s="175" t="n"/>
      <c r="AC2880" s="175" t="n"/>
      <c r="AD2880" s="175" t="n"/>
      <c r="AE2880" s="175" t="n"/>
      <c r="AF2880" s="175" t="n"/>
      <c r="AG2880" s="175" t="n"/>
      <c r="AH2880" s="175" t="n"/>
      <c r="AI2880" s="175" t="n"/>
      <c r="AJ2880" s="175" t="n"/>
    </row>
    <row r="2881">
      <c r="B2881" s="175" t="n"/>
      <c r="C2881" s="175" t="n"/>
      <c r="D2881" s="175" t="n"/>
      <c r="E2881" s="175" t="n"/>
      <c r="F2881" s="175" t="n"/>
      <c r="G2881" s="175" t="n"/>
      <c r="H2881" s="175" t="n"/>
      <c r="I2881" s="175" t="n"/>
      <c r="J2881" s="175" t="n"/>
      <c r="K2881" s="175" t="n"/>
      <c r="L2881" s="175" t="n"/>
      <c r="M2881" s="175" t="n"/>
      <c r="N2881" s="175" t="n"/>
      <c r="O2881" s="175" t="n"/>
      <c r="P2881" s="175" t="n"/>
      <c r="Q2881" s="175" t="n"/>
      <c r="R2881" s="175" t="n"/>
      <c r="S2881" s="257" t="n"/>
      <c r="U2881" s="296" t="n"/>
      <c r="V2881" s="175" t="n"/>
      <c r="W2881" s="175" t="n"/>
      <c r="X2881" s="175" t="n"/>
      <c r="Y2881" s="175" t="n"/>
      <c r="Z2881" s="175" t="n"/>
      <c r="AA2881" s="175" t="n"/>
      <c r="AB2881" s="175" t="n"/>
      <c r="AC2881" s="175" t="n"/>
      <c r="AD2881" s="175" t="n"/>
      <c r="AE2881" s="175" t="n"/>
      <c r="AF2881" s="175" t="n"/>
      <c r="AG2881" s="175" t="n"/>
      <c r="AH2881" s="175" t="n"/>
      <c r="AI2881" s="175" t="n"/>
      <c r="AJ2881" s="175" t="n"/>
    </row>
    <row r="2882">
      <c r="B2882" s="175" t="n"/>
      <c r="C2882" s="175" t="n"/>
      <c r="D2882" s="175" t="n"/>
      <c r="E2882" s="175" t="n"/>
      <c r="F2882" s="175" t="n"/>
      <c r="G2882" s="175" t="n"/>
      <c r="H2882" s="175" t="n"/>
      <c r="I2882" s="175" t="n"/>
      <c r="J2882" s="175" t="n"/>
      <c r="K2882" s="175" t="n"/>
      <c r="L2882" s="175" t="n"/>
      <c r="M2882" s="175" t="n"/>
      <c r="N2882" s="175" t="n"/>
      <c r="O2882" s="175" t="n"/>
      <c r="P2882" s="175" t="n"/>
      <c r="Q2882" s="175" t="n"/>
      <c r="R2882" s="175" t="n"/>
      <c r="S2882" s="257" t="n"/>
      <c r="U2882" s="296" t="n"/>
      <c r="V2882" s="175" t="n"/>
      <c r="W2882" s="175" t="n"/>
      <c r="X2882" s="175" t="n"/>
      <c r="Y2882" s="175" t="n"/>
      <c r="Z2882" s="175" t="n"/>
      <c r="AA2882" s="175" t="n"/>
      <c r="AB2882" s="175" t="n"/>
      <c r="AC2882" s="175" t="n"/>
      <c r="AD2882" s="175" t="n"/>
      <c r="AE2882" s="175" t="n"/>
      <c r="AF2882" s="175" t="n"/>
      <c r="AG2882" s="175" t="n"/>
      <c r="AH2882" s="175" t="n"/>
      <c r="AI2882" s="175" t="n"/>
      <c r="AJ2882" s="175" t="n"/>
    </row>
    <row r="2883">
      <c r="B2883" s="175" t="n"/>
      <c r="C2883" s="175" t="n"/>
      <c r="D2883" s="175" t="n"/>
      <c r="E2883" s="175" t="n"/>
      <c r="F2883" s="175" t="n"/>
      <c r="G2883" s="175" t="n"/>
      <c r="H2883" s="175" t="n"/>
      <c r="I2883" s="175" t="n"/>
      <c r="J2883" s="175" t="n"/>
      <c r="K2883" s="175" t="n"/>
      <c r="L2883" s="175" t="n"/>
      <c r="M2883" s="175" t="n"/>
      <c r="N2883" s="175" t="n"/>
      <c r="O2883" s="175" t="n"/>
      <c r="P2883" s="175" t="n"/>
      <c r="Q2883" s="175" t="n"/>
      <c r="R2883" s="175" t="n"/>
      <c r="S2883" s="257" t="n"/>
      <c r="U2883" s="296" t="n"/>
      <c r="V2883" s="175" t="n"/>
      <c r="W2883" s="175" t="n"/>
      <c r="X2883" s="175" t="n"/>
      <c r="Y2883" s="175" t="n"/>
      <c r="Z2883" s="175" t="n"/>
      <c r="AA2883" s="175" t="n"/>
      <c r="AB2883" s="175" t="n"/>
      <c r="AC2883" s="175" t="n"/>
      <c r="AD2883" s="175" t="n"/>
      <c r="AE2883" s="175" t="n"/>
      <c r="AF2883" s="175" t="n"/>
      <c r="AG2883" s="175" t="n"/>
      <c r="AH2883" s="175" t="n"/>
      <c r="AI2883" s="175" t="n"/>
      <c r="AJ2883" s="175" t="n"/>
    </row>
    <row r="2884">
      <c r="B2884" s="175" t="n"/>
      <c r="C2884" s="175" t="n"/>
      <c r="D2884" s="175" t="n"/>
      <c r="E2884" s="175" t="n"/>
      <c r="F2884" s="175" t="n"/>
      <c r="G2884" s="175" t="n"/>
      <c r="H2884" s="175" t="n"/>
      <c r="I2884" s="175" t="n"/>
      <c r="J2884" s="175" t="n"/>
      <c r="K2884" s="175" t="n"/>
      <c r="L2884" s="175" t="n"/>
      <c r="M2884" s="175" t="n"/>
      <c r="N2884" s="175" t="n"/>
      <c r="O2884" s="175" t="n"/>
      <c r="P2884" s="175" t="n"/>
      <c r="Q2884" s="175" t="n"/>
      <c r="R2884" s="175" t="n"/>
      <c r="S2884" s="257" t="n"/>
      <c r="U2884" s="296" t="n"/>
      <c r="V2884" s="175" t="n"/>
      <c r="W2884" s="175" t="n"/>
      <c r="X2884" s="175" t="n"/>
      <c r="Y2884" s="175" t="n"/>
      <c r="Z2884" s="175" t="n"/>
      <c r="AA2884" s="175" t="n"/>
      <c r="AB2884" s="175" t="n"/>
      <c r="AC2884" s="175" t="n"/>
      <c r="AD2884" s="175" t="n"/>
      <c r="AE2884" s="175" t="n"/>
      <c r="AF2884" s="175" t="n"/>
      <c r="AG2884" s="175" t="n"/>
      <c r="AH2884" s="175" t="n"/>
      <c r="AI2884" s="175" t="n"/>
      <c r="AJ2884" s="175" t="n"/>
    </row>
    <row r="2885">
      <c r="B2885" s="175" t="n"/>
      <c r="C2885" s="175" t="n"/>
      <c r="D2885" s="175" t="n"/>
      <c r="E2885" s="175" t="n"/>
      <c r="F2885" s="175" t="n"/>
      <c r="G2885" s="175" t="n"/>
      <c r="H2885" s="175" t="n"/>
      <c r="I2885" s="175" t="n"/>
      <c r="J2885" s="175" t="n"/>
      <c r="K2885" s="175" t="n"/>
      <c r="L2885" s="175" t="n"/>
      <c r="M2885" s="175" t="n"/>
      <c r="N2885" s="175" t="n"/>
      <c r="O2885" s="175" t="n"/>
      <c r="P2885" s="175" t="n"/>
      <c r="Q2885" s="175" t="n"/>
      <c r="R2885" s="175" t="n"/>
      <c r="S2885" s="257" t="n"/>
      <c r="U2885" s="296" t="n"/>
      <c r="V2885" s="175" t="n"/>
      <c r="W2885" s="175" t="n"/>
      <c r="X2885" s="175" t="n"/>
      <c r="Y2885" s="175" t="n"/>
      <c r="Z2885" s="175" t="n"/>
      <c r="AA2885" s="175" t="n"/>
      <c r="AB2885" s="175" t="n"/>
      <c r="AC2885" s="175" t="n"/>
      <c r="AD2885" s="175" t="n"/>
      <c r="AE2885" s="175" t="n"/>
      <c r="AF2885" s="175" t="n"/>
      <c r="AG2885" s="175" t="n"/>
      <c r="AH2885" s="175" t="n"/>
      <c r="AI2885" s="175" t="n"/>
      <c r="AJ2885" s="175" t="n"/>
    </row>
    <row r="2886">
      <c r="B2886" s="175" t="n"/>
      <c r="C2886" s="175" t="n"/>
      <c r="D2886" s="175" t="n"/>
      <c r="E2886" s="175" t="n"/>
      <c r="F2886" s="175" t="n"/>
      <c r="G2886" s="175" t="n"/>
      <c r="H2886" s="175" t="n"/>
      <c r="I2886" s="175" t="n"/>
      <c r="J2886" s="175" t="n"/>
      <c r="K2886" s="175" t="n"/>
      <c r="L2886" s="175" t="n"/>
      <c r="M2886" s="175" t="n"/>
      <c r="N2886" s="175" t="n"/>
      <c r="O2886" s="175" t="n"/>
      <c r="P2886" s="175" t="n"/>
      <c r="Q2886" s="175" t="n"/>
      <c r="R2886" s="175" t="n"/>
      <c r="S2886" s="257" t="n"/>
      <c r="U2886" s="296" t="n"/>
      <c r="V2886" s="175" t="n"/>
      <c r="W2886" s="175" t="n"/>
      <c r="X2886" s="175" t="n"/>
      <c r="Y2886" s="175" t="n"/>
      <c r="Z2886" s="175" t="n"/>
      <c r="AA2886" s="175" t="n"/>
      <c r="AB2886" s="175" t="n"/>
      <c r="AC2886" s="175" t="n"/>
      <c r="AD2886" s="175" t="n"/>
      <c r="AE2886" s="175" t="n"/>
      <c r="AF2886" s="175" t="n"/>
      <c r="AG2886" s="175" t="n"/>
      <c r="AH2886" s="175" t="n"/>
      <c r="AI2886" s="175" t="n"/>
      <c r="AJ2886" s="175" t="n"/>
    </row>
    <row r="2887">
      <c r="B2887" s="175" t="n"/>
      <c r="C2887" s="175" t="n"/>
      <c r="D2887" s="175" t="n"/>
      <c r="E2887" s="175" t="n"/>
      <c r="F2887" s="175" t="n"/>
      <c r="G2887" s="175" t="n"/>
      <c r="H2887" s="175" t="n"/>
      <c r="I2887" s="175" t="n"/>
      <c r="J2887" s="175" t="n"/>
      <c r="K2887" s="175" t="n"/>
      <c r="L2887" s="175" t="n"/>
      <c r="M2887" s="175" t="n"/>
      <c r="N2887" s="175" t="n"/>
      <c r="O2887" s="175" t="n"/>
      <c r="P2887" s="175" t="n"/>
      <c r="Q2887" s="175" t="n"/>
      <c r="R2887" s="175" t="n"/>
      <c r="S2887" s="257" t="n"/>
      <c r="U2887" s="296" t="n"/>
      <c r="V2887" s="175" t="n"/>
      <c r="W2887" s="175" t="n"/>
      <c r="X2887" s="175" t="n"/>
      <c r="Y2887" s="175" t="n"/>
      <c r="Z2887" s="175" t="n"/>
      <c r="AA2887" s="175" t="n"/>
      <c r="AB2887" s="175" t="n"/>
      <c r="AC2887" s="175" t="n"/>
      <c r="AD2887" s="175" t="n"/>
      <c r="AE2887" s="175" t="n"/>
      <c r="AF2887" s="175" t="n"/>
      <c r="AG2887" s="175" t="n"/>
      <c r="AH2887" s="175" t="n"/>
      <c r="AI2887" s="175" t="n"/>
      <c r="AJ2887" s="175" t="n"/>
    </row>
    <row r="2888">
      <c r="B2888" s="175" t="n"/>
      <c r="C2888" s="175" t="n"/>
      <c r="D2888" s="175" t="n"/>
      <c r="E2888" s="175" t="n"/>
      <c r="F2888" s="175" t="n"/>
      <c r="G2888" s="175" t="n"/>
      <c r="H2888" s="175" t="n"/>
      <c r="I2888" s="175" t="n"/>
      <c r="J2888" s="175" t="n"/>
      <c r="K2888" s="175" t="n"/>
      <c r="L2888" s="175" t="n"/>
      <c r="M2888" s="175" t="n"/>
      <c r="N2888" s="175" t="n"/>
      <c r="O2888" s="175" t="n"/>
      <c r="P2888" s="175" t="n"/>
      <c r="Q2888" s="175" t="n"/>
      <c r="R2888" s="175" t="n"/>
      <c r="S2888" s="257" t="n"/>
      <c r="U2888" s="296" t="n"/>
      <c r="V2888" s="175" t="n"/>
      <c r="W2888" s="175" t="n"/>
      <c r="X2888" s="175" t="n"/>
      <c r="Y2888" s="175" t="n"/>
      <c r="Z2888" s="175" t="n"/>
      <c r="AA2888" s="175" t="n"/>
      <c r="AB2888" s="175" t="n"/>
      <c r="AC2888" s="175" t="n"/>
      <c r="AD2888" s="175" t="n"/>
      <c r="AE2888" s="175" t="n"/>
      <c r="AF2888" s="175" t="n"/>
      <c r="AG2888" s="175" t="n"/>
      <c r="AH2888" s="175" t="n"/>
      <c r="AI2888" s="175" t="n"/>
      <c r="AJ2888" s="175" t="n"/>
    </row>
    <row r="2889">
      <c r="B2889" s="175" t="n"/>
      <c r="C2889" s="175" t="n"/>
      <c r="D2889" s="175" t="n"/>
      <c r="E2889" s="175" t="n"/>
      <c r="F2889" s="175" t="n"/>
      <c r="G2889" s="175" t="n"/>
      <c r="H2889" s="175" t="n"/>
      <c r="I2889" s="175" t="n"/>
      <c r="J2889" s="175" t="n"/>
      <c r="K2889" s="175" t="n"/>
      <c r="L2889" s="175" t="n"/>
      <c r="M2889" s="175" t="n"/>
      <c r="N2889" s="175" t="n"/>
      <c r="O2889" s="175" t="n"/>
      <c r="P2889" s="175" t="n"/>
      <c r="Q2889" s="175" t="n"/>
      <c r="R2889" s="175" t="n"/>
      <c r="S2889" s="257" t="n"/>
      <c r="U2889" s="296" t="n"/>
      <c r="V2889" s="175" t="n"/>
      <c r="W2889" s="175" t="n"/>
      <c r="X2889" s="175" t="n"/>
      <c r="Y2889" s="175" t="n"/>
      <c r="Z2889" s="175" t="n"/>
      <c r="AA2889" s="175" t="n"/>
      <c r="AB2889" s="175" t="n"/>
      <c r="AC2889" s="175" t="n"/>
      <c r="AD2889" s="175" t="n"/>
      <c r="AE2889" s="175" t="n"/>
      <c r="AF2889" s="175" t="n"/>
      <c r="AG2889" s="175" t="n"/>
      <c r="AH2889" s="175" t="n"/>
      <c r="AI2889" s="175" t="n"/>
      <c r="AJ2889" s="175" t="n"/>
    </row>
    <row r="2890">
      <c r="B2890" s="175" t="n"/>
      <c r="C2890" s="175" t="n"/>
      <c r="D2890" s="175" t="n"/>
      <c r="E2890" s="175" t="n"/>
      <c r="F2890" s="175" t="n"/>
      <c r="G2890" s="175" t="n"/>
      <c r="H2890" s="175" t="n"/>
      <c r="I2890" s="175" t="n"/>
      <c r="J2890" s="175" t="n"/>
      <c r="K2890" s="175" t="n"/>
      <c r="L2890" s="175" t="n"/>
      <c r="M2890" s="175" t="n"/>
      <c r="N2890" s="175" t="n"/>
      <c r="O2890" s="175" t="n"/>
      <c r="P2890" s="175" t="n"/>
      <c r="Q2890" s="175" t="n"/>
      <c r="R2890" s="175" t="n"/>
      <c r="S2890" s="257" t="n"/>
      <c r="U2890" s="296" t="n"/>
      <c r="V2890" s="175" t="n"/>
      <c r="W2890" s="175" t="n"/>
      <c r="X2890" s="175" t="n"/>
      <c r="Y2890" s="175" t="n"/>
      <c r="Z2890" s="175" t="n"/>
      <c r="AA2890" s="175" t="n"/>
      <c r="AB2890" s="175" t="n"/>
      <c r="AC2890" s="175" t="n"/>
      <c r="AD2890" s="175" t="n"/>
      <c r="AE2890" s="175" t="n"/>
      <c r="AF2890" s="175" t="n"/>
      <c r="AG2890" s="175" t="n"/>
      <c r="AH2890" s="175" t="n"/>
      <c r="AI2890" s="175" t="n"/>
      <c r="AJ2890" s="175" t="n"/>
    </row>
    <row r="2891">
      <c r="B2891" s="175" t="n"/>
      <c r="C2891" s="175" t="n"/>
      <c r="D2891" s="175" t="n"/>
      <c r="E2891" s="175" t="n"/>
      <c r="F2891" s="175" t="n"/>
      <c r="G2891" s="175" t="n"/>
      <c r="H2891" s="175" t="n"/>
      <c r="I2891" s="175" t="n"/>
      <c r="J2891" s="175" t="n"/>
      <c r="K2891" s="175" t="n"/>
      <c r="L2891" s="175" t="n"/>
      <c r="M2891" s="175" t="n"/>
      <c r="N2891" s="175" t="n"/>
      <c r="O2891" s="175" t="n"/>
      <c r="P2891" s="175" t="n"/>
      <c r="Q2891" s="175" t="n"/>
      <c r="R2891" s="175" t="n"/>
      <c r="S2891" s="257" t="n"/>
      <c r="U2891" s="296" t="n"/>
      <c r="V2891" s="175" t="n"/>
      <c r="W2891" s="175" t="n"/>
      <c r="X2891" s="175" t="n"/>
      <c r="Y2891" s="175" t="n"/>
      <c r="Z2891" s="175" t="n"/>
      <c r="AA2891" s="175" t="n"/>
      <c r="AB2891" s="175" t="n"/>
      <c r="AC2891" s="175" t="n"/>
      <c r="AD2891" s="175" t="n"/>
      <c r="AE2891" s="175" t="n"/>
      <c r="AF2891" s="175" t="n"/>
      <c r="AG2891" s="175" t="n"/>
      <c r="AH2891" s="175" t="n"/>
      <c r="AI2891" s="175" t="n"/>
      <c r="AJ2891" s="175" t="n"/>
    </row>
    <row r="2892">
      <c r="B2892" s="175" t="n"/>
      <c r="C2892" s="175" t="n"/>
      <c r="D2892" s="175" t="n"/>
      <c r="E2892" s="175" t="n"/>
      <c r="F2892" s="175" t="n"/>
      <c r="G2892" s="175" t="n"/>
      <c r="H2892" s="175" t="n"/>
      <c r="I2892" s="175" t="n"/>
      <c r="J2892" s="175" t="n"/>
      <c r="K2892" s="175" t="n"/>
      <c r="L2892" s="175" t="n"/>
      <c r="M2892" s="175" t="n"/>
      <c r="N2892" s="175" t="n"/>
      <c r="O2892" s="175" t="n"/>
      <c r="P2892" s="175" t="n"/>
      <c r="Q2892" s="175" t="n"/>
      <c r="R2892" s="175" t="n"/>
      <c r="S2892" s="257" t="n"/>
      <c r="U2892" s="296" t="n"/>
      <c r="V2892" s="175" t="n"/>
      <c r="W2892" s="175" t="n"/>
      <c r="X2892" s="175" t="n"/>
      <c r="Y2892" s="175" t="n"/>
      <c r="Z2892" s="175" t="n"/>
      <c r="AA2892" s="175" t="n"/>
      <c r="AB2892" s="175" t="n"/>
      <c r="AC2892" s="175" t="n"/>
      <c r="AD2892" s="175" t="n"/>
      <c r="AE2892" s="175" t="n"/>
      <c r="AF2892" s="175" t="n"/>
      <c r="AG2892" s="175" t="n"/>
      <c r="AH2892" s="175" t="n"/>
      <c r="AI2892" s="175" t="n"/>
      <c r="AJ2892" s="175" t="n"/>
    </row>
    <row r="2893">
      <c r="B2893" s="175" t="n"/>
      <c r="C2893" s="175" t="n"/>
      <c r="D2893" s="175" t="n"/>
      <c r="E2893" s="175" t="n"/>
      <c r="F2893" s="175" t="n"/>
      <c r="G2893" s="175" t="n"/>
      <c r="H2893" s="175" t="n"/>
      <c r="I2893" s="175" t="n"/>
      <c r="J2893" s="175" t="n"/>
      <c r="K2893" s="175" t="n"/>
      <c r="L2893" s="175" t="n"/>
      <c r="M2893" s="175" t="n"/>
      <c r="N2893" s="175" t="n"/>
      <c r="O2893" s="175" t="n"/>
      <c r="P2893" s="175" t="n"/>
      <c r="Q2893" s="175" t="n"/>
      <c r="R2893" s="175" t="n"/>
      <c r="S2893" s="257" t="n"/>
      <c r="U2893" s="296" t="n"/>
      <c r="V2893" s="175" t="n"/>
      <c r="W2893" s="175" t="n"/>
      <c r="X2893" s="175" t="n"/>
      <c r="Y2893" s="175" t="n"/>
      <c r="Z2893" s="175" t="n"/>
      <c r="AA2893" s="175" t="n"/>
      <c r="AB2893" s="175" t="n"/>
      <c r="AC2893" s="175" t="n"/>
      <c r="AD2893" s="175" t="n"/>
      <c r="AE2893" s="175" t="n"/>
      <c r="AF2893" s="175" t="n"/>
      <c r="AG2893" s="175" t="n"/>
      <c r="AH2893" s="175" t="n"/>
      <c r="AI2893" s="175" t="n"/>
      <c r="AJ2893" s="175" t="n"/>
    </row>
    <row r="2894">
      <c r="B2894" s="175" t="n"/>
      <c r="C2894" s="175" t="n"/>
      <c r="D2894" s="175" t="n"/>
      <c r="E2894" s="175" t="n"/>
      <c r="F2894" s="175" t="n"/>
      <c r="G2894" s="175" t="n"/>
      <c r="H2894" s="175" t="n"/>
      <c r="I2894" s="175" t="n"/>
      <c r="J2894" s="175" t="n"/>
      <c r="K2894" s="175" t="n"/>
      <c r="L2894" s="175" t="n"/>
      <c r="M2894" s="175" t="n"/>
      <c r="N2894" s="175" t="n"/>
      <c r="O2894" s="175" t="n"/>
      <c r="P2894" s="175" t="n"/>
      <c r="Q2894" s="175" t="n"/>
      <c r="R2894" s="175" t="n"/>
      <c r="S2894" s="257" t="n"/>
      <c r="U2894" s="296" t="n"/>
      <c r="V2894" s="175" t="n"/>
      <c r="W2894" s="175" t="n"/>
      <c r="X2894" s="175" t="n"/>
      <c r="Y2894" s="175" t="n"/>
      <c r="Z2894" s="175" t="n"/>
      <c r="AA2894" s="175" t="n"/>
      <c r="AB2894" s="175" t="n"/>
      <c r="AC2894" s="175" t="n"/>
      <c r="AD2894" s="175" t="n"/>
      <c r="AE2894" s="175" t="n"/>
      <c r="AF2894" s="175" t="n"/>
      <c r="AG2894" s="175" t="n"/>
      <c r="AH2894" s="175" t="n"/>
      <c r="AI2894" s="175" t="n"/>
      <c r="AJ2894" s="175" t="n"/>
    </row>
    <row r="2895">
      <c r="B2895" s="175" t="n"/>
      <c r="C2895" s="175" t="n"/>
      <c r="D2895" s="175" t="n"/>
      <c r="E2895" s="175" t="n"/>
      <c r="F2895" s="175" t="n"/>
      <c r="G2895" s="175" t="n"/>
      <c r="H2895" s="175" t="n"/>
      <c r="I2895" s="175" t="n"/>
      <c r="J2895" s="175" t="n"/>
      <c r="K2895" s="175" t="n"/>
      <c r="L2895" s="175" t="n"/>
      <c r="M2895" s="175" t="n"/>
      <c r="N2895" s="175" t="n"/>
      <c r="O2895" s="175" t="n"/>
      <c r="P2895" s="175" t="n"/>
      <c r="Q2895" s="175" t="n"/>
      <c r="R2895" s="175" t="n"/>
      <c r="S2895" s="257" t="n"/>
      <c r="U2895" s="296" t="n"/>
      <c r="V2895" s="175" t="n"/>
      <c r="W2895" s="175" t="n"/>
      <c r="X2895" s="175" t="n"/>
      <c r="Y2895" s="175" t="n"/>
      <c r="Z2895" s="175" t="n"/>
      <c r="AA2895" s="175" t="n"/>
      <c r="AB2895" s="175" t="n"/>
      <c r="AC2895" s="175" t="n"/>
      <c r="AD2895" s="175" t="n"/>
      <c r="AE2895" s="175" t="n"/>
      <c r="AF2895" s="175" t="n"/>
      <c r="AG2895" s="175" t="n"/>
      <c r="AH2895" s="175" t="n"/>
      <c r="AI2895" s="175" t="n"/>
      <c r="AJ2895" s="175" t="n"/>
    </row>
    <row r="2896">
      <c r="B2896" s="175" t="n"/>
      <c r="C2896" s="175" t="n"/>
      <c r="D2896" s="175" t="n"/>
      <c r="E2896" s="175" t="n"/>
      <c r="F2896" s="175" t="n"/>
      <c r="G2896" s="175" t="n"/>
      <c r="H2896" s="175" t="n"/>
      <c r="I2896" s="175" t="n"/>
      <c r="J2896" s="175" t="n"/>
      <c r="K2896" s="175" t="n"/>
      <c r="L2896" s="175" t="n"/>
      <c r="M2896" s="175" t="n"/>
      <c r="N2896" s="175" t="n"/>
      <c r="O2896" s="175" t="n"/>
      <c r="P2896" s="175" t="n"/>
      <c r="Q2896" s="175" t="n"/>
      <c r="R2896" s="175" t="n"/>
      <c r="S2896" s="257" t="n"/>
      <c r="U2896" s="296" t="n"/>
      <c r="V2896" s="175" t="n"/>
      <c r="W2896" s="175" t="n"/>
      <c r="X2896" s="175" t="n"/>
      <c r="Y2896" s="175" t="n"/>
      <c r="Z2896" s="175" t="n"/>
      <c r="AA2896" s="175" t="n"/>
      <c r="AB2896" s="175" t="n"/>
      <c r="AC2896" s="175" t="n"/>
      <c r="AD2896" s="175" t="n"/>
      <c r="AE2896" s="175" t="n"/>
      <c r="AF2896" s="175" t="n"/>
      <c r="AG2896" s="175" t="n"/>
      <c r="AH2896" s="175" t="n"/>
      <c r="AI2896" s="175" t="n"/>
      <c r="AJ2896" s="175" t="n"/>
    </row>
    <row r="2897">
      <c r="B2897" s="175" t="n"/>
      <c r="C2897" s="175" t="n"/>
      <c r="D2897" s="175" t="n"/>
      <c r="E2897" s="175" t="n"/>
      <c r="F2897" s="175" t="n"/>
      <c r="G2897" s="175" t="n"/>
      <c r="H2897" s="175" t="n"/>
      <c r="I2897" s="175" t="n"/>
      <c r="J2897" s="175" t="n"/>
      <c r="K2897" s="175" t="n"/>
      <c r="L2897" s="175" t="n"/>
      <c r="M2897" s="175" t="n"/>
      <c r="N2897" s="175" t="n"/>
      <c r="O2897" s="175" t="n"/>
      <c r="P2897" s="175" t="n"/>
      <c r="Q2897" s="175" t="n"/>
      <c r="R2897" s="175" t="n"/>
      <c r="S2897" s="257" t="n"/>
      <c r="U2897" s="296" t="n"/>
      <c r="V2897" s="175" t="n"/>
      <c r="W2897" s="175" t="n"/>
      <c r="X2897" s="175" t="n"/>
      <c r="Y2897" s="175" t="n"/>
      <c r="Z2897" s="175" t="n"/>
      <c r="AA2897" s="175" t="n"/>
      <c r="AB2897" s="175" t="n"/>
      <c r="AC2897" s="175" t="n"/>
      <c r="AD2897" s="175" t="n"/>
      <c r="AE2897" s="175" t="n"/>
      <c r="AF2897" s="175" t="n"/>
      <c r="AG2897" s="175" t="n"/>
      <c r="AH2897" s="175" t="n"/>
      <c r="AI2897" s="175" t="n"/>
      <c r="AJ2897" s="175" t="n"/>
    </row>
    <row r="2898">
      <c r="B2898" s="175" t="n"/>
      <c r="C2898" s="175" t="n"/>
      <c r="D2898" s="175" t="n"/>
      <c r="E2898" s="175" t="n"/>
      <c r="F2898" s="175" t="n"/>
      <c r="G2898" s="175" t="n"/>
      <c r="H2898" s="175" t="n"/>
      <c r="I2898" s="175" t="n"/>
      <c r="J2898" s="175" t="n"/>
      <c r="K2898" s="175" t="n"/>
      <c r="L2898" s="175" t="n"/>
      <c r="M2898" s="175" t="n"/>
      <c r="N2898" s="175" t="n"/>
      <c r="O2898" s="175" t="n"/>
      <c r="P2898" s="175" t="n"/>
      <c r="Q2898" s="175" t="n"/>
      <c r="R2898" s="175" t="n"/>
      <c r="S2898" s="257" t="n"/>
      <c r="U2898" s="296" t="n"/>
      <c r="V2898" s="175" t="n"/>
      <c r="W2898" s="175" t="n"/>
      <c r="X2898" s="175" t="n"/>
      <c r="Y2898" s="175" t="n"/>
      <c r="Z2898" s="175" t="n"/>
      <c r="AA2898" s="175" t="n"/>
      <c r="AB2898" s="175" t="n"/>
      <c r="AC2898" s="175" t="n"/>
      <c r="AD2898" s="175" t="n"/>
      <c r="AE2898" s="175" t="n"/>
      <c r="AF2898" s="175" t="n"/>
      <c r="AG2898" s="175" t="n"/>
      <c r="AH2898" s="175" t="n"/>
      <c r="AI2898" s="175" t="n"/>
      <c r="AJ2898" s="175" t="n"/>
    </row>
    <row r="2899">
      <c r="B2899" s="175" t="n"/>
      <c r="C2899" s="175" t="n"/>
      <c r="D2899" s="175" t="n"/>
      <c r="E2899" s="175" t="n"/>
      <c r="F2899" s="175" t="n"/>
      <c r="G2899" s="175" t="n"/>
      <c r="H2899" s="175" t="n"/>
      <c r="I2899" s="175" t="n"/>
      <c r="J2899" s="175" t="n"/>
      <c r="K2899" s="175" t="n"/>
      <c r="L2899" s="175" t="n"/>
      <c r="M2899" s="175" t="n"/>
      <c r="N2899" s="175" t="n"/>
      <c r="O2899" s="175" t="n"/>
      <c r="P2899" s="175" t="n"/>
      <c r="Q2899" s="175" t="n"/>
      <c r="R2899" s="175" t="n"/>
      <c r="S2899" s="257" t="n"/>
      <c r="U2899" s="296" t="n"/>
      <c r="V2899" s="175" t="n"/>
      <c r="W2899" s="175" t="n"/>
      <c r="X2899" s="175" t="n"/>
      <c r="Y2899" s="175" t="n"/>
      <c r="Z2899" s="175" t="n"/>
      <c r="AA2899" s="175" t="n"/>
      <c r="AB2899" s="175" t="n"/>
      <c r="AC2899" s="175" t="n"/>
      <c r="AD2899" s="175" t="n"/>
      <c r="AE2899" s="175" t="n"/>
      <c r="AF2899" s="175" t="n"/>
      <c r="AG2899" s="175" t="n"/>
      <c r="AH2899" s="175" t="n"/>
      <c r="AI2899" s="175" t="n"/>
      <c r="AJ2899" s="175" t="n"/>
    </row>
    <row r="2900">
      <c r="B2900" s="175" t="n"/>
      <c r="C2900" s="175" t="n"/>
      <c r="D2900" s="175" t="n"/>
      <c r="E2900" s="175" t="n"/>
      <c r="F2900" s="175" t="n"/>
      <c r="G2900" s="175" t="n"/>
      <c r="H2900" s="175" t="n"/>
      <c r="I2900" s="175" t="n"/>
      <c r="J2900" s="175" t="n"/>
      <c r="K2900" s="175" t="n"/>
      <c r="L2900" s="175" t="n"/>
      <c r="M2900" s="175" t="n"/>
      <c r="N2900" s="175" t="n"/>
      <c r="O2900" s="175" t="n"/>
      <c r="P2900" s="175" t="n"/>
      <c r="Q2900" s="175" t="n"/>
      <c r="R2900" s="175" t="n"/>
      <c r="S2900" s="257" t="n"/>
      <c r="U2900" s="296" t="n"/>
      <c r="V2900" s="175" t="n"/>
      <c r="W2900" s="175" t="n"/>
      <c r="X2900" s="175" t="n"/>
      <c r="Y2900" s="175" t="n"/>
      <c r="Z2900" s="175" t="n"/>
      <c r="AA2900" s="175" t="n"/>
      <c r="AB2900" s="175" t="n"/>
      <c r="AC2900" s="175" t="n"/>
      <c r="AD2900" s="175" t="n"/>
      <c r="AE2900" s="175" t="n"/>
      <c r="AF2900" s="175" t="n"/>
      <c r="AG2900" s="175" t="n"/>
      <c r="AH2900" s="175" t="n"/>
      <c r="AI2900" s="175" t="n"/>
      <c r="AJ2900" s="175" t="n"/>
    </row>
    <row r="2901">
      <c r="B2901" s="175" t="n"/>
      <c r="C2901" s="175" t="n"/>
      <c r="D2901" s="175" t="n"/>
      <c r="E2901" s="175" t="n"/>
      <c r="F2901" s="175" t="n"/>
      <c r="G2901" s="175" t="n"/>
      <c r="H2901" s="175" t="n"/>
      <c r="I2901" s="175" t="n"/>
      <c r="J2901" s="175" t="n"/>
      <c r="K2901" s="175" t="n"/>
      <c r="L2901" s="175" t="n"/>
      <c r="M2901" s="175" t="n"/>
      <c r="N2901" s="175" t="n"/>
      <c r="O2901" s="175" t="n"/>
      <c r="P2901" s="175" t="n"/>
      <c r="Q2901" s="175" t="n"/>
      <c r="R2901" s="175" t="n"/>
      <c r="S2901" s="257" t="n"/>
      <c r="U2901" s="296" t="n"/>
      <c r="V2901" s="175" t="n"/>
      <c r="W2901" s="175" t="n"/>
      <c r="X2901" s="175" t="n"/>
      <c r="Y2901" s="175" t="n"/>
      <c r="Z2901" s="175" t="n"/>
      <c r="AA2901" s="175" t="n"/>
      <c r="AB2901" s="175" t="n"/>
      <c r="AC2901" s="175" t="n"/>
      <c r="AD2901" s="175" t="n"/>
      <c r="AE2901" s="175" t="n"/>
      <c r="AF2901" s="175" t="n"/>
      <c r="AG2901" s="175" t="n"/>
      <c r="AH2901" s="175" t="n"/>
      <c r="AI2901" s="175" t="n"/>
      <c r="AJ2901" s="175" t="n"/>
    </row>
    <row r="2902">
      <c r="B2902" s="175" t="n"/>
      <c r="C2902" s="175" t="n"/>
      <c r="D2902" s="175" t="n"/>
      <c r="E2902" s="175" t="n"/>
      <c r="F2902" s="175" t="n"/>
      <c r="G2902" s="175" t="n"/>
      <c r="H2902" s="175" t="n"/>
      <c r="I2902" s="175" t="n"/>
      <c r="J2902" s="175" t="n"/>
      <c r="K2902" s="175" t="n"/>
      <c r="L2902" s="175" t="n"/>
      <c r="M2902" s="175" t="n"/>
      <c r="N2902" s="175" t="n"/>
      <c r="O2902" s="175" t="n"/>
      <c r="P2902" s="175" t="n"/>
      <c r="Q2902" s="175" t="n"/>
      <c r="R2902" s="175" t="n"/>
      <c r="S2902" s="257" t="n"/>
      <c r="U2902" s="296" t="n"/>
      <c r="V2902" s="175" t="n"/>
      <c r="W2902" s="175" t="n"/>
      <c r="X2902" s="175" t="n"/>
      <c r="Y2902" s="175" t="n"/>
      <c r="Z2902" s="175" t="n"/>
      <c r="AA2902" s="175" t="n"/>
      <c r="AB2902" s="175" t="n"/>
      <c r="AC2902" s="175" t="n"/>
      <c r="AD2902" s="175" t="n"/>
      <c r="AE2902" s="175" t="n"/>
      <c r="AF2902" s="175" t="n"/>
      <c r="AG2902" s="175" t="n"/>
      <c r="AH2902" s="175" t="n"/>
      <c r="AI2902" s="175" t="n"/>
      <c r="AJ2902" s="175" t="n"/>
    </row>
    <row r="2903">
      <c r="B2903" s="175" t="n"/>
      <c r="C2903" s="175" t="n"/>
      <c r="D2903" s="175" t="n"/>
      <c r="E2903" s="175" t="n"/>
      <c r="F2903" s="175" t="n"/>
      <c r="G2903" s="175" t="n"/>
      <c r="H2903" s="175" t="n"/>
      <c r="I2903" s="175" t="n"/>
      <c r="J2903" s="175" t="n"/>
      <c r="K2903" s="175" t="n"/>
      <c r="L2903" s="175" t="n"/>
      <c r="M2903" s="175" t="n"/>
      <c r="N2903" s="175" t="n"/>
      <c r="O2903" s="175" t="n"/>
      <c r="P2903" s="175" t="n"/>
      <c r="Q2903" s="175" t="n"/>
      <c r="R2903" s="175" t="n"/>
      <c r="S2903" s="257" t="n"/>
      <c r="U2903" s="296" t="n"/>
      <c r="V2903" s="175" t="n"/>
      <c r="W2903" s="175" t="n"/>
      <c r="X2903" s="175" t="n"/>
      <c r="Y2903" s="175" t="n"/>
      <c r="Z2903" s="175" t="n"/>
      <c r="AA2903" s="175" t="n"/>
      <c r="AB2903" s="175" t="n"/>
      <c r="AC2903" s="175" t="n"/>
      <c r="AD2903" s="175" t="n"/>
      <c r="AE2903" s="175" t="n"/>
      <c r="AF2903" s="175" t="n"/>
      <c r="AG2903" s="175" t="n"/>
      <c r="AH2903" s="175" t="n"/>
      <c r="AI2903" s="175" t="n"/>
      <c r="AJ2903" s="175" t="n"/>
    </row>
    <row r="2904">
      <c r="B2904" s="175" t="n"/>
      <c r="C2904" s="175" t="n"/>
      <c r="D2904" s="175" t="n"/>
      <c r="E2904" s="175" t="n"/>
      <c r="F2904" s="175" t="n"/>
      <c r="G2904" s="175" t="n"/>
      <c r="H2904" s="175" t="n"/>
      <c r="I2904" s="175" t="n"/>
      <c r="J2904" s="175" t="n"/>
      <c r="K2904" s="175" t="n"/>
      <c r="L2904" s="175" t="n"/>
      <c r="M2904" s="175" t="n"/>
      <c r="N2904" s="175" t="n"/>
      <c r="O2904" s="175" t="n"/>
      <c r="P2904" s="175" t="n"/>
      <c r="Q2904" s="175" t="n"/>
      <c r="R2904" s="175" t="n"/>
      <c r="S2904" s="257" t="n"/>
      <c r="U2904" s="296" t="n"/>
      <c r="V2904" s="175" t="n"/>
      <c r="W2904" s="175" t="n"/>
      <c r="X2904" s="175" t="n"/>
      <c r="Y2904" s="175" t="n"/>
      <c r="Z2904" s="175" t="n"/>
      <c r="AA2904" s="175" t="n"/>
      <c r="AB2904" s="175" t="n"/>
      <c r="AC2904" s="175" t="n"/>
      <c r="AD2904" s="175" t="n"/>
      <c r="AE2904" s="175" t="n"/>
      <c r="AF2904" s="175" t="n"/>
      <c r="AG2904" s="175" t="n"/>
      <c r="AH2904" s="175" t="n"/>
      <c r="AI2904" s="175" t="n"/>
      <c r="AJ2904" s="175" t="n"/>
    </row>
    <row r="2905">
      <c r="B2905" s="175" t="n"/>
      <c r="C2905" s="175" t="n"/>
      <c r="D2905" s="175" t="n"/>
      <c r="E2905" s="175" t="n"/>
      <c r="F2905" s="175" t="n"/>
      <c r="G2905" s="175" t="n"/>
      <c r="H2905" s="175" t="n"/>
      <c r="I2905" s="175" t="n"/>
      <c r="J2905" s="175" t="n"/>
      <c r="K2905" s="175" t="n"/>
      <c r="L2905" s="175" t="n"/>
      <c r="M2905" s="175" t="n"/>
      <c r="N2905" s="175" t="n"/>
      <c r="O2905" s="175" t="n"/>
      <c r="P2905" s="175" t="n"/>
      <c r="Q2905" s="175" t="n"/>
      <c r="R2905" s="175" t="n"/>
      <c r="S2905" s="257" t="n"/>
      <c r="U2905" s="296" t="n"/>
      <c r="V2905" s="175" t="n"/>
      <c r="W2905" s="175" t="n"/>
      <c r="X2905" s="175" t="n"/>
      <c r="Y2905" s="175" t="n"/>
      <c r="Z2905" s="175" t="n"/>
      <c r="AA2905" s="175" t="n"/>
      <c r="AB2905" s="175" t="n"/>
      <c r="AC2905" s="175" t="n"/>
      <c r="AD2905" s="175" t="n"/>
      <c r="AE2905" s="175" t="n"/>
      <c r="AF2905" s="175" t="n"/>
      <c r="AG2905" s="175" t="n"/>
      <c r="AH2905" s="175" t="n"/>
      <c r="AI2905" s="175" t="n"/>
      <c r="AJ2905" s="175" t="n"/>
    </row>
    <row r="2906">
      <c r="B2906" s="175" t="n"/>
      <c r="C2906" s="175" t="n"/>
      <c r="D2906" s="175" t="n"/>
      <c r="E2906" s="175" t="n"/>
      <c r="F2906" s="175" t="n"/>
      <c r="G2906" s="175" t="n"/>
      <c r="H2906" s="175" t="n"/>
      <c r="I2906" s="175" t="n"/>
      <c r="J2906" s="175" t="n"/>
      <c r="K2906" s="175" t="n"/>
      <c r="L2906" s="175" t="n"/>
      <c r="M2906" s="175" t="n"/>
      <c r="N2906" s="175" t="n"/>
      <c r="O2906" s="175" t="n"/>
      <c r="P2906" s="175" t="n"/>
      <c r="Q2906" s="175" t="n"/>
      <c r="R2906" s="175" t="n"/>
      <c r="S2906" s="257" t="n"/>
      <c r="U2906" s="296" t="n"/>
      <c r="V2906" s="175" t="n"/>
      <c r="W2906" s="175" t="n"/>
      <c r="X2906" s="175" t="n"/>
      <c r="Y2906" s="175" t="n"/>
      <c r="Z2906" s="175" t="n"/>
      <c r="AA2906" s="175" t="n"/>
      <c r="AB2906" s="175" t="n"/>
      <c r="AC2906" s="175" t="n"/>
      <c r="AD2906" s="175" t="n"/>
      <c r="AE2906" s="175" t="n"/>
      <c r="AF2906" s="175" t="n"/>
      <c r="AG2906" s="175" t="n"/>
      <c r="AH2906" s="175" t="n"/>
      <c r="AI2906" s="175" t="n"/>
      <c r="AJ2906" s="175" t="n"/>
    </row>
    <row r="2907">
      <c r="B2907" s="175" t="n"/>
      <c r="C2907" s="175" t="n"/>
      <c r="D2907" s="175" t="n"/>
      <c r="E2907" s="175" t="n"/>
      <c r="F2907" s="175" t="n"/>
      <c r="G2907" s="175" t="n"/>
      <c r="H2907" s="175" t="n"/>
      <c r="I2907" s="175" t="n"/>
      <c r="J2907" s="175" t="n"/>
      <c r="K2907" s="175" t="n"/>
      <c r="L2907" s="175" t="n"/>
      <c r="M2907" s="175" t="n"/>
      <c r="N2907" s="175" t="n"/>
      <c r="O2907" s="175" t="n"/>
      <c r="P2907" s="175" t="n"/>
      <c r="Q2907" s="175" t="n"/>
      <c r="R2907" s="175" t="n"/>
      <c r="S2907" s="257" t="n"/>
      <c r="U2907" s="296" t="n"/>
      <c r="V2907" s="175" t="n"/>
      <c r="W2907" s="175" t="n"/>
      <c r="X2907" s="175" t="n"/>
      <c r="Y2907" s="175" t="n"/>
      <c r="Z2907" s="175" t="n"/>
      <c r="AA2907" s="175" t="n"/>
      <c r="AB2907" s="175" t="n"/>
      <c r="AC2907" s="175" t="n"/>
      <c r="AD2907" s="175" t="n"/>
      <c r="AE2907" s="175" t="n"/>
      <c r="AF2907" s="175" t="n"/>
      <c r="AG2907" s="175" t="n"/>
      <c r="AH2907" s="175" t="n"/>
      <c r="AI2907" s="175" t="n"/>
      <c r="AJ2907" s="175" t="n"/>
    </row>
    <row r="2908">
      <c r="B2908" s="175" t="n"/>
      <c r="C2908" s="175" t="n"/>
      <c r="D2908" s="175" t="n"/>
      <c r="E2908" s="175" t="n"/>
      <c r="F2908" s="175" t="n"/>
      <c r="G2908" s="175" t="n"/>
      <c r="H2908" s="175" t="n"/>
      <c r="I2908" s="175" t="n"/>
      <c r="J2908" s="175" t="n"/>
      <c r="K2908" s="175" t="n"/>
      <c r="L2908" s="175" t="n"/>
      <c r="M2908" s="175" t="n"/>
      <c r="N2908" s="175" t="n"/>
      <c r="O2908" s="175" t="n"/>
      <c r="P2908" s="175" t="n"/>
      <c r="Q2908" s="175" t="n"/>
      <c r="R2908" s="175" t="n"/>
      <c r="S2908" s="257" t="n"/>
      <c r="U2908" s="296" t="n"/>
      <c r="V2908" s="175" t="n"/>
      <c r="W2908" s="175" t="n"/>
      <c r="X2908" s="175" t="n"/>
      <c r="Y2908" s="175" t="n"/>
      <c r="Z2908" s="175" t="n"/>
      <c r="AA2908" s="175" t="n"/>
      <c r="AB2908" s="175" t="n"/>
      <c r="AC2908" s="175" t="n"/>
      <c r="AD2908" s="175" t="n"/>
      <c r="AE2908" s="175" t="n"/>
      <c r="AF2908" s="175" t="n"/>
      <c r="AG2908" s="175" t="n"/>
      <c r="AH2908" s="175" t="n"/>
      <c r="AI2908" s="175" t="n"/>
      <c r="AJ2908" s="175" t="n"/>
    </row>
    <row r="2909">
      <c r="B2909" s="175" t="n"/>
      <c r="C2909" s="175" t="n"/>
      <c r="D2909" s="175" t="n"/>
      <c r="E2909" s="175" t="n"/>
      <c r="F2909" s="175" t="n"/>
      <c r="G2909" s="175" t="n"/>
      <c r="H2909" s="175" t="n"/>
      <c r="I2909" s="175" t="n"/>
      <c r="J2909" s="175" t="n"/>
      <c r="K2909" s="175" t="n"/>
      <c r="L2909" s="175" t="n"/>
      <c r="M2909" s="175" t="n"/>
      <c r="N2909" s="175" t="n"/>
      <c r="O2909" s="175" t="n"/>
      <c r="P2909" s="175" t="n"/>
      <c r="Q2909" s="175" t="n"/>
      <c r="R2909" s="175" t="n"/>
      <c r="S2909" s="257" t="n"/>
      <c r="U2909" s="296" t="n"/>
      <c r="V2909" s="175" t="n"/>
      <c r="W2909" s="175" t="n"/>
      <c r="X2909" s="175" t="n"/>
      <c r="Y2909" s="175" t="n"/>
      <c r="Z2909" s="175" t="n"/>
      <c r="AA2909" s="175" t="n"/>
      <c r="AB2909" s="175" t="n"/>
      <c r="AC2909" s="175" t="n"/>
      <c r="AD2909" s="175" t="n"/>
      <c r="AE2909" s="175" t="n"/>
      <c r="AF2909" s="175" t="n"/>
      <c r="AG2909" s="175" t="n"/>
      <c r="AH2909" s="175" t="n"/>
      <c r="AI2909" s="175" t="n"/>
      <c r="AJ2909" s="175" t="n"/>
    </row>
    <row r="2910">
      <c r="B2910" s="175" t="n"/>
      <c r="C2910" s="175" t="n"/>
      <c r="D2910" s="175" t="n"/>
      <c r="E2910" s="175" t="n"/>
      <c r="F2910" s="175" t="n"/>
      <c r="G2910" s="175" t="n"/>
      <c r="H2910" s="175" t="n"/>
      <c r="I2910" s="175" t="n"/>
      <c r="J2910" s="175" t="n"/>
      <c r="K2910" s="175" t="n"/>
      <c r="L2910" s="175" t="n"/>
      <c r="M2910" s="175" t="n"/>
      <c r="N2910" s="175" t="n"/>
      <c r="O2910" s="175" t="n"/>
      <c r="P2910" s="175" t="n"/>
      <c r="Q2910" s="175" t="n"/>
      <c r="R2910" s="175" t="n"/>
      <c r="S2910" s="257" t="n"/>
      <c r="U2910" s="296" t="n"/>
      <c r="V2910" s="175" t="n"/>
      <c r="W2910" s="175" t="n"/>
      <c r="X2910" s="175" t="n"/>
      <c r="Y2910" s="175" t="n"/>
      <c r="Z2910" s="175" t="n"/>
      <c r="AA2910" s="175" t="n"/>
      <c r="AB2910" s="175" t="n"/>
      <c r="AC2910" s="175" t="n"/>
      <c r="AD2910" s="175" t="n"/>
      <c r="AE2910" s="175" t="n"/>
      <c r="AF2910" s="175" t="n"/>
      <c r="AG2910" s="175" t="n"/>
      <c r="AH2910" s="175" t="n"/>
      <c r="AI2910" s="175" t="n"/>
      <c r="AJ2910" s="175" t="n"/>
    </row>
    <row r="2911">
      <c r="B2911" s="175" t="n"/>
      <c r="C2911" s="175" t="n"/>
      <c r="D2911" s="175" t="n"/>
      <c r="E2911" s="175" t="n"/>
      <c r="F2911" s="175" t="n"/>
      <c r="G2911" s="175" t="n"/>
      <c r="H2911" s="175" t="n"/>
      <c r="I2911" s="175" t="n"/>
      <c r="J2911" s="175" t="n"/>
      <c r="K2911" s="175" t="n"/>
      <c r="L2911" s="175" t="n"/>
      <c r="M2911" s="175" t="n"/>
      <c r="N2911" s="175" t="n"/>
      <c r="O2911" s="175" t="n"/>
      <c r="P2911" s="175" t="n"/>
      <c r="Q2911" s="175" t="n"/>
      <c r="R2911" s="175" t="n"/>
      <c r="S2911" s="257" t="n"/>
      <c r="U2911" s="296" t="n"/>
      <c r="V2911" s="175" t="n"/>
      <c r="W2911" s="175" t="n"/>
      <c r="X2911" s="175" t="n"/>
      <c r="Y2911" s="175" t="n"/>
      <c r="Z2911" s="175" t="n"/>
      <c r="AA2911" s="175" t="n"/>
      <c r="AB2911" s="175" t="n"/>
      <c r="AC2911" s="175" t="n"/>
      <c r="AD2911" s="175" t="n"/>
      <c r="AE2911" s="175" t="n"/>
      <c r="AF2911" s="175" t="n"/>
      <c r="AG2911" s="175" t="n"/>
      <c r="AH2911" s="175" t="n"/>
      <c r="AI2911" s="175" t="n"/>
      <c r="AJ2911" s="175" t="n"/>
    </row>
    <row r="2912">
      <c r="B2912" s="175" t="n"/>
      <c r="C2912" s="175" t="n"/>
      <c r="D2912" s="175" t="n"/>
      <c r="E2912" s="175" t="n"/>
      <c r="F2912" s="175" t="n"/>
      <c r="G2912" s="175" t="n"/>
      <c r="H2912" s="175" t="n"/>
      <c r="I2912" s="175" t="n"/>
      <c r="J2912" s="175" t="n"/>
      <c r="K2912" s="175" t="n"/>
      <c r="L2912" s="175" t="n"/>
      <c r="M2912" s="175" t="n"/>
      <c r="N2912" s="175" t="n"/>
      <c r="O2912" s="175" t="n"/>
      <c r="P2912" s="175" t="n"/>
      <c r="Q2912" s="175" t="n"/>
      <c r="R2912" s="175" t="n"/>
      <c r="S2912" s="257" t="n"/>
      <c r="U2912" s="296" t="n"/>
      <c r="V2912" s="175" t="n"/>
      <c r="W2912" s="175" t="n"/>
      <c r="X2912" s="175" t="n"/>
      <c r="Y2912" s="175" t="n"/>
      <c r="Z2912" s="175" t="n"/>
      <c r="AA2912" s="175" t="n"/>
      <c r="AB2912" s="175" t="n"/>
      <c r="AC2912" s="175" t="n"/>
      <c r="AD2912" s="175" t="n"/>
      <c r="AE2912" s="175" t="n"/>
      <c r="AF2912" s="175" t="n"/>
      <c r="AG2912" s="175" t="n"/>
      <c r="AH2912" s="175" t="n"/>
      <c r="AI2912" s="175" t="n"/>
      <c r="AJ2912" s="175" t="n"/>
    </row>
    <row r="2913">
      <c r="B2913" s="175" t="n"/>
      <c r="C2913" s="175" t="n"/>
      <c r="D2913" s="175" t="n"/>
      <c r="E2913" s="175" t="n"/>
      <c r="F2913" s="175" t="n"/>
      <c r="G2913" s="175" t="n"/>
      <c r="H2913" s="175" t="n"/>
      <c r="I2913" s="175" t="n"/>
      <c r="J2913" s="175" t="n"/>
      <c r="K2913" s="175" t="n"/>
      <c r="L2913" s="175" t="n"/>
      <c r="M2913" s="175" t="n"/>
      <c r="N2913" s="175" t="n"/>
      <c r="O2913" s="175" t="n"/>
      <c r="P2913" s="175" t="n"/>
      <c r="Q2913" s="175" t="n"/>
      <c r="R2913" s="175" t="n"/>
      <c r="S2913" s="257" t="n"/>
      <c r="U2913" s="296" t="n"/>
      <c r="V2913" s="175" t="n"/>
      <c r="W2913" s="175" t="n"/>
      <c r="X2913" s="175" t="n"/>
      <c r="Y2913" s="175" t="n"/>
      <c r="Z2913" s="175" t="n"/>
      <c r="AA2913" s="175" t="n"/>
      <c r="AB2913" s="175" t="n"/>
      <c r="AC2913" s="175" t="n"/>
      <c r="AD2913" s="175" t="n"/>
      <c r="AE2913" s="175" t="n"/>
      <c r="AF2913" s="175" t="n"/>
      <c r="AG2913" s="175" t="n"/>
      <c r="AH2913" s="175" t="n"/>
      <c r="AI2913" s="175" t="n"/>
      <c r="AJ2913" s="175" t="n"/>
    </row>
    <row r="2914">
      <c r="B2914" s="175" t="n"/>
      <c r="C2914" s="175" t="n"/>
      <c r="D2914" s="175" t="n"/>
      <c r="E2914" s="175" t="n"/>
      <c r="F2914" s="175" t="n"/>
      <c r="G2914" s="175" t="n"/>
      <c r="H2914" s="175" t="n"/>
      <c r="I2914" s="175" t="n"/>
      <c r="J2914" s="175" t="n"/>
      <c r="K2914" s="175" t="n"/>
      <c r="L2914" s="175" t="n"/>
      <c r="M2914" s="175" t="n"/>
      <c r="N2914" s="175" t="n"/>
      <c r="O2914" s="175" t="n"/>
      <c r="P2914" s="175" t="n"/>
      <c r="Q2914" s="175" t="n"/>
      <c r="R2914" s="175" t="n"/>
      <c r="S2914" s="257" t="n"/>
      <c r="U2914" s="296" t="n"/>
      <c r="V2914" s="175" t="n"/>
      <c r="W2914" s="175" t="n"/>
      <c r="X2914" s="175" t="n"/>
      <c r="Y2914" s="175" t="n"/>
      <c r="Z2914" s="175" t="n"/>
      <c r="AA2914" s="175" t="n"/>
      <c r="AB2914" s="175" t="n"/>
      <c r="AC2914" s="175" t="n"/>
      <c r="AD2914" s="175" t="n"/>
      <c r="AE2914" s="175" t="n"/>
      <c r="AF2914" s="175" t="n"/>
      <c r="AG2914" s="175" t="n"/>
      <c r="AH2914" s="175" t="n"/>
      <c r="AI2914" s="175" t="n"/>
      <c r="AJ2914" s="175" t="n"/>
    </row>
    <row r="2915">
      <c r="B2915" s="175" t="n"/>
      <c r="C2915" s="175" t="n"/>
      <c r="D2915" s="175" t="n"/>
      <c r="E2915" s="175" t="n"/>
      <c r="F2915" s="175" t="n"/>
      <c r="G2915" s="175" t="n"/>
      <c r="H2915" s="175" t="n"/>
      <c r="I2915" s="175" t="n"/>
      <c r="J2915" s="175" t="n"/>
      <c r="K2915" s="175" t="n"/>
      <c r="L2915" s="175" t="n"/>
      <c r="M2915" s="175" t="n"/>
      <c r="N2915" s="175" t="n"/>
      <c r="O2915" s="175" t="n"/>
      <c r="P2915" s="175" t="n"/>
      <c r="Q2915" s="175" t="n"/>
      <c r="R2915" s="175" t="n"/>
      <c r="S2915" s="257" t="n"/>
      <c r="U2915" s="296" t="n"/>
      <c r="V2915" s="175" t="n"/>
      <c r="W2915" s="175" t="n"/>
      <c r="X2915" s="175" t="n"/>
      <c r="Y2915" s="175" t="n"/>
      <c r="Z2915" s="175" t="n"/>
      <c r="AA2915" s="175" t="n"/>
      <c r="AB2915" s="175" t="n"/>
      <c r="AC2915" s="175" t="n"/>
      <c r="AD2915" s="175" t="n"/>
      <c r="AE2915" s="175" t="n"/>
      <c r="AF2915" s="175" t="n"/>
      <c r="AG2915" s="175" t="n"/>
      <c r="AH2915" s="175" t="n"/>
      <c r="AI2915" s="175" t="n"/>
      <c r="AJ2915" s="175" t="n"/>
    </row>
    <row r="2916">
      <c r="B2916" s="175" t="n"/>
      <c r="C2916" s="175" t="n"/>
      <c r="D2916" s="175" t="n"/>
      <c r="E2916" s="175" t="n"/>
      <c r="F2916" s="175" t="n"/>
      <c r="G2916" s="175" t="n"/>
      <c r="H2916" s="175" t="n"/>
      <c r="I2916" s="175" t="n"/>
      <c r="J2916" s="175" t="n"/>
      <c r="K2916" s="175" t="n"/>
      <c r="L2916" s="175" t="n"/>
      <c r="M2916" s="175" t="n"/>
      <c r="N2916" s="175" t="n"/>
      <c r="O2916" s="175" t="n"/>
      <c r="P2916" s="175" t="n"/>
      <c r="Q2916" s="175" t="n"/>
      <c r="R2916" s="175" t="n"/>
      <c r="S2916" s="257" t="n"/>
      <c r="U2916" s="296" t="n"/>
      <c r="V2916" s="175" t="n"/>
      <c r="W2916" s="175" t="n"/>
      <c r="X2916" s="175" t="n"/>
      <c r="Y2916" s="175" t="n"/>
      <c r="Z2916" s="175" t="n"/>
      <c r="AA2916" s="175" t="n"/>
      <c r="AB2916" s="175" t="n"/>
      <c r="AC2916" s="175" t="n"/>
      <c r="AD2916" s="175" t="n"/>
      <c r="AE2916" s="175" t="n"/>
      <c r="AF2916" s="175" t="n"/>
      <c r="AG2916" s="175" t="n"/>
      <c r="AH2916" s="175" t="n"/>
      <c r="AI2916" s="175" t="n"/>
      <c r="AJ2916" s="175" t="n"/>
    </row>
    <row r="2917">
      <c r="B2917" s="175" t="n"/>
      <c r="C2917" s="175" t="n"/>
      <c r="D2917" s="175" t="n"/>
      <c r="E2917" s="175" t="n"/>
      <c r="F2917" s="175" t="n"/>
      <c r="G2917" s="175" t="n"/>
      <c r="H2917" s="175" t="n"/>
      <c r="I2917" s="175" t="n"/>
      <c r="J2917" s="175" t="n"/>
      <c r="K2917" s="175" t="n"/>
      <c r="L2917" s="175" t="n"/>
      <c r="M2917" s="175" t="n"/>
      <c r="N2917" s="175" t="n"/>
      <c r="O2917" s="175" t="n"/>
      <c r="P2917" s="175" t="n"/>
      <c r="Q2917" s="175" t="n"/>
      <c r="R2917" s="175" t="n"/>
      <c r="S2917" s="257" t="n"/>
      <c r="U2917" s="296" t="n"/>
      <c r="V2917" s="175" t="n"/>
      <c r="W2917" s="175" t="n"/>
      <c r="X2917" s="175" t="n"/>
      <c r="Y2917" s="175" t="n"/>
      <c r="Z2917" s="175" t="n"/>
      <c r="AA2917" s="175" t="n"/>
      <c r="AB2917" s="175" t="n"/>
      <c r="AC2917" s="175" t="n"/>
      <c r="AD2917" s="175" t="n"/>
      <c r="AE2917" s="175" t="n"/>
      <c r="AF2917" s="175" t="n"/>
      <c r="AG2917" s="175" t="n"/>
      <c r="AH2917" s="175" t="n"/>
      <c r="AI2917" s="175" t="n"/>
      <c r="AJ2917" s="175" t="n"/>
    </row>
    <row r="2918">
      <c r="B2918" s="175" t="n"/>
      <c r="C2918" s="175" t="n"/>
      <c r="D2918" s="175" t="n"/>
      <c r="E2918" s="175" t="n"/>
      <c r="F2918" s="175" t="n"/>
      <c r="G2918" s="175" t="n"/>
      <c r="H2918" s="175" t="n"/>
      <c r="I2918" s="175" t="n"/>
      <c r="J2918" s="175" t="n"/>
      <c r="K2918" s="175" t="n"/>
      <c r="L2918" s="175" t="n"/>
      <c r="M2918" s="175" t="n"/>
      <c r="N2918" s="175" t="n"/>
      <c r="O2918" s="175" t="n"/>
      <c r="P2918" s="175" t="n"/>
      <c r="Q2918" s="175" t="n"/>
      <c r="R2918" s="175" t="n"/>
      <c r="S2918" s="257" t="n"/>
      <c r="U2918" s="296" t="n"/>
      <c r="V2918" s="175" t="n"/>
      <c r="W2918" s="175" t="n"/>
      <c r="X2918" s="175" t="n"/>
      <c r="Y2918" s="175" t="n"/>
      <c r="Z2918" s="175" t="n"/>
      <c r="AA2918" s="175" t="n"/>
      <c r="AB2918" s="175" t="n"/>
      <c r="AC2918" s="175" t="n"/>
      <c r="AD2918" s="175" t="n"/>
      <c r="AE2918" s="175" t="n"/>
      <c r="AF2918" s="175" t="n"/>
      <c r="AG2918" s="175" t="n"/>
      <c r="AH2918" s="175" t="n"/>
      <c r="AI2918" s="175" t="n"/>
      <c r="AJ2918" s="175" t="n"/>
    </row>
    <row r="2919">
      <c r="B2919" s="175" t="n"/>
      <c r="C2919" s="175" t="n"/>
      <c r="D2919" s="175" t="n"/>
      <c r="E2919" s="175" t="n"/>
      <c r="F2919" s="175" t="n"/>
      <c r="G2919" s="175" t="n"/>
      <c r="H2919" s="175" t="n"/>
      <c r="I2919" s="175" t="n"/>
      <c r="J2919" s="175" t="n"/>
      <c r="K2919" s="175" t="n"/>
      <c r="L2919" s="175" t="n"/>
      <c r="M2919" s="175" t="n"/>
      <c r="N2919" s="175" t="n"/>
      <c r="O2919" s="175" t="n"/>
      <c r="P2919" s="175" t="n"/>
      <c r="Q2919" s="175" t="n"/>
      <c r="R2919" s="175" t="n"/>
      <c r="S2919" s="257" t="n"/>
      <c r="U2919" s="296" t="n"/>
      <c r="V2919" s="175" t="n"/>
      <c r="W2919" s="175" t="n"/>
      <c r="X2919" s="175" t="n"/>
      <c r="Y2919" s="175" t="n"/>
      <c r="Z2919" s="175" t="n"/>
      <c r="AA2919" s="175" t="n"/>
      <c r="AB2919" s="175" t="n"/>
      <c r="AC2919" s="175" t="n"/>
      <c r="AD2919" s="175" t="n"/>
      <c r="AE2919" s="175" t="n"/>
      <c r="AF2919" s="175" t="n"/>
      <c r="AG2919" s="175" t="n"/>
      <c r="AH2919" s="175" t="n"/>
      <c r="AI2919" s="175" t="n"/>
      <c r="AJ2919" s="175" t="n"/>
    </row>
    <row r="2920">
      <c r="B2920" s="175" t="n"/>
      <c r="C2920" s="175" t="n"/>
      <c r="D2920" s="175" t="n"/>
      <c r="E2920" s="175" t="n"/>
      <c r="F2920" s="175" t="n"/>
      <c r="G2920" s="175" t="n"/>
      <c r="H2920" s="175" t="n"/>
      <c r="I2920" s="175" t="n"/>
      <c r="J2920" s="175" t="n"/>
      <c r="K2920" s="175" t="n"/>
      <c r="L2920" s="175" t="n"/>
      <c r="M2920" s="175" t="n"/>
      <c r="N2920" s="175" t="n"/>
      <c r="O2920" s="175" t="n"/>
      <c r="P2920" s="175" t="n"/>
      <c r="Q2920" s="175" t="n"/>
      <c r="R2920" s="175" t="n"/>
      <c r="S2920" s="257" t="n"/>
      <c r="U2920" s="296" t="n"/>
      <c r="V2920" s="175" t="n"/>
      <c r="W2920" s="175" t="n"/>
      <c r="X2920" s="175" t="n"/>
      <c r="Y2920" s="175" t="n"/>
      <c r="Z2920" s="175" t="n"/>
      <c r="AA2920" s="175" t="n"/>
      <c r="AB2920" s="175" t="n"/>
      <c r="AC2920" s="175" t="n"/>
      <c r="AD2920" s="175" t="n"/>
      <c r="AE2920" s="175" t="n"/>
      <c r="AF2920" s="175" t="n"/>
      <c r="AG2920" s="175" t="n"/>
      <c r="AH2920" s="175" t="n"/>
      <c r="AI2920" s="175" t="n"/>
      <c r="AJ2920" s="175" t="n"/>
    </row>
    <row r="2921">
      <c r="B2921" s="175" t="n"/>
      <c r="C2921" s="175" t="n"/>
      <c r="D2921" s="175" t="n"/>
      <c r="E2921" s="175" t="n"/>
      <c r="F2921" s="175" t="n"/>
      <c r="G2921" s="175" t="n"/>
      <c r="H2921" s="175" t="n"/>
      <c r="I2921" s="175" t="n"/>
      <c r="J2921" s="175" t="n"/>
      <c r="K2921" s="175" t="n"/>
      <c r="L2921" s="175" t="n"/>
      <c r="M2921" s="175" t="n"/>
      <c r="N2921" s="175" t="n"/>
      <c r="O2921" s="175" t="n"/>
      <c r="P2921" s="175" t="n"/>
      <c r="Q2921" s="175" t="n"/>
      <c r="R2921" s="175" t="n"/>
      <c r="S2921" s="257" t="n"/>
      <c r="U2921" s="296" t="n"/>
      <c r="V2921" s="175" t="n"/>
      <c r="W2921" s="175" t="n"/>
      <c r="X2921" s="175" t="n"/>
      <c r="Y2921" s="175" t="n"/>
      <c r="Z2921" s="175" t="n"/>
      <c r="AA2921" s="175" t="n"/>
      <c r="AB2921" s="175" t="n"/>
      <c r="AC2921" s="175" t="n"/>
      <c r="AD2921" s="175" t="n"/>
      <c r="AE2921" s="175" t="n"/>
      <c r="AF2921" s="175" t="n"/>
      <c r="AG2921" s="175" t="n"/>
      <c r="AH2921" s="175" t="n"/>
      <c r="AI2921" s="175" t="n"/>
      <c r="AJ2921" s="175" t="n"/>
    </row>
    <row r="2922">
      <c r="B2922" s="175" t="n"/>
      <c r="C2922" s="175" t="n"/>
      <c r="D2922" s="175" t="n"/>
      <c r="E2922" s="175" t="n"/>
      <c r="F2922" s="175" t="n"/>
      <c r="G2922" s="175" t="n"/>
      <c r="H2922" s="175" t="n"/>
      <c r="I2922" s="175" t="n"/>
      <c r="J2922" s="175" t="n"/>
      <c r="K2922" s="175" t="n"/>
      <c r="L2922" s="175" t="n"/>
      <c r="M2922" s="175" t="n"/>
      <c r="N2922" s="175" t="n"/>
      <c r="O2922" s="175" t="n"/>
      <c r="P2922" s="175" t="n"/>
      <c r="Q2922" s="175" t="n"/>
      <c r="R2922" s="175" t="n"/>
      <c r="S2922" s="257" t="n"/>
      <c r="U2922" s="296" t="n"/>
      <c r="V2922" s="175" t="n"/>
      <c r="W2922" s="175" t="n"/>
      <c r="X2922" s="175" t="n"/>
      <c r="Y2922" s="175" t="n"/>
      <c r="Z2922" s="175" t="n"/>
      <c r="AA2922" s="175" t="n"/>
      <c r="AB2922" s="175" t="n"/>
      <c r="AC2922" s="175" t="n"/>
      <c r="AD2922" s="175" t="n"/>
      <c r="AE2922" s="175" t="n"/>
      <c r="AF2922" s="175" t="n"/>
      <c r="AG2922" s="175" t="n"/>
      <c r="AH2922" s="175" t="n"/>
      <c r="AI2922" s="175" t="n"/>
      <c r="AJ2922" s="175" t="n"/>
    </row>
    <row r="2923">
      <c r="B2923" s="175" t="n"/>
      <c r="C2923" s="175" t="n"/>
      <c r="D2923" s="175" t="n"/>
      <c r="E2923" s="175" t="n"/>
      <c r="F2923" s="175" t="n"/>
      <c r="G2923" s="175" t="n"/>
      <c r="H2923" s="175" t="n"/>
      <c r="I2923" s="175" t="n"/>
      <c r="J2923" s="175" t="n"/>
      <c r="K2923" s="175" t="n"/>
      <c r="L2923" s="175" t="n"/>
      <c r="M2923" s="175" t="n"/>
      <c r="N2923" s="175" t="n"/>
      <c r="O2923" s="175" t="n"/>
      <c r="P2923" s="175" t="n"/>
      <c r="Q2923" s="175" t="n"/>
      <c r="R2923" s="175" t="n"/>
      <c r="S2923" s="257" t="n"/>
      <c r="U2923" s="296" t="n"/>
      <c r="V2923" s="175" t="n"/>
      <c r="W2923" s="175" t="n"/>
      <c r="X2923" s="175" t="n"/>
      <c r="Y2923" s="175" t="n"/>
      <c r="Z2923" s="175" t="n"/>
      <c r="AA2923" s="175" t="n"/>
      <c r="AB2923" s="175" t="n"/>
      <c r="AC2923" s="175" t="n"/>
      <c r="AD2923" s="175" t="n"/>
      <c r="AE2923" s="175" t="n"/>
      <c r="AF2923" s="175" t="n"/>
      <c r="AG2923" s="175" t="n"/>
      <c r="AH2923" s="175" t="n"/>
      <c r="AI2923" s="175" t="n"/>
      <c r="AJ2923" s="175" t="n"/>
    </row>
    <row r="2924">
      <c r="B2924" s="175" t="n"/>
      <c r="C2924" s="175" t="n"/>
      <c r="D2924" s="175" t="n"/>
      <c r="E2924" s="175" t="n"/>
      <c r="F2924" s="175" t="n"/>
      <c r="G2924" s="175" t="n"/>
      <c r="H2924" s="175" t="n"/>
      <c r="I2924" s="175" t="n"/>
      <c r="J2924" s="175" t="n"/>
      <c r="K2924" s="175" t="n"/>
      <c r="L2924" s="175" t="n"/>
      <c r="M2924" s="175" t="n"/>
      <c r="N2924" s="175" t="n"/>
      <c r="O2924" s="175" t="n"/>
      <c r="P2924" s="175" t="n"/>
      <c r="Q2924" s="175" t="n"/>
      <c r="R2924" s="175" t="n"/>
      <c r="S2924" s="257" t="n"/>
      <c r="U2924" s="296" t="n"/>
      <c r="V2924" s="175" t="n"/>
      <c r="W2924" s="175" t="n"/>
      <c r="X2924" s="175" t="n"/>
      <c r="Y2924" s="175" t="n"/>
      <c r="Z2924" s="175" t="n"/>
      <c r="AA2924" s="175" t="n"/>
      <c r="AB2924" s="175" t="n"/>
      <c r="AC2924" s="175" t="n"/>
      <c r="AD2924" s="175" t="n"/>
      <c r="AE2924" s="175" t="n"/>
      <c r="AF2924" s="175" t="n"/>
      <c r="AG2924" s="175" t="n"/>
      <c r="AH2924" s="175" t="n"/>
      <c r="AI2924" s="175" t="n"/>
      <c r="AJ2924" s="175" t="n"/>
    </row>
    <row r="2925">
      <c r="B2925" s="175" t="n"/>
      <c r="C2925" s="175" t="n"/>
      <c r="D2925" s="175" t="n"/>
      <c r="E2925" s="175" t="n"/>
      <c r="F2925" s="175" t="n"/>
      <c r="G2925" s="175" t="n"/>
      <c r="H2925" s="175" t="n"/>
      <c r="I2925" s="175" t="n"/>
      <c r="J2925" s="175" t="n"/>
      <c r="K2925" s="175" t="n"/>
      <c r="L2925" s="175" t="n"/>
      <c r="M2925" s="175" t="n"/>
      <c r="N2925" s="175" t="n"/>
      <c r="O2925" s="175" t="n"/>
      <c r="P2925" s="175" t="n"/>
      <c r="Q2925" s="175" t="n"/>
      <c r="R2925" s="175" t="n"/>
      <c r="S2925" s="257" t="n"/>
      <c r="U2925" s="296" t="n"/>
      <c r="V2925" s="175" t="n"/>
      <c r="W2925" s="175" t="n"/>
      <c r="X2925" s="175" t="n"/>
      <c r="Y2925" s="175" t="n"/>
      <c r="Z2925" s="175" t="n"/>
      <c r="AA2925" s="175" t="n"/>
      <c r="AB2925" s="175" t="n"/>
      <c r="AC2925" s="175" t="n"/>
      <c r="AD2925" s="175" t="n"/>
      <c r="AE2925" s="175" t="n"/>
      <c r="AF2925" s="175" t="n"/>
      <c r="AG2925" s="175" t="n"/>
      <c r="AH2925" s="175" t="n"/>
      <c r="AI2925" s="175" t="n"/>
      <c r="AJ2925" s="175" t="n"/>
    </row>
    <row r="2926">
      <c r="B2926" s="175" t="n"/>
      <c r="C2926" s="175" t="n"/>
      <c r="D2926" s="175" t="n"/>
      <c r="E2926" s="175" t="n"/>
      <c r="F2926" s="175" t="n"/>
      <c r="G2926" s="175" t="n"/>
      <c r="H2926" s="175" t="n"/>
      <c r="I2926" s="175" t="n"/>
      <c r="J2926" s="175" t="n"/>
      <c r="K2926" s="175" t="n"/>
      <c r="L2926" s="175" t="n"/>
      <c r="M2926" s="175" t="n"/>
      <c r="N2926" s="175" t="n"/>
      <c r="O2926" s="175" t="n"/>
      <c r="P2926" s="175" t="n"/>
      <c r="Q2926" s="175" t="n"/>
      <c r="R2926" s="175" t="n"/>
      <c r="S2926" s="257" t="n"/>
      <c r="U2926" s="296" t="n"/>
      <c r="V2926" s="175" t="n"/>
      <c r="W2926" s="175" t="n"/>
      <c r="X2926" s="175" t="n"/>
      <c r="Y2926" s="175" t="n"/>
      <c r="Z2926" s="175" t="n"/>
      <c r="AA2926" s="175" t="n"/>
      <c r="AB2926" s="175" t="n"/>
      <c r="AC2926" s="175" t="n"/>
      <c r="AD2926" s="175" t="n"/>
      <c r="AE2926" s="175" t="n"/>
      <c r="AF2926" s="175" t="n"/>
      <c r="AG2926" s="175" t="n"/>
      <c r="AH2926" s="175" t="n"/>
      <c r="AI2926" s="175" t="n"/>
      <c r="AJ2926" s="175" t="n"/>
    </row>
    <row r="2927">
      <c r="B2927" s="175" t="n"/>
      <c r="C2927" s="175" t="n"/>
      <c r="D2927" s="175" t="n"/>
      <c r="E2927" s="175" t="n"/>
      <c r="F2927" s="175" t="n"/>
      <c r="G2927" s="175" t="n"/>
      <c r="H2927" s="175" t="n"/>
      <c r="I2927" s="175" t="n"/>
      <c r="J2927" s="175" t="n"/>
      <c r="K2927" s="175" t="n"/>
      <c r="L2927" s="175" t="n"/>
      <c r="M2927" s="175" t="n"/>
      <c r="N2927" s="175" t="n"/>
      <c r="O2927" s="175" t="n"/>
      <c r="P2927" s="175" t="n"/>
      <c r="Q2927" s="175" t="n"/>
      <c r="R2927" s="175" t="n"/>
      <c r="S2927" s="257" t="n"/>
      <c r="U2927" s="296" t="n"/>
      <c r="V2927" s="175" t="n"/>
      <c r="W2927" s="175" t="n"/>
      <c r="X2927" s="175" t="n"/>
      <c r="Y2927" s="175" t="n"/>
      <c r="Z2927" s="175" t="n"/>
      <c r="AA2927" s="175" t="n"/>
      <c r="AB2927" s="175" t="n"/>
      <c r="AC2927" s="175" t="n"/>
      <c r="AD2927" s="175" t="n"/>
      <c r="AE2927" s="175" t="n"/>
      <c r="AF2927" s="175" t="n"/>
      <c r="AG2927" s="175" t="n"/>
      <c r="AH2927" s="175" t="n"/>
      <c r="AI2927" s="175" t="n"/>
      <c r="AJ2927" s="175" t="n"/>
    </row>
    <row r="2928">
      <c r="B2928" s="175" t="n"/>
      <c r="C2928" s="175" t="n"/>
      <c r="D2928" s="175" t="n"/>
      <c r="E2928" s="175" t="n"/>
      <c r="F2928" s="175" t="n"/>
      <c r="G2928" s="175" t="n"/>
      <c r="H2928" s="175" t="n"/>
      <c r="I2928" s="175" t="n"/>
      <c r="J2928" s="175" t="n"/>
      <c r="K2928" s="175" t="n"/>
      <c r="L2928" s="175" t="n"/>
      <c r="M2928" s="175" t="n"/>
      <c r="N2928" s="175" t="n"/>
      <c r="O2928" s="175" t="n"/>
      <c r="P2928" s="175" t="n"/>
      <c r="Q2928" s="175" t="n"/>
      <c r="R2928" s="175" t="n"/>
      <c r="S2928" s="257" t="n"/>
      <c r="U2928" s="296" t="n"/>
      <c r="V2928" s="175" t="n"/>
      <c r="W2928" s="175" t="n"/>
      <c r="X2928" s="175" t="n"/>
      <c r="Y2928" s="175" t="n"/>
      <c r="Z2928" s="175" t="n"/>
      <c r="AA2928" s="175" t="n"/>
      <c r="AB2928" s="175" t="n"/>
      <c r="AC2928" s="175" t="n"/>
      <c r="AD2928" s="175" t="n"/>
      <c r="AE2928" s="175" t="n"/>
      <c r="AF2928" s="175" t="n"/>
      <c r="AG2928" s="175" t="n"/>
      <c r="AH2928" s="175" t="n"/>
      <c r="AI2928" s="175" t="n"/>
      <c r="AJ2928" s="175" t="n"/>
    </row>
    <row r="2929">
      <c r="B2929" s="175" t="n"/>
      <c r="C2929" s="175" t="n"/>
      <c r="D2929" s="175" t="n"/>
      <c r="E2929" s="175" t="n"/>
      <c r="F2929" s="175" t="n"/>
      <c r="G2929" s="175" t="n"/>
      <c r="H2929" s="175" t="n"/>
      <c r="I2929" s="175" t="n"/>
      <c r="J2929" s="175" t="n"/>
      <c r="K2929" s="175" t="n"/>
      <c r="L2929" s="175" t="n"/>
      <c r="M2929" s="175" t="n"/>
      <c r="N2929" s="175" t="n"/>
      <c r="O2929" s="175" t="n"/>
      <c r="P2929" s="175" t="n"/>
      <c r="Q2929" s="175" t="n"/>
      <c r="R2929" s="175" t="n"/>
      <c r="S2929" s="257" t="n"/>
      <c r="U2929" s="296" t="n"/>
      <c r="V2929" s="175" t="n"/>
      <c r="W2929" s="175" t="n"/>
      <c r="X2929" s="175" t="n"/>
      <c r="Y2929" s="175" t="n"/>
      <c r="Z2929" s="175" t="n"/>
      <c r="AA2929" s="175" t="n"/>
      <c r="AB2929" s="175" t="n"/>
      <c r="AC2929" s="175" t="n"/>
      <c r="AD2929" s="175" t="n"/>
      <c r="AE2929" s="175" t="n"/>
      <c r="AF2929" s="175" t="n"/>
      <c r="AG2929" s="175" t="n"/>
      <c r="AH2929" s="175" t="n"/>
      <c r="AI2929" s="175" t="n"/>
      <c r="AJ2929" s="175" t="n"/>
    </row>
    <row r="2930">
      <c r="B2930" s="175" t="n"/>
      <c r="C2930" s="175" t="n"/>
      <c r="D2930" s="175" t="n"/>
      <c r="E2930" s="175" t="n"/>
      <c r="F2930" s="175" t="n"/>
      <c r="G2930" s="175" t="n"/>
      <c r="H2930" s="175" t="n"/>
      <c r="I2930" s="175" t="n"/>
      <c r="J2930" s="175" t="n"/>
      <c r="K2930" s="175" t="n"/>
      <c r="L2930" s="175" t="n"/>
      <c r="M2930" s="175" t="n"/>
      <c r="N2930" s="175" t="n"/>
      <c r="O2930" s="175" t="n"/>
      <c r="P2930" s="175" t="n"/>
      <c r="Q2930" s="175" t="n"/>
      <c r="R2930" s="175" t="n"/>
      <c r="S2930" s="257" t="n"/>
      <c r="U2930" s="296" t="n"/>
      <c r="V2930" s="175" t="n"/>
      <c r="W2930" s="175" t="n"/>
      <c r="X2930" s="175" t="n"/>
      <c r="Y2930" s="175" t="n"/>
      <c r="Z2930" s="175" t="n"/>
      <c r="AA2930" s="175" t="n"/>
      <c r="AB2930" s="175" t="n"/>
      <c r="AC2930" s="175" t="n"/>
      <c r="AD2930" s="175" t="n"/>
      <c r="AE2930" s="175" t="n"/>
      <c r="AF2930" s="175" t="n"/>
      <c r="AG2930" s="175" t="n"/>
      <c r="AH2930" s="175" t="n"/>
      <c r="AI2930" s="175" t="n"/>
      <c r="AJ2930" s="175" t="n"/>
    </row>
    <row r="2931">
      <c r="B2931" s="175" t="n"/>
      <c r="C2931" s="175" t="n"/>
      <c r="D2931" s="175" t="n"/>
      <c r="E2931" s="175" t="n"/>
      <c r="F2931" s="175" t="n"/>
      <c r="G2931" s="175" t="n"/>
      <c r="H2931" s="175" t="n"/>
      <c r="I2931" s="175" t="n"/>
      <c r="J2931" s="175" t="n"/>
      <c r="K2931" s="175" t="n"/>
      <c r="L2931" s="175" t="n"/>
      <c r="M2931" s="175" t="n"/>
      <c r="N2931" s="175" t="n"/>
      <c r="O2931" s="175" t="n"/>
      <c r="P2931" s="175" t="n"/>
      <c r="Q2931" s="175" t="n"/>
      <c r="R2931" s="175" t="n"/>
      <c r="S2931" s="257" t="n"/>
      <c r="U2931" s="296" t="n"/>
      <c r="V2931" s="175" t="n"/>
      <c r="W2931" s="175" t="n"/>
      <c r="X2931" s="175" t="n"/>
      <c r="Y2931" s="175" t="n"/>
      <c r="Z2931" s="175" t="n"/>
      <c r="AA2931" s="175" t="n"/>
      <c r="AB2931" s="175" t="n"/>
      <c r="AC2931" s="175" t="n"/>
      <c r="AD2931" s="175" t="n"/>
      <c r="AE2931" s="175" t="n"/>
      <c r="AF2931" s="175" t="n"/>
      <c r="AG2931" s="175" t="n"/>
      <c r="AH2931" s="175" t="n"/>
      <c r="AI2931" s="175" t="n"/>
      <c r="AJ2931" s="175" t="n"/>
    </row>
    <row r="2932">
      <c r="B2932" s="175" t="n"/>
      <c r="C2932" s="175" t="n"/>
      <c r="D2932" s="175" t="n"/>
      <c r="E2932" s="175" t="n"/>
      <c r="F2932" s="175" t="n"/>
      <c r="G2932" s="175" t="n"/>
      <c r="H2932" s="175" t="n"/>
      <c r="I2932" s="175" t="n"/>
      <c r="J2932" s="175" t="n"/>
      <c r="K2932" s="175" t="n"/>
      <c r="L2932" s="175" t="n"/>
      <c r="M2932" s="175" t="n"/>
      <c r="N2932" s="175" t="n"/>
      <c r="O2932" s="175" t="n"/>
      <c r="P2932" s="175" t="n"/>
      <c r="Q2932" s="175" t="n"/>
      <c r="R2932" s="175" t="n"/>
      <c r="S2932" s="257" t="n"/>
      <c r="U2932" s="296" t="n"/>
      <c r="V2932" s="175" t="n"/>
      <c r="W2932" s="175" t="n"/>
      <c r="X2932" s="175" t="n"/>
      <c r="Y2932" s="175" t="n"/>
      <c r="Z2932" s="175" t="n"/>
      <c r="AA2932" s="175" t="n"/>
      <c r="AB2932" s="175" t="n"/>
      <c r="AC2932" s="175" t="n"/>
      <c r="AD2932" s="175" t="n"/>
      <c r="AE2932" s="175" t="n"/>
      <c r="AF2932" s="175" t="n"/>
      <c r="AG2932" s="175" t="n"/>
      <c r="AH2932" s="175" t="n"/>
      <c r="AI2932" s="175" t="n"/>
      <c r="AJ2932" s="175" t="n"/>
    </row>
    <row r="2933">
      <c r="B2933" s="175" t="n"/>
      <c r="C2933" s="175" t="n"/>
      <c r="D2933" s="175" t="n"/>
      <c r="E2933" s="175" t="n"/>
      <c r="F2933" s="175" t="n"/>
      <c r="G2933" s="175" t="n"/>
      <c r="H2933" s="175" t="n"/>
      <c r="I2933" s="175" t="n"/>
      <c r="J2933" s="175" t="n"/>
      <c r="K2933" s="175" t="n"/>
      <c r="L2933" s="175" t="n"/>
      <c r="M2933" s="175" t="n"/>
      <c r="N2933" s="175" t="n"/>
      <c r="O2933" s="175" t="n"/>
      <c r="P2933" s="175" t="n"/>
      <c r="Q2933" s="175" t="n"/>
      <c r="R2933" s="175" t="n"/>
      <c r="S2933" s="257" t="n"/>
      <c r="U2933" s="296" t="n"/>
      <c r="V2933" s="175" t="n"/>
      <c r="W2933" s="175" t="n"/>
      <c r="X2933" s="175" t="n"/>
      <c r="Y2933" s="175" t="n"/>
      <c r="Z2933" s="175" t="n"/>
      <c r="AA2933" s="175" t="n"/>
      <c r="AB2933" s="175" t="n"/>
      <c r="AC2933" s="175" t="n"/>
      <c r="AD2933" s="175" t="n"/>
      <c r="AE2933" s="175" t="n"/>
      <c r="AF2933" s="175" t="n"/>
      <c r="AG2933" s="175" t="n"/>
      <c r="AH2933" s="175" t="n"/>
      <c r="AI2933" s="175" t="n"/>
      <c r="AJ2933" s="175" t="n"/>
    </row>
    <row r="2934">
      <c r="B2934" s="175" t="n"/>
      <c r="C2934" s="175" t="n"/>
      <c r="D2934" s="175" t="n"/>
      <c r="E2934" s="175" t="n"/>
      <c r="F2934" s="175" t="n"/>
      <c r="G2934" s="175" t="n"/>
      <c r="H2934" s="175" t="n"/>
      <c r="I2934" s="175" t="n"/>
      <c r="J2934" s="175" t="n"/>
      <c r="K2934" s="175" t="n"/>
      <c r="L2934" s="175" t="n"/>
      <c r="M2934" s="175" t="n"/>
      <c r="N2934" s="175" t="n"/>
      <c r="O2934" s="175" t="n"/>
      <c r="P2934" s="175" t="n"/>
      <c r="Q2934" s="175" t="n"/>
      <c r="R2934" s="175" t="n"/>
      <c r="S2934" s="257" t="n"/>
      <c r="U2934" s="296" t="n"/>
      <c r="V2934" s="175" t="n"/>
      <c r="W2934" s="175" t="n"/>
      <c r="X2934" s="175" t="n"/>
      <c r="Y2934" s="175" t="n"/>
      <c r="Z2934" s="175" t="n"/>
      <c r="AA2934" s="175" t="n"/>
      <c r="AB2934" s="175" t="n"/>
      <c r="AC2934" s="175" t="n"/>
      <c r="AD2934" s="175" t="n"/>
      <c r="AE2934" s="175" t="n"/>
      <c r="AF2934" s="175" t="n"/>
      <c r="AG2934" s="175" t="n"/>
      <c r="AH2934" s="175" t="n"/>
      <c r="AI2934" s="175" t="n"/>
      <c r="AJ2934" s="175" t="n"/>
    </row>
    <row r="2935">
      <c r="B2935" s="175" t="n"/>
      <c r="C2935" s="175" t="n"/>
      <c r="D2935" s="175" t="n"/>
      <c r="E2935" s="175" t="n"/>
      <c r="F2935" s="175" t="n"/>
      <c r="G2935" s="175" t="n"/>
      <c r="H2935" s="175" t="n"/>
      <c r="I2935" s="175" t="n"/>
      <c r="J2935" s="175" t="n"/>
      <c r="K2935" s="175" t="n"/>
      <c r="L2935" s="175" t="n"/>
      <c r="M2935" s="175" t="n"/>
      <c r="N2935" s="175" t="n"/>
      <c r="O2935" s="175" t="n"/>
      <c r="P2935" s="175" t="n"/>
      <c r="Q2935" s="175" t="n"/>
      <c r="R2935" s="175" t="n"/>
      <c r="S2935" s="257" t="n"/>
      <c r="U2935" s="296" t="n"/>
      <c r="V2935" s="175" t="n"/>
      <c r="W2935" s="175" t="n"/>
      <c r="X2935" s="175" t="n"/>
      <c r="Y2935" s="175" t="n"/>
      <c r="Z2935" s="175" t="n"/>
      <c r="AA2935" s="175" t="n"/>
      <c r="AB2935" s="175" t="n"/>
      <c r="AC2935" s="175" t="n"/>
      <c r="AD2935" s="175" t="n"/>
      <c r="AE2935" s="175" t="n"/>
      <c r="AF2935" s="175" t="n"/>
      <c r="AG2935" s="175" t="n"/>
      <c r="AH2935" s="175" t="n"/>
      <c r="AI2935" s="175" t="n"/>
      <c r="AJ2935" s="175" t="n"/>
    </row>
    <row r="2936">
      <c r="B2936" s="175" t="n"/>
      <c r="C2936" s="175" t="n"/>
      <c r="D2936" s="175" t="n"/>
      <c r="E2936" s="175" t="n"/>
      <c r="F2936" s="175" t="n"/>
      <c r="G2936" s="175" t="n"/>
      <c r="H2936" s="175" t="n"/>
      <c r="I2936" s="175" t="n"/>
      <c r="J2936" s="175" t="n"/>
      <c r="K2936" s="175" t="n"/>
      <c r="L2936" s="175" t="n"/>
      <c r="M2936" s="175" t="n"/>
      <c r="N2936" s="175" t="n"/>
      <c r="O2936" s="175" t="n"/>
      <c r="P2936" s="175" t="n"/>
      <c r="Q2936" s="175" t="n"/>
      <c r="R2936" s="175" t="n"/>
      <c r="S2936" s="257" t="n"/>
      <c r="U2936" s="296" t="n"/>
      <c r="V2936" s="175" t="n"/>
      <c r="W2936" s="175" t="n"/>
      <c r="X2936" s="175" t="n"/>
      <c r="Y2936" s="175" t="n"/>
      <c r="Z2936" s="175" t="n"/>
      <c r="AA2936" s="175" t="n"/>
      <c r="AB2936" s="175" t="n"/>
      <c r="AC2936" s="175" t="n"/>
      <c r="AD2936" s="175" t="n"/>
      <c r="AE2936" s="175" t="n"/>
      <c r="AF2936" s="175" t="n"/>
      <c r="AG2936" s="175" t="n"/>
      <c r="AH2936" s="175" t="n"/>
      <c r="AI2936" s="175" t="n"/>
      <c r="AJ2936" s="175" t="n"/>
    </row>
    <row r="2937">
      <c r="B2937" s="175" t="n"/>
      <c r="C2937" s="175" t="n"/>
      <c r="D2937" s="175" t="n"/>
      <c r="E2937" s="175" t="n"/>
      <c r="F2937" s="175" t="n"/>
      <c r="G2937" s="175" t="n"/>
      <c r="H2937" s="175" t="n"/>
      <c r="I2937" s="175" t="n"/>
      <c r="J2937" s="175" t="n"/>
      <c r="K2937" s="175" t="n"/>
      <c r="L2937" s="175" t="n"/>
      <c r="M2937" s="175" t="n"/>
      <c r="N2937" s="175" t="n"/>
      <c r="O2937" s="175" t="n"/>
      <c r="P2937" s="175" t="n"/>
      <c r="Q2937" s="175" t="n"/>
      <c r="R2937" s="175" t="n"/>
      <c r="S2937" s="257" t="n"/>
      <c r="U2937" s="296" t="n"/>
      <c r="V2937" s="175" t="n"/>
      <c r="W2937" s="175" t="n"/>
      <c r="X2937" s="175" t="n"/>
      <c r="Y2937" s="175" t="n"/>
      <c r="Z2937" s="175" t="n"/>
      <c r="AA2937" s="175" t="n"/>
      <c r="AB2937" s="175" t="n"/>
      <c r="AC2937" s="175" t="n"/>
      <c r="AD2937" s="175" t="n"/>
      <c r="AE2937" s="175" t="n"/>
      <c r="AF2937" s="175" t="n"/>
      <c r="AG2937" s="175" t="n"/>
      <c r="AH2937" s="175" t="n"/>
      <c r="AI2937" s="175" t="n"/>
      <c r="AJ2937" s="175" t="n"/>
    </row>
    <row r="2938">
      <c r="B2938" s="175" t="n"/>
      <c r="C2938" s="175" t="n"/>
      <c r="D2938" s="175" t="n"/>
      <c r="E2938" s="175" t="n"/>
      <c r="F2938" s="175" t="n"/>
      <c r="G2938" s="175" t="n"/>
      <c r="H2938" s="175" t="n"/>
      <c r="I2938" s="175" t="n"/>
      <c r="J2938" s="175" t="n"/>
      <c r="K2938" s="175" t="n"/>
      <c r="L2938" s="175" t="n"/>
      <c r="M2938" s="175" t="n"/>
      <c r="N2938" s="175" t="n"/>
      <c r="O2938" s="175" t="n"/>
      <c r="P2938" s="175" t="n"/>
      <c r="Q2938" s="175" t="n"/>
      <c r="R2938" s="175" t="n"/>
      <c r="S2938" s="257" t="n"/>
      <c r="U2938" s="296" t="n"/>
      <c r="V2938" s="175" t="n"/>
      <c r="W2938" s="175" t="n"/>
      <c r="X2938" s="175" t="n"/>
      <c r="Y2938" s="175" t="n"/>
      <c r="Z2938" s="175" t="n"/>
      <c r="AA2938" s="175" t="n"/>
      <c r="AB2938" s="175" t="n"/>
      <c r="AC2938" s="175" t="n"/>
      <c r="AD2938" s="175" t="n"/>
      <c r="AE2938" s="175" t="n"/>
      <c r="AF2938" s="175" t="n"/>
      <c r="AG2938" s="175" t="n"/>
      <c r="AH2938" s="175" t="n"/>
      <c r="AI2938" s="175" t="n"/>
      <c r="AJ2938" s="175" t="n"/>
    </row>
    <row r="2939">
      <c r="B2939" s="175" t="n"/>
      <c r="C2939" s="175" t="n"/>
      <c r="D2939" s="175" t="n"/>
      <c r="E2939" s="175" t="n"/>
      <c r="F2939" s="175" t="n"/>
      <c r="G2939" s="175" t="n"/>
      <c r="H2939" s="175" t="n"/>
      <c r="I2939" s="175" t="n"/>
      <c r="J2939" s="175" t="n"/>
      <c r="K2939" s="175" t="n"/>
      <c r="L2939" s="175" t="n"/>
      <c r="M2939" s="175" t="n"/>
      <c r="N2939" s="175" t="n"/>
      <c r="O2939" s="175" t="n"/>
      <c r="P2939" s="175" t="n"/>
      <c r="Q2939" s="175" t="n"/>
      <c r="R2939" s="175" t="n"/>
      <c r="S2939" s="257" t="n"/>
      <c r="U2939" s="296" t="n"/>
      <c r="V2939" s="175" t="n"/>
      <c r="W2939" s="175" t="n"/>
      <c r="X2939" s="175" t="n"/>
      <c r="Y2939" s="175" t="n"/>
      <c r="Z2939" s="175" t="n"/>
      <c r="AA2939" s="175" t="n"/>
      <c r="AB2939" s="175" t="n"/>
      <c r="AC2939" s="175" t="n"/>
      <c r="AD2939" s="175" t="n"/>
      <c r="AE2939" s="175" t="n"/>
      <c r="AF2939" s="175" t="n"/>
      <c r="AG2939" s="175" t="n"/>
      <c r="AH2939" s="175" t="n"/>
      <c r="AI2939" s="175" t="n"/>
      <c r="AJ2939" s="175" t="n"/>
    </row>
    <row r="2940">
      <c r="B2940" s="175" t="n"/>
      <c r="C2940" s="175" t="n"/>
      <c r="D2940" s="175" t="n"/>
      <c r="E2940" s="175" t="n"/>
      <c r="F2940" s="175" t="n"/>
      <c r="G2940" s="175" t="n"/>
      <c r="H2940" s="175" t="n"/>
      <c r="I2940" s="175" t="n"/>
      <c r="J2940" s="175" t="n"/>
      <c r="K2940" s="175" t="n"/>
      <c r="L2940" s="175" t="n"/>
      <c r="M2940" s="175" t="n"/>
      <c r="N2940" s="175" t="n"/>
      <c r="O2940" s="175" t="n"/>
      <c r="P2940" s="175" t="n"/>
      <c r="Q2940" s="175" t="n"/>
      <c r="R2940" s="175" t="n"/>
      <c r="S2940" s="257" t="n"/>
      <c r="U2940" s="296" t="n"/>
      <c r="V2940" s="175" t="n"/>
      <c r="W2940" s="175" t="n"/>
      <c r="X2940" s="175" t="n"/>
      <c r="Y2940" s="175" t="n"/>
      <c r="Z2940" s="175" t="n"/>
      <c r="AA2940" s="175" t="n"/>
      <c r="AB2940" s="175" t="n"/>
      <c r="AC2940" s="175" t="n"/>
      <c r="AD2940" s="175" t="n"/>
      <c r="AE2940" s="175" t="n"/>
      <c r="AF2940" s="175" t="n"/>
      <c r="AG2940" s="175" t="n"/>
      <c r="AH2940" s="175" t="n"/>
      <c r="AI2940" s="175" t="n"/>
      <c r="AJ2940" s="175" t="n"/>
    </row>
    <row r="2941">
      <c r="B2941" s="175" t="n"/>
      <c r="C2941" s="175" t="n"/>
      <c r="D2941" s="175" t="n"/>
      <c r="E2941" s="175" t="n"/>
      <c r="F2941" s="175" t="n"/>
      <c r="G2941" s="175" t="n"/>
      <c r="H2941" s="175" t="n"/>
      <c r="I2941" s="175" t="n"/>
      <c r="J2941" s="175" t="n"/>
      <c r="K2941" s="175" t="n"/>
      <c r="L2941" s="175" t="n"/>
      <c r="M2941" s="175" t="n"/>
      <c r="N2941" s="175" t="n"/>
      <c r="O2941" s="175" t="n"/>
      <c r="P2941" s="175" t="n"/>
      <c r="Q2941" s="175" t="n"/>
      <c r="R2941" s="175" t="n"/>
      <c r="S2941" s="257" t="n"/>
      <c r="U2941" s="296" t="n"/>
      <c r="V2941" s="175" t="n"/>
      <c r="W2941" s="175" t="n"/>
      <c r="X2941" s="175" t="n"/>
      <c r="Y2941" s="175" t="n"/>
      <c r="Z2941" s="175" t="n"/>
      <c r="AA2941" s="175" t="n"/>
      <c r="AB2941" s="175" t="n"/>
      <c r="AC2941" s="175" t="n"/>
      <c r="AD2941" s="175" t="n"/>
      <c r="AE2941" s="175" t="n"/>
      <c r="AF2941" s="175" t="n"/>
      <c r="AG2941" s="175" t="n"/>
      <c r="AH2941" s="175" t="n"/>
      <c r="AI2941" s="175" t="n"/>
      <c r="AJ2941" s="175" t="n"/>
    </row>
    <row r="2942">
      <c r="B2942" s="175" t="n"/>
      <c r="C2942" s="175" t="n"/>
      <c r="D2942" s="175" t="n"/>
      <c r="E2942" s="175" t="n"/>
      <c r="F2942" s="175" t="n"/>
      <c r="G2942" s="175" t="n"/>
      <c r="H2942" s="175" t="n"/>
      <c r="I2942" s="175" t="n"/>
      <c r="J2942" s="175" t="n"/>
      <c r="K2942" s="175" t="n"/>
      <c r="L2942" s="175" t="n"/>
      <c r="M2942" s="175" t="n"/>
      <c r="N2942" s="175" t="n"/>
      <c r="O2942" s="175" t="n"/>
      <c r="P2942" s="175" t="n"/>
      <c r="Q2942" s="175" t="n"/>
      <c r="R2942" s="175" t="n"/>
      <c r="S2942" s="257" t="n"/>
      <c r="U2942" s="296" t="n"/>
      <c r="V2942" s="175" t="n"/>
      <c r="W2942" s="175" t="n"/>
      <c r="X2942" s="175" t="n"/>
      <c r="Y2942" s="175" t="n"/>
      <c r="Z2942" s="175" t="n"/>
      <c r="AA2942" s="175" t="n"/>
      <c r="AB2942" s="175" t="n"/>
      <c r="AC2942" s="175" t="n"/>
      <c r="AD2942" s="175" t="n"/>
      <c r="AE2942" s="175" t="n"/>
      <c r="AF2942" s="175" t="n"/>
      <c r="AG2942" s="175" t="n"/>
      <c r="AH2942" s="175" t="n"/>
      <c r="AI2942" s="175" t="n"/>
      <c r="AJ2942" s="175" t="n"/>
    </row>
    <row r="2943">
      <c r="B2943" s="175" t="n"/>
      <c r="C2943" s="175" t="n"/>
      <c r="D2943" s="175" t="n"/>
      <c r="E2943" s="175" t="n"/>
      <c r="F2943" s="175" t="n"/>
      <c r="G2943" s="175" t="n"/>
      <c r="H2943" s="175" t="n"/>
      <c r="I2943" s="175" t="n"/>
      <c r="J2943" s="175" t="n"/>
      <c r="K2943" s="175" t="n"/>
      <c r="L2943" s="175" t="n"/>
      <c r="M2943" s="175" t="n"/>
      <c r="N2943" s="175" t="n"/>
      <c r="O2943" s="175" t="n"/>
      <c r="P2943" s="175" t="n"/>
      <c r="Q2943" s="175" t="n"/>
      <c r="R2943" s="175" t="n"/>
      <c r="S2943" s="257" t="n"/>
      <c r="U2943" s="296" t="n"/>
      <c r="V2943" s="175" t="n"/>
      <c r="W2943" s="175" t="n"/>
      <c r="X2943" s="175" t="n"/>
      <c r="Y2943" s="175" t="n"/>
      <c r="Z2943" s="175" t="n"/>
      <c r="AA2943" s="175" t="n"/>
      <c r="AB2943" s="175" t="n"/>
      <c r="AC2943" s="175" t="n"/>
      <c r="AD2943" s="175" t="n"/>
      <c r="AE2943" s="175" t="n"/>
      <c r="AF2943" s="175" t="n"/>
      <c r="AG2943" s="175" t="n"/>
      <c r="AH2943" s="175" t="n"/>
      <c r="AI2943" s="175" t="n"/>
      <c r="AJ2943" s="175" t="n"/>
    </row>
    <row r="2944">
      <c r="B2944" s="175" t="n"/>
      <c r="C2944" s="175" t="n"/>
      <c r="D2944" s="175" t="n"/>
      <c r="E2944" s="175" t="n"/>
      <c r="F2944" s="175" t="n"/>
      <c r="G2944" s="175" t="n"/>
      <c r="H2944" s="175" t="n"/>
      <c r="I2944" s="175" t="n"/>
      <c r="J2944" s="175" t="n"/>
      <c r="K2944" s="175" t="n"/>
      <c r="L2944" s="175" t="n"/>
      <c r="M2944" s="175" t="n"/>
      <c r="N2944" s="175" t="n"/>
      <c r="O2944" s="175" t="n"/>
      <c r="P2944" s="175" t="n"/>
      <c r="Q2944" s="175" t="n"/>
      <c r="R2944" s="175" t="n"/>
      <c r="S2944" s="257" t="n"/>
      <c r="U2944" s="296" t="n"/>
      <c r="V2944" s="175" t="n"/>
      <c r="W2944" s="175" t="n"/>
      <c r="X2944" s="175" t="n"/>
      <c r="Y2944" s="175" t="n"/>
      <c r="Z2944" s="175" t="n"/>
      <c r="AA2944" s="175" t="n"/>
      <c r="AB2944" s="175" t="n"/>
      <c r="AC2944" s="175" t="n"/>
      <c r="AD2944" s="175" t="n"/>
      <c r="AE2944" s="175" t="n"/>
      <c r="AF2944" s="175" t="n"/>
      <c r="AG2944" s="175" t="n"/>
      <c r="AH2944" s="175" t="n"/>
      <c r="AI2944" s="175" t="n"/>
      <c r="AJ2944" s="175" t="n"/>
    </row>
    <row r="2945">
      <c r="B2945" s="175" t="n"/>
      <c r="C2945" s="175" t="n"/>
      <c r="D2945" s="175" t="n"/>
      <c r="E2945" s="175" t="n"/>
      <c r="F2945" s="175" t="n"/>
      <c r="G2945" s="175" t="n"/>
      <c r="H2945" s="175" t="n"/>
      <c r="I2945" s="175" t="n"/>
      <c r="J2945" s="175" t="n"/>
      <c r="K2945" s="175" t="n"/>
      <c r="L2945" s="175" t="n"/>
      <c r="M2945" s="175" t="n"/>
      <c r="N2945" s="175" t="n"/>
      <c r="O2945" s="175" t="n"/>
      <c r="P2945" s="175" t="n"/>
      <c r="Q2945" s="175" t="n"/>
      <c r="R2945" s="175" t="n"/>
      <c r="S2945" s="257" t="n"/>
      <c r="U2945" s="296" t="n"/>
      <c r="V2945" s="175" t="n"/>
      <c r="W2945" s="175" t="n"/>
      <c r="X2945" s="175" t="n"/>
      <c r="Y2945" s="175" t="n"/>
      <c r="Z2945" s="175" t="n"/>
      <c r="AA2945" s="175" t="n"/>
      <c r="AB2945" s="175" t="n"/>
      <c r="AC2945" s="175" t="n"/>
      <c r="AD2945" s="175" t="n"/>
      <c r="AE2945" s="175" t="n"/>
      <c r="AF2945" s="175" t="n"/>
      <c r="AG2945" s="175" t="n"/>
      <c r="AH2945" s="175" t="n"/>
      <c r="AI2945" s="175" t="n"/>
      <c r="AJ2945" s="175" t="n"/>
    </row>
    <row r="2946">
      <c r="B2946" s="175" t="n"/>
      <c r="C2946" s="175" t="n"/>
      <c r="D2946" s="175" t="n"/>
      <c r="E2946" s="175" t="n"/>
      <c r="F2946" s="175" t="n"/>
      <c r="G2946" s="175" t="n"/>
      <c r="H2946" s="175" t="n"/>
      <c r="I2946" s="175" t="n"/>
      <c r="J2946" s="175" t="n"/>
      <c r="K2946" s="175" t="n"/>
      <c r="L2946" s="175" t="n"/>
      <c r="M2946" s="175" t="n"/>
      <c r="N2946" s="175" t="n"/>
      <c r="O2946" s="175" t="n"/>
      <c r="P2946" s="175" t="n"/>
      <c r="Q2946" s="175" t="n"/>
      <c r="R2946" s="175" t="n"/>
      <c r="S2946" s="257" t="n"/>
      <c r="U2946" s="296" t="n"/>
      <c r="V2946" s="175" t="n"/>
      <c r="W2946" s="175" t="n"/>
      <c r="X2946" s="175" t="n"/>
      <c r="Y2946" s="175" t="n"/>
      <c r="Z2946" s="175" t="n"/>
      <c r="AA2946" s="175" t="n"/>
      <c r="AB2946" s="175" t="n"/>
      <c r="AC2946" s="175" t="n"/>
      <c r="AD2946" s="175" t="n"/>
      <c r="AE2946" s="175" t="n"/>
      <c r="AF2946" s="175" t="n"/>
      <c r="AG2946" s="175" t="n"/>
      <c r="AH2946" s="175" t="n"/>
      <c r="AI2946" s="175" t="n"/>
      <c r="AJ2946" s="175" t="n"/>
    </row>
    <row r="2947">
      <c r="B2947" s="175" t="n"/>
      <c r="C2947" s="175" t="n"/>
      <c r="D2947" s="175" t="n"/>
      <c r="E2947" s="175" t="n"/>
      <c r="F2947" s="175" t="n"/>
      <c r="G2947" s="175" t="n"/>
      <c r="H2947" s="175" t="n"/>
      <c r="I2947" s="175" t="n"/>
      <c r="J2947" s="175" t="n"/>
      <c r="K2947" s="175" t="n"/>
      <c r="L2947" s="175" t="n"/>
      <c r="M2947" s="175" t="n"/>
      <c r="N2947" s="175" t="n"/>
      <c r="O2947" s="175" t="n"/>
      <c r="P2947" s="175" t="n"/>
      <c r="Q2947" s="175" t="n"/>
      <c r="R2947" s="175" t="n"/>
      <c r="S2947" s="257" t="n"/>
      <c r="U2947" s="296" t="n"/>
      <c r="V2947" s="175" t="n"/>
      <c r="W2947" s="175" t="n"/>
      <c r="X2947" s="175" t="n"/>
      <c r="Y2947" s="175" t="n"/>
      <c r="Z2947" s="175" t="n"/>
      <c r="AA2947" s="175" t="n"/>
      <c r="AB2947" s="175" t="n"/>
      <c r="AC2947" s="175" t="n"/>
      <c r="AD2947" s="175" t="n"/>
      <c r="AE2947" s="175" t="n"/>
      <c r="AF2947" s="175" t="n"/>
      <c r="AG2947" s="175" t="n"/>
      <c r="AH2947" s="175" t="n"/>
      <c r="AI2947" s="175" t="n"/>
      <c r="AJ2947" s="175" t="n"/>
    </row>
    <row r="2948">
      <c r="B2948" s="175" t="n"/>
      <c r="C2948" s="175" t="n"/>
      <c r="D2948" s="175" t="n"/>
      <c r="E2948" s="175" t="n"/>
      <c r="F2948" s="175" t="n"/>
      <c r="G2948" s="175" t="n"/>
      <c r="H2948" s="175" t="n"/>
      <c r="I2948" s="175" t="n"/>
      <c r="J2948" s="175" t="n"/>
      <c r="K2948" s="175" t="n"/>
      <c r="L2948" s="175" t="n"/>
      <c r="M2948" s="175" t="n"/>
      <c r="N2948" s="175" t="n"/>
      <c r="O2948" s="175" t="n"/>
      <c r="P2948" s="175" t="n"/>
      <c r="Q2948" s="175" t="n"/>
      <c r="R2948" s="175" t="n"/>
      <c r="S2948" s="257" t="n"/>
      <c r="U2948" s="296" t="n"/>
      <c r="V2948" s="175" t="n"/>
      <c r="W2948" s="175" t="n"/>
      <c r="X2948" s="175" t="n"/>
      <c r="Y2948" s="175" t="n"/>
      <c r="Z2948" s="175" t="n"/>
      <c r="AA2948" s="175" t="n"/>
      <c r="AB2948" s="175" t="n"/>
      <c r="AC2948" s="175" t="n"/>
      <c r="AD2948" s="175" t="n"/>
      <c r="AE2948" s="175" t="n"/>
      <c r="AF2948" s="175" t="n"/>
      <c r="AG2948" s="175" t="n"/>
      <c r="AH2948" s="175" t="n"/>
      <c r="AI2948" s="175" t="n"/>
      <c r="AJ2948" s="175" t="n"/>
    </row>
    <row r="2949">
      <c r="B2949" s="175" t="n"/>
      <c r="C2949" s="175" t="n"/>
      <c r="D2949" s="175" t="n"/>
      <c r="E2949" s="175" t="n"/>
      <c r="F2949" s="175" t="n"/>
      <c r="G2949" s="175" t="n"/>
      <c r="H2949" s="175" t="n"/>
      <c r="I2949" s="175" t="n"/>
      <c r="J2949" s="175" t="n"/>
      <c r="K2949" s="175" t="n"/>
      <c r="L2949" s="175" t="n"/>
      <c r="M2949" s="175" t="n"/>
      <c r="N2949" s="175" t="n"/>
      <c r="O2949" s="175" t="n"/>
      <c r="P2949" s="175" t="n"/>
      <c r="Q2949" s="175" t="n"/>
      <c r="R2949" s="175" t="n"/>
      <c r="S2949" s="257" t="n"/>
      <c r="U2949" s="296" t="n"/>
      <c r="V2949" s="175" t="n"/>
      <c r="W2949" s="175" t="n"/>
      <c r="X2949" s="175" t="n"/>
      <c r="Y2949" s="175" t="n"/>
      <c r="Z2949" s="175" t="n"/>
      <c r="AA2949" s="175" t="n"/>
      <c r="AB2949" s="175" t="n"/>
      <c r="AC2949" s="175" t="n"/>
      <c r="AD2949" s="175" t="n"/>
      <c r="AE2949" s="175" t="n"/>
      <c r="AF2949" s="175" t="n"/>
      <c r="AG2949" s="175" t="n"/>
      <c r="AH2949" s="175" t="n"/>
      <c r="AI2949" s="175" t="n"/>
      <c r="AJ2949" s="175" t="n"/>
    </row>
    <row r="2950">
      <c r="B2950" s="175" t="n"/>
      <c r="C2950" s="175" t="n"/>
      <c r="D2950" s="175" t="n"/>
      <c r="E2950" s="175" t="n"/>
      <c r="F2950" s="175" t="n"/>
      <c r="G2950" s="175" t="n"/>
      <c r="H2950" s="175" t="n"/>
      <c r="I2950" s="175" t="n"/>
      <c r="J2950" s="175" t="n"/>
      <c r="K2950" s="175" t="n"/>
      <c r="L2950" s="175" t="n"/>
      <c r="M2950" s="175" t="n"/>
      <c r="N2950" s="175" t="n"/>
      <c r="O2950" s="175" t="n"/>
      <c r="P2950" s="175" t="n"/>
      <c r="Q2950" s="175" t="n"/>
      <c r="R2950" s="175" t="n"/>
      <c r="S2950" s="257" t="n"/>
      <c r="U2950" s="296" t="n"/>
      <c r="V2950" s="175" t="n"/>
      <c r="W2950" s="175" t="n"/>
      <c r="X2950" s="175" t="n"/>
      <c r="Y2950" s="175" t="n"/>
      <c r="Z2950" s="175" t="n"/>
      <c r="AA2950" s="175" t="n"/>
      <c r="AB2950" s="175" t="n"/>
      <c r="AC2950" s="175" t="n"/>
      <c r="AD2950" s="175" t="n"/>
      <c r="AE2950" s="175" t="n"/>
      <c r="AF2950" s="175" t="n"/>
      <c r="AG2950" s="175" t="n"/>
      <c r="AH2950" s="175" t="n"/>
      <c r="AI2950" s="175" t="n"/>
      <c r="AJ2950" s="175" t="n"/>
    </row>
    <row r="2951">
      <c r="B2951" s="175" t="n"/>
      <c r="C2951" s="175" t="n"/>
      <c r="D2951" s="175" t="n"/>
      <c r="E2951" s="175" t="n"/>
      <c r="F2951" s="175" t="n"/>
      <c r="G2951" s="175" t="n"/>
      <c r="H2951" s="175" t="n"/>
      <c r="I2951" s="175" t="n"/>
      <c r="J2951" s="175" t="n"/>
      <c r="K2951" s="175" t="n"/>
      <c r="L2951" s="175" t="n"/>
      <c r="M2951" s="175" t="n"/>
      <c r="N2951" s="175" t="n"/>
      <c r="O2951" s="175" t="n"/>
      <c r="P2951" s="175" t="n"/>
      <c r="Q2951" s="175" t="n"/>
      <c r="R2951" s="175" t="n"/>
      <c r="S2951" s="257" t="n"/>
      <c r="U2951" s="296" t="n"/>
      <c r="V2951" s="175" t="n"/>
      <c r="W2951" s="175" t="n"/>
      <c r="X2951" s="175" t="n"/>
      <c r="Y2951" s="175" t="n"/>
      <c r="Z2951" s="175" t="n"/>
      <c r="AA2951" s="175" t="n"/>
      <c r="AB2951" s="175" t="n"/>
      <c r="AC2951" s="175" t="n"/>
      <c r="AD2951" s="175" t="n"/>
      <c r="AE2951" s="175" t="n"/>
      <c r="AF2951" s="175" t="n"/>
      <c r="AG2951" s="175" t="n"/>
      <c r="AH2951" s="175" t="n"/>
      <c r="AI2951" s="175" t="n"/>
      <c r="AJ2951" s="175" t="n"/>
    </row>
    <row r="2952">
      <c r="B2952" s="175" t="n"/>
      <c r="C2952" s="175" t="n"/>
      <c r="D2952" s="175" t="n"/>
      <c r="E2952" s="175" t="n"/>
      <c r="F2952" s="175" t="n"/>
      <c r="G2952" s="175" t="n"/>
      <c r="H2952" s="175" t="n"/>
      <c r="I2952" s="175" t="n"/>
      <c r="J2952" s="175" t="n"/>
      <c r="K2952" s="175" t="n"/>
      <c r="L2952" s="175" t="n"/>
      <c r="M2952" s="175" t="n"/>
      <c r="N2952" s="175" t="n"/>
      <c r="O2952" s="175" t="n"/>
      <c r="P2952" s="175" t="n"/>
      <c r="Q2952" s="175" t="n"/>
      <c r="R2952" s="175" t="n"/>
      <c r="S2952" s="257" t="n"/>
      <c r="U2952" s="296" t="n"/>
      <c r="V2952" s="175" t="n"/>
      <c r="W2952" s="175" t="n"/>
      <c r="X2952" s="175" t="n"/>
      <c r="Y2952" s="175" t="n"/>
      <c r="Z2952" s="175" t="n"/>
      <c r="AA2952" s="175" t="n"/>
      <c r="AB2952" s="175" t="n"/>
      <c r="AC2952" s="175" t="n"/>
      <c r="AD2952" s="175" t="n"/>
      <c r="AE2952" s="175" t="n"/>
      <c r="AF2952" s="175" t="n"/>
      <c r="AG2952" s="175" t="n"/>
      <c r="AH2952" s="175" t="n"/>
      <c r="AI2952" s="175" t="n"/>
      <c r="AJ2952" s="175" t="n"/>
    </row>
    <row r="2953">
      <c r="B2953" s="175" t="n"/>
      <c r="C2953" s="175" t="n"/>
      <c r="D2953" s="175" t="n"/>
      <c r="E2953" s="175" t="n"/>
      <c r="F2953" s="175" t="n"/>
      <c r="G2953" s="175" t="n"/>
      <c r="H2953" s="175" t="n"/>
      <c r="I2953" s="175" t="n"/>
      <c r="J2953" s="175" t="n"/>
      <c r="K2953" s="175" t="n"/>
      <c r="L2953" s="175" t="n"/>
      <c r="M2953" s="175" t="n"/>
      <c r="N2953" s="175" t="n"/>
      <c r="O2953" s="175" t="n"/>
      <c r="P2953" s="175" t="n"/>
      <c r="Q2953" s="175" t="n"/>
      <c r="R2953" s="175" t="n"/>
      <c r="S2953" s="257" t="n"/>
      <c r="U2953" s="296" t="n"/>
      <c r="V2953" s="175" t="n"/>
      <c r="W2953" s="175" t="n"/>
      <c r="X2953" s="175" t="n"/>
      <c r="Y2953" s="175" t="n"/>
      <c r="Z2953" s="175" t="n"/>
      <c r="AA2953" s="175" t="n"/>
      <c r="AB2953" s="175" t="n"/>
      <c r="AC2953" s="175" t="n"/>
      <c r="AD2953" s="175" t="n"/>
      <c r="AE2953" s="175" t="n"/>
      <c r="AF2953" s="175" t="n"/>
      <c r="AG2953" s="175" t="n"/>
      <c r="AH2953" s="175" t="n"/>
      <c r="AI2953" s="175" t="n"/>
      <c r="AJ2953" s="175" t="n"/>
    </row>
    <row r="2954">
      <c r="B2954" s="175" t="n"/>
      <c r="C2954" s="175" t="n"/>
      <c r="D2954" s="175" t="n"/>
      <c r="E2954" s="175" t="n"/>
      <c r="F2954" s="175" t="n"/>
      <c r="G2954" s="175" t="n"/>
      <c r="H2954" s="175" t="n"/>
      <c r="I2954" s="175" t="n"/>
      <c r="J2954" s="175" t="n"/>
      <c r="K2954" s="175" t="n"/>
      <c r="L2954" s="175" t="n"/>
      <c r="M2954" s="175" t="n"/>
      <c r="N2954" s="175" t="n"/>
      <c r="O2954" s="175" t="n"/>
      <c r="P2954" s="175" t="n"/>
      <c r="Q2954" s="175" t="n"/>
      <c r="R2954" s="175" t="n"/>
      <c r="S2954" s="257" t="n"/>
      <c r="U2954" s="296" t="n"/>
      <c r="V2954" s="175" t="n"/>
      <c r="W2954" s="175" t="n"/>
      <c r="X2954" s="175" t="n"/>
      <c r="Y2954" s="175" t="n"/>
      <c r="Z2954" s="175" t="n"/>
      <c r="AA2954" s="175" t="n"/>
      <c r="AB2954" s="175" t="n"/>
      <c r="AC2954" s="175" t="n"/>
      <c r="AD2954" s="175" t="n"/>
      <c r="AE2954" s="175" t="n"/>
      <c r="AF2954" s="175" t="n"/>
      <c r="AG2954" s="175" t="n"/>
      <c r="AH2954" s="175" t="n"/>
      <c r="AI2954" s="175" t="n"/>
      <c r="AJ2954" s="175" t="n"/>
    </row>
    <row r="2955">
      <c r="B2955" s="175" t="n"/>
      <c r="C2955" s="175" t="n"/>
      <c r="D2955" s="175" t="n"/>
      <c r="E2955" s="175" t="n"/>
      <c r="F2955" s="175" t="n"/>
      <c r="G2955" s="175" t="n"/>
      <c r="H2955" s="175" t="n"/>
      <c r="I2955" s="175" t="n"/>
      <c r="J2955" s="175" t="n"/>
      <c r="K2955" s="175" t="n"/>
      <c r="L2955" s="175" t="n"/>
      <c r="M2955" s="175" t="n"/>
      <c r="N2955" s="175" t="n"/>
      <c r="O2955" s="175" t="n"/>
      <c r="P2955" s="175" t="n"/>
      <c r="Q2955" s="175" t="n"/>
      <c r="R2955" s="175" t="n"/>
      <c r="S2955" s="257" t="n"/>
      <c r="U2955" s="296" t="n"/>
      <c r="V2955" s="175" t="n"/>
      <c r="W2955" s="175" t="n"/>
      <c r="X2955" s="175" t="n"/>
      <c r="Y2955" s="175" t="n"/>
      <c r="Z2955" s="175" t="n"/>
      <c r="AA2955" s="175" t="n"/>
      <c r="AB2955" s="175" t="n"/>
      <c r="AC2955" s="175" t="n"/>
      <c r="AD2955" s="175" t="n"/>
      <c r="AE2955" s="175" t="n"/>
      <c r="AF2955" s="175" t="n"/>
      <c r="AG2955" s="175" t="n"/>
      <c r="AH2955" s="175" t="n"/>
      <c r="AI2955" s="175" t="n"/>
      <c r="AJ2955" s="175" t="n"/>
    </row>
    <row r="2956">
      <c r="B2956" s="175" t="n"/>
      <c r="C2956" s="175" t="n"/>
      <c r="D2956" s="175" t="n"/>
      <c r="E2956" s="175" t="n"/>
      <c r="F2956" s="175" t="n"/>
      <c r="G2956" s="175" t="n"/>
      <c r="H2956" s="175" t="n"/>
      <c r="I2956" s="175" t="n"/>
      <c r="J2956" s="175" t="n"/>
      <c r="K2956" s="175" t="n"/>
      <c r="L2956" s="175" t="n"/>
      <c r="M2956" s="175" t="n"/>
      <c r="N2956" s="175" t="n"/>
      <c r="O2956" s="175" t="n"/>
      <c r="P2956" s="175" t="n"/>
      <c r="Q2956" s="175" t="n"/>
      <c r="R2956" s="175" t="n"/>
      <c r="S2956" s="257" t="n"/>
      <c r="U2956" s="296" t="n"/>
      <c r="V2956" s="175" t="n"/>
      <c r="W2956" s="175" t="n"/>
      <c r="X2956" s="175" t="n"/>
      <c r="Y2956" s="175" t="n"/>
      <c r="Z2956" s="175" t="n"/>
      <c r="AA2956" s="175" t="n"/>
      <c r="AB2956" s="175" t="n"/>
      <c r="AC2956" s="175" t="n"/>
      <c r="AD2956" s="175" t="n"/>
      <c r="AE2956" s="175" t="n"/>
      <c r="AF2956" s="175" t="n"/>
      <c r="AG2956" s="175" t="n"/>
      <c r="AH2956" s="175" t="n"/>
      <c r="AI2956" s="175" t="n"/>
      <c r="AJ2956" s="175" t="n"/>
    </row>
    <row r="2957">
      <c r="B2957" s="175" t="n"/>
      <c r="C2957" s="175" t="n"/>
      <c r="D2957" s="175" t="n"/>
      <c r="E2957" s="175" t="n"/>
      <c r="F2957" s="175" t="n"/>
      <c r="G2957" s="175" t="n"/>
      <c r="H2957" s="175" t="n"/>
      <c r="I2957" s="175" t="n"/>
      <c r="J2957" s="175" t="n"/>
      <c r="K2957" s="175" t="n"/>
      <c r="L2957" s="175" t="n"/>
      <c r="M2957" s="175" t="n"/>
      <c r="N2957" s="175" t="n"/>
      <c r="O2957" s="175" t="n"/>
      <c r="P2957" s="175" t="n"/>
      <c r="Q2957" s="175" t="n"/>
      <c r="R2957" s="175" t="n"/>
      <c r="S2957" s="257" t="n"/>
      <c r="U2957" s="296" t="n"/>
      <c r="V2957" s="175" t="n"/>
      <c r="W2957" s="175" t="n"/>
      <c r="X2957" s="175" t="n"/>
      <c r="Y2957" s="175" t="n"/>
      <c r="Z2957" s="175" t="n"/>
      <c r="AA2957" s="175" t="n"/>
      <c r="AB2957" s="175" t="n"/>
      <c r="AC2957" s="175" t="n"/>
      <c r="AD2957" s="175" t="n"/>
      <c r="AE2957" s="175" t="n"/>
      <c r="AF2957" s="175" t="n"/>
      <c r="AG2957" s="175" t="n"/>
      <c r="AH2957" s="175" t="n"/>
      <c r="AI2957" s="175" t="n"/>
      <c r="AJ2957" s="175" t="n"/>
    </row>
    <row r="2958">
      <c r="B2958" s="175" t="n"/>
      <c r="C2958" s="175" t="n"/>
      <c r="D2958" s="175" t="n"/>
      <c r="E2958" s="175" t="n"/>
      <c r="F2958" s="175" t="n"/>
      <c r="G2958" s="175" t="n"/>
      <c r="H2958" s="175" t="n"/>
      <c r="I2958" s="175" t="n"/>
      <c r="J2958" s="175" t="n"/>
      <c r="K2958" s="175" t="n"/>
      <c r="L2958" s="175" t="n"/>
      <c r="M2958" s="175" t="n"/>
      <c r="N2958" s="175" t="n"/>
      <c r="O2958" s="175" t="n"/>
      <c r="P2958" s="175" t="n"/>
      <c r="Q2958" s="175" t="n"/>
      <c r="R2958" s="175" t="n"/>
      <c r="S2958" s="257" t="n"/>
      <c r="U2958" s="296" t="n"/>
      <c r="V2958" s="175" t="n"/>
      <c r="W2958" s="175" t="n"/>
      <c r="X2958" s="175" t="n"/>
      <c r="Y2958" s="175" t="n"/>
      <c r="Z2958" s="175" t="n"/>
      <c r="AA2958" s="175" t="n"/>
      <c r="AB2958" s="175" t="n"/>
      <c r="AC2958" s="175" t="n"/>
      <c r="AD2958" s="175" t="n"/>
      <c r="AE2958" s="175" t="n"/>
      <c r="AF2958" s="175" t="n"/>
      <c r="AG2958" s="175" t="n"/>
      <c r="AH2958" s="175" t="n"/>
      <c r="AI2958" s="175" t="n"/>
      <c r="AJ2958" s="175" t="n"/>
    </row>
    <row r="2959">
      <c r="B2959" s="175" t="n"/>
      <c r="C2959" s="175" t="n"/>
      <c r="D2959" s="175" t="n"/>
      <c r="E2959" s="175" t="n"/>
      <c r="F2959" s="175" t="n"/>
      <c r="G2959" s="175" t="n"/>
      <c r="H2959" s="175" t="n"/>
      <c r="I2959" s="175" t="n"/>
      <c r="J2959" s="175" t="n"/>
      <c r="K2959" s="175" t="n"/>
      <c r="L2959" s="175" t="n"/>
      <c r="M2959" s="175" t="n"/>
      <c r="N2959" s="175" t="n"/>
      <c r="O2959" s="175" t="n"/>
      <c r="P2959" s="175" t="n"/>
      <c r="Q2959" s="175" t="n"/>
      <c r="R2959" s="175" t="n"/>
      <c r="S2959" s="257" t="n"/>
      <c r="U2959" s="296" t="n"/>
      <c r="V2959" s="175" t="n"/>
      <c r="W2959" s="175" t="n"/>
      <c r="X2959" s="175" t="n"/>
      <c r="Y2959" s="175" t="n"/>
      <c r="Z2959" s="175" t="n"/>
      <c r="AA2959" s="175" t="n"/>
      <c r="AB2959" s="175" t="n"/>
      <c r="AC2959" s="175" t="n"/>
      <c r="AD2959" s="175" t="n"/>
      <c r="AE2959" s="175" t="n"/>
      <c r="AF2959" s="175" t="n"/>
      <c r="AG2959" s="175" t="n"/>
      <c r="AH2959" s="175" t="n"/>
      <c r="AI2959" s="175" t="n"/>
      <c r="AJ2959" s="175" t="n"/>
    </row>
    <row r="2960">
      <c r="B2960" s="175" t="n"/>
      <c r="C2960" s="175" t="n"/>
      <c r="D2960" s="175" t="n"/>
      <c r="E2960" s="175" t="n"/>
      <c r="F2960" s="175" t="n"/>
      <c r="G2960" s="175" t="n"/>
      <c r="H2960" s="175" t="n"/>
      <c r="I2960" s="175" t="n"/>
      <c r="J2960" s="175" t="n"/>
      <c r="K2960" s="175" t="n"/>
      <c r="L2960" s="175" t="n"/>
      <c r="M2960" s="175" t="n"/>
      <c r="N2960" s="175" t="n"/>
      <c r="O2960" s="175" t="n"/>
      <c r="P2960" s="175" t="n"/>
      <c r="Q2960" s="175" t="n"/>
      <c r="R2960" s="175" t="n"/>
      <c r="S2960" s="257" t="n"/>
      <c r="U2960" s="296" t="n"/>
      <c r="V2960" s="175" t="n"/>
      <c r="W2960" s="175" t="n"/>
      <c r="X2960" s="175" t="n"/>
      <c r="Y2960" s="175" t="n"/>
      <c r="Z2960" s="175" t="n"/>
      <c r="AA2960" s="175" t="n"/>
      <c r="AB2960" s="175" t="n"/>
      <c r="AC2960" s="175" t="n"/>
      <c r="AD2960" s="175" t="n"/>
      <c r="AE2960" s="175" t="n"/>
      <c r="AF2960" s="175" t="n"/>
      <c r="AG2960" s="175" t="n"/>
      <c r="AH2960" s="175" t="n"/>
      <c r="AI2960" s="175" t="n"/>
      <c r="AJ2960" s="175" t="n"/>
    </row>
    <row r="2961">
      <c r="B2961" s="175" t="n"/>
      <c r="C2961" s="175" t="n"/>
      <c r="D2961" s="175" t="n"/>
      <c r="E2961" s="175" t="n"/>
      <c r="F2961" s="175" t="n"/>
      <c r="G2961" s="175" t="n"/>
      <c r="H2961" s="175" t="n"/>
      <c r="I2961" s="175" t="n"/>
      <c r="J2961" s="175" t="n"/>
      <c r="K2961" s="175" t="n"/>
      <c r="L2961" s="175" t="n"/>
      <c r="M2961" s="175" t="n"/>
      <c r="N2961" s="175" t="n"/>
      <c r="O2961" s="175" t="n"/>
      <c r="P2961" s="175" t="n"/>
      <c r="Q2961" s="175" t="n"/>
      <c r="R2961" s="175" t="n"/>
      <c r="S2961" s="257" t="n"/>
      <c r="U2961" s="296" t="n"/>
      <c r="V2961" s="175" t="n"/>
      <c r="W2961" s="175" t="n"/>
      <c r="X2961" s="175" t="n"/>
      <c r="Y2961" s="175" t="n"/>
      <c r="Z2961" s="175" t="n"/>
      <c r="AA2961" s="175" t="n"/>
      <c r="AB2961" s="175" t="n"/>
      <c r="AC2961" s="175" t="n"/>
      <c r="AD2961" s="175" t="n"/>
      <c r="AE2961" s="175" t="n"/>
      <c r="AF2961" s="175" t="n"/>
      <c r="AG2961" s="175" t="n"/>
      <c r="AH2961" s="175" t="n"/>
      <c r="AI2961" s="175" t="n"/>
      <c r="AJ2961" s="175" t="n"/>
    </row>
    <row r="2962">
      <c r="B2962" s="175" t="n"/>
      <c r="C2962" s="175" t="n"/>
      <c r="D2962" s="175" t="n"/>
      <c r="E2962" s="175" t="n"/>
      <c r="F2962" s="175" t="n"/>
      <c r="G2962" s="175" t="n"/>
      <c r="H2962" s="175" t="n"/>
      <c r="I2962" s="175" t="n"/>
      <c r="J2962" s="175" t="n"/>
      <c r="K2962" s="175" t="n"/>
      <c r="L2962" s="175" t="n"/>
      <c r="M2962" s="175" t="n"/>
      <c r="N2962" s="175" t="n"/>
      <c r="O2962" s="175" t="n"/>
      <c r="P2962" s="175" t="n"/>
      <c r="Q2962" s="175" t="n"/>
      <c r="R2962" s="175" t="n"/>
      <c r="S2962" s="257" t="n"/>
      <c r="U2962" s="296" t="n"/>
      <c r="V2962" s="175" t="n"/>
      <c r="W2962" s="175" t="n"/>
      <c r="X2962" s="175" t="n"/>
      <c r="Y2962" s="175" t="n"/>
      <c r="Z2962" s="175" t="n"/>
      <c r="AA2962" s="175" t="n"/>
      <c r="AB2962" s="175" t="n"/>
      <c r="AC2962" s="175" t="n"/>
      <c r="AD2962" s="175" t="n"/>
      <c r="AE2962" s="175" t="n"/>
      <c r="AF2962" s="175" t="n"/>
      <c r="AG2962" s="175" t="n"/>
      <c r="AH2962" s="175" t="n"/>
      <c r="AI2962" s="175" t="n"/>
      <c r="AJ2962" s="175" t="n"/>
    </row>
    <row r="2963">
      <c r="B2963" s="175" t="n"/>
      <c r="C2963" s="175" t="n"/>
      <c r="D2963" s="175" t="n"/>
      <c r="E2963" s="175" t="n"/>
      <c r="F2963" s="175" t="n"/>
      <c r="G2963" s="175" t="n"/>
      <c r="H2963" s="175" t="n"/>
      <c r="I2963" s="175" t="n"/>
      <c r="J2963" s="175" t="n"/>
      <c r="K2963" s="175" t="n"/>
      <c r="L2963" s="175" t="n"/>
      <c r="M2963" s="175" t="n"/>
      <c r="N2963" s="175" t="n"/>
      <c r="O2963" s="175" t="n"/>
      <c r="P2963" s="175" t="n"/>
      <c r="Q2963" s="175" t="n"/>
      <c r="R2963" s="175" t="n"/>
      <c r="S2963" s="257" t="n"/>
      <c r="U2963" s="296" t="n"/>
      <c r="V2963" s="175" t="n"/>
      <c r="W2963" s="175" t="n"/>
      <c r="X2963" s="175" t="n"/>
      <c r="Y2963" s="175" t="n"/>
      <c r="Z2963" s="175" t="n"/>
      <c r="AA2963" s="175" t="n"/>
      <c r="AB2963" s="175" t="n"/>
      <c r="AC2963" s="175" t="n"/>
      <c r="AD2963" s="175" t="n"/>
      <c r="AE2963" s="175" t="n"/>
      <c r="AF2963" s="175" t="n"/>
      <c r="AG2963" s="175" t="n"/>
      <c r="AH2963" s="175" t="n"/>
      <c r="AI2963" s="175" t="n"/>
      <c r="AJ2963" s="175" t="n"/>
    </row>
    <row r="2964">
      <c r="B2964" s="175" t="n"/>
      <c r="C2964" s="175" t="n"/>
      <c r="D2964" s="175" t="n"/>
      <c r="E2964" s="175" t="n"/>
      <c r="F2964" s="175" t="n"/>
      <c r="G2964" s="175" t="n"/>
      <c r="H2964" s="175" t="n"/>
      <c r="I2964" s="175" t="n"/>
      <c r="J2964" s="175" t="n"/>
      <c r="K2964" s="175" t="n"/>
      <c r="L2964" s="175" t="n"/>
      <c r="M2964" s="175" t="n"/>
      <c r="N2964" s="175" t="n"/>
      <c r="O2964" s="175" t="n"/>
      <c r="P2964" s="175" t="n"/>
      <c r="Q2964" s="175" t="n"/>
      <c r="R2964" s="175" t="n"/>
      <c r="S2964" s="257" t="n"/>
      <c r="U2964" s="296" t="n"/>
      <c r="V2964" s="175" t="n"/>
      <c r="W2964" s="175" t="n"/>
      <c r="X2964" s="175" t="n"/>
      <c r="Y2964" s="175" t="n"/>
      <c r="Z2964" s="175" t="n"/>
      <c r="AA2964" s="175" t="n"/>
      <c r="AB2964" s="175" t="n"/>
      <c r="AC2964" s="175" t="n"/>
      <c r="AD2964" s="175" t="n"/>
      <c r="AE2964" s="175" t="n"/>
      <c r="AF2964" s="175" t="n"/>
      <c r="AG2964" s="175" t="n"/>
      <c r="AH2964" s="175" t="n"/>
      <c r="AI2964" s="175" t="n"/>
      <c r="AJ2964" s="175" t="n"/>
    </row>
    <row r="2965">
      <c r="B2965" s="175" t="n"/>
      <c r="C2965" s="175" t="n"/>
      <c r="D2965" s="175" t="n"/>
      <c r="E2965" s="175" t="n"/>
      <c r="F2965" s="175" t="n"/>
      <c r="G2965" s="175" t="n"/>
      <c r="H2965" s="175" t="n"/>
      <c r="I2965" s="175" t="n"/>
      <c r="J2965" s="175" t="n"/>
      <c r="K2965" s="175" t="n"/>
      <c r="L2965" s="175" t="n"/>
      <c r="M2965" s="175" t="n"/>
      <c r="N2965" s="175" t="n"/>
      <c r="O2965" s="175" t="n"/>
      <c r="P2965" s="175" t="n"/>
      <c r="Q2965" s="175" t="n"/>
      <c r="R2965" s="175" t="n"/>
      <c r="S2965" s="257" t="n"/>
      <c r="U2965" s="296" t="n"/>
      <c r="V2965" s="175" t="n"/>
      <c r="W2965" s="175" t="n"/>
      <c r="X2965" s="175" t="n"/>
      <c r="Y2965" s="175" t="n"/>
      <c r="Z2965" s="175" t="n"/>
      <c r="AA2965" s="175" t="n"/>
      <c r="AB2965" s="175" t="n"/>
      <c r="AC2965" s="175" t="n"/>
      <c r="AD2965" s="175" t="n"/>
      <c r="AE2965" s="175" t="n"/>
      <c r="AF2965" s="175" t="n"/>
      <c r="AG2965" s="175" t="n"/>
      <c r="AH2965" s="175" t="n"/>
      <c r="AI2965" s="175" t="n"/>
      <c r="AJ2965" s="175" t="n"/>
    </row>
    <row r="2966">
      <c r="B2966" s="175" t="n"/>
      <c r="C2966" s="175" t="n"/>
      <c r="D2966" s="175" t="n"/>
      <c r="E2966" s="175" t="n"/>
      <c r="F2966" s="175" t="n"/>
      <c r="G2966" s="175" t="n"/>
      <c r="H2966" s="175" t="n"/>
      <c r="I2966" s="175" t="n"/>
      <c r="J2966" s="175" t="n"/>
      <c r="K2966" s="175" t="n"/>
      <c r="L2966" s="175" t="n"/>
      <c r="M2966" s="175" t="n"/>
      <c r="N2966" s="175" t="n"/>
      <c r="O2966" s="175" t="n"/>
      <c r="P2966" s="175" t="n"/>
      <c r="Q2966" s="175" t="n"/>
      <c r="R2966" s="175" t="n"/>
      <c r="S2966" s="257" t="n"/>
      <c r="U2966" s="296" t="n"/>
      <c r="V2966" s="175" t="n"/>
      <c r="W2966" s="175" t="n"/>
      <c r="X2966" s="175" t="n"/>
      <c r="Y2966" s="175" t="n"/>
      <c r="Z2966" s="175" t="n"/>
      <c r="AA2966" s="175" t="n"/>
      <c r="AB2966" s="175" t="n"/>
      <c r="AC2966" s="175" t="n"/>
      <c r="AD2966" s="175" t="n"/>
      <c r="AE2966" s="175" t="n"/>
      <c r="AF2966" s="175" t="n"/>
      <c r="AG2966" s="175" t="n"/>
      <c r="AH2966" s="175" t="n"/>
      <c r="AI2966" s="175" t="n"/>
      <c r="AJ2966" s="175" t="n"/>
    </row>
    <row r="2967">
      <c r="B2967" s="175" t="n"/>
      <c r="C2967" s="175" t="n"/>
      <c r="D2967" s="175" t="n"/>
      <c r="E2967" s="175" t="n"/>
      <c r="F2967" s="175" t="n"/>
      <c r="G2967" s="175" t="n"/>
      <c r="H2967" s="175" t="n"/>
      <c r="I2967" s="175" t="n"/>
      <c r="J2967" s="175" t="n"/>
      <c r="K2967" s="175" t="n"/>
      <c r="L2967" s="175" t="n"/>
      <c r="M2967" s="175" t="n"/>
      <c r="N2967" s="175" t="n"/>
      <c r="O2967" s="175" t="n"/>
      <c r="P2967" s="175" t="n"/>
      <c r="Q2967" s="175" t="n"/>
      <c r="R2967" s="175" t="n"/>
      <c r="S2967" s="257" t="n"/>
      <c r="U2967" s="296" t="n"/>
      <c r="V2967" s="175" t="n"/>
      <c r="W2967" s="175" t="n"/>
      <c r="X2967" s="175" t="n"/>
      <c r="Y2967" s="175" t="n"/>
      <c r="Z2967" s="175" t="n"/>
      <c r="AA2967" s="175" t="n"/>
      <c r="AB2967" s="175" t="n"/>
      <c r="AC2967" s="175" t="n"/>
      <c r="AD2967" s="175" t="n"/>
      <c r="AE2967" s="175" t="n"/>
      <c r="AF2967" s="175" t="n"/>
      <c r="AG2967" s="175" t="n"/>
      <c r="AH2967" s="175" t="n"/>
      <c r="AI2967" s="175" t="n"/>
      <c r="AJ2967" s="175" t="n"/>
    </row>
    <row r="2968">
      <c r="B2968" s="175" t="n"/>
      <c r="C2968" s="175" t="n"/>
      <c r="D2968" s="175" t="n"/>
      <c r="E2968" s="175" t="n"/>
      <c r="F2968" s="175" t="n"/>
      <c r="G2968" s="175" t="n"/>
      <c r="H2968" s="175" t="n"/>
      <c r="I2968" s="175" t="n"/>
      <c r="J2968" s="175" t="n"/>
      <c r="K2968" s="175" t="n"/>
      <c r="L2968" s="175" t="n"/>
      <c r="M2968" s="175" t="n"/>
      <c r="N2968" s="175" t="n"/>
      <c r="O2968" s="175" t="n"/>
      <c r="P2968" s="175" t="n"/>
      <c r="Q2968" s="175" t="n"/>
      <c r="R2968" s="175" t="n"/>
      <c r="S2968" s="257" t="n"/>
      <c r="U2968" s="296" t="n"/>
      <c r="V2968" s="175" t="n"/>
      <c r="W2968" s="175" t="n"/>
      <c r="X2968" s="175" t="n"/>
      <c r="Y2968" s="175" t="n"/>
      <c r="Z2968" s="175" t="n"/>
      <c r="AA2968" s="175" t="n"/>
      <c r="AB2968" s="175" t="n"/>
      <c r="AC2968" s="175" t="n"/>
      <c r="AD2968" s="175" t="n"/>
      <c r="AE2968" s="175" t="n"/>
      <c r="AF2968" s="175" t="n"/>
      <c r="AG2968" s="175" t="n"/>
      <c r="AH2968" s="175" t="n"/>
      <c r="AI2968" s="175" t="n"/>
      <c r="AJ2968" s="175" t="n"/>
    </row>
    <row r="2969">
      <c r="B2969" s="175" t="n"/>
      <c r="C2969" s="175" t="n"/>
      <c r="D2969" s="175" t="n"/>
      <c r="E2969" s="175" t="n"/>
      <c r="F2969" s="175" t="n"/>
      <c r="G2969" s="175" t="n"/>
      <c r="H2969" s="175" t="n"/>
      <c r="I2969" s="175" t="n"/>
      <c r="J2969" s="175" t="n"/>
      <c r="K2969" s="175" t="n"/>
      <c r="L2969" s="175" t="n"/>
      <c r="M2969" s="175" t="n"/>
      <c r="N2969" s="175" t="n"/>
      <c r="O2969" s="175" t="n"/>
      <c r="P2969" s="175" t="n"/>
      <c r="Q2969" s="175" t="n"/>
      <c r="R2969" s="175" t="n"/>
      <c r="S2969" s="257" t="n"/>
      <c r="U2969" s="296" t="n"/>
      <c r="V2969" s="175" t="n"/>
      <c r="W2969" s="175" t="n"/>
      <c r="X2969" s="175" t="n"/>
      <c r="Y2969" s="175" t="n"/>
      <c r="Z2969" s="175" t="n"/>
      <c r="AA2969" s="175" t="n"/>
      <c r="AB2969" s="175" t="n"/>
      <c r="AC2969" s="175" t="n"/>
      <c r="AD2969" s="175" t="n"/>
      <c r="AE2969" s="175" t="n"/>
      <c r="AF2969" s="175" t="n"/>
      <c r="AG2969" s="175" t="n"/>
      <c r="AH2969" s="175" t="n"/>
      <c r="AI2969" s="175" t="n"/>
      <c r="AJ2969" s="175" t="n"/>
    </row>
    <row r="2970">
      <c r="B2970" s="175" t="n"/>
      <c r="C2970" s="175" t="n"/>
      <c r="D2970" s="175" t="n"/>
      <c r="E2970" s="175" t="n"/>
      <c r="F2970" s="175" t="n"/>
      <c r="G2970" s="175" t="n"/>
      <c r="H2970" s="175" t="n"/>
      <c r="I2970" s="175" t="n"/>
      <c r="J2970" s="175" t="n"/>
      <c r="K2970" s="175" t="n"/>
      <c r="L2970" s="175" t="n"/>
      <c r="M2970" s="175" t="n"/>
      <c r="N2970" s="175" t="n"/>
      <c r="O2970" s="175" t="n"/>
      <c r="P2970" s="175" t="n"/>
      <c r="Q2970" s="175" t="n"/>
      <c r="R2970" s="175" t="n"/>
      <c r="S2970" s="257" t="n"/>
      <c r="U2970" s="296" t="n"/>
      <c r="V2970" s="175" t="n"/>
      <c r="W2970" s="175" t="n"/>
      <c r="X2970" s="175" t="n"/>
      <c r="Y2970" s="175" t="n"/>
      <c r="Z2970" s="175" t="n"/>
      <c r="AA2970" s="175" t="n"/>
      <c r="AB2970" s="175" t="n"/>
      <c r="AC2970" s="175" t="n"/>
      <c r="AD2970" s="175" t="n"/>
      <c r="AE2970" s="175" t="n"/>
      <c r="AF2970" s="175" t="n"/>
      <c r="AG2970" s="175" t="n"/>
      <c r="AH2970" s="175" t="n"/>
      <c r="AI2970" s="175" t="n"/>
      <c r="AJ2970" s="175" t="n"/>
    </row>
    <row r="2971">
      <c r="B2971" s="175" t="n"/>
      <c r="C2971" s="175" t="n"/>
      <c r="D2971" s="175" t="n"/>
      <c r="E2971" s="175" t="n"/>
      <c r="F2971" s="175" t="n"/>
      <c r="G2971" s="175" t="n"/>
      <c r="H2971" s="175" t="n"/>
      <c r="I2971" s="175" t="n"/>
      <c r="J2971" s="175" t="n"/>
      <c r="K2971" s="175" t="n"/>
      <c r="L2971" s="175" t="n"/>
      <c r="M2971" s="175" t="n"/>
      <c r="N2971" s="175" t="n"/>
      <c r="O2971" s="175" t="n"/>
      <c r="P2971" s="175" t="n"/>
      <c r="Q2971" s="175" t="n"/>
      <c r="R2971" s="175" t="n"/>
      <c r="S2971" s="257" t="n"/>
      <c r="U2971" s="296" t="n"/>
      <c r="V2971" s="175" t="n"/>
      <c r="W2971" s="175" t="n"/>
      <c r="X2971" s="175" t="n"/>
      <c r="Y2971" s="175" t="n"/>
      <c r="Z2971" s="175" t="n"/>
      <c r="AA2971" s="175" t="n"/>
      <c r="AB2971" s="175" t="n"/>
      <c r="AC2971" s="175" t="n"/>
      <c r="AD2971" s="175" t="n"/>
      <c r="AE2971" s="175" t="n"/>
      <c r="AF2971" s="175" t="n"/>
      <c r="AG2971" s="175" t="n"/>
      <c r="AH2971" s="175" t="n"/>
      <c r="AI2971" s="175" t="n"/>
      <c r="AJ2971" s="175" t="n"/>
    </row>
    <row r="2972">
      <c r="B2972" s="175" t="n"/>
      <c r="C2972" s="175" t="n"/>
      <c r="D2972" s="175" t="n"/>
      <c r="E2972" s="175" t="n"/>
      <c r="F2972" s="175" t="n"/>
      <c r="G2972" s="175" t="n"/>
      <c r="H2972" s="175" t="n"/>
      <c r="I2972" s="175" t="n"/>
      <c r="J2972" s="175" t="n"/>
      <c r="K2972" s="175" t="n"/>
      <c r="L2972" s="175" t="n"/>
      <c r="M2972" s="175" t="n"/>
      <c r="N2972" s="175" t="n"/>
      <c r="O2972" s="175" t="n"/>
      <c r="P2972" s="175" t="n"/>
      <c r="Q2972" s="175" t="n"/>
      <c r="R2972" s="175" t="n"/>
      <c r="S2972" s="257" t="n"/>
      <c r="U2972" s="296" t="n"/>
      <c r="V2972" s="175" t="n"/>
      <c r="W2972" s="175" t="n"/>
      <c r="X2972" s="175" t="n"/>
      <c r="Y2972" s="175" t="n"/>
      <c r="Z2972" s="175" t="n"/>
      <c r="AA2972" s="175" t="n"/>
      <c r="AB2972" s="175" t="n"/>
      <c r="AC2972" s="175" t="n"/>
      <c r="AD2972" s="175" t="n"/>
      <c r="AE2972" s="175" t="n"/>
      <c r="AF2972" s="175" t="n"/>
      <c r="AG2972" s="175" t="n"/>
      <c r="AH2972" s="175" t="n"/>
      <c r="AI2972" s="175" t="n"/>
      <c r="AJ2972" s="175" t="n"/>
    </row>
    <row r="2973">
      <c r="B2973" s="175" t="n"/>
      <c r="C2973" s="175" t="n"/>
      <c r="D2973" s="175" t="n"/>
      <c r="E2973" s="175" t="n"/>
      <c r="F2973" s="175" t="n"/>
      <c r="G2973" s="175" t="n"/>
      <c r="H2973" s="175" t="n"/>
      <c r="I2973" s="175" t="n"/>
      <c r="J2973" s="175" t="n"/>
      <c r="K2973" s="175" t="n"/>
      <c r="L2973" s="175" t="n"/>
      <c r="M2973" s="175" t="n"/>
      <c r="N2973" s="175" t="n"/>
      <c r="O2973" s="175" t="n"/>
      <c r="P2973" s="175" t="n"/>
      <c r="Q2973" s="175" t="n"/>
      <c r="R2973" s="175" t="n"/>
      <c r="S2973" s="257" t="n"/>
      <c r="U2973" s="296" t="n"/>
      <c r="V2973" s="175" t="n"/>
      <c r="W2973" s="175" t="n"/>
      <c r="X2973" s="175" t="n"/>
      <c r="Y2973" s="175" t="n"/>
      <c r="Z2973" s="175" t="n"/>
      <c r="AA2973" s="175" t="n"/>
      <c r="AB2973" s="175" t="n"/>
      <c r="AC2973" s="175" t="n"/>
      <c r="AD2973" s="175" t="n"/>
      <c r="AE2973" s="175" t="n"/>
      <c r="AF2973" s="175" t="n"/>
      <c r="AG2973" s="175" t="n"/>
      <c r="AH2973" s="175" t="n"/>
      <c r="AI2973" s="175" t="n"/>
      <c r="AJ2973" s="175" t="n"/>
    </row>
    <row r="2974">
      <c r="B2974" s="175" t="n"/>
      <c r="C2974" s="175" t="n"/>
      <c r="D2974" s="175" t="n"/>
      <c r="E2974" s="175" t="n"/>
      <c r="F2974" s="175" t="n"/>
      <c r="G2974" s="175" t="n"/>
      <c r="H2974" s="175" t="n"/>
      <c r="I2974" s="175" t="n"/>
      <c r="J2974" s="175" t="n"/>
      <c r="K2974" s="175" t="n"/>
      <c r="L2974" s="175" t="n"/>
      <c r="M2974" s="175" t="n"/>
      <c r="N2974" s="175" t="n"/>
      <c r="O2974" s="175" t="n"/>
      <c r="P2974" s="175" t="n"/>
      <c r="Q2974" s="175" t="n"/>
      <c r="R2974" s="175" t="n"/>
      <c r="S2974" s="257" t="n"/>
      <c r="U2974" s="296" t="n"/>
      <c r="V2974" s="175" t="n"/>
      <c r="W2974" s="175" t="n"/>
      <c r="X2974" s="175" t="n"/>
      <c r="Y2974" s="175" t="n"/>
      <c r="Z2974" s="175" t="n"/>
      <c r="AA2974" s="175" t="n"/>
      <c r="AB2974" s="175" t="n"/>
      <c r="AC2974" s="175" t="n"/>
      <c r="AD2974" s="175" t="n"/>
      <c r="AE2974" s="175" t="n"/>
      <c r="AF2974" s="175" t="n"/>
      <c r="AG2974" s="175" t="n"/>
      <c r="AH2974" s="175" t="n"/>
      <c r="AI2974" s="175" t="n"/>
      <c r="AJ2974" s="175" t="n"/>
    </row>
    <row r="2975">
      <c r="B2975" s="175" t="n"/>
      <c r="C2975" s="175" t="n"/>
      <c r="D2975" s="175" t="n"/>
      <c r="E2975" s="175" t="n"/>
      <c r="F2975" s="175" t="n"/>
      <c r="G2975" s="175" t="n"/>
      <c r="H2975" s="175" t="n"/>
      <c r="I2975" s="175" t="n"/>
      <c r="J2975" s="175" t="n"/>
      <c r="K2975" s="175" t="n"/>
      <c r="L2975" s="175" t="n"/>
      <c r="M2975" s="175" t="n"/>
      <c r="N2975" s="175" t="n"/>
      <c r="O2975" s="175" t="n"/>
      <c r="P2975" s="175" t="n"/>
      <c r="Q2975" s="175" t="n"/>
      <c r="R2975" s="175" t="n"/>
      <c r="S2975" s="257" t="n"/>
      <c r="U2975" s="296" t="n"/>
      <c r="V2975" s="175" t="n"/>
      <c r="W2975" s="175" t="n"/>
      <c r="X2975" s="175" t="n"/>
      <c r="Y2975" s="175" t="n"/>
      <c r="Z2975" s="175" t="n"/>
      <c r="AA2975" s="175" t="n"/>
      <c r="AB2975" s="175" t="n"/>
      <c r="AC2975" s="175" t="n"/>
      <c r="AD2975" s="175" t="n"/>
      <c r="AE2975" s="175" t="n"/>
      <c r="AF2975" s="175" t="n"/>
      <c r="AG2975" s="175" t="n"/>
      <c r="AH2975" s="175" t="n"/>
      <c r="AI2975" s="175" t="n"/>
      <c r="AJ2975" s="175" t="n"/>
    </row>
    <row r="2976">
      <c r="B2976" s="175" t="n"/>
      <c r="C2976" s="175" t="n"/>
      <c r="D2976" s="175" t="n"/>
      <c r="E2976" s="175" t="n"/>
      <c r="F2976" s="175" t="n"/>
      <c r="G2976" s="175" t="n"/>
      <c r="H2976" s="175" t="n"/>
      <c r="I2976" s="175" t="n"/>
      <c r="J2976" s="175" t="n"/>
      <c r="K2976" s="175" t="n"/>
      <c r="L2976" s="175" t="n"/>
      <c r="M2976" s="175" t="n"/>
      <c r="N2976" s="175" t="n"/>
      <c r="O2976" s="175" t="n"/>
      <c r="P2976" s="175" t="n"/>
      <c r="Q2976" s="175" t="n"/>
      <c r="R2976" s="175" t="n"/>
      <c r="S2976" s="257" t="n"/>
      <c r="U2976" s="296" t="n"/>
      <c r="V2976" s="175" t="n"/>
      <c r="W2976" s="175" t="n"/>
      <c r="X2976" s="175" t="n"/>
      <c r="Y2976" s="175" t="n"/>
      <c r="Z2976" s="175" t="n"/>
      <c r="AA2976" s="175" t="n"/>
      <c r="AB2976" s="175" t="n"/>
      <c r="AC2976" s="175" t="n"/>
      <c r="AD2976" s="175" t="n"/>
      <c r="AE2976" s="175" t="n"/>
      <c r="AF2976" s="175" t="n"/>
      <c r="AG2976" s="175" t="n"/>
      <c r="AH2976" s="175" t="n"/>
      <c r="AI2976" s="175" t="n"/>
      <c r="AJ2976" s="175" t="n"/>
    </row>
    <row r="2977">
      <c r="B2977" s="175" t="n"/>
      <c r="C2977" s="175" t="n"/>
      <c r="D2977" s="175" t="n"/>
      <c r="E2977" s="175" t="n"/>
      <c r="F2977" s="175" t="n"/>
      <c r="G2977" s="175" t="n"/>
      <c r="H2977" s="175" t="n"/>
      <c r="I2977" s="175" t="n"/>
      <c r="J2977" s="175" t="n"/>
      <c r="K2977" s="175" t="n"/>
      <c r="L2977" s="175" t="n"/>
      <c r="M2977" s="175" t="n"/>
      <c r="N2977" s="175" t="n"/>
      <c r="O2977" s="175" t="n"/>
      <c r="P2977" s="175" t="n"/>
      <c r="Q2977" s="175" t="n"/>
      <c r="R2977" s="175" t="n"/>
      <c r="S2977" s="257" t="n"/>
      <c r="U2977" s="296" t="n"/>
      <c r="V2977" s="175" t="n"/>
      <c r="W2977" s="175" t="n"/>
      <c r="X2977" s="175" t="n"/>
      <c r="Y2977" s="175" t="n"/>
      <c r="Z2977" s="175" t="n"/>
      <c r="AA2977" s="175" t="n"/>
      <c r="AB2977" s="175" t="n"/>
      <c r="AC2977" s="175" t="n"/>
      <c r="AD2977" s="175" t="n"/>
      <c r="AE2977" s="175" t="n"/>
      <c r="AF2977" s="175" t="n"/>
      <c r="AG2977" s="175" t="n"/>
      <c r="AH2977" s="175" t="n"/>
      <c r="AI2977" s="175" t="n"/>
      <c r="AJ2977" s="175" t="n"/>
    </row>
    <row r="2978">
      <c r="B2978" s="175" t="n"/>
      <c r="C2978" s="175" t="n"/>
      <c r="D2978" s="175" t="n"/>
      <c r="E2978" s="175" t="n"/>
      <c r="F2978" s="175" t="n"/>
      <c r="G2978" s="175" t="n"/>
      <c r="H2978" s="175" t="n"/>
      <c r="I2978" s="175" t="n"/>
      <c r="J2978" s="175" t="n"/>
      <c r="K2978" s="175" t="n"/>
      <c r="L2978" s="175" t="n"/>
      <c r="M2978" s="175" t="n"/>
      <c r="N2978" s="175" t="n"/>
      <c r="O2978" s="175" t="n"/>
      <c r="P2978" s="175" t="n"/>
      <c r="Q2978" s="175" t="n"/>
      <c r="R2978" s="175" t="n"/>
      <c r="S2978" s="257" t="n"/>
      <c r="U2978" s="296" t="n"/>
      <c r="V2978" s="175" t="n"/>
      <c r="W2978" s="175" t="n"/>
      <c r="X2978" s="175" t="n"/>
      <c r="Y2978" s="175" t="n"/>
      <c r="Z2978" s="175" t="n"/>
      <c r="AA2978" s="175" t="n"/>
      <c r="AB2978" s="175" t="n"/>
      <c r="AC2978" s="175" t="n"/>
      <c r="AD2978" s="175" t="n"/>
      <c r="AE2978" s="175" t="n"/>
      <c r="AF2978" s="175" t="n"/>
      <c r="AG2978" s="175" t="n"/>
      <c r="AH2978" s="175" t="n"/>
      <c r="AI2978" s="175" t="n"/>
      <c r="AJ2978" s="175" t="n"/>
    </row>
    <row r="2979">
      <c r="B2979" s="175" t="n"/>
      <c r="C2979" s="175" t="n"/>
      <c r="D2979" s="175" t="n"/>
      <c r="E2979" s="175" t="n"/>
      <c r="F2979" s="175" t="n"/>
      <c r="G2979" s="175" t="n"/>
      <c r="H2979" s="175" t="n"/>
      <c r="I2979" s="175" t="n"/>
      <c r="J2979" s="175" t="n"/>
      <c r="K2979" s="175" t="n"/>
      <c r="L2979" s="175" t="n"/>
      <c r="M2979" s="175" t="n"/>
      <c r="N2979" s="175" t="n"/>
      <c r="O2979" s="175" t="n"/>
      <c r="P2979" s="175" t="n"/>
      <c r="Q2979" s="175" t="n"/>
      <c r="R2979" s="175" t="n"/>
      <c r="S2979" s="257" t="n"/>
      <c r="U2979" s="296" t="n"/>
      <c r="V2979" s="175" t="n"/>
      <c r="W2979" s="175" t="n"/>
      <c r="X2979" s="175" t="n"/>
      <c r="Y2979" s="175" t="n"/>
      <c r="Z2979" s="175" t="n"/>
      <c r="AA2979" s="175" t="n"/>
      <c r="AB2979" s="175" t="n"/>
      <c r="AC2979" s="175" t="n"/>
      <c r="AD2979" s="175" t="n"/>
      <c r="AE2979" s="175" t="n"/>
      <c r="AF2979" s="175" t="n"/>
      <c r="AG2979" s="175" t="n"/>
      <c r="AH2979" s="175" t="n"/>
      <c r="AI2979" s="175" t="n"/>
      <c r="AJ2979" s="175" t="n"/>
    </row>
    <row r="2980">
      <c r="B2980" s="175" t="n"/>
      <c r="C2980" s="175" t="n"/>
      <c r="D2980" s="175" t="n"/>
      <c r="E2980" s="175" t="n"/>
      <c r="F2980" s="175" t="n"/>
      <c r="G2980" s="175" t="n"/>
      <c r="H2980" s="175" t="n"/>
      <c r="I2980" s="175" t="n"/>
      <c r="J2980" s="175" t="n"/>
      <c r="K2980" s="175" t="n"/>
      <c r="L2980" s="175" t="n"/>
      <c r="M2980" s="175" t="n"/>
      <c r="N2980" s="175" t="n"/>
      <c r="O2980" s="175" t="n"/>
      <c r="P2980" s="175" t="n"/>
      <c r="Q2980" s="175" t="n"/>
      <c r="R2980" s="175" t="n"/>
      <c r="S2980" s="257" t="n"/>
      <c r="U2980" s="296" t="n"/>
      <c r="V2980" s="175" t="n"/>
      <c r="W2980" s="175" t="n"/>
      <c r="X2980" s="175" t="n"/>
      <c r="Y2980" s="175" t="n"/>
      <c r="Z2980" s="175" t="n"/>
      <c r="AA2980" s="175" t="n"/>
      <c r="AB2980" s="175" t="n"/>
      <c r="AC2980" s="175" t="n"/>
      <c r="AD2980" s="175" t="n"/>
      <c r="AE2980" s="175" t="n"/>
      <c r="AF2980" s="175" t="n"/>
      <c r="AG2980" s="175" t="n"/>
      <c r="AH2980" s="175" t="n"/>
      <c r="AI2980" s="175" t="n"/>
      <c r="AJ2980" s="175" t="n"/>
    </row>
    <row r="2981">
      <c r="B2981" s="175" t="n"/>
      <c r="C2981" s="175" t="n"/>
      <c r="D2981" s="175" t="n"/>
      <c r="E2981" s="175" t="n"/>
      <c r="F2981" s="175" t="n"/>
      <c r="G2981" s="175" t="n"/>
      <c r="H2981" s="175" t="n"/>
      <c r="I2981" s="175" t="n"/>
      <c r="J2981" s="175" t="n"/>
      <c r="K2981" s="175" t="n"/>
      <c r="L2981" s="175" t="n"/>
      <c r="M2981" s="175" t="n"/>
      <c r="N2981" s="175" t="n"/>
      <c r="O2981" s="175" t="n"/>
      <c r="P2981" s="175" t="n"/>
      <c r="Q2981" s="175" t="n"/>
      <c r="R2981" s="175" t="n"/>
      <c r="S2981" s="257" t="n"/>
      <c r="U2981" s="296" t="n"/>
      <c r="V2981" s="175" t="n"/>
      <c r="W2981" s="175" t="n"/>
      <c r="X2981" s="175" t="n"/>
      <c r="Y2981" s="175" t="n"/>
      <c r="Z2981" s="175" t="n"/>
      <c r="AA2981" s="175" t="n"/>
      <c r="AB2981" s="175" t="n"/>
      <c r="AC2981" s="175" t="n"/>
      <c r="AD2981" s="175" t="n"/>
      <c r="AE2981" s="175" t="n"/>
      <c r="AF2981" s="175" t="n"/>
      <c r="AG2981" s="175" t="n"/>
      <c r="AH2981" s="175" t="n"/>
      <c r="AI2981" s="175" t="n"/>
      <c r="AJ2981" s="175" t="n"/>
    </row>
    <row r="2982">
      <c r="B2982" s="175" t="n"/>
      <c r="C2982" s="175" t="n"/>
      <c r="D2982" s="175" t="n"/>
      <c r="E2982" s="175" t="n"/>
      <c r="F2982" s="175" t="n"/>
      <c r="G2982" s="175" t="n"/>
      <c r="H2982" s="175" t="n"/>
      <c r="I2982" s="175" t="n"/>
      <c r="J2982" s="175" t="n"/>
      <c r="K2982" s="175" t="n"/>
      <c r="L2982" s="175" t="n"/>
      <c r="M2982" s="175" t="n"/>
      <c r="N2982" s="175" t="n"/>
      <c r="O2982" s="175" t="n"/>
      <c r="P2982" s="175" t="n"/>
      <c r="Q2982" s="175" t="n"/>
      <c r="R2982" s="175" t="n"/>
      <c r="S2982" s="257" t="n"/>
      <c r="U2982" s="296" t="n"/>
      <c r="V2982" s="175" t="n"/>
      <c r="W2982" s="175" t="n"/>
      <c r="X2982" s="175" t="n"/>
      <c r="Y2982" s="175" t="n"/>
      <c r="Z2982" s="175" t="n"/>
      <c r="AA2982" s="175" t="n"/>
      <c r="AB2982" s="175" t="n"/>
      <c r="AC2982" s="175" t="n"/>
      <c r="AD2982" s="175" t="n"/>
      <c r="AE2982" s="175" t="n"/>
      <c r="AF2982" s="175" t="n"/>
      <c r="AG2982" s="175" t="n"/>
      <c r="AH2982" s="175" t="n"/>
      <c r="AI2982" s="175" t="n"/>
      <c r="AJ2982" s="175" t="n"/>
    </row>
    <row r="2983">
      <c r="B2983" s="175" t="n"/>
      <c r="C2983" s="175" t="n"/>
      <c r="D2983" s="175" t="n"/>
      <c r="E2983" s="175" t="n"/>
      <c r="F2983" s="175" t="n"/>
      <c r="G2983" s="175" t="n"/>
      <c r="H2983" s="175" t="n"/>
      <c r="I2983" s="175" t="n"/>
      <c r="J2983" s="175" t="n"/>
      <c r="K2983" s="175" t="n"/>
      <c r="L2983" s="175" t="n"/>
      <c r="M2983" s="175" t="n"/>
      <c r="N2983" s="175" t="n"/>
      <c r="O2983" s="175" t="n"/>
      <c r="P2983" s="175" t="n"/>
      <c r="Q2983" s="175" t="n"/>
      <c r="R2983" s="175" t="n"/>
      <c r="S2983" s="257" t="n"/>
      <c r="U2983" s="296" t="n"/>
      <c r="V2983" s="175" t="n"/>
      <c r="W2983" s="175" t="n"/>
      <c r="X2983" s="175" t="n"/>
      <c r="Y2983" s="175" t="n"/>
      <c r="Z2983" s="175" t="n"/>
      <c r="AA2983" s="175" t="n"/>
      <c r="AB2983" s="175" t="n"/>
      <c r="AC2983" s="175" t="n"/>
      <c r="AD2983" s="175" t="n"/>
      <c r="AE2983" s="175" t="n"/>
      <c r="AF2983" s="175" t="n"/>
      <c r="AG2983" s="175" t="n"/>
      <c r="AH2983" s="175" t="n"/>
      <c r="AI2983" s="175" t="n"/>
      <c r="AJ2983" s="175" t="n"/>
    </row>
    <row r="2984">
      <c r="B2984" s="175" t="n"/>
      <c r="C2984" s="175" t="n"/>
      <c r="D2984" s="175" t="n"/>
      <c r="E2984" s="175" t="n"/>
      <c r="F2984" s="175" t="n"/>
      <c r="G2984" s="175" t="n"/>
      <c r="H2984" s="175" t="n"/>
      <c r="I2984" s="175" t="n"/>
      <c r="J2984" s="175" t="n"/>
      <c r="K2984" s="175" t="n"/>
      <c r="L2984" s="175" t="n"/>
      <c r="M2984" s="175" t="n"/>
      <c r="N2984" s="175" t="n"/>
      <c r="O2984" s="175" t="n"/>
      <c r="P2984" s="175" t="n"/>
      <c r="Q2984" s="175" t="n"/>
      <c r="R2984" s="175" t="n"/>
      <c r="S2984" s="257" t="n"/>
      <c r="U2984" s="296" t="n"/>
      <c r="V2984" s="175" t="n"/>
      <c r="W2984" s="175" t="n"/>
      <c r="X2984" s="175" t="n"/>
      <c r="Y2984" s="175" t="n"/>
      <c r="Z2984" s="175" t="n"/>
      <c r="AA2984" s="175" t="n"/>
      <c r="AB2984" s="175" t="n"/>
      <c r="AC2984" s="175" t="n"/>
      <c r="AD2984" s="175" t="n"/>
      <c r="AE2984" s="175" t="n"/>
      <c r="AF2984" s="175" t="n"/>
      <c r="AG2984" s="175" t="n"/>
      <c r="AH2984" s="175" t="n"/>
      <c r="AI2984" s="175" t="n"/>
      <c r="AJ2984" s="175" t="n"/>
    </row>
    <row r="2985">
      <c r="B2985" s="175" t="n"/>
      <c r="C2985" s="175" t="n"/>
      <c r="D2985" s="175" t="n"/>
      <c r="E2985" s="175" t="n"/>
      <c r="F2985" s="175" t="n"/>
      <c r="G2985" s="175" t="n"/>
      <c r="H2985" s="175" t="n"/>
      <c r="I2985" s="175" t="n"/>
      <c r="J2985" s="175" t="n"/>
      <c r="K2985" s="175" t="n"/>
      <c r="L2985" s="175" t="n"/>
      <c r="M2985" s="175" t="n"/>
      <c r="N2985" s="175" t="n"/>
      <c r="O2985" s="175" t="n"/>
      <c r="P2985" s="175" t="n"/>
      <c r="Q2985" s="175" t="n"/>
      <c r="R2985" s="175" t="n"/>
      <c r="S2985" s="257" t="n"/>
      <c r="U2985" s="296" t="n"/>
      <c r="V2985" s="175" t="n"/>
      <c r="W2985" s="175" t="n"/>
      <c r="X2985" s="175" t="n"/>
      <c r="Y2985" s="175" t="n"/>
      <c r="Z2985" s="175" t="n"/>
      <c r="AA2985" s="175" t="n"/>
      <c r="AB2985" s="175" t="n"/>
      <c r="AC2985" s="175" t="n"/>
      <c r="AD2985" s="175" t="n"/>
      <c r="AE2985" s="175" t="n"/>
      <c r="AF2985" s="175" t="n"/>
      <c r="AG2985" s="175" t="n"/>
      <c r="AH2985" s="175" t="n"/>
      <c r="AI2985" s="175" t="n"/>
      <c r="AJ2985" s="175" t="n"/>
    </row>
    <row r="2986">
      <c r="B2986" s="175" t="n"/>
      <c r="C2986" s="175" t="n"/>
      <c r="D2986" s="175" t="n"/>
      <c r="E2986" s="175" t="n"/>
      <c r="F2986" s="175" t="n"/>
      <c r="G2986" s="175" t="n"/>
      <c r="H2986" s="175" t="n"/>
      <c r="I2986" s="175" t="n"/>
      <c r="J2986" s="175" t="n"/>
      <c r="K2986" s="175" t="n"/>
      <c r="L2986" s="175" t="n"/>
      <c r="M2986" s="175" t="n"/>
      <c r="N2986" s="175" t="n"/>
      <c r="O2986" s="175" t="n"/>
      <c r="P2986" s="175" t="n"/>
      <c r="Q2986" s="175" t="n"/>
      <c r="R2986" s="175" t="n"/>
      <c r="S2986" s="257" t="n"/>
      <c r="U2986" s="296" t="n"/>
      <c r="V2986" s="175" t="n"/>
      <c r="W2986" s="175" t="n"/>
      <c r="X2986" s="175" t="n"/>
      <c r="Y2986" s="175" t="n"/>
      <c r="Z2986" s="175" t="n"/>
      <c r="AA2986" s="175" t="n"/>
      <c r="AB2986" s="175" t="n"/>
      <c r="AC2986" s="175" t="n"/>
      <c r="AD2986" s="175" t="n"/>
      <c r="AE2986" s="175" t="n"/>
      <c r="AF2986" s="175" t="n"/>
      <c r="AG2986" s="175" t="n"/>
      <c r="AH2986" s="175" t="n"/>
      <c r="AI2986" s="175" t="n"/>
      <c r="AJ2986" s="175" t="n"/>
    </row>
    <row r="2987">
      <c r="B2987" s="175" t="n"/>
      <c r="C2987" s="175" t="n"/>
      <c r="D2987" s="175" t="n"/>
      <c r="E2987" s="175" t="n"/>
      <c r="F2987" s="175" t="n"/>
      <c r="G2987" s="175" t="n"/>
      <c r="H2987" s="175" t="n"/>
      <c r="I2987" s="175" t="n"/>
      <c r="J2987" s="175" t="n"/>
      <c r="K2987" s="175" t="n"/>
      <c r="L2987" s="175" t="n"/>
      <c r="M2987" s="175" t="n"/>
      <c r="N2987" s="175" t="n"/>
      <c r="O2987" s="175" t="n"/>
      <c r="P2987" s="175" t="n"/>
      <c r="Q2987" s="175" t="n"/>
      <c r="R2987" s="175" t="n"/>
      <c r="S2987" s="257" t="n"/>
      <c r="U2987" s="296" t="n"/>
      <c r="V2987" s="175" t="n"/>
      <c r="W2987" s="175" t="n"/>
      <c r="X2987" s="175" t="n"/>
      <c r="Y2987" s="175" t="n"/>
      <c r="Z2987" s="175" t="n"/>
      <c r="AA2987" s="175" t="n"/>
      <c r="AB2987" s="175" t="n"/>
      <c r="AC2987" s="175" t="n"/>
      <c r="AD2987" s="175" t="n"/>
      <c r="AE2987" s="175" t="n"/>
      <c r="AF2987" s="175" t="n"/>
      <c r="AG2987" s="175" t="n"/>
      <c r="AH2987" s="175" t="n"/>
      <c r="AI2987" s="175" t="n"/>
      <c r="AJ2987" s="175" t="n"/>
    </row>
    <row r="2988">
      <c r="B2988" s="175" t="n"/>
      <c r="C2988" s="175" t="n"/>
      <c r="D2988" s="175" t="n"/>
      <c r="E2988" s="175" t="n"/>
      <c r="F2988" s="175" t="n"/>
      <c r="G2988" s="175" t="n"/>
      <c r="H2988" s="175" t="n"/>
      <c r="I2988" s="175" t="n"/>
      <c r="J2988" s="175" t="n"/>
      <c r="K2988" s="175" t="n"/>
      <c r="L2988" s="175" t="n"/>
      <c r="M2988" s="175" t="n"/>
      <c r="N2988" s="175" t="n"/>
      <c r="O2988" s="175" t="n"/>
      <c r="P2988" s="175" t="n"/>
      <c r="Q2988" s="175" t="n"/>
      <c r="R2988" s="175" t="n"/>
      <c r="S2988" s="257" t="n"/>
      <c r="U2988" s="296" t="n"/>
      <c r="V2988" s="175" t="n"/>
      <c r="W2988" s="175" t="n"/>
      <c r="X2988" s="175" t="n"/>
      <c r="Y2988" s="175" t="n"/>
      <c r="Z2988" s="175" t="n"/>
      <c r="AA2988" s="175" t="n"/>
      <c r="AB2988" s="175" t="n"/>
      <c r="AC2988" s="175" t="n"/>
      <c r="AD2988" s="175" t="n"/>
      <c r="AE2988" s="175" t="n"/>
      <c r="AF2988" s="175" t="n"/>
      <c r="AG2988" s="175" t="n"/>
      <c r="AH2988" s="175" t="n"/>
      <c r="AI2988" s="175" t="n"/>
      <c r="AJ2988" s="175" t="n"/>
    </row>
    <row r="2989">
      <c r="B2989" s="175" t="n"/>
      <c r="C2989" s="175" t="n"/>
      <c r="D2989" s="175" t="n"/>
      <c r="E2989" s="175" t="n"/>
      <c r="F2989" s="175" t="n"/>
      <c r="G2989" s="175" t="n"/>
      <c r="H2989" s="175" t="n"/>
      <c r="I2989" s="175" t="n"/>
      <c r="J2989" s="175" t="n"/>
      <c r="K2989" s="175" t="n"/>
      <c r="L2989" s="175" t="n"/>
      <c r="M2989" s="175" t="n"/>
      <c r="N2989" s="175" t="n"/>
      <c r="O2989" s="175" t="n"/>
      <c r="P2989" s="175" t="n"/>
      <c r="Q2989" s="175" t="n"/>
      <c r="R2989" s="175" t="n"/>
      <c r="S2989" s="257" t="n"/>
      <c r="U2989" s="296" t="n"/>
      <c r="V2989" s="175" t="n"/>
      <c r="W2989" s="175" t="n"/>
      <c r="X2989" s="175" t="n"/>
      <c r="Y2989" s="175" t="n"/>
      <c r="Z2989" s="175" t="n"/>
      <c r="AA2989" s="175" t="n"/>
      <c r="AB2989" s="175" t="n"/>
      <c r="AC2989" s="175" t="n"/>
      <c r="AD2989" s="175" t="n"/>
      <c r="AE2989" s="175" t="n"/>
      <c r="AF2989" s="175" t="n"/>
      <c r="AG2989" s="175" t="n"/>
      <c r="AH2989" s="175" t="n"/>
      <c r="AI2989" s="175" t="n"/>
      <c r="AJ2989" s="175" t="n"/>
    </row>
    <row r="2990">
      <c r="B2990" s="175" t="n"/>
      <c r="C2990" s="175" t="n"/>
      <c r="D2990" s="175" t="n"/>
      <c r="E2990" s="175" t="n"/>
      <c r="F2990" s="175" t="n"/>
      <c r="G2990" s="175" t="n"/>
      <c r="H2990" s="175" t="n"/>
      <c r="I2990" s="175" t="n"/>
      <c r="J2990" s="175" t="n"/>
      <c r="K2990" s="175" t="n"/>
      <c r="L2990" s="175" t="n"/>
      <c r="M2990" s="175" t="n"/>
      <c r="N2990" s="175" t="n"/>
      <c r="O2990" s="175" t="n"/>
      <c r="P2990" s="175" t="n"/>
      <c r="Q2990" s="175" t="n"/>
      <c r="R2990" s="175" t="n"/>
      <c r="S2990" s="257" t="n"/>
      <c r="U2990" s="296" t="n"/>
      <c r="V2990" s="175" t="n"/>
      <c r="W2990" s="175" t="n"/>
      <c r="X2990" s="175" t="n"/>
      <c r="Y2990" s="175" t="n"/>
      <c r="Z2990" s="175" t="n"/>
      <c r="AA2990" s="175" t="n"/>
      <c r="AB2990" s="175" t="n"/>
      <c r="AC2990" s="175" t="n"/>
      <c r="AD2990" s="175" t="n"/>
      <c r="AE2990" s="175" t="n"/>
      <c r="AF2990" s="175" t="n"/>
      <c r="AG2990" s="175" t="n"/>
      <c r="AH2990" s="175" t="n"/>
      <c r="AI2990" s="175" t="n"/>
      <c r="AJ2990" s="175" t="n"/>
    </row>
    <row r="2991">
      <c r="B2991" s="175" t="n"/>
      <c r="C2991" s="175" t="n"/>
      <c r="D2991" s="175" t="n"/>
      <c r="E2991" s="175" t="n"/>
      <c r="F2991" s="175" t="n"/>
      <c r="G2991" s="175" t="n"/>
      <c r="H2991" s="175" t="n"/>
      <c r="I2991" s="175" t="n"/>
      <c r="J2991" s="175" t="n"/>
      <c r="K2991" s="175" t="n"/>
      <c r="L2991" s="175" t="n"/>
      <c r="M2991" s="175" t="n"/>
      <c r="N2991" s="175" t="n"/>
      <c r="O2991" s="175" t="n"/>
      <c r="P2991" s="175" t="n"/>
      <c r="Q2991" s="175" t="n"/>
      <c r="R2991" s="175" t="n"/>
      <c r="S2991" s="257" t="n"/>
      <c r="U2991" s="296" t="n"/>
      <c r="V2991" s="175" t="n"/>
      <c r="W2991" s="175" t="n"/>
      <c r="X2991" s="175" t="n"/>
      <c r="Y2991" s="175" t="n"/>
      <c r="Z2991" s="175" t="n"/>
      <c r="AA2991" s="175" t="n"/>
      <c r="AB2991" s="175" t="n"/>
      <c r="AC2991" s="175" t="n"/>
      <c r="AD2991" s="175" t="n"/>
      <c r="AE2991" s="175" t="n"/>
      <c r="AF2991" s="175" t="n"/>
      <c r="AG2991" s="175" t="n"/>
      <c r="AH2991" s="175" t="n"/>
      <c r="AI2991" s="175" t="n"/>
      <c r="AJ2991" s="175" t="n"/>
    </row>
    <row r="2992">
      <c r="B2992" s="175" t="n"/>
      <c r="C2992" s="175" t="n"/>
      <c r="D2992" s="175" t="n"/>
      <c r="E2992" s="175" t="n"/>
      <c r="F2992" s="175" t="n"/>
      <c r="G2992" s="175" t="n"/>
      <c r="H2992" s="175" t="n"/>
      <c r="I2992" s="175" t="n"/>
      <c r="J2992" s="175" t="n"/>
      <c r="K2992" s="175" t="n"/>
      <c r="L2992" s="175" t="n"/>
      <c r="M2992" s="175" t="n"/>
      <c r="N2992" s="175" t="n"/>
      <c r="O2992" s="175" t="n"/>
      <c r="P2992" s="175" t="n"/>
      <c r="Q2992" s="175" t="n"/>
      <c r="R2992" s="175" t="n"/>
      <c r="S2992" s="257" t="n"/>
      <c r="U2992" s="296" t="n"/>
      <c r="V2992" s="175" t="n"/>
      <c r="W2992" s="175" t="n"/>
      <c r="X2992" s="175" t="n"/>
      <c r="Y2992" s="175" t="n"/>
      <c r="Z2992" s="175" t="n"/>
      <c r="AA2992" s="175" t="n"/>
      <c r="AB2992" s="175" t="n"/>
      <c r="AC2992" s="175" t="n"/>
      <c r="AD2992" s="175" t="n"/>
      <c r="AE2992" s="175" t="n"/>
      <c r="AF2992" s="175" t="n"/>
      <c r="AG2992" s="175" t="n"/>
      <c r="AH2992" s="175" t="n"/>
      <c r="AI2992" s="175" t="n"/>
      <c r="AJ2992" s="175" t="n"/>
    </row>
    <row r="2993">
      <c r="B2993" s="175" t="n"/>
      <c r="C2993" s="175" t="n"/>
      <c r="D2993" s="175" t="n"/>
      <c r="E2993" s="175" t="n"/>
      <c r="F2993" s="175" t="n"/>
      <c r="G2993" s="175" t="n"/>
      <c r="H2993" s="175" t="n"/>
      <c r="I2993" s="175" t="n"/>
      <c r="J2993" s="175" t="n"/>
      <c r="K2993" s="175" t="n"/>
      <c r="L2993" s="175" t="n"/>
      <c r="M2993" s="175" t="n"/>
      <c r="N2993" s="175" t="n"/>
      <c r="O2993" s="175" t="n"/>
      <c r="P2993" s="175" t="n"/>
      <c r="Q2993" s="175" t="n"/>
      <c r="R2993" s="175" t="n"/>
      <c r="S2993" s="257" t="n"/>
      <c r="U2993" s="296" t="n"/>
      <c r="V2993" s="175" t="n"/>
      <c r="W2993" s="175" t="n"/>
      <c r="X2993" s="175" t="n"/>
      <c r="Y2993" s="175" t="n"/>
      <c r="Z2993" s="175" t="n"/>
      <c r="AA2993" s="175" t="n"/>
      <c r="AB2993" s="175" t="n"/>
      <c r="AC2993" s="175" t="n"/>
      <c r="AD2993" s="175" t="n"/>
      <c r="AE2993" s="175" t="n"/>
      <c r="AF2993" s="175" t="n"/>
      <c r="AG2993" s="175" t="n"/>
      <c r="AH2993" s="175" t="n"/>
      <c r="AI2993" s="175" t="n"/>
      <c r="AJ2993" s="175" t="n"/>
    </row>
    <row r="2994">
      <c r="B2994" s="175" t="n"/>
      <c r="C2994" s="175" t="n"/>
      <c r="D2994" s="175" t="n"/>
      <c r="E2994" s="175" t="n"/>
      <c r="F2994" s="175" t="n"/>
      <c r="G2994" s="175" t="n"/>
      <c r="H2994" s="175" t="n"/>
      <c r="I2994" s="175" t="n"/>
      <c r="J2994" s="175" t="n"/>
      <c r="K2994" s="175" t="n"/>
      <c r="L2994" s="175" t="n"/>
      <c r="M2994" s="175" t="n"/>
      <c r="N2994" s="175" t="n"/>
      <c r="O2994" s="175" t="n"/>
      <c r="P2994" s="175" t="n"/>
      <c r="Q2994" s="175" t="n"/>
      <c r="R2994" s="175" t="n"/>
      <c r="S2994" s="257" t="n"/>
      <c r="U2994" s="296" t="n"/>
      <c r="V2994" s="175" t="n"/>
      <c r="W2994" s="175" t="n"/>
      <c r="X2994" s="175" t="n"/>
      <c r="Y2994" s="175" t="n"/>
      <c r="Z2994" s="175" t="n"/>
      <c r="AA2994" s="175" t="n"/>
      <c r="AB2994" s="175" t="n"/>
      <c r="AC2994" s="175" t="n"/>
      <c r="AD2994" s="175" t="n"/>
      <c r="AE2994" s="175" t="n"/>
      <c r="AF2994" s="175" t="n"/>
      <c r="AG2994" s="175" t="n"/>
      <c r="AH2994" s="175" t="n"/>
      <c r="AI2994" s="175" t="n"/>
      <c r="AJ2994" s="175" t="n"/>
    </row>
    <row r="2995">
      <c r="B2995" s="175" t="n"/>
      <c r="C2995" s="175" t="n"/>
      <c r="D2995" s="175" t="n"/>
      <c r="E2995" s="175" t="n"/>
      <c r="F2995" s="175" t="n"/>
      <c r="G2995" s="175" t="n"/>
      <c r="H2995" s="175" t="n"/>
      <c r="I2995" s="175" t="n"/>
      <c r="J2995" s="175" t="n"/>
      <c r="K2995" s="175" t="n"/>
      <c r="L2995" s="175" t="n"/>
      <c r="M2995" s="175" t="n"/>
      <c r="N2995" s="175" t="n"/>
      <c r="O2995" s="175" t="n"/>
      <c r="P2995" s="175" t="n"/>
      <c r="Q2995" s="175" t="n"/>
      <c r="R2995" s="175" t="n"/>
      <c r="S2995" s="257" t="n"/>
      <c r="U2995" s="296" t="n"/>
      <c r="V2995" s="175" t="n"/>
      <c r="W2995" s="175" t="n"/>
      <c r="X2995" s="175" t="n"/>
      <c r="Y2995" s="175" t="n"/>
      <c r="Z2995" s="175" t="n"/>
      <c r="AA2995" s="175" t="n"/>
      <c r="AB2995" s="175" t="n"/>
      <c r="AC2995" s="175" t="n"/>
      <c r="AD2995" s="175" t="n"/>
      <c r="AE2995" s="175" t="n"/>
      <c r="AF2995" s="175" t="n"/>
      <c r="AG2995" s="175" t="n"/>
      <c r="AH2995" s="175" t="n"/>
      <c r="AI2995" s="175" t="n"/>
      <c r="AJ2995" s="175" t="n"/>
    </row>
    <row r="2996">
      <c r="B2996" s="175" t="n"/>
      <c r="C2996" s="175" t="n"/>
      <c r="D2996" s="175" t="n"/>
      <c r="E2996" s="175" t="n"/>
      <c r="F2996" s="175" t="n"/>
      <c r="G2996" s="175" t="n"/>
      <c r="H2996" s="175" t="n"/>
      <c r="I2996" s="175" t="n"/>
      <c r="J2996" s="175" t="n"/>
      <c r="K2996" s="175" t="n"/>
      <c r="L2996" s="175" t="n"/>
      <c r="M2996" s="175" t="n"/>
      <c r="N2996" s="175" t="n"/>
      <c r="O2996" s="175" t="n"/>
      <c r="P2996" s="175" t="n"/>
      <c r="Q2996" s="175" t="n"/>
      <c r="R2996" s="175" t="n"/>
      <c r="S2996" s="257" t="n"/>
      <c r="U2996" s="296" t="n"/>
      <c r="V2996" s="175" t="n"/>
      <c r="W2996" s="175" t="n"/>
      <c r="X2996" s="175" t="n"/>
      <c r="Y2996" s="175" t="n"/>
      <c r="Z2996" s="175" t="n"/>
      <c r="AA2996" s="175" t="n"/>
      <c r="AB2996" s="175" t="n"/>
      <c r="AC2996" s="175" t="n"/>
      <c r="AD2996" s="175" t="n"/>
      <c r="AE2996" s="175" t="n"/>
      <c r="AF2996" s="175" t="n"/>
      <c r="AG2996" s="175" t="n"/>
      <c r="AH2996" s="175" t="n"/>
      <c r="AI2996" s="175" t="n"/>
      <c r="AJ2996" s="175" t="n"/>
    </row>
    <row r="2997">
      <c r="B2997" s="175" t="n"/>
      <c r="C2997" s="175" t="n"/>
      <c r="D2997" s="175" t="n"/>
      <c r="E2997" s="175" t="n"/>
      <c r="F2997" s="175" t="n"/>
      <c r="G2997" s="175" t="n"/>
      <c r="H2997" s="175" t="n"/>
      <c r="I2997" s="175" t="n"/>
      <c r="J2997" s="175" t="n"/>
      <c r="K2997" s="175" t="n"/>
      <c r="L2997" s="175" t="n"/>
      <c r="M2997" s="175" t="n"/>
      <c r="N2997" s="175" t="n"/>
      <c r="O2997" s="175" t="n"/>
      <c r="P2997" s="175" t="n"/>
      <c r="Q2997" s="175" t="n"/>
      <c r="R2997" s="175" t="n"/>
      <c r="S2997" s="257" t="n"/>
      <c r="U2997" s="296" t="n"/>
      <c r="V2997" s="175" t="n"/>
      <c r="W2997" s="175" t="n"/>
      <c r="X2997" s="175" t="n"/>
      <c r="Y2997" s="175" t="n"/>
      <c r="Z2997" s="175" t="n"/>
      <c r="AA2997" s="175" t="n"/>
      <c r="AB2997" s="175" t="n"/>
      <c r="AC2997" s="175" t="n"/>
      <c r="AD2997" s="175" t="n"/>
      <c r="AE2997" s="175" t="n"/>
      <c r="AF2997" s="175" t="n"/>
      <c r="AG2997" s="175" t="n"/>
      <c r="AH2997" s="175" t="n"/>
      <c r="AI2997" s="175" t="n"/>
      <c r="AJ2997" s="175" t="n"/>
    </row>
    <row r="2998">
      <c r="B2998" s="175" t="n"/>
      <c r="C2998" s="175" t="n"/>
      <c r="D2998" s="175" t="n"/>
      <c r="E2998" s="175" t="n"/>
      <c r="F2998" s="175" t="n"/>
      <c r="G2998" s="175" t="n"/>
      <c r="H2998" s="175" t="n"/>
      <c r="I2998" s="175" t="n"/>
      <c r="J2998" s="175" t="n"/>
      <c r="K2998" s="175" t="n"/>
      <c r="L2998" s="175" t="n"/>
      <c r="M2998" s="175" t="n"/>
      <c r="N2998" s="175" t="n"/>
      <c r="O2998" s="175" t="n"/>
      <c r="P2998" s="175" t="n"/>
      <c r="Q2998" s="175" t="n"/>
      <c r="R2998" s="175" t="n"/>
      <c r="S2998" s="257" t="n"/>
      <c r="U2998" s="296" t="n"/>
      <c r="V2998" s="175" t="n"/>
      <c r="W2998" s="175" t="n"/>
      <c r="X2998" s="175" t="n"/>
      <c r="Y2998" s="175" t="n"/>
      <c r="Z2998" s="175" t="n"/>
      <c r="AA2998" s="175" t="n"/>
      <c r="AB2998" s="175" t="n"/>
      <c r="AC2998" s="175" t="n"/>
      <c r="AD2998" s="175" t="n"/>
      <c r="AE2998" s="175" t="n"/>
      <c r="AF2998" s="175" t="n"/>
      <c r="AG2998" s="175" t="n"/>
      <c r="AH2998" s="175" t="n"/>
      <c r="AI2998" s="175" t="n"/>
      <c r="AJ2998" s="175" t="n"/>
    </row>
    <row r="2999">
      <c r="B2999" s="175" t="n"/>
      <c r="C2999" s="175" t="n"/>
      <c r="D2999" s="175" t="n"/>
      <c r="E2999" s="175" t="n"/>
      <c r="F2999" s="175" t="n"/>
      <c r="G2999" s="175" t="n"/>
      <c r="H2999" s="175" t="n"/>
      <c r="I2999" s="175" t="n"/>
      <c r="J2999" s="175" t="n"/>
      <c r="K2999" s="175" t="n"/>
      <c r="L2999" s="175" t="n"/>
      <c r="M2999" s="175" t="n"/>
      <c r="N2999" s="175" t="n"/>
      <c r="O2999" s="175" t="n"/>
      <c r="P2999" s="175" t="n"/>
      <c r="Q2999" s="175" t="n"/>
      <c r="R2999" s="175" t="n"/>
      <c r="S2999" s="257" t="n"/>
      <c r="U2999" s="296" t="n"/>
      <c r="V2999" s="175" t="n"/>
      <c r="W2999" s="175" t="n"/>
      <c r="X2999" s="175" t="n"/>
      <c r="Y2999" s="175" t="n"/>
      <c r="Z2999" s="175" t="n"/>
      <c r="AA2999" s="175" t="n"/>
      <c r="AB2999" s="175" t="n"/>
      <c r="AC2999" s="175" t="n"/>
      <c r="AD2999" s="175" t="n"/>
      <c r="AE2999" s="175" t="n"/>
      <c r="AF2999" s="175" t="n"/>
      <c r="AG2999" s="175" t="n"/>
      <c r="AH2999" s="175" t="n"/>
      <c r="AI2999" s="175" t="n"/>
      <c r="AJ2999" s="175" t="n"/>
    </row>
    <row r="3000">
      <c r="B3000" s="175" t="n"/>
      <c r="C3000" s="175" t="n"/>
      <c r="D3000" s="175" t="n"/>
      <c r="E3000" s="175" t="n"/>
      <c r="F3000" s="175" t="n"/>
      <c r="G3000" s="175" t="n"/>
      <c r="H3000" s="175" t="n"/>
      <c r="I3000" s="175" t="n"/>
      <c r="J3000" s="175" t="n"/>
      <c r="K3000" s="175" t="n"/>
      <c r="L3000" s="175" t="n"/>
      <c r="M3000" s="175" t="n"/>
      <c r="N3000" s="175" t="n"/>
      <c r="O3000" s="175" t="n"/>
      <c r="P3000" s="175" t="n"/>
      <c r="Q3000" s="175" t="n"/>
      <c r="R3000" s="175" t="n"/>
      <c r="S3000" s="257" t="n"/>
      <c r="U3000" s="296" t="n"/>
      <c r="V3000" s="175" t="n"/>
      <c r="W3000" s="175" t="n"/>
      <c r="X3000" s="175" t="n"/>
      <c r="Y3000" s="175" t="n"/>
      <c r="Z3000" s="175" t="n"/>
      <c r="AA3000" s="175" t="n"/>
      <c r="AB3000" s="175" t="n"/>
      <c r="AC3000" s="175" t="n"/>
      <c r="AD3000" s="175" t="n"/>
      <c r="AE3000" s="175" t="n"/>
      <c r="AF3000" s="175" t="n"/>
      <c r="AG3000" s="175" t="n"/>
      <c r="AH3000" s="175" t="n"/>
      <c r="AI3000" s="175" t="n"/>
      <c r="AJ3000" s="175" t="n"/>
    </row>
    <row r="3001">
      <c r="B3001" s="175" t="n"/>
      <c r="C3001" s="175" t="n"/>
      <c r="D3001" s="175" t="n"/>
      <c r="E3001" s="175" t="n"/>
      <c r="F3001" s="175" t="n"/>
      <c r="G3001" s="175" t="n"/>
      <c r="H3001" s="175" t="n"/>
      <c r="I3001" s="175" t="n"/>
      <c r="J3001" s="175" t="n"/>
      <c r="K3001" s="175" t="n"/>
      <c r="L3001" s="175" t="n"/>
      <c r="M3001" s="175" t="n"/>
      <c r="N3001" s="175" t="n"/>
      <c r="O3001" s="175" t="n"/>
      <c r="P3001" s="175" t="n"/>
      <c r="Q3001" s="175" t="n"/>
      <c r="R3001" s="175" t="n"/>
      <c r="S3001" s="257" t="n"/>
      <c r="U3001" s="296" t="n"/>
      <c r="V3001" s="175" t="n"/>
      <c r="W3001" s="175" t="n"/>
      <c r="X3001" s="175" t="n"/>
      <c r="Y3001" s="175" t="n"/>
      <c r="Z3001" s="175" t="n"/>
      <c r="AA3001" s="175" t="n"/>
      <c r="AB3001" s="175" t="n"/>
      <c r="AC3001" s="175" t="n"/>
      <c r="AD3001" s="175" t="n"/>
      <c r="AE3001" s="175" t="n"/>
      <c r="AF3001" s="175" t="n"/>
      <c r="AG3001" s="175" t="n"/>
      <c r="AH3001" s="175" t="n"/>
      <c r="AI3001" s="175" t="n"/>
      <c r="AJ3001" s="175" t="n"/>
    </row>
    <row r="3002">
      <c r="B3002" s="175" t="n"/>
      <c r="C3002" s="175" t="n"/>
      <c r="D3002" s="175" t="n"/>
      <c r="E3002" s="175" t="n"/>
      <c r="F3002" s="175" t="n"/>
      <c r="G3002" s="175" t="n"/>
      <c r="H3002" s="175" t="n"/>
      <c r="I3002" s="175" t="n"/>
      <c r="J3002" s="175" t="n"/>
      <c r="K3002" s="175" t="n"/>
      <c r="L3002" s="175" t="n"/>
      <c r="M3002" s="175" t="n"/>
      <c r="N3002" s="175" t="n"/>
      <c r="O3002" s="175" t="n"/>
      <c r="P3002" s="175" t="n"/>
      <c r="Q3002" s="175" t="n"/>
      <c r="R3002" s="175" t="n"/>
      <c r="S3002" s="257" t="n"/>
      <c r="U3002" s="296" t="n"/>
      <c r="V3002" s="175" t="n"/>
      <c r="W3002" s="175" t="n"/>
      <c r="X3002" s="175" t="n"/>
      <c r="Y3002" s="175" t="n"/>
      <c r="Z3002" s="175" t="n"/>
      <c r="AA3002" s="175" t="n"/>
      <c r="AB3002" s="175" t="n"/>
      <c r="AC3002" s="175" t="n"/>
      <c r="AD3002" s="175" t="n"/>
      <c r="AE3002" s="175" t="n"/>
      <c r="AF3002" s="175" t="n"/>
      <c r="AG3002" s="175" t="n"/>
      <c r="AH3002" s="175" t="n"/>
      <c r="AI3002" s="175" t="n"/>
      <c r="AJ3002" s="175" t="n"/>
    </row>
    <row r="3003">
      <c r="B3003" s="175" t="n"/>
      <c r="C3003" s="175" t="n"/>
      <c r="D3003" s="175" t="n"/>
      <c r="E3003" s="175" t="n"/>
      <c r="F3003" s="175" t="n"/>
      <c r="G3003" s="175" t="n"/>
      <c r="H3003" s="175" t="n"/>
      <c r="I3003" s="175" t="n"/>
      <c r="J3003" s="175" t="n"/>
      <c r="K3003" s="175" t="n"/>
      <c r="L3003" s="175" t="n"/>
      <c r="M3003" s="175" t="n"/>
      <c r="N3003" s="175" t="n"/>
      <c r="O3003" s="175" t="n"/>
      <c r="P3003" s="175" t="n"/>
      <c r="Q3003" s="175" t="n"/>
      <c r="R3003" s="175" t="n"/>
      <c r="S3003" s="257" t="n"/>
      <c r="U3003" s="296" t="n"/>
      <c r="V3003" s="175" t="n"/>
      <c r="W3003" s="175" t="n"/>
      <c r="X3003" s="175" t="n"/>
      <c r="Y3003" s="175" t="n"/>
      <c r="Z3003" s="175" t="n"/>
      <c r="AA3003" s="175" t="n"/>
      <c r="AB3003" s="175" t="n"/>
      <c r="AC3003" s="175" t="n"/>
      <c r="AD3003" s="175" t="n"/>
      <c r="AE3003" s="175" t="n"/>
      <c r="AF3003" s="175" t="n"/>
      <c r="AG3003" s="175" t="n"/>
      <c r="AH3003" s="175" t="n"/>
      <c r="AI3003" s="175" t="n"/>
      <c r="AJ3003" s="175" t="n"/>
    </row>
    <row r="3004">
      <c r="B3004" s="175" t="n"/>
      <c r="C3004" s="175" t="n"/>
      <c r="D3004" s="175" t="n"/>
      <c r="E3004" s="175" t="n"/>
      <c r="F3004" s="175" t="n"/>
      <c r="G3004" s="175" t="n"/>
      <c r="H3004" s="175" t="n"/>
      <c r="I3004" s="175" t="n"/>
      <c r="J3004" s="175" t="n"/>
      <c r="K3004" s="175" t="n"/>
      <c r="L3004" s="175" t="n"/>
      <c r="M3004" s="175" t="n"/>
      <c r="N3004" s="175" t="n"/>
      <c r="O3004" s="175" t="n"/>
      <c r="P3004" s="175" t="n"/>
      <c r="Q3004" s="175" t="n"/>
      <c r="R3004" s="175" t="n"/>
      <c r="S3004" s="257" t="n"/>
      <c r="U3004" s="296" t="n"/>
      <c r="V3004" s="175" t="n"/>
      <c r="W3004" s="175" t="n"/>
      <c r="X3004" s="175" t="n"/>
      <c r="Y3004" s="175" t="n"/>
      <c r="Z3004" s="175" t="n"/>
      <c r="AA3004" s="175" t="n"/>
      <c r="AB3004" s="175" t="n"/>
      <c r="AC3004" s="175" t="n"/>
      <c r="AD3004" s="175" t="n"/>
      <c r="AE3004" s="175" t="n"/>
      <c r="AF3004" s="175" t="n"/>
      <c r="AG3004" s="175" t="n"/>
      <c r="AH3004" s="175" t="n"/>
      <c r="AI3004" s="175" t="n"/>
      <c r="AJ3004" s="175" t="n"/>
    </row>
    <row r="3005">
      <c r="B3005" s="175" t="n"/>
      <c r="C3005" s="175" t="n"/>
      <c r="D3005" s="175" t="n"/>
      <c r="E3005" s="175" t="n"/>
      <c r="F3005" s="175" t="n"/>
      <c r="G3005" s="175" t="n"/>
      <c r="H3005" s="175" t="n"/>
      <c r="I3005" s="175" t="n"/>
      <c r="J3005" s="175" t="n"/>
      <c r="K3005" s="175" t="n"/>
      <c r="L3005" s="175" t="n"/>
      <c r="M3005" s="175" t="n"/>
      <c r="N3005" s="175" t="n"/>
      <c r="O3005" s="175" t="n"/>
      <c r="P3005" s="175" t="n"/>
      <c r="Q3005" s="175" t="n"/>
      <c r="R3005" s="175" t="n"/>
      <c r="S3005" s="257" t="n"/>
      <c r="U3005" s="296" t="n"/>
      <c r="V3005" s="175" t="n"/>
      <c r="W3005" s="175" t="n"/>
      <c r="X3005" s="175" t="n"/>
      <c r="Y3005" s="175" t="n"/>
      <c r="Z3005" s="175" t="n"/>
      <c r="AA3005" s="175" t="n"/>
      <c r="AB3005" s="175" t="n"/>
      <c r="AC3005" s="175" t="n"/>
      <c r="AD3005" s="175" t="n"/>
      <c r="AE3005" s="175" t="n"/>
      <c r="AF3005" s="175" t="n"/>
      <c r="AG3005" s="175" t="n"/>
      <c r="AH3005" s="175" t="n"/>
      <c r="AI3005" s="175" t="n"/>
      <c r="AJ3005" s="175" t="n"/>
    </row>
    <row r="3006">
      <c r="B3006" s="175" t="n"/>
      <c r="C3006" s="175" t="n"/>
      <c r="D3006" s="175" t="n"/>
      <c r="E3006" s="175" t="n"/>
      <c r="F3006" s="175" t="n"/>
      <c r="G3006" s="175" t="n"/>
      <c r="H3006" s="175" t="n"/>
      <c r="I3006" s="175" t="n"/>
      <c r="J3006" s="175" t="n"/>
      <c r="K3006" s="175" t="n"/>
      <c r="L3006" s="175" t="n"/>
      <c r="M3006" s="175" t="n"/>
      <c r="N3006" s="175" t="n"/>
      <c r="O3006" s="175" t="n"/>
      <c r="P3006" s="175" t="n"/>
      <c r="Q3006" s="175" t="n"/>
      <c r="R3006" s="175" t="n"/>
      <c r="S3006" s="257" t="n"/>
      <c r="U3006" s="296" t="n"/>
      <c r="V3006" s="175" t="n"/>
      <c r="W3006" s="175" t="n"/>
      <c r="X3006" s="175" t="n"/>
      <c r="Y3006" s="175" t="n"/>
      <c r="Z3006" s="175" t="n"/>
      <c r="AA3006" s="175" t="n"/>
      <c r="AB3006" s="175" t="n"/>
      <c r="AC3006" s="175" t="n"/>
      <c r="AD3006" s="175" t="n"/>
      <c r="AE3006" s="175" t="n"/>
      <c r="AF3006" s="175" t="n"/>
      <c r="AG3006" s="175" t="n"/>
      <c r="AH3006" s="175" t="n"/>
      <c r="AI3006" s="175" t="n"/>
      <c r="AJ3006" s="175" t="n"/>
    </row>
    <row r="3007">
      <c r="B3007" s="175" t="n"/>
      <c r="C3007" s="175" t="n"/>
      <c r="D3007" s="175" t="n"/>
      <c r="E3007" s="175" t="n"/>
      <c r="F3007" s="175" t="n"/>
      <c r="G3007" s="175" t="n"/>
      <c r="H3007" s="175" t="n"/>
      <c r="I3007" s="175" t="n"/>
      <c r="J3007" s="175" t="n"/>
      <c r="K3007" s="175" t="n"/>
      <c r="L3007" s="175" t="n"/>
      <c r="M3007" s="175" t="n"/>
      <c r="N3007" s="175" t="n"/>
      <c r="O3007" s="175" t="n"/>
      <c r="P3007" s="175" t="n"/>
      <c r="Q3007" s="175" t="n"/>
      <c r="R3007" s="175" t="n"/>
      <c r="S3007" s="257" t="n"/>
      <c r="U3007" s="296" t="n"/>
      <c r="V3007" s="175" t="n"/>
      <c r="W3007" s="175" t="n"/>
      <c r="X3007" s="175" t="n"/>
      <c r="Y3007" s="175" t="n"/>
      <c r="Z3007" s="175" t="n"/>
      <c r="AA3007" s="175" t="n"/>
      <c r="AB3007" s="175" t="n"/>
      <c r="AC3007" s="175" t="n"/>
      <c r="AD3007" s="175" t="n"/>
      <c r="AE3007" s="175" t="n"/>
      <c r="AF3007" s="175" t="n"/>
      <c r="AG3007" s="175" t="n"/>
      <c r="AH3007" s="175" t="n"/>
      <c r="AI3007" s="175" t="n"/>
      <c r="AJ3007" s="175" t="n"/>
    </row>
    <row r="3008">
      <c r="B3008" s="175" t="n"/>
      <c r="C3008" s="175" t="n"/>
      <c r="D3008" s="175" t="n"/>
      <c r="E3008" s="175" t="n"/>
      <c r="F3008" s="175" t="n"/>
      <c r="G3008" s="175" t="n"/>
      <c r="H3008" s="175" t="n"/>
      <c r="I3008" s="175" t="n"/>
      <c r="J3008" s="175" t="n"/>
      <c r="K3008" s="175" t="n"/>
      <c r="L3008" s="175" t="n"/>
      <c r="M3008" s="175" t="n"/>
      <c r="N3008" s="175" t="n"/>
      <c r="O3008" s="175" t="n"/>
      <c r="P3008" s="175" t="n"/>
      <c r="Q3008" s="175" t="n"/>
      <c r="R3008" s="175" t="n"/>
      <c r="S3008" s="257" t="n"/>
      <c r="U3008" s="296" t="n"/>
      <c r="V3008" s="175" t="n"/>
      <c r="W3008" s="175" t="n"/>
      <c r="X3008" s="175" t="n"/>
      <c r="Y3008" s="175" t="n"/>
      <c r="Z3008" s="175" t="n"/>
      <c r="AA3008" s="175" t="n"/>
      <c r="AB3008" s="175" t="n"/>
      <c r="AC3008" s="175" t="n"/>
      <c r="AD3008" s="175" t="n"/>
      <c r="AE3008" s="175" t="n"/>
      <c r="AF3008" s="175" t="n"/>
      <c r="AG3008" s="175" t="n"/>
      <c r="AH3008" s="175" t="n"/>
      <c r="AI3008" s="175" t="n"/>
      <c r="AJ3008" s="175" t="n"/>
    </row>
    <row r="3009">
      <c r="B3009" s="175" t="n"/>
      <c r="C3009" s="175" t="n"/>
      <c r="D3009" s="175" t="n"/>
      <c r="E3009" s="175" t="n"/>
      <c r="F3009" s="175" t="n"/>
      <c r="G3009" s="175" t="n"/>
      <c r="H3009" s="175" t="n"/>
      <c r="I3009" s="175" t="n"/>
      <c r="J3009" s="175" t="n"/>
      <c r="K3009" s="175" t="n"/>
      <c r="L3009" s="175" t="n"/>
      <c r="M3009" s="175" t="n"/>
      <c r="N3009" s="175" t="n"/>
      <c r="O3009" s="175" t="n"/>
      <c r="P3009" s="175" t="n"/>
      <c r="Q3009" s="175" t="n"/>
      <c r="R3009" s="175" t="n"/>
      <c r="S3009" s="257" t="n"/>
      <c r="U3009" s="296" t="n"/>
      <c r="V3009" s="175" t="n"/>
      <c r="W3009" s="175" t="n"/>
      <c r="X3009" s="175" t="n"/>
      <c r="Y3009" s="175" t="n"/>
      <c r="Z3009" s="175" t="n"/>
      <c r="AA3009" s="175" t="n"/>
      <c r="AB3009" s="175" t="n"/>
      <c r="AC3009" s="175" t="n"/>
      <c r="AD3009" s="175" t="n"/>
      <c r="AE3009" s="175" t="n"/>
      <c r="AF3009" s="175" t="n"/>
      <c r="AG3009" s="175" t="n"/>
      <c r="AH3009" s="175" t="n"/>
      <c r="AI3009" s="175" t="n"/>
      <c r="AJ3009" s="175" t="n"/>
    </row>
    <row r="3010">
      <c r="B3010" s="175" t="n"/>
      <c r="C3010" s="175" t="n"/>
      <c r="D3010" s="175" t="n"/>
      <c r="E3010" s="175" t="n"/>
      <c r="F3010" s="175" t="n"/>
      <c r="G3010" s="175" t="n"/>
      <c r="H3010" s="175" t="n"/>
      <c r="I3010" s="175" t="n"/>
      <c r="J3010" s="175" t="n"/>
      <c r="K3010" s="175" t="n"/>
      <c r="L3010" s="175" t="n"/>
      <c r="M3010" s="175" t="n"/>
      <c r="N3010" s="175" t="n"/>
      <c r="O3010" s="175" t="n"/>
      <c r="P3010" s="175" t="n"/>
      <c r="Q3010" s="175" t="n"/>
      <c r="R3010" s="175" t="n"/>
      <c r="S3010" s="257" t="n"/>
      <c r="U3010" s="296" t="n"/>
      <c r="V3010" s="175" t="n"/>
      <c r="W3010" s="175" t="n"/>
      <c r="X3010" s="175" t="n"/>
      <c r="Y3010" s="175" t="n"/>
      <c r="Z3010" s="175" t="n"/>
      <c r="AA3010" s="175" t="n"/>
      <c r="AB3010" s="175" t="n"/>
      <c r="AC3010" s="175" t="n"/>
      <c r="AD3010" s="175" t="n"/>
      <c r="AE3010" s="175" t="n"/>
      <c r="AF3010" s="175" t="n"/>
      <c r="AG3010" s="175" t="n"/>
      <c r="AH3010" s="175" t="n"/>
      <c r="AI3010" s="175" t="n"/>
      <c r="AJ3010" s="175" t="n"/>
    </row>
    <row r="3011">
      <c r="B3011" s="175" t="n"/>
      <c r="C3011" s="175" t="n"/>
      <c r="D3011" s="175" t="n"/>
      <c r="E3011" s="175" t="n"/>
      <c r="F3011" s="175" t="n"/>
      <c r="G3011" s="175" t="n"/>
      <c r="H3011" s="175" t="n"/>
      <c r="I3011" s="175" t="n"/>
      <c r="J3011" s="175" t="n"/>
      <c r="K3011" s="175" t="n"/>
      <c r="L3011" s="175" t="n"/>
      <c r="M3011" s="175" t="n"/>
      <c r="N3011" s="175" t="n"/>
      <c r="O3011" s="175" t="n"/>
      <c r="P3011" s="175" t="n"/>
      <c r="Q3011" s="175" t="n"/>
      <c r="R3011" s="175" t="n"/>
      <c r="S3011" s="257" t="n"/>
      <c r="U3011" s="296" t="n"/>
      <c r="V3011" s="175" t="n"/>
      <c r="W3011" s="175" t="n"/>
      <c r="X3011" s="175" t="n"/>
      <c r="Y3011" s="175" t="n"/>
      <c r="Z3011" s="175" t="n"/>
      <c r="AA3011" s="175" t="n"/>
      <c r="AB3011" s="175" t="n"/>
      <c r="AC3011" s="175" t="n"/>
      <c r="AD3011" s="175" t="n"/>
      <c r="AE3011" s="175" t="n"/>
      <c r="AF3011" s="175" t="n"/>
      <c r="AG3011" s="175" t="n"/>
      <c r="AH3011" s="175" t="n"/>
      <c r="AI3011" s="175" t="n"/>
      <c r="AJ3011" s="175" t="n"/>
    </row>
    <row r="3012">
      <c r="B3012" s="175" t="n"/>
      <c r="C3012" s="175" t="n"/>
      <c r="D3012" s="175" t="n"/>
      <c r="E3012" s="175" t="n"/>
      <c r="F3012" s="175" t="n"/>
      <c r="G3012" s="175" t="n"/>
      <c r="H3012" s="175" t="n"/>
      <c r="I3012" s="175" t="n"/>
      <c r="J3012" s="175" t="n"/>
      <c r="K3012" s="175" t="n"/>
      <c r="L3012" s="175" t="n"/>
      <c r="M3012" s="175" t="n"/>
      <c r="N3012" s="175" t="n"/>
      <c r="O3012" s="175" t="n"/>
      <c r="P3012" s="175" t="n"/>
      <c r="Q3012" s="175" t="n"/>
      <c r="R3012" s="175" t="n"/>
      <c r="S3012" s="257" t="n"/>
      <c r="U3012" s="296" t="n"/>
      <c r="V3012" s="175" t="n"/>
      <c r="W3012" s="175" t="n"/>
      <c r="X3012" s="175" t="n"/>
      <c r="Y3012" s="175" t="n"/>
      <c r="Z3012" s="175" t="n"/>
      <c r="AA3012" s="175" t="n"/>
      <c r="AB3012" s="175" t="n"/>
      <c r="AC3012" s="175" t="n"/>
      <c r="AD3012" s="175" t="n"/>
      <c r="AE3012" s="175" t="n"/>
      <c r="AF3012" s="175" t="n"/>
      <c r="AG3012" s="175" t="n"/>
      <c r="AH3012" s="175" t="n"/>
      <c r="AI3012" s="175" t="n"/>
      <c r="AJ3012" s="175" t="n"/>
    </row>
    <row r="3013">
      <c r="B3013" s="175" t="n"/>
      <c r="C3013" s="175" t="n"/>
      <c r="D3013" s="175" t="n"/>
      <c r="E3013" s="175" t="n"/>
      <c r="F3013" s="175" t="n"/>
      <c r="G3013" s="175" t="n"/>
      <c r="H3013" s="175" t="n"/>
      <c r="I3013" s="175" t="n"/>
      <c r="J3013" s="175" t="n"/>
      <c r="K3013" s="175" t="n"/>
      <c r="L3013" s="175" t="n"/>
      <c r="M3013" s="175" t="n"/>
      <c r="N3013" s="175" t="n"/>
      <c r="O3013" s="175" t="n"/>
      <c r="P3013" s="175" t="n"/>
      <c r="Q3013" s="175" t="n"/>
      <c r="R3013" s="175" t="n"/>
      <c r="S3013" s="257" t="n"/>
      <c r="U3013" s="296" t="n"/>
      <c r="V3013" s="175" t="n"/>
      <c r="W3013" s="175" t="n"/>
      <c r="X3013" s="175" t="n"/>
      <c r="Y3013" s="175" t="n"/>
      <c r="Z3013" s="175" t="n"/>
      <c r="AA3013" s="175" t="n"/>
      <c r="AB3013" s="175" t="n"/>
      <c r="AC3013" s="175" t="n"/>
      <c r="AD3013" s="175" t="n"/>
      <c r="AE3013" s="175" t="n"/>
      <c r="AF3013" s="175" t="n"/>
      <c r="AG3013" s="175" t="n"/>
      <c r="AH3013" s="175" t="n"/>
      <c r="AI3013" s="175" t="n"/>
      <c r="AJ3013" s="175" t="n"/>
    </row>
    <row r="3014">
      <c r="B3014" s="175" t="n"/>
      <c r="C3014" s="175" t="n"/>
      <c r="D3014" s="175" t="n"/>
      <c r="E3014" s="175" t="n"/>
      <c r="F3014" s="175" t="n"/>
      <c r="G3014" s="175" t="n"/>
      <c r="H3014" s="175" t="n"/>
      <c r="I3014" s="175" t="n"/>
      <c r="J3014" s="175" t="n"/>
      <c r="K3014" s="175" t="n"/>
      <c r="L3014" s="175" t="n"/>
      <c r="M3014" s="175" t="n"/>
      <c r="N3014" s="175" t="n"/>
      <c r="O3014" s="175" t="n"/>
      <c r="P3014" s="175" t="n"/>
      <c r="Q3014" s="175" t="n"/>
      <c r="R3014" s="175" t="n"/>
      <c r="S3014" s="257" t="n"/>
      <c r="U3014" s="296" t="n"/>
      <c r="V3014" s="175" t="n"/>
      <c r="W3014" s="175" t="n"/>
      <c r="X3014" s="175" t="n"/>
      <c r="Y3014" s="175" t="n"/>
      <c r="Z3014" s="175" t="n"/>
      <c r="AA3014" s="175" t="n"/>
      <c r="AB3014" s="175" t="n"/>
      <c r="AC3014" s="175" t="n"/>
      <c r="AD3014" s="175" t="n"/>
      <c r="AE3014" s="175" t="n"/>
      <c r="AF3014" s="175" t="n"/>
      <c r="AG3014" s="175" t="n"/>
      <c r="AH3014" s="175" t="n"/>
      <c r="AI3014" s="175" t="n"/>
      <c r="AJ3014" s="175" t="n"/>
    </row>
    <row r="3015">
      <c r="B3015" s="175" t="n"/>
      <c r="C3015" s="175" t="n"/>
      <c r="D3015" s="175" t="n"/>
      <c r="E3015" s="175" t="n"/>
      <c r="F3015" s="175" t="n"/>
      <c r="G3015" s="175" t="n"/>
      <c r="H3015" s="175" t="n"/>
      <c r="I3015" s="175" t="n"/>
      <c r="J3015" s="175" t="n"/>
      <c r="K3015" s="175" t="n"/>
      <c r="L3015" s="175" t="n"/>
      <c r="M3015" s="175" t="n"/>
      <c r="N3015" s="175" t="n"/>
      <c r="O3015" s="175" t="n"/>
      <c r="P3015" s="175" t="n"/>
      <c r="Q3015" s="175" t="n"/>
      <c r="R3015" s="175" t="n"/>
      <c r="S3015" s="257" t="n"/>
      <c r="U3015" s="296" t="n"/>
      <c r="V3015" s="175" t="n"/>
      <c r="W3015" s="175" t="n"/>
      <c r="X3015" s="175" t="n"/>
      <c r="Y3015" s="175" t="n"/>
      <c r="Z3015" s="175" t="n"/>
      <c r="AA3015" s="175" t="n"/>
      <c r="AB3015" s="175" t="n"/>
      <c r="AC3015" s="175" t="n"/>
      <c r="AD3015" s="175" t="n"/>
      <c r="AE3015" s="175" t="n"/>
      <c r="AF3015" s="175" t="n"/>
      <c r="AG3015" s="175" t="n"/>
      <c r="AH3015" s="175" t="n"/>
      <c r="AI3015" s="175" t="n"/>
      <c r="AJ3015" s="175" t="n"/>
    </row>
    <row r="3016">
      <c r="B3016" s="175" t="n"/>
      <c r="C3016" s="175" t="n"/>
      <c r="D3016" s="175" t="n"/>
      <c r="E3016" s="175" t="n"/>
      <c r="F3016" s="175" t="n"/>
      <c r="G3016" s="175" t="n"/>
      <c r="H3016" s="175" t="n"/>
      <c r="I3016" s="175" t="n"/>
      <c r="J3016" s="175" t="n"/>
      <c r="K3016" s="175" t="n"/>
      <c r="L3016" s="175" t="n"/>
      <c r="M3016" s="175" t="n"/>
      <c r="N3016" s="175" t="n"/>
      <c r="O3016" s="175" t="n"/>
      <c r="P3016" s="175" t="n"/>
      <c r="Q3016" s="175" t="n"/>
      <c r="R3016" s="175" t="n"/>
      <c r="S3016" s="257" t="n"/>
      <c r="U3016" s="296" t="n"/>
      <c r="V3016" s="175" t="n"/>
      <c r="W3016" s="175" t="n"/>
      <c r="X3016" s="175" t="n"/>
      <c r="Y3016" s="175" t="n"/>
      <c r="Z3016" s="175" t="n"/>
      <c r="AA3016" s="175" t="n"/>
      <c r="AB3016" s="175" t="n"/>
      <c r="AC3016" s="175" t="n"/>
      <c r="AD3016" s="175" t="n"/>
      <c r="AE3016" s="175" t="n"/>
      <c r="AF3016" s="175" t="n"/>
      <c r="AG3016" s="175" t="n"/>
      <c r="AH3016" s="175" t="n"/>
      <c r="AI3016" s="175" t="n"/>
      <c r="AJ3016" s="175" t="n"/>
    </row>
    <row r="3017">
      <c r="B3017" s="175" t="n"/>
      <c r="C3017" s="175" t="n"/>
      <c r="D3017" s="175" t="n"/>
      <c r="E3017" s="175" t="n"/>
      <c r="F3017" s="175" t="n"/>
      <c r="G3017" s="175" t="n"/>
      <c r="H3017" s="175" t="n"/>
      <c r="I3017" s="175" t="n"/>
      <c r="J3017" s="175" t="n"/>
      <c r="K3017" s="175" t="n"/>
      <c r="L3017" s="175" t="n"/>
      <c r="M3017" s="175" t="n"/>
      <c r="N3017" s="175" t="n"/>
      <c r="O3017" s="175" t="n"/>
      <c r="P3017" s="175" t="n"/>
      <c r="Q3017" s="175" t="n"/>
      <c r="R3017" s="175" t="n"/>
      <c r="S3017" s="257" t="n"/>
      <c r="U3017" s="296" t="n"/>
      <c r="V3017" s="175" t="n"/>
      <c r="W3017" s="175" t="n"/>
      <c r="X3017" s="175" t="n"/>
      <c r="Y3017" s="175" t="n"/>
      <c r="Z3017" s="175" t="n"/>
      <c r="AA3017" s="175" t="n"/>
      <c r="AB3017" s="175" t="n"/>
      <c r="AC3017" s="175" t="n"/>
      <c r="AD3017" s="175" t="n"/>
      <c r="AE3017" s="175" t="n"/>
      <c r="AF3017" s="175" t="n"/>
      <c r="AG3017" s="175" t="n"/>
      <c r="AH3017" s="175" t="n"/>
      <c r="AI3017" s="175" t="n"/>
      <c r="AJ3017" s="175" t="n"/>
    </row>
    <row r="3018">
      <c r="B3018" s="175" t="n"/>
      <c r="C3018" s="175" t="n"/>
      <c r="D3018" s="175" t="n"/>
      <c r="E3018" s="175" t="n"/>
      <c r="F3018" s="175" t="n"/>
      <c r="G3018" s="175" t="n"/>
      <c r="H3018" s="175" t="n"/>
      <c r="I3018" s="175" t="n"/>
      <c r="J3018" s="175" t="n"/>
      <c r="K3018" s="175" t="n"/>
      <c r="L3018" s="175" t="n"/>
      <c r="M3018" s="175" t="n"/>
      <c r="N3018" s="175" t="n"/>
      <c r="O3018" s="175" t="n"/>
      <c r="P3018" s="175" t="n"/>
      <c r="Q3018" s="175" t="n"/>
      <c r="R3018" s="175" t="n"/>
      <c r="S3018" s="257" t="n"/>
      <c r="U3018" s="296" t="n"/>
      <c r="V3018" s="175" t="n"/>
      <c r="W3018" s="175" t="n"/>
      <c r="X3018" s="175" t="n"/>
      <c r="Y3018" s="175" t="n"/>
      <c r="Z3018" s="175" t="n"/>
      <c r="AA3018" s="175" t="n"/>
      <c r="AB3018" s="175" t="n"/>
      <c r="AC3018" s="175" t="n"/>
      <c r="AD3018" s="175" t="n"/>
      <c r="AE3018" s="175" t="n"/>
      <c r="AF3018" s="175" t="n"/>
      <c r="AG3018" s="175" t="n"/>
      <c r="AH3018" s="175" t="n"/>
      <c r="AI3018" s="175" t="n"/>
      <c r="AJ3018" s="175" t="n"/>
    </row>
    <row r="3019">
      <c r="B3019" s="175" t="n"/>
      <c r="C3019" s="175" t="n"/>
      <c r="D3019" s="175" t="n"/>
      <c r="E3019" s="175" t="n"/>
      <c r="F3019" s="175" t="n"/>
      <c r="G3019" s="175" t="n"/>
      <c r="H3019" s="175" t="n"/>
      <c r="I3019" s="175" t="n"/>
      <c r="J3019" s="175" t="n"/>
      <c r="K3019" s="175" t="n"/>
      <c r="L3019" s="175" t="n"/>
      <c r="M3019" s="175" t="n"/>
      <c r="N3019" s="175" t="n"/>
      <c r="O3019" s="175" t="n"/>
      <c r="P3019" s="175" t="n"/>
      <c r="Q3019" s="175" t="n"/>
      <c r="R3019" s="175" t="n"/>
      <c r="S3019" s="257" t="n"/>
      <c r="U3019" s="296" t="n"/>
      <c r="V3019" s="175" t="n"/>
      <c r="W3019" s="175" t="n"/>
      <c r="X3019" s="175" t="n"/>
      <c r="Y3019" s="175" t="n"/>
      <c r="Z3019" s="175" t="n"/>
      <c r="AA3019" s="175" t="n"/>
      <c r="AB3019" s="175" t="n"/>
      <c r="AC3019" s="175" t="n"/>
      <c r="AD3019" s="175" t="n"/>
      <c r="AE3019" s="175" t="n"/>
      <c r="AF3019" s="175" t="n"/>
      <c r="AG3019" s="175" t="n"/>
      <c r="AH3019" s="175" t="n"/>
      <c r="AI3019" s="175" t="n"/>
      <c r="AJ3019" s="175" t="n"/>
    </row>
    <row r="3020">
      <c r="B3020" s="175" t="n"/>
      <c r="C3020" s="175" t="n"/>
      <c r="D3020" s="175" t="n"/>
      <c r="E3020" s="175" t="n"/>
      <c r="F3020" s="175" t="n"/>
      <c r="G3020" s="175" t="n"/>
      <c r="H3020" s="175" t="n"/>
      <c r="I3020" s="175" t="n"/>
      <c r="J3020" s="175" t="n"/>
      <c r="K3020" s="175" t="n"/>
      <c r="L3020" s="175" t="n"/>
      <c r="M3020" s="175" t="n"/>
      <c r="N3020" s="175" t="n"/>
      <c r="O3020" s="175" t="n"/>
      <c r="P3020" s="175" t="n"/>
      <c r="Q3020" s="175" t="n"/>
      <c r="R3020" s="175" t="n"/>
      <c r="S3020" s="257" t="n"/>
      <c r="U3020" s="296" t="n"/>
      <c r="V3020" s="175" t="n"/>
      <c r="W3020" s="175" t="n"/>
      <c r="X3020" s="175" t="n"/>
      <c r="Y3020" s="175" t="n"/>
      <c r="Z3020" s="175" t="n"/>
      <c r="AA3020" s="175" t="n"/>
      <c r="AB3020" s="175" t="n"/>
      <c r="AC3020" s="175" t="n"/>
      <c r="AD3020" s="175" t="n"/>
      <c r="AE3020" s="175" t="n"/>
      <c r="AF3020" s="175" t="n"/>
      <c r="AG3020" s="175" t="n"/>
      <c r="AH3020" s="175" t="n"/>
      <c r="AI3020" s="175" t="n"/>
      <c r="AJ3020" s="175" t="n"/>
    </row>
    <row r="3021">
      <c r="B3021" s="175" t="n"/>
      <c r="C3021" s="175" t="n"/>
      <c r="D3021" s="175" t="n"/>
      <c r="E3021" s="175" t="n"/>
      <c r="F3021" s="175" t="n"/>
      <c r="G3021" s="175" t="n"/>
      <c r="H3021" s="175" t="n"/>
      <c r="I3021" s="175" t="n"/>
      <c r="J3021" s="175" t="n"/>
      <c r="K3021" s="175" t="n"/>
      <c r="L3021" s="175" t="n"/>
      <c r="M3021" s="175" t="n"/>
      <c r="N3021" s="175" t="n"/>
      <c r="O3021" s="175" t="n"/>
      <c r="P3021" s="175" t="n"/>
      <c r="Q3021" s="175" t="n"/>
      <c r="R3021" s="175" t="n"/>
      <c r="S3021" s="257" t="n"/>
      <c r="U3021" s="296" t="n"/>
      <c r="V3021" s="175" t="n"/>
      <c r="W3021" s="175" t="n"/>
      <c r="X3021" s="175" t="n"/>
      <c r="Y3021" s="175" t="n"/>
      <c r="Z3021" s="175" t="n"/>
      <c r="AA3021" s="175" t="n"/>
      <c r="AB3021" s="175" t="n"/>
      <c r="AC3021" s="175" t="n"/>
      <c r="AD3021" s="175" t="n"/>
      <c r="AE3021" s="175" t="n"/>
      <c r="AF3021" s="175" t="n"/>
      <c r="AG3021" s="175" t="n"/>
      <c r="AH3021" s="175" t="n"/>
      <c r="AI3021" s="175" t="n"/>
      <c r="AJ3021" s="175" t="n"/>
    </row>
    <row r="3022">
      <c r="B3022" s="175" t="n"/>
      <c r="C3022" s="175" t="n"/>
      <c r="D3022" s="175" t="n"/>
      <c r="E3022" s="175" t="n"/>
      <c r="F3022" s="175" t="n"/>
      <c r="G3022" s="175" t="n"/>
      <c r="H3022" s="175" t="n"/>
      <c r="I3022" s="175" t="n"/>
      <c r="J3022" s="175" t="n"/>
      <c r="K3022" s="175" t="n"/>
      <c r="L3022" s="175" t="n"/>
      <c r="M3022" s="175" t="n"/>
      <c r="N3022" s="175" t="n"/>
      <c r="O3022" s="175" t="n"/>
      <c r="P3022" s="175" t="n"/>
      <c r="Q3022" s="175" t="n"/>
      <c r="R3022" s="175" t="n"/>
      <c r="S3022" s="257" t="n"/>
      <c r="U3022" s="296" t="n"/>
      <c r="V3022" s="175" t="n"/>
      <c r="W3022" s="175" t="n"/>
      <c r="X3022" s="175" t="n"/>
      <c r="Y3022" s="175" t="n"/>
      <c r="Z3022" s="175" t="n"/>
      <c r="AA3022" s="175" t="n"/>
      <c r="AB3022" s="175" t="n"/>
      <c r="AC3022" s="175" t="n"/>
      <c r="AD3022" s="175" t="n"/>
      <c r="AE3022" s="175" t="n"/>
      <c r="AF3022" s="175" t="n"/>
      <c r="AG3022" s="175" t="n"/>
      <c r="AH3022" s="175" t="n"/>
      <c r="AI3022" s="175" t="n"/>
      <c r="AJ3022" s="175" t="n"/>
    </row>
    <row r="3023">
      <c r="B3023" s="175" t="n"/>
      <c r="C3023" s="175" t="n"/>
      <c r="D3023" s="175" t="n"/>
      <c r="E3023" s="175" t="n"/>
      <c r="F3023" s="175" t="n"/>
      <c r="G3023" s="175" t="n"/>
      <c r="H3023" s="175" t="n"/>
      <c r="I3023" s="175" t="n"/>
      <c r="J3023" s="175" t="n"/>
      <c r="K3023" s="175" t="n"/>
      <c r="L3023" s="175" t="n"/>
      <c r="M3023" s="175" t="n"/>
      <c r="N3023" s="175" t="n"/>
      <c r="O3023" s="175" t="n"/>
      <c r="P3023" s="175" t="n"/>
      <c r="Q3023" s="175" t="n"/>
      <c r="R3023" s="175" t="n"/>
      <c r="S3023" s="257" t="n"/>
      <c r="U3023" s="296" t="n"/>
      <c r="V3023" s="175" t="n"/>
      <c r="W3023" s="175" t="n"/>
      <c r="X3023" s="175" t="n"/>
      <c r="Y3023" s="175" t="n"/>
      <c r="Z3023" s="175" t="n"/>
      <c r="AA3023" s="175" t="n"/>
      <c r="AB3023" s="175" t="n"/>
      <c r="AC3023" s="175" t="n"/>
      <c r="AD3023" s="175" t="n"/>
      <c r="AE3023" s="175" t="n"/>
      <c r="AF3023" s="175" t="n"/>
      <c r="AG3023" s="175" t="n"/>
      <c r="AH3023" s="175" t="n"/>
      <c r="AI3023" s="175" t="n"/>
      <c r="AJ3023" s="175" t="n"/>
    </row>
    <row r="3024">
      <c r="B3024" s="175" t="n"/>
      <c r="C3024" s="175" t="n"/>
      <c r="D3024" s="175" t="n"/>
      <c r="E3024" s="175" t="n"/>
      <c r="F3024" s="175" t="n"/>
      <c r="G3024" s="175" t="n"/>
      <c r="H3024" s="175" t="n"/>
      <c r="I3024" s="175" t="n"/>
      <c r="J3024" s="175" t="n"/>
      <c r="K3024" s="175" t="n"/>
      <c r="L3024" s="175" t="n"/>
      <c r="M3024" s="175" t="n"/>
      <c r="N3024" s="175" t="n"/>
      <c r="O3024" s="175" t="n"/>
      <c r="P3024" s="175" t="n"/>
      <c r="Q3024" s="175" t="n"/>
      <c r="R3024" s="175" t="n"/>
      <c r="S3024" s="257" t="n"/>
      <c r="U3024" s="296" t="n"/>
      <c r="V3024" s="175" t="n"/>
      <c r="W3024" s="175" t="n"/>
      <c r="X3024" s="175" t="n"/>
      <c r="Y3024" s="175" t="n"/>
      <c r="Z3024" s="175" t="n"/>
      <c r="AA3024" s="175" t="n"/>
      <c r="AB3024" s="175" t="n"/>
      <c r="AC3024" s="175" t="n"/>
      <c r="AD3024" s="175" t="n"/>
      <c r="AE3024" s="175" t="n"/>
      <c r="AF3024" s="175" t="n"/>
      <c r="AG3024" s="175" t="n"/>
      <c r="AH3024" s="175" t="n"/>
      <c r="AI3024" s="175" t="n"/>
      <c r="AJ3024" s="175" t="n"/>
    </row>
    <row r="3025">
      <c r="B3025" s="175" t="n"/>
      <c r="C3025" s="175" t="n"/>
      <c r="D3025" s="175" t="n"/>
      <c r="E3025" s="175" t="n"/>
      <c r="F3025" s="175" t="n"/>
      <c r="G3025" s="175" t="n"/>
      <c r="H3025" s="175" t="n"/>
      <c r="I3025" s="175" t="n"/>
      <c r="J3025" s="175" t="n"/>
      <c r="K3025" s="175" t="n"/>
      <c r="L3025" s="175" t="n"/>
      <c r="M3025" s="175" t="n"/>
      <c r="N3025" s="175" t="n"/>
      <c r="O3025" s="175" t="n"/>
      <c r="P3025" s="175" t="n"/>
      <c r="Q3025" s="175" t="n"/>
      <c r="R3025" s="175" t="n"/>
      <c r="S3025" s="257" t="n"/>
      <c r="U3025" s="296" t="n"/>
      <c r="V3025" s="175" t="n"/>
      <c r="W3025" s="175" t="n"/>
      <c r="X3025" s="175" t="n"/>
      <c r="Y3025" s="175" t="n"/>
      <c r="Z3025" s="175" t="n"/>
      <c r="AA3025" s="175" t="n"/>
      <c r="AB3025" s="175" t="n"/>
      <c r="AC3025" s="175" t="n"/>
      <c r="AD3025" s="175" t="n"/>
      <c r="AE3025" s="175" t="n"/>
      <c r="AF3025" s="175" t="n"/>
      <c r="AG3025" s="175" t="n"/>
      <c r="AH3025" s="175" t="n"/>
      <c r="AI3025" s="175" t="n"/>
      <c r="AJ3025" s="175" t="n"/>
    </row>
    <row r="3026">
      <c r="B3026" s="175" t="n"/>
      <c r="C3026" s="175" t="n"/>
      <c r="D3026" s="175" t="n"/>
      <c r="E3026" s="175" t="n"/>
      <c r="F3026" s="175" t="n"/>
      <c r="G3026" s="175" t="n"/>
      <c r="H3026" s="175" t="n"/>
      <c r="I3026" s="175" t="n"/>
      <c r="J3026" s="175" t="n"/>
      <c r="K3026" s="175" t="n"/>
      <c r="L3026" s="175" t="n"/>
      <c r="M3026" s="175" t="n"/>
      <c r="N3026" s="175" t="n"/>
      <c r="O3026" s="175" t="n"/>
      <c r="P3026" s="175" t="n"/>
      <c r="Q3026" s="175" t="n"/>
      <c r="R3026" s="175" t="n"/>
      <c r="S3026" s="257" t="n"/>
      <c r="U3026" s="296" t="n"/>
      <c r="V3026" s="175" t="n"/>
      <c r="W3026" s="175" t="n"/>
      <c r="X3026" s="175" t="n"/>
      <c r="Y3026" s="175" t="n"/>
      <c r="Z3026" s="175" t="n"/>
      <c r="AA3026" s="175" t="n"/>
      <c r="AB3026" s="175" t="n"/>
      <c r="AC3026" s="175" t="n"/>
      <c r="AD3026" s="175" t="n"/>
      <c r="AE3026" s="175" t="n"/>
      <c r="AF3026" s="175" t="n"/>
      <c r="AG3026" s="175" t="n"/>
      <c r="AH3026" s="175" t="n"/>
      <c r="AI3026" s="175" t="n"/>
      <c r="AJ3026" s="175" t="n"/>
    </row>
    <row r="3027">
      <c r="B3027" s="175" t="n"/>
      <c r="C3027" s="175" t="n"/>
      <c r="D3027" s="175" t="n"/>
      <c r="E3027" s="175" t="n"/>
      <c r="F3027" s="175" t="n"/>
      <c r="G3027" s="175" t="n"/>
      <c r="H3027" s="175" t="n"/>
      <c r="I3027" s="175" t="n"/>
      <c r="J3027" s="175" t="n"/>
      <c r="K3027" s="175" t="n"/>
      <c r="L3027" s="175" t="n"/>
      <c r="M3027" s="175" t="n"/>
      <c r="N3027" s="175" t="n"/>
      <c r="O3027" s="175" t="n"/>
      <c r="P3027" s="175" t="n"/>
      <c r="Q3027" s="175" t="n"/>
      <c r="R3027" s="175" t="n"/>
      <c r="S3027" s="257" t="n"/>
      <c r="U3027" s="296" t="n"/>
      <c r="V3027" s="175" t="n"/>
      <c r="W3027" s="175" t="n"/>
      <c r="X3027" s="175" t="n"/>
      <c r="Y3027" s="175" t="n"/>
      <c r="Z3027" s="175" t="n"/>
      <c r="AA3027" s="175" t="n"/>
      <c r="AB3027" s="175" t="n"/>
      <c r="AC3027" s="175" t="n"/>
      <c r="AD3027" s="175" t="n"/>
      <c r="AE3027" s="175" t="n"/>
      <c r="AF3027" s="175" t="n"/>
      <c r="AG3027" s="175" t="n"/>
      <c r="AH3027" s="175" t="n"/>
      <c r="AI3027" s="175" t="n"/>
      <c r="AJ3027" s="175" t="n"/>
    </row>
    <row r="3028">
      <c r="B3028" s="175" t="n"/>
      <c r="C3028" s="175" t="n"/>
      <c r="D3028" s="175" t="n"/>
      <c r="E3028" s="175" t="n"/>
      <c r="F3028" s="175" t="n"/>
      <c r="G3028" s="175" t="n"/>
      <c r="H3028" s="175" t="n"/>
      <c r="I3028" s="175" t="n"/>
      <c r="J3028" s="175" t="n"/>
      <c r="K3028" s="175" t="n"/>
      <c r="L3028" s="175" t="n"/>
      <c r="M3028" s="175" t="n"/>
      <c r="N3028" s="175" t="n"/>
      <c r="O3028" s="175" t="n"/>
      <c r="P3028" s="175" t="n"/>
      <c r="Q3028" s="175" t="n"/>
      <c r="R3028" s="175" t="n"/>
      <c r="S3028" s="257" t="n"/>
      <c r="U3028" s="296" t="n"/>
      <c r="V3028" s="175" t="n"/>
      <c r="W3028" s="175" t="n"/>
      <c r="X3028" s="175" t="n"/>
      <c r="Y3028" s="175" t="n"/>
      <c r="Z3028" s="175" t="n"/>
      <c r="AA3028" s="175" t="n"/>
      <c r="AB3028" s="175" t="n"/>
      <c r="AC3028" s="175" t="n"/>
      <c r="AD3028" s="175" t="n"/>
      <c r="AE3028" s="175" t="n"/>
      <c r="AF3028" s="175" t="n"/>
      <c r="AG3028" s="175" t="n"/>
      <c r="AH3028" s="175" t="n"/>
      <c r="AI3028" s="175" t="n"/>
      <c r="AJ3028" s="175" t="n"/>
    </row>
    <row r="3029">
      <c r="B3029" s="175" t="n"/>
      <c r="C3029" s="175" t="n"/>
      <c r="D3029" s="175" t="n"/>
      <c r="E3029" s="175" t="n"/>
      <c r="F3029" s="175" t="n"/>
      <c r="G3029" s="175" t="n"/>
      <c r="H3029" s="175" t="n"/>
      <c r="I3029" s="175" t="n"/>
      <c r="J3029" s="175" t="n"/>
      <c r="K3029" s="175" t="n"/>
      <c r="L3029" s="175" t="n"/>
      <c r="M3029" s="175" t="n"/>
      <c r="N3029" s="175" t="n"/>
      <c r="O3029" s="175" t="n"/>
      <c r="P3029" s="175" t="n"/>
      <c r="Q3029" s="175" t="n"/>
      <c r="R3029" s="175" t="n"/>
      <c r="S3029" s="257" t="n"/>
      <c r="U3029" s="296" t="n"/>
      <c r="V3029" s="175" t="n"/>
      <c r="W3029" s="175" t="n"/>
      <c r="X3029" s="175" t="n"/>
      <c r="Y3029" s="175" t="n"/>
      <c r="Z3029" s="175" t="n"/>
      <c r="AA3029" s="175" t="n"/>
      <c r="AB3029" s="175" t="n"/>
      <c r="AC3029" s="175" t="n"/>
      <c r="AD3029" s="175" t="n"/>
      <c r="AE3029" s="175" t="n"/>
      <c r="AF3029" s="175" t="n"/>
      <c r="AG3029" s="175" t="n"/>
      <c r="AH3029" s="175" t="n"/>
      <c r="AI3029" s="175" t="n"/>
      <c r="AJ3029" s="175" t="n"/>
    </row>
    <row r="3030">
      <c r="B3030" s="175" t="n"/>
      <c r="C3030" s="175" t="n"/>
      <c r="D3030" s="175" t="n"/>
      <c r="E3030" s="175" t="n"/>
      <c r="F3030" s="175" t="n"/>
      <c r="G3030" s="175" t="n"/>
      <c r="H3030" s="175" t="n"/>
      <c r="I3030" s="175" t="n"/>
      <c r="J3030" s="175" t="n"/>
      <c r="K3030" s="175" t="n"/>
      <c r="L3030" s="175" t="n"/>
      <c r="M3030" s="175" t="n"/>
      <c r="N3030" s="175" t="n"/>
      <c r="O3030" s="175" t="n"/>
      <c r="P3030" s="175" t="n"/>
      <c r="Q3030" s="175" t="n"/>
      <c r="R3030" s="175" t="n"/>
      <c r="S3030" s="257" t="n"/>
      <c r="U3030" s="296" t="n"/>
      <c r="V3030" s="175" t="n"/>
      <c r="W3030" s="175" t="n"/>
      <c r="X3030" s="175" t="n"/>
      <c r="Y3030" s="175" t="n"/>
      <c r="Z3030" s="175" t="n"/>
      <c r="AA3030" s="175" t="n"/>
      <c r="AB3030" s="175" t="n"/>
      <c r="AC3030" s="175" t="n"/>
      <c r="AD3030" s="175" t="n"/>
      <c r="AE3030" s="175" t="n"/>
      <c r="AF3030" s="175" t="n"/>
      <c r="AG3030" s="175" t="n"/>
      <c r="AH3030" s="175" t="n"/>
      <c r="AI3030" s="175" t="n"/>
      <c r="AJ3030" s="175" t="n"/>
    </row>
    <row r="3031">
      <c r="B3031" s="175" t="n"/>
      <c r="C3031" s="175" t="n"/>
      <c r="D3031" s="175" t="n"/>
      <c r="E3031" s="175" t="n"/>
      <c r="F3031" s="175" t="n"/>
      <c r="G3031" s="175" t="n"/>
      <c r="H3031" s="175" t="n"/>
      <c r="I3031" s="175" t="n"/>
      <c r="J3031" s="175" t="n"/>
      <c r="K3031" s="175" t="n"/>
      <c r="L3031" s="175" t="n"/>
      <c r="M3031" s="175" t="n"/>
      <c r="N3031" s="175" t="n"/>
      <c r="O3031" s="175" t="n"/>
      <c r="P3031" s="175" t="n"/>
      <c r="Q3031" s="175" t="n"/>
      <c r="R3031" s="175" t="n"/>
      <c r="S3031" s="257" t="n"/>
      <c r="U3031" s="296" t="n"/>
      <c r="V3031" s="175" t="n"/>
      <c r="W3031" s="175" t="n"/>
      <c r="X3031" s="175" t="n"/>
      <c r="Y3031" s="175" t="n"/>
      <c r="Z3031" s="175" t="n"/>
      <c r="AA3031" s="175" t="n"/>
      <c r="AB3031" s="175" t="n"/>
      <c r="AC3031" s="175" t="n"/>
      <c r="AD3031" s="175" t="n"/>
      <c r="AE3031" s="175" t="n"/>
      <c r="AF3031" s="175" t="n"/>
      <c r="AG3031" s="175" t="n"/>
      <c r="AH3031" s="175" t="n"/>
      <c r="AI3031" s="175" t="n"/>
      <c r="AJ3031" s="175" t="n"/>
    </row>
    <row r="3032">
      <c r="B3032" s="175" t="n"/>
      <c r="C3032" s="175" t="n"/>
      <c r="D3032" s="175" t="n"/>
      <c r="E3032" s="175" t="n"/>
      <c r="F3032" s="175" t="n"/>
      <c r="G3032" s="175" t="n"/>
      <c r="H3032" s="175" t="n"/>
      <c r="I3032" s="175" t="n"/>
      <c r="J3032" s="175" t="n"/>
      <c r="K3032" s="175" t="n"/>
      <c r="L3032" s="175" t="n"/>
      <c r="M3032" s="175" t="n"/>
      <c r="N3032" s="175" t="n"/>
      <c r="O3032" s="175" t="n"/>
      <c r="P3032" s="175" t="n"/>
      <c r="Q3032" s="175" t="n"/>
      <c r="R3032" s="175" t="n"/>
      <c r="S3032" s="257" t="n"/>
      <c r="U3032" s="296" t="n"/>
      <c r="V3032" s="175" t="n"/>
      <c r="W3032" s="175" t="n"/>
      <c r="X3032" s="175" t="n"/>
      <c r="Y3032" s="175" t="n"/>
      <c r="Z3032" s="175" t="n"/>
      <c r="AA3032" s="175" t="n"/>
      <c r="AB3032" s="175" t="n"/>
      <c r="AC3032" s="175" t="n"/>
      <c r="AD3032" s="175" t="n"/>
      <c r="AE3032" s="175" t="n"/>
      <c r="AF3032" s="175" t="n"/>
      <c r="AG3032" s="175" t="n"/>
      <c r="AH3032" s="175" t="n"/>
      <c r="AI3032" s="175" t="n"/>
      <c r="AJ3032" s="175" t="n"/>
    </row>
    <row r="3033">
      <c r="B3033" s="175" t="n"/>
      <c r="C3033" s="175" t="n"/>
      <c r="D3033" s="175" t="n"/>
      <c r="E3033" s="175" t="n"/>
      <c r="F3033" s="175" t="n"/>
      <c r="G3033" s="175" t="n"/>
      <c r="H3033" s="175" t="n"/>
      <c r="I3033" s="175" t="n"/>
      <c r="J3033" s="175" t="n"/>
      <c r="K3033" s="175" t="n"/>
      <c r="L3033" s="175" t="n"/>
      <c r="M3033" s="175" t="n"/>
      <c r="N3033" s="175" t="n"/>
      <c r="O3033" s="175" t="n"/>
      <c r="P3033" s="175" t="n"/>
      <c r="Q3033" s="175" t="n"/>
      <c r="R3033" s="175" t="n"/>
      <c r="S3033" s="257" t="n"/>
      <c r="U3033" s="296" t="n"/>
      <c r="V3033" s="175" t="n"/>
      <c r="W3033" s="175" t="n"/>
      <c r="X3033" s="175" t="n"/>
      <c r="Y3033" s="175" t="n"/>
      <c r="Z3033" s="175" t="n"/>
      <c r="AA3033" s="175" t="n"/>
      <c r="AB3033" s="175" t="n"/>
      <c r="AC3033" s="175" t="n"/>
      <c r="AD3033" s="175" t="n"/>
      <c r="AE3033" s="175" t="n"/>
      <c r="AF3033" s="175" t="n"/>
      <c r="AG3033" s="175" t="n"/>
      <c r="AH3033" s="175" t="n"/>
      <c r="AI3033" s="175" t="n"/>
      <c r="AJ3033" s="175" t="n"/>
    </row>
    <row r="3034">
      <c r="B3034" s="175" t="n"/>
      <c r="C3034" s="175" t="n"/>
      <c r="D3034" s="175" t="n"/>
      <c r="E3034" s="175" t="n"/>
      <c r="F3034" s="175" t="n"/>
      <c r="G3034" s="175" t="n"/>
      <c r="H3034" s="175" t="n"/>
      <c r="I3034" s="175" t="n"/>
      <c r="J3034" s="175" t="n"/>
      <c r="K3034" s="175" t="n"/>
      <c r="L3034" s="175" t="n"/>
      <c r="M3034" s="175" t="n"/>
      <c r="N3034" s="175" t="n"/>
      <c r="O3034" s="175" t="n"/>
      <c r="P3034" s="175" t="n"/>
      <c r="Q3034" s="175" t="n"/>
      <c r="R3034" s="175" t="n"/>
      <c r="S3034" s="257" t="n"/>
      <c r="U3034" s="296" t="n"/>
      <c r="V3034" s="175" t="n"/>
      <c r="W3034" s="175" t="n"/>
      <c r="X3034" s="175" t="n"/>
      <c r="Y3034" s="175" t="n"/>
      <c r="Z3034" s="175" t="n"/>
      <c r="AA3034" s="175" t="n"/>
      <c r="AB3034" s="175" t="n"/>
      <c r="AC3034" s="175" t="n"/>
      <c r="AD3034" s="175" t="n"/>
      <c r="AE3034" s="175" t="n"/>
      <c r="AF3034" s="175" t="n"/>
      <c r="AG3034" s="175" t="n"/>
      <c r="AH3034" s="175" t="n"/>
      <c r="AI3034" s="175" t="n"/>
      <c r="AJ3034" s="175" t="n"/>
    </row>
    <row r="3035">
      <c r="B3035" s="175" t="n"/>
      <c r="C3035" s="175" t="n"/>
      <c r="D3035" s="175" t="n"/>
      <c r="E3035" s="175" t="n"/>
      <c r="F3035" s="175" t="n"/>
      <c r="G3035" s="175" t="n"/>
      <c r="H3035" s="175" t="n"/>
      <c r="I3035" s="175" t="n"/>
      <c r="J3035" s="175" t="n"/>
      <c r="K3035" s="175" t="n"/>
      <c r="L3035" s="175" t="n"/>
      <c r="M3035" s="175" t="n"/>
      <c r="N3035" s="175" t="n"/>
      <c r="O3035" s="175" t="n"/>
      <c r="P3035" s="175" t="n"/>
      <c r="Q3035" s="175" t="n"/>
      <c r="R3035" s="175" t="n"/>
      <c r="S3035" s="257" t="n"/>
      <c r="U3035" s="296" t="n"/>
      <c r="V3035" s="175" t="n"/>
      <c r="W3035" s="175" t="n"/>
      <c r="X3035" s="175" t="n"/>
      <c r="Y3035" s="175" t="n"/>
      <c r="Z3035" s="175" t="n"/>
      <c r="AA3035" s="175" t="n"/>
      <c r="AB3035" s="175" t="n"/>
      <c r="AC3035" s="175" t="n"/>
      <c r="AD3035" s="175" t="n"/>
      <c r="AE3035" s="175" t="n"/>
      <c r="AF3035" s="175" t="n"/>
      <c r="AG3035" s="175" t="n"/>
      <c r="AH3035" s="175" t="n"/>
      <c r="AI3035" s="175" t="n"/>
      <c r="AJ3035" s="175" t="n"/>
    </row>
    <row r="3036">
      <c r="B3036" s="175" t="n"/>
      <c r="C3036" s="175" t="n"/>
      <c r="D3036" s="175" t="n"/>
      <c r="E3036" s="175" t="n"/>
      <c r="F3036" s="175" t="n"/>
      <c r="G3036" s="175" t="n"/>
      <c r="H3036" s="175" t="n"/>
      <c r="I3036" s="175" t="n"/>
      <c r="J3036" s="175" t="n"/>
      <c r="K3036" s="175" t="n"/>
      <c r="L3036" s="175" t="n"/>
      <c r="M3036" s="175" t="n"/>
      <c r="N3036" s="175" t="n"/>
      <c r="O3036" s="175" t="n"/>
      <c r="P3036" s="175" t="n"/>
      <c r="Q3036" s="175" t="n"/>
      <c r="R3036" s="175" t="n"/>
      <c r="S3036" s="257" t="n"/>
      <c r="U3036" s="296" t="n"/>
      <c r="V3036" s="175" t="n"/>
      <c r="W3036" s="175" t="n"/>
      <c r="X3036" s="175" t="n"/>
      <c r="Y3036" s="175" t="n"/>
      <c r="Z3036" s="175" t="n"/>
      <c r="AA3036" s="175" t="n"/>
      <c r="AB3036" s="175" t="n"/>
      <c r="AC3036" s="175" t="n"/>
      <c r="AD3036" s="175" t="n"/>
      <c r="AE3036" s="175" t="n"/>
      <c r="AF3036" s="175" t="n"/>
      <c r="AG3036" s="175" t="n"/>
      <c r="AH3036" s="175" t="n"/>
      <c r="AI3036" s="175" t="n"/>
      <c r="AJ3036" s="175" t="n"/>
    </row>
    <row r="3037">
      <c r="B3037" s="175" t="n"/>
      <c r="C3037" s="175" t="n"/>
      <c r="D3037" s="175" t="n"/>
      <c r="E3037" s="175" t="n"/>
      <c r="F3037" s="175" t="n"/>
      <c r="G3037" s="175" t="n"/>
      <c r="H3037" s="175" t="n"/>
      <c r="I3037" s="175" t="n"/>
      <c r="J3037" s="175" t="n"/>
      <c r="K3037" s="175" t="n"/>
      <c r="L3037" s="175" t="n"/>
      <c r="M3037" s="175" t="n"/>
      <c r="N3037" s="175" t="n"/>
      <c r="O3037" s="175" t="n"/>
      <c r="P3037" s="175" t="n"/>
      <c r="Q3037" s="175" t="n"/>
      <c r="R3037" s="175" t="n"/>
      <c r="S3037" s="257" t="n"/>
      <c r="U3037" s="296" t="n"/>
      <c r="V3037" s="175" t="n"/>
      <c r="W3037" s="175" t="n"/>
      <c r="X3037" s="175" t="n"/>
      <c r="Y3037" s="175" t="n"/>
      <c r="Z3037" s="175" t="n"/>
      <c r="AA3037" s="175" t="n"/>
      <c r="AB3037" s="175" t="n"/>
      <c r="AC3037" s="175" t="n"/>
      <c r="AD3037" s="175" t="n"/>
      <c r="AE3037" s="175" t="n"/>
      <c r="AF3037" s="175" t="n"/>
      <c r="AG3037" s="175" t="n"/>
      <c r="AH3037" s="175" t="n"/>
      <c r="AI3037" s="175" t="n"/>
      <c r="AJ3037" s="175" t="n"/>
    </row>
    <row r="3038">
      <c r="B3038" s="175" t="n"/>
      <c r="C3038" s="175" t="n"/>
      <c r="D3038" s="175" t="n"/>
      <c r="E3038" s="175" t="n"/>
      <c r="F3038" s="175" t="n"/>
      <c r="G3038" s="175" t="n"/>
      <c r="H3038" s="175" t="n"/>
      <c r="I3038" s="175" t="n"/>
      <c r="J3038" s="175" t="n"/>
      <c r="K3038" s="175" t="n"/>
      <c r="L3038" s="175" t="n"/>
      <c r="M3038" s="175" t="n"/>
      <c r="N3038" s="175" t="n"/>
      <c r="O3038" s="175" t="n"/>
      <c r="P3038" s="175" t="n"/>
      <c r="Q3038" s="175" t="n"/>
      <c r="R3038" s="175" t="n"/>
      <c r="S3038" s="257" t="n"/>
      <c r="U3038" s="296" t="n"/>
      <c r="V3038" s="175" t="n"/>
      <c r="W3038" s="175" t="n"/>
      <c r="X3038" s="175" t="n"/>
      <c r="Y3038" s="175" t="n"/>
      <c r="Z3038" s="175" t="n"/>
      <c r="AA3038" s="175" t="n"/>
      <c r="AB3038" s="175" t="n"/>
      <c r="AC3038" s="175" t="n"/>
      <c r="AD3038" s="175" t="n"/>
      <c r="AE3038" s="175" t="n"/>
      <c r="AF3038" s="175" t="n"/>
      <c r="AG3038" s="175" t="n"/>
      <c r="AH3038" s="175" t="n"/>
      <c r="AI3038" s="175" t="n"/>
      <c r="AJ3038" s="175" t="n"/>
    </row>
    <row r="3039">
      <c r="B3039" s="175" t="n"/>
      <c r="C3039" s="175" t="n"/>
      <c r="D3039" s="175" t="n"/>
      <c r="E3039" s="175" t="n"/>
      <c r="F3039" s="175" t="n"/>
      <c r="G3039" s="175" t="n"/>
      <c r="H3039" s="175" t="n"/>
      <c r="I3039" s="175" t="n"/>
      <c r="J3039" s="175" t="n"/>
      <c r="K3039" s="175" t="n"/>
      <c r="L3039" s="175" t="n"/>
      <c r="M3039" s="175" t="n"/>
      <c r="N3039" s="175" t="n"/>
      <c r="O3039" s="175" t="n"/>
      <c r="P3039" s="175" t="n"/>
      <c r="Q3039" s="175" t="n"/>
      <c r="R3039" s="175" t="n"/>
      <c r="S3039" s="257" t="n"/>
      <c r="U3039" s="296" t="n"/>
      <c r="V3039" s="175" t="n"/>
      <c r="W3039" s="175" t="n"/>
      <c r="X3039" s="175" t="n"/>
      <c r="Y3039" s="175" t="n"/>
      <c r="Z3039" s="175" t="n"/>
      <c r="AA3039" s="175" t="n"/>
      <c r="AB3039" s="175" t="n"/>
      <c r="AC3039" s="175" t="n"/>
      <c r="AD3039" s="175" t="n"/>
      <c r="AE3039" s="175" t="n"/>
      <c r="AF3039" s="175" t="n"/>
      <c r="AG3039" s="175" t="n"/>
      <c r="AH3039" s="175" t="n"/>
      <c r="AI3039" s="175" t="n"/>
      <c r="AJ3039" s="175" t="n"/>
    </row>
    <row r="3040">
      <c r="B3040" s="175" t="n"/>
      <c r="C3040" s="175" t="n"/>
      <c r="D3040" s="175" t="n"/>
      <c r="E3040" s="175" t="n"/>
      <c r="F3040" s="175" t="n"/>
      <c r="G3040" s="175" t="n"/>
      <c r="H3040" s="175" t="n"/>
      <c r="I3040" s="175" t="n"/>
      <c r="J3040" s="175" t="n"/>
      <c r="K3040" s="175" t="n"/>
      <c r="L3040" s="175" t="n"/>
      <c r="M3040" s="175" t="n"/>
      <c r="N3040" s="175" t="n"/>
      <c r="O3040" s="175" t="n"/>
      <c r="P3040" s="175" t="n"/>
      <c r="Q3040" s="175" t="n"/>
      <c r="R3040" s="175" t="n"/>
      <c r="S3040" s="257" t="n"/>
      <c r="U3040" s="296" t="n"/>
      <c r="V3040" s="175" t="n"/>
      <c r="W3040" s="175" t="n"/>
      <c r="X3040" s="175" t="n"/>
      <c r="Y3040" s="175" t="n"/>
      <c r="Z3040" s="175" t="n"/>
      <c r="AA3040" s="175" t="n"/>
      <c r="AB3040" s="175" t="n"/>
      <c r="AC3040" s="175" t="n"/>
      <c r="AD3040" s="175" t="n"/>
      <c r="AE3040" s="175" t="n"/>
      <c r="AF3040" s="175" t="n"/>
      <c r="AG3040" s="175" t="n"/>
      <c r="AH3040" s="175" t="n"/>
      <c r="AI3040" s="175" t="n"/>
      <c r="AJ3040" s="175" t="n"/>
    </row>
    <row r="3041">
      <c r="B3041" s="175" t="n"/>
      <c r="C3041" s="175" t="n"/>
      <c r="D3041" s="175" t="n"/>
      <c r="E3041" s="175" t="n"/>
      <c r="F3041" s="175" t="n"/>
      <c r="G3041" s="175" t="n"/>
      <c r="H3041" s="175" t="n"/>
      <c r="I3041" s="175" t="n"/>
      <c r="J3041" s="175" t="n"/>
      <c r="K3041" s="175" t="n"/>
      <c r="L3041" s="175" t="n"/>
      <c r="M3041" s="175" t="n"/>
      <c r="N3041" s="175" t="n"/>
      <c r="O3041" s="175" t="n"/>
      <c r="P3041" s="175" t="n"/>
      <c r="Q3041" s="175" t="n"/>
      <c r="R3041" s="175" t="n"/>
      <c r="S3041" s="257" t="n"/>
      <c r="U3041" s="296" t="n"/>
      <c r="V3041" s="175" t="n"/>
      <c r="W3041" s="175" t="n"/>
      <c r="X3041" s="175" t="n"/>
      <c r="Y3041" s="175" t="n"/>
      <c r="Z3041" s="175" t="n"/>
      <c r="AA3041" s="175" t="n"/>
      <c r="AB3041" s="175" t="n"/>
      <c r="AC3041" s="175" t="n"/>
      <c r="AD3041" s="175" t="n"/>
      <c r="AE3041" s="175" t="n"/>
      <c r="AF3041" s="175" t="n"/>
      <c r="AG3041" s="175" t="n"/>
      <c r="AH3041" s="175" t="n"/>
      <c r="AI3041" s="175" t="n"/>
      <c r="AJ3041" s="175" t="n"/>
    </row>
    <row r="3042">
      <c r="B3042" s="175" t="n"/>
      <c r="C3042" s="175" t="n"/>
      <c r="D3042" s="175" t="n"/>
      <c r="E3042" s="175" t="n"/>
      <c r="F3042" s="175" t="n"/>
      <c r="G3042" s="175" t="n"/>
      <c r="H3042" s="175" t="n"/>
      <c r="I3042" s="175" t="n"/>
      <c r="J3042" s="175" t="n"/>
      <c r="K3042" s="175" t="n"/>
      <c r="L3042" s="175" t="n"/>
      <c r="M3042" s="175" t="n"/>
      <c r="N3042" s="175" t="n"/>
      <c r="O3042" s="175" t="n"/>
      <c r="P3042" s="175" t="n"/>
      <c r="Q3042" s="175" t="n"/>
      <c r="R3042" s="175" t="n"/>
      <c r="S3042" s="257" t="n"/>
      <c r="U3042" s="296" t="n"/>
      <c r="V3042" s="175" t="n"/>
      <c r="W3042" s="175" t="n"/>
      <c r="X3042" s="175" t="n"/>
      <c r="Y3042" s="175" t="n"/>
      <c r="Z3042" s="175" t="n"/>
      <c r="AA3042" s="175" t="n"/>
      <c r="AB3042" s="175" t="n"/>
      <c r="AC3042" s="175" t="n"/>
      <c r="AD3042" s="175" t="n"/>
      <c r="AE3042" s="175" t="n"/>
      <c r="AF3042" s="175" t="n"/>
      <c r="AG3042" s="175" t="n"/>
      <c r="AH3042" s="175" t="n"/>
      <c r="AI3042" s="175" t="n"/>
      <c r="AJ3042" s="175" t="n"/>
    </row>
    <row r="3043">
      <c r="B3043" s="175" t="n"/>
      <c r="C3043" s="175" t="n"/>
      <c r="D3043" s="175" t="n"/>
      <c r="E3043" s="175" t="n"/>
      <c r="F3043" s="175" t="n"/>
      <c r="G3043" s="175" t="n"/>
      <c r="H3043" s="175" t="n"/>
      <c r="I3043" s="175" t="n"/>
      <c r="J3043" s="175" t="n"/>
      <c r="K3043" s="175" t="n"/>
      <c r="L3043" s="175" t="n"/>
      <c r="M3043" s="175" t="n"/>
      <c r="N3043" s="175" t="n"/>
      <c r="O3043" s="175" t="n"/>
      <c r="P3043" s="175" t="n"/>
      <c r="Q3043" s="175" t="n"/>
      <c r="R3043" s="175" t="n"/>
      <c r="S3043" s="257" t="n"/>
      <c r="U3043" s="296" t="n"/>
      <c r="V3043" s="175" t="n"/>
      <c r="W3043" s="175" t="n"/>
      <c r="X3043" s="175" t="n"/>
      <c r="Y3043" s="175" t="n"/>
      <c r="Z3043" s="175" t="n"/>
      <c r="AA3043" s="175" t="n"/>
      <c r="AB3043" s="175" t="n"/>
      <c r="AC3043" s="175" t="n"/>
      <c r="AD3043" s="175" t="n"/>
      <c r="AE3043" s="175" t="n"/>
      <c r="AF3043" s="175" t="n"/>
      <c r="AG3043" s="175" t="n"/>
      <c r="AH3043" s="175" t="n"/>
      <c r="AI3043" s="175" t="n"/>
      <c r="AJ3043" s="175" t="n"/>
    </row>
    <row r="3044">
      <c r="B3044" s="175" t="n"/>
      <c r="C3044" s="175" t="n"/>
      <c r="D3044" s="175" t="n"/>
      <c r="E3044" s="175" t="n"/>
      <c r="F3044" s="175" t="n"/>
      <c r="G3044" s="175" t="n"/>
      <c r="H3044" s="175" t="n"/>
      <c r="I3044" s="175" t="n"/>
      <c r="J3044" s="175" t="n"/>
      <c r="K3044" s="175" t="n"/>
      <c r="L3044" s="175" t="n"/>
      <c r="M3044" s="175" t="n"/>
      <c r="N3044" s="175" t="n"/>
      <c r="O3044" s="175" t="n"/>
      <c r="P3044" s="175" t="n"/>
      <c r="Q3044" s="175" t="n"/>
      <c r="R3044" s="175" t="n"/>
      <c r="S3044" s="257" t="n"/>
      <c r="U3044" s="296" t="n"/>
      <c r="V3044" s="175" t="n"/>
      <c r="W3044" s="175" t="n"/>
      <c r="X3044" s="175" t="n"/>
      <c r="Y3044" s="175" t="n"/>
      <c r="Z3044" s="175" t="n"/>
      <c r="AA3044" s="175" t="n"/>
      <c r="AB3044" s="175" t="n"/>
      <c r="AC3044" s="175" t="n"/>
      <c r="AD3044" s="175" t="n"/>
      <c r="AE3044" s="175" t="n"/>
      <c r="AF3044" s="175" t="n"/>
      <c r="AG3044" s="175" t="n"/>
      <c r="AH3044" s="175" t="n"/>
      <c r="AI3044" s="175" t="n"/>
      <c r="AJ3044" s="175" t="n"/>
    </row>
    <row r="3045">
      <c r="B3045" s="175" t="n"/>
      <c r="C3045" s="175" t="n"/>
      <c r="D3045" s="175" t="n"/>
      <c r="E3045" s="175" t="n"/>
      <c r="F3045" s="175" t="n"/>
      <c r="G3045" s="175" t="n"/>
      <c r="H3045" s="175" t="n"/>
      <c r="I3045" s="175" t="n"/>
      <c r="J3045" s="175" t="n"/>
      <c r="K3045" s="175" t="n"/>
      <c r="L3045" s="175" t="n"/>
      <c r="M3045" s="175" t="n"/>
      <c r="N3045" s="175" t="n"/>
      <c r="O3045" s="175" t="n"/>
      <c r="P3045" s="175" t="n"/>
      <c r="Q3045" s="175" t="n"/>
      <c r="R3045" s="175" t="n"/>
      <c r="S3045" s="257" t="n"/>
      <c r="U3045" s="296" t="n"/>
      <c r="V3045" s="175" t="n"/>
      <c r="W3045" s="175" t="n"/>
      <c r="X3045" s="175" t="n"/>
      <c r="Y3045" s="175" t="n"/>
      <c r="Z3045" s="175" t="n"/>
      <c r="AA3045" s="175" t="n"/>
      <c r="AB3045" s="175" t="n"/>
      <c r="AC3045" s="175" t="n"/>
      <c r="AD3045" s="175" t="n"/>
      <c r="AE3045" s="175" t="n"/>
      <c r="AF3045" s="175" t="n"/>
      <c r="AG3045" s="175" t="n"/>
      <c r="AH3045" s="175" t="n"/>
      <c r="AI3045" s="175" t="n"/>
      <c r="AJ3045" s="175" t="n"/>
    </row>
    <row r="3046">
      <c r="B3046" s="175" t="n"/>
      <c r="C3046" s="175" t="n"/>
      <c r="D3046" s="175" t="n"/>
      <c r="E3046" s="175" t="n"/>
      <c r="F3046" s="175" t="n"/>
      <c r="G3046" s="175" t="n"/>
      <c r="H3046" s="175" t="n"/>
      <c r="I3046" s="175" t="n"/>
      <c r="J3046" s="175" t="n"/>
      <c r="K3046" s="175" t="n"/>
      <c r="L3046" s="175" t="n"/>
      <c r="M3046" s="175" t="n"/>
      <c r="N3046" s="175" t="n"/>
      <c r="O3046" s="175" t="n"/>
      <c r="P3046" s="175" t="n"/>
      <c r="Q3046" s="175" t="n"/>
      <c r="R3046" s="175" t="n"/>
      <c r="S3046" s="257" t="n"/>
      <c r="U3046" s="296" t="n"/>
      <c r="V3046" s="175" t="n"/>
      <c r="W3046" s="175" t="n"/>
      <c r="X3046" s="175" t="n"/>
      <c r="Y3046" s="175" t="n"/>
      <c r="Z3046" s="175" t="n"/>
      <c r="AA3046" s="175" t="n"/>
      <c r="AB3046" s="175" t="n"/>
      <c r="AC3046" s="175" t="n"/>
      <c r="AD3046" s="175" t="n"/>
      <c r="AE3046" s="175" t="n"/>
      <c r="AF3046" s="175" t="n"/>
      <c r="AG3046" s="175" t="n"/>
      <c r="AH3046" s="175" t="n"/>
      <c r="AI3046" s="175" t="n"/>
      <c r="AJ3046" s="175" t="n"/>
    </row>
    <row r="3047">
      <c r="B3047" s="175" t="n"/>
      <c r="C3047" s="175" t="n"/>
      <c r="D3047" s="175" t="n"/>
      <c r="E3047" s="175" t="n"/>
      <c r="F3047" s="175" t="n"/>
      <c r="G3047" s="175" t="n"/>
      <c r="H3047" s="175" t="n"/>
      <c r="I3047" s="175" t="n"/>
      <c r="J3047" s="175" t="n"/>
      <c r="K3047" s="175" t="n"/>
      <c r="L3047" s="175" t="n"/>
      <c r="M3047" s="175" t="n"/>
      <c r="N3047" s="175" t="n"/>
      <c r="O3047" s="175" t="n"/>
      <c r="P3047" s="175" t="n"/>
      <c r="Q3047" s="175" t="n"/>
      <c r="R3047" s="175" t="n"/>
      <c r="S3047" s="257" t="n"/>
      <c r="U3047" s="296" t="n"/>
      <c r="V3047" s="175" t="n"/>
      <c r="W3047" s="175" t="n"/>
      <c r="X3047" s="175" t="n"/>
      <c r="Y3047" s="175" t="n"/>
      <c r="Z3047" s="175" t="n"/>
      <c r="AA3047" s="175" t="n"/>
      <c r="AB3047" s="175" t="n"/>
      <c r="AC3047" s="175" t="n"/>
      <c r="AD3047" s="175" t="n"/>
      <c r="AE3047" s="175" t="n"/>
      <c r="AF3047" s="175" t="n"/>
      <c r="AG3047" s="175" t="n"/>
      <c r="AH3047" s="175" t="n"/>
      <c r="AI3047" s="175" t="n"/>
      <c r="AJ3047" s="175" t="n"/>
    </row>
    <row r="3048">
      <c r="B3048" s="175" t="n"/>
      <c r="C3048" s="175" t="n"/>
      <c r="D3048" s="175" t="n"/>
      <c r="E3048" s="175" t="n"/>
      <c r="F3048" s="175" t="n"/>
      <c r="G3048" s="175" t="n"/>
      <c r="H3048" s="175" t="n"/>
      <c r="I3048" s="175" t="n"/>
      <c r="J3048" s="175" t="n"/>
      <c r="K3048" s="175" t="n"/>
      <c r="L3048" s="175" t="n"/>
      <c r="M3048" s="175" t="n"/>
      <c r="N3048" s="175" t="n"/>
      <c r="O3048" s="175" t="n"/>
      <c r="P3048" s="175" t="n"/>
      <c r="Q3048" s="175" t="n"/>
      <c r="R3048" s="175" t="n"/>
      <c r="S3048" s="257" t="n"/>
      <c r="U3048" s="296" t="n"/>
      <c r="V3048" s="175" t="n"/>
      <c r="W3048" s="175" t="n"/>
      <c r="X3048" s="175" t="n"/>
      <c r="Y3048" s="175" t="n"/>
      <c r="Z3048" s="175" t="n"/>
      <c r="AA3048" s="175" t="n"/>
      <c r="AB3048" s="175" t="n"/>
      <c r="AC3048" s="175" t="n"/>
      <c r="AD3048" s="175" t="n"/>
      <c r="AE3048" s="175" t="n"/>
      <c r="AF3048" s="175" t="n"/>
      <c r="AG3048" s="175" t="n"/>
      <c r="AH3048" s="175" t="n"/>
      <c r="AI3048" s="175" t="n"/>
      <c r="AJ3048" s="175" t="n"/>
    </row>
    <row r="3049">
      <c r="B3049" s="175" t="n"/>
      <c r="C3049" s="175" t="n"/>
      <c r="D3049" s="175" t="n"/>
      <c r="E3049" s="175" t="n"/>
      <c r="F3049" s="175" t="n"/>
      <c r="G3049" s="175" t="n"/>
      <c r="H3049" s="175" t="n"/>
      <c r="I3049" s="175" t="n"/>
      <c r="J3049" s="175" t="n"/>
      <c r="K3049" s="175" t="n"/>
      <c r="L3049" s="175" t="n"/>
      <c r="M3049" s="175" t="n"/>
      <c r="N3049" s="175" t="n"/>
      <c r="O3049" s="175" t="n"/>
      <c r="P3049" s="175" t="n"/>
      <c r="Q3049" s="175" t="n"/>
      <c r="R3049" s="175" t="n"/>
      <c r="S3049" s="257" t="n"/>
      <c r="U3049" s="296" t="n"/>
      <c r="V3049" s="175" t="n"/>
      <c r="W3049" s="175" t="n"/>
      <c r="X3049" s="175" t="n"/>
      <c r="Y3049" s="175" t="n"/>
      <c r="Z3049" s="175" t="n"/>
      <c r="AA3049" s="175" t="n"/>
      <c r="AB3049" s="175" t="n"/>
      <c r="AC3049" s="175" t="n"/>
      <c r="AD3049" s="175" t="n"/>
      <c r="AE3049" s="175" t="n"/>
      <c r="AF3049" s="175" t="n"/>
      <c r="AG3049" s="175" t="n"/>
      <c r="AH3049" s="175" t="n"/>
      <c r="AI3049" s="175" t="n"/>
      <c r="AJ3049" s="175" t="n"/>
    </row>
    <row r="3050">
      <c r="B3050" s="175" t="n"/>
      <c r="C3050" s="175" t="n"/>
      <c r="D3050" s="175" t="n"/>
      <c r="E3050" s="175" t="n"/>
      <c r="F3050" s="175" t="n"/>
      <c r="G3050" s="175" t="n"/>
      <c r="H3050" s="175" t="n"/>
      <c r="I3050" s="175" t="n"/>
      <c r="J3050" s="175" t="n"/>
      <c r="K3050" s="175" t="n"/>
      <c r="L3050" s="175" t="n"/>
      <c r="M3050" s="175" t="n"/>
      <c r="N3050" s="175" t="n"/>
      <c r="O3050" s="175" t="n"/>
      <c r="P3050" s="175" t="n"/>
      <c r="Q3050" s="175" t="n"/>
      <c r="R3050" s="175" t="n"/>
      <c r="S3050" s="257" t="n"/>
      <c r="U3050" s="296" t="n"/>
      <c r="V3050" s="175" t="n"/>
      <c r="W3050" s="175" t="n"/>
      <c r="X3050" s="175" t="n"/>
      <c r="Y3050" s="175" t="n"/>
      <c r="Z3050" s="175" t="n"/>
      <c r="AA3050" s="175" t="n"/>
      <c r="AB3050" s="175" t="n"/>
      <c r="AC3050" s="175" t="n"/>
      <c r="AD3050" s="175" t="n"/>
      <c r="AE3050" s="175" t="n"/>
      <c r="AF3050" s="175" t="n"/>
      <c r="AG3050" s="175" t="n"/>
      <c r="AH3050" s="175" t="n"/>
      <c r="AI3050" s="175" t="n"/>
      <c r="AJ3050" s="175" t="n"/>
    </row>
    <row r="3051">
      <c r="B3051" s="175" t="n"/>
      <c r="C3051" s="175" t="n"/>
      <c r="D3051" s="175" t="n"/>
      <c r="E3051" s="175" t="n"/>
      <c r="F3051" s="175" t="n"/>
      <c r="G3051" s="175" t="n"/>
      <c r="H3051" s="175" t="n"/>
      <c r="I3051" s="175" t="n"/>
      <c r="J3051" s="175" t="n"/>
      <c r="K3051" s="175" t="n"/>
      <c r="L3051" s="175" t="n"/>
      <c r="M3051" s="175" t="n"/>
      <c r="N3051" s="175" t="n"/>
      <c r="O3051" s="175" t="n"/>
      <c r="P3051" s="175" t="n"/>
      <c r="Q3051" s="175" t="n"/>
      <c r="R3051" s="175" t="n"/>
      <c r="S3051" s="257" t="n"/>
      <c r="U3051" s="296" t="n"/>
      <c r="V3051" s="175" t="n"/>
      <c r="W3051" s="175" t="n"/>
      <c r="X3051" s="175" t="n"/>
      <c r="Y3051" s="175" t="n"/>
      <c r="Z3051" s="175" t="n"/>
      <c r="AA3051" s="175" t="n"/>
      <c r="AB3051" s="175" t="n"/>
      <c r="AC3051" s="175" t="n"/>
      <c r="AD3051" s="175" t="n"/>
      <c r="AE3051" s="175" t="n"/>
      <c r="AF3051" s="175" t="n"/>
      <c r="AG3051" s="175" t="n"/>
      <c r="AH3051" s="175" t="n"/>
      <c r="AI3051" s="175" t="n"/>
      <c r="AJ3051" s="175" t="n"/>
    </row>
    <row r="3052">
      <c r="B3052" s="175" t="n"/>
      <c r="C3052" s="175" t="n"/>
      <c r="D3052" s="175" t="n"/>
      <c r="E3052" s="175" t="n"/>
      <c r="F3052" s="175" t="n"/>
      <c r="G3052" s="175" t="n"/>
      <c r="H3052" s="175" t="n"/>
      <c r="I3052" s="175" t="n"/>
      <c r="J3052" s="175" t="n"/>
      <c r="K3052" s="175" t="n"/>
      <c r="L3052" s="175" t="n"/>
      <c r="M3052" s="175" t="n"/>
      <c r="N3052" s="175" t="n"/>
      <c r="O3052" s="175" t="n"/>
      <c r="P3052" s="175" t="n"/>
      <c r="Q3052" s="175" t="n"/>
      <c r="R3052" s="175" t="n"/>
      <c r="S3052" s="257" t="n"/>
      <c r="U3052" s="296" t="n"/>
      <c r="V3052" s="175" t="n"/>
      <c r="W3052" s="175" t="n"/>
      <c r="X3052" s="175" t="n"/>
      <c r="Y3052" s="175" t="n"/>
      <c r="Z3052" s="175" t="n"/>
      <c r="AA3052" s="175" t="n"/>
      <c r="AB3052" s="175" t="n"/>
      <c r="AC3052" s="175" t="n"/>
      <c r="AD3052" s="175" t="n"/>
      <c r="AE3052" s="175" t="n"/>
      <c r="AF3052" s="175" t="n"/>
      <c r="AG3052" s="175" t="n"/>
      <c r="AH3052" s="175" t="n"/>
      <c r="AI3052" s="175" t="n"/>
      <c r="AJ3052" s="175" t="n"/>
    </row>
    <row r="3053">
      <c r="B3053" s="175" t="n"/>
      <c r="C3053" s="175" t="n"/>
      <c r="D3053" s="175" t="n"/>
      <c r="E3053" s="175" t="n"/>
      <c r="F3053" s="175" t="n"/>
      <c r="G3053" s="175" t="n"/>
      <c r="H3053" s="175" t="n"/>
      <c r="I3053" s="175" t="n"/>
      <c r="J3053" s="175" t="n"/>
      <c r="K3053" s="175" t="n"/>
      <c r="L3053" s="175" t="n"/>
      <c r="M3053" s="175" t="n"/>
      <c r="N3053" s="175" t="n"/>
      <c r="O3053" s="175" t="n"/>
      <c r="P3053" s="175" t="n"/>
      <c r="Q3053" s="175" t="n"/>
      <c r="R3053" s="175" t="n"/>
      <c r="S3053" s="257" t="n"/>
      <c r="U3053" s="296" t="n"/>
      <c r="V3053" s="175" t="n"/>
      <c r="W3053" s="175" t="n"/>
      <c r="X3053" s="175" t="n"/>
      <c r="Y3053" s="175" t="n"/>
      <c r="Z3053" s="175" t="n"/>
      <c r="AA3053" s="175" t="n"/>
      <c r="AB3053" s="175" t="n"/>
      <c r="AC3053" s="175" t="n"/>
      <c r="AD3053" s="175" t="n"/>
      <c r="AE3053" s="175" t="n"/>
      <c r="AF3053" s="175" t="n"/>
      <c r="AG3053" s="175" t="n"/>
      <c r="AH3053" s="175" t="n"/>
      <c r="AI3053" s="175" t="n"/>
      <c r="AJ3053" s="175" t="n"/>
    </row>
    <row r="3054">
      <c r="B3054" s="175" t="n"/>
      <c r="C3054" s="175" t="n"/>
      <c r="D3054" s="175" t="n"/>
      <c r="E3054" s="175" t="n"/>
      <c r="F3054" s="175" t="n"/>
      <c r="G3054" s="175" t="n"/>
      <c r="H3054" s="175" t="n"/>
      <c r="I3054" s="175" t="n"/>
      <c r="J3054" s="175" t="n"/>
      <c r="K3054" s="175" t="n"/>
      <c r="L3054" s="175" t="n"/>
      <c r="M3054" s="175" t="n"/>
      <c r="N3054" s="175" t="n"/>
      <c r="O3054" s="175" t="n"/>
      <c r="P3054" s="175" t="n"/>
      <c r="Q3054" s="175" t="n"/>
      <c r="R3054" s="175" t="n"/>
      <c r="S3054" s="257" t="n"/>
      <c r="U3054" s="296" t="n"/>
      <c r="V3054" s="175" t="n"/>
      <c r="W3054" s="175" t="n"/>
      <c r="X3054" s="175" t="n"/>
      <c r="Y3054" s="175" t="n"/>
      <c r="Z3054" s="175" t="n"/>
      <c r="AA3054" s="175" t="n"/>
      <c r="AB3054" s="175" t="n"/>
      <c r="AC3054" s="175" t="n"/>
      <c r="AD3054" s="175" t="n"/>
      <c r="AE3054" s="175" t="n"/>
      <c r="AF3054" s="175" t="n"/>
      <c r="AG3054" s="175" t="n"/>
      <c r="AH3054" s="175" t="n"/>
      <c r="AI3054" s="175" t="n"/>
      <c r="AJ3054" s="175" t="n"/>
    </row>
    <row r="3055">
      <c r="B3055" s="175" t="n"/>
      <c r="C3055" s="175" t="n"/>
      <c r="D3055" s="175" t="n"/>
      <c r="E3055" s="175" t="n"/>
      <c r="F3055" s="175" t="n"/>
      <c r="G3055" s="175" t="n"/>
      <c r="H3055" s="175" t="n"/>
      <c r="I3055" s="175" t="n"/>
      <c r="J3055" s="175" t="n"/>
      <c r="K3055" s="175" t="n"/>
      <c r="L3055" s="175" t="n"/>
      <c r="M3055" s="175" t="n"/>
      <c r="N3055" s="175" t="n"/>
      <c r="O3055" s="175" t="n"/>
      <c r="P3055" s="175" t="n"/>
      <c r="Q3055" s="175" t="n"/>
      <c r="R3055" s="175" t="n"/>
      <c r="S3055" s="257" t="n"/>
      <c r="U3055" s="296" t="n"/>
      <c r="V3055" s="175" t="n"/>
      <c r="W3055" s="175" t="n"/>
      <c r="X3055" s="175" t="n"/>
      <c r="Y3055" s="175" t="n"/>
      <c r="Z3055" s="175" t="n"/>
      <c r="AA3055" s="175" t="n"/>
      <c r="AB3055" s="175" t="n"/>
      <c r="AC3055" s="175" t="n"/>
      <c r="AD3055" s="175" t="n"/>
      <c r="AE3055" s="175" t="n"/>
      <c r="AF3055" s="175" t="n"/>
      <c r="AG3055" s="175" t="n"/>
      <c r="AH3055" s="175" t="n"/>
      <c r="AI3055" s="175" t="n"/>
      <c r="AJ3055" s="175" t="n"/>
    </row>
    <row r="3056">
      <c r="B3056" s="175" t="n"/>
      <c r="C3056" s="175" t="n"/>
      <c r="D3056" s="175" t="n"/>
      <c r="E3056" s="175" t="n"/>
      <c r="F3056" s="175" t="n"/>
      <c r="G3056" s="175" t="n"/>
      <c r="H3056" s="175" t="n"/>
      <c r="I3056" s="175" t="n"/>
      <c r="J3056" s="175" t="n"/>
      <c r="K3056" s="175" t="n"/>
      <c r="L3056" s="175" t="n"/>
      <c r="M3056" s="175" t="n"/>
      <c r="N3056" s="175" t="n"/>
      <c r="O3056" s="175" t="n"/>
      <c r="P3056" s="175" t="n"/>
      <c r="Q3056" s="175" t="n"/>
      <c r="R3056" s="175" t="n"/>
      <c r="S3056" s="257" t="n"/>
      <c r="U3056" s="296" t="n"/>
      <c r="V3056" s="175" t="n"/>
      <c r="W3056" s="175" t="n"/>
      <c r="X3056" s="175" t="n"/>
      <c r="Y3056" s="175" t="n"/>
      <c r="Z3056" s="175" t="n"/>
      <c r="AA3056" s="175" t="n"/>
      <c r="AB3056" s="175" t="n"/>
      <c r="AC3056" s="175" t="n"/>
      <c r="AD3056" s="175" t="n"/>
      <c r="AE3056" s="175" t="n"/>
      <c r="AF3056" s="175" t="n"/>
      <c r="AG3056" s="175" t="n"/>
      <c r="AH3056" s="175" t="n"/>
      <c r="AI3056" s="175" t="n"/>
      <c r="AJ3056" s="175" t="n"/>
    </row>
    <row r="3057">
      <c r="B3057" s="175" t="n"/>
      <c r="C3057" s="175" t="n"/>
      <c r="D3057" s="175" t="n"/>
      <c r="E3057" s="175" t="n"/>
      <c r="F3057" s="175" t="n"/>
      <c r="G3057" s="175" t="n"/>
      <c r="H3057" s="175" t="n"/>
      <c r="I3057" s="175" t="n"/>
      <c r="J3057" s="175" t="n"/>
      <c r="K3057" s="175" t="n"/>
      <c r="L3057" s="175" t="n"/>
      <c r="M3057" s="175" t="n"/>
      <c r="N3057" s="175" t="n"/>
      <c r="O3057" s="175" t="n"/>
      <c r="P3057" s="175" t="n"/>
      <c r="Q3057" s="175" t="n"/>
      <c r="R3057" s="175" t="n"/>
      <c r="S3057" s="257" t="n"/>
      <c r="U3057" s="296" t="n"/>
      <c r="V3057" s="175" t="n"/>
      <c r="W3057" s="175" t="n"/>
      <c r="X3057" s="175" t="n"/>
      <c r="Y3057" s="175" t="n"/>
      <c r="Z3057" s="175" t="n"/>
      <c r="AA3057" s="175" t="n"/>
      <c r="AB3057" s="175" t="n"/>
      <c r="AC3057" s="175" t="n"/>
      <c r="AD3057" s="175" t="n"/>
      <c r="AE3057" s="175" t="n"/>
      <c r="AF3057" s="175" t="n"/>
      <c r="AG3057" s="175" t="n"/>
      <c r="AH3057" s="175" t="n"/>
      <c r="AI3057" s="175" t="n"/>
      <c r="AJ3057" s="175" t="n"/>
    </row>
    <row r="3058">
      <c r="B3058" s="175" t="n"/>
      <c r="C3058" s="175" t="n"/>
      <c r="D3058" s="175" t="n"/>
      <c r="E3058" s="175" t="n"/>
      <c r="F3058" s="175" t="n"/>
      <c r="G3058" s="175" t="n"/>
      <c r="H3058" s="175" t="n"/>
      <c r="I3058" s="175" t="n"/>
      <c r="J3058" s="175" t="n"/>
      <c r="K3058" s="175" t="n"/>
      <c r="L3058" s="175" t="n"/>
      <c r="M3058" s="175" t="n"/>
      <c r="N3058" s="175" t="n"/>
      <c r="O3058" s="175" t="n"/>
      <c r="P3058" s="175" t="n"/>
      <c r="Q3058" s="175" t="n"/>
      <c r="R3058" s="175" t="n"/>
      <c r="S3058" s="257" t="n"/>
      <c r="U3058" s="296" t="n"/>
      <c r="V3058" s="175" t="n"/>
      <c r="W3058" s="175" t="n"/>
      <c r="X3058" s="175" t="n"/>
      <c r="Y3058" s="175" t="n"/>
      <c r="Z3058" s="175" t="n"/>
      <c r="AA3058" s="175" t="n"/>
      <c r="AB3058" s="175" t="n"/>
      <c r="AC3058" s="175" t="n"/>
      <c r="AD3058" s="175" t="n"/>
      <c r="AE3058" s="175" t="n"/>
      <c r="AF3058" s="175" t="n"/>
      <c r="AG3058" s="175" t="n"/>
      <c r="AH3058" s="175" t="n"/>
      <c r="AI3058" s="175" t="n"/>
      <c r="AJ3058" s="175" t="n"/>
    </row>
    <row r="3059">
      <c r="B3059" s="175" t="n"/>
      <c r="C3059" s="175" t="n"/>
      <c r="D3059" s="175" t="n"/>
      <c r="E3059" s="175" t="n"/>
      <c r="F3059" s="175" t="n"/>
      <c r="G3059" s="175" t="n"/>
      <c r="H3059" s="175" t="n"/>
      <c r="I3059" s="175" t="n"/>
      <c r="J3059" s="175" t="n"/>
      <c r="K3059" s="175" t="n"/>
      <c r="L3059" s="175" t="n"/>
      <c r="M3059" s="175" t="n"/>
      <c r="N3059" s="175" t="n"/>
      <c r="O3059" s="175" t="n"/>
      <c r="P3059" s="175" t="n"/>
      <c r="Q3059" s="175" t="n"/>
      <c r="R3059" s="175" t="n"/>
      <c r="S3059" s="257" t="n"/>
      <c r="U3059" s="296" t="n"/>
      <c r="V3059" s="175" t="n"/>
      <c r="W3059" s="175" t="n"/>
      <c r="X3059" s="175" t="n"/>
      <c r="Y3059" s="175" t="n"/>
      <c r="Z3059" s="175" t="n"/>
      <c r="AA3059" s="175" t="n"/>
      <c r="AB3059" s="175" t="n"/>
      <c r="AC3059" s="175" t="n"/>
      <c r="AD3059" s="175" t="n"/>
      <c r="AE3059" s="175" t="n"/>
      <c r="AF3059" s="175" t="n"/>
      <c r="AG3059" s="175" t="n"/>
      <c r="AH3059" s="175" t="n"/>
      <c r="AI3059" s="175" t="n"/>
      <c r="AJ3059" s="175" t="n"/>
    </row>
    <row r="3060">
      <c r="B3060" s="175" t="n"/>
      <c r="C3060" s="175" t="n"/>
      <c r="D3060" s="175" t="n"/>
      <c r="E3060" s="175" t="n"/>
      <c r="F3060" s="175" t="n"/>
      <c r="G3060" s="175" t="n"/>
      <c r="H3060" s="175" t="n"/>
      <c r="I3060" s="175" t="n"/>
      <c r="J3060" s="175" t="n"/>
      <c r="K3060" s="175" t="n"/>
      <c r="L3060" s="175" t="n"/>
      <c r="M3060" s="175" t="n"/>
      <c r="N3060" s="175" t="n"/>
      <c r="O3060" s="175" t="n"/>
      <c r="P3060" s="175" t="n"/>
      <c r="Q3060" s="175" t="n"/>
      <c r="R3060" s="175" t="n"/>
      <c r="S3060" s="257" t="n"/>
      <c r="U3060" s="296" t="n"/>
      <c r="V3060" s="175" t="n"/>
      <c r="W3060" s="175" t="n"/>
      <c r="X3060" s="175" t="n"/>
      <c r="Y3060" s="175" t="n"/>
      <c r="Z3060" s="175" t="n"/>
      <c r="AA3060" s="175" t="n"/>
      <c r="AB3060" s="175" t="n"/>
      <c r="AC3060" s="175" t="n"/>
      <c r="AD3060" s="175" t="n"/>
      <c r="AE3060" s="175" t="n"/>
      <c r="AF3060" s="175" t="n"/>
      <c r="AG3060" s="175" t="n"/>
      <c r="AH3060" s="175" t="n"/>
      <c r="AI3060" s="175" t="n"/>
      <c r="AJ3060" s="175" t="n"/>
    </row>
    <row r="3061">
      <c r="B3061" s="175" t="n"/>
      <c r="C3061" s="175" t="n"/>
      <c r="D3061" s="175" t="n"/>
      <c r="E3061" s="175" t="n"/>
      <c r="F3061" s="175" t="n"/>
      <c r="G3061" s="175" t="n"/>
      <c r="H3061" s="175" t="n"/>
      <c r="I3061" s="175" t="n"/>
      <c r="J3061" s="175" t="n"/>
      <c r="K3061" s="175" t="n"/>
      <c r="L3061" s="175" t="n"/>
      <c r="M3061" s="175" t="n"/>
      <c r="N3061" s="175" t="n"/>
      <c r="O3061" s="175" t="n"/>
      <c r="P3061" s="175" t="n"/>
      <c r="Q3061" s="175" t="n"/>
      <c r="R3061" s="175" t="n"/>
      <c r="S3061" s="257" t="n"/>
      <c r="U3061" s="296" t="n"/>
      <c r="V3061" s="175" t="n"/>
      <c r="W3061" s="175" t="n"/>
      <c r="X3061" s="175" t="n"/>
      <c r="Y3061" s="175" t="n"/>
      <c r="Z3061" s="175" t="n"/>
      <c r="AA3061" s="175" t="n"/>
      <c r="AB3061" s="175" t="n"/>
      <c r="AC3061" s="175" t="n"/>
      <c r="AD3061" s="175" t="n"/>
      <c r="AE3061" s="175" t="n"/>
      <c r="AF3061" s="175" t="n"/>
      <c r="AG3061" s="175" t="n"/>
      <c r="AH3061" s="175" t="n"/>
      <c r="AI3061" s="175" t="n"/>
      <c r="AJ3061" s="175" t="n"/>
    </row>
    <row r="3062">
      <c r="B3062" s="175" t="n"/>
      <c r="C3062" s="175" t="n"/>
      <c r="D3062" s="175" t="n"/>
      <c r="E3062" s="175" t="n"/>
      <c r="F3062" s="175" t="n"/>
      <c r="G3062" s="175" t="n"/>
      <c r="H3062" s="175" t="n"/>
      <c r="I3062" s="175" t="n"/>
      <c r="J3062" s="175" t="n"/>
      <c r="K3062" s="175" t="n"/>
      <c r="L3062" s="175" t="n"/>
      <c r="M3062" s="175" t="n"/>
      <c r="N3062" s="175" t="n"/>
      <c r="O3062" s="175" t="n"/>
      <c r="P3062" s="175" t="n"/>
      <c r="Q3062" s="175" t="n"/>
      <c r="R3062" s="175" t="n"/>
      <c r="S3062" s="257" t="n"/>
      <c r="U3062" s="296" t="n"/>
      <c r="V3062" s="175" t="n"/>
      <c r="W3062" s="175" t="n"/>
      <c r="X3062" s="175" t="n"/>
      <c r="Y3062" s="175" t="n"/>
      <c r="Z3062" s="175" t="n"/>
      <c r="AA3062" s="175" t="n"/>
      <c r="AB3062" s="175" t="n"/>
      <c r="AC3062" s="175" t="n"/>
      <c r="AD3062" s="175" t="n"/>
      <c r="AE3062" s="175" t="n"/>
      <c r="AF3062" s="175" t="n"/>
      <c r="AG3062" s="175" t="n"/>
      <c r="AH3062" s="175" t="n"/>
      <c r="AI3062" s="175" t="n"/>
      <c r="AJ3062" s="175" t="n"/>
    </row>
    <row r="3063">
      <c r="B3063" s="175" t="n"/>
      <c r="C3063" s="175" t="n"/>
      <c r="D3063" s="175" t="n"/>
      <c r="E3063" s="175" t="n"/>
      <c r="F3063" s="175" t="n"/>
      <c r="G3063" s="175" t="n"/>
      <c r="H3063" s="175" t="n"/>
      <c r="I3063" s="175" t="n"/>
      <c r="J3063" s="175" t="n"/>
      <c r="K3063" s="175" t="n"/>
      <c r="L3063" s="175" t="n"/>
      <c r="M3063" s="175" t="n"/>
      <c r="N3063" s="175" t="n"/>
      <c r="O3063" s="175" t="n"/>
      <c r="P3063" s="175" t="n"/>
      <c r="Q3063" s="175" t="n"/>
      <c r="R3063" s="175" t="n"/>
      <c r="S3063" s="257" t="n"/>
      <c r="U3063" s="296" t="n"/>
      <c r="V3063" s="175" t="n"/>
      <c r="W3063" s="175" t="n"/>
      <c r="X3063" s="175" t="n"/>
      <c r="Y3063" s="175" t="n"/>
      <c r="Z3063" s="175" t="n"/>
      <c r="AA3063" s="175" t="n"/>
      <c r="AB3063" s="175" t="n"/>
      <c r="AC3063" s="175" t="n"/>
      <c r="AD3063" s="175" t="n"/>
      <c r="AE3063" s="175" t="n"/>
      <c r="AF3063" s="175" t="n"/>
      <c r="AG3063" s="175" t="n"/>
      <c r="AH3063" s="175" t="n"/>
      <c r="AI3063" s="175" t="n"/>
      <c r="AJ3063" s="175" t="n"/>
    </row>
    <row r="3064">
      <c r="B3064" s="175" t="n"/>
      <c r="C3064" s="175" t="n"/>
      <c r="D3064" s="175" t="n"/>
      <c r="E3064" s="175" t="n"/>
      <c r="F3064" s="175" t="n"/>
      <c r="G3064" s="175" t="n"/>
      <c r="H3064" s="175" t="n"/>
      <c r="I3064" s="175" t="n"/>
      <c r="J3064" s="175" t="n"/>
      <c r="K3064" s="175" t="n"/>
      <c r="L3064" s="175" t="n"/>
      <c r="M3064" s="175" t="n"/>
      <c r="N3064" s="175" t="n"/>
      <c r="O3064" s="175" t="n"/>
      <c r="P3064" s="175" t="n"/>
      <c r="Q3064" s="175" t="n"/>
      <c r="R3064" s="175" t="n"/>
      <c r="S3064" s="257" t="n"/>
      <c r="U3064" s="296" t="n"/>
      <c r="V3064" s="175" t="n"/>
      <c r="W3064" s="175" t="n"/>
      <c r="X3064" s="175" t="n"/>
      <c r="Y3064" s="175" t="n"/>
      <c r="Z3064" s="175" t="n"/>
      <c r="AA3064" s="175" t="n"/>
      <c r="AB3064" s="175" t="n"/>
      <c r="AC3064" s="175" t="n"/>
      <c r="AD3064" s="175" t="n"/>
      <c r="AE3064" s="175" t="n"/>
      <c r="AF3064" s="175" t="n"/>
      <c r="AG3064" s="175" t="n"/>
      <c r="AH3064" s="175" t="n"/>
      <c r="AI3064" s="175" t="n"/>
      <c r="AJ3064" s="175" t="n"/>
    </row>
    <row r="3065">
      <c r="B3065" s="175" t="n"/>
      <c r="C3065" s="175" t="n"/>
      <c r="D3065" s="175" t="n"/>
      <c r="E3065" s="175" t="n"/>
      <c r="F3065" s="175" t="n"/>
      <c r="G3065" s="175" t="n"/>
      <c r="H3065" s="175" t="n"/>
      <c r="I3065" s="175" t="n"/>
      <c r="J3065" s="175" t="n"/>
      <c r="K3065" s="175" t="n"/>
      <c r="L3065" s="175" t="n"/>
      <c r="M3065" s="175" t="n"/>
      <c r="N3065" s="175" t="n"/>
      <c r="O3065" s="175" t="n"/>
      <c r="P3065" s="175" t="n"/>
      <c r="Q3065" s="175" t="n"/>
      <c r="R3065" s="175" t="n"/>
      <c r="S3065" s="257" t="n"/>
      <c r="U3065" s="296" t="n"/>
      <c r="V3065" s="175" t="n"/>
      <c r="W3065" s="175" t="n"/>
      <c r="X3065" s="175" t="n"/>
      <c r="Y3065" s="175" t="n"/>
      <c r="Z3065" s="175" t="n"/>
      <c r="AA3065" s="175" t="n"/>
      <c r="AB3065" s="175" t="n"/>
      <c r="AC3065" s="175" t="n"/>
      <c r="AD3065" s="175" t="n"/>
      <c r="AE3065" s="175" t="n"/>
      <c r="AF3065" s="175" t="n"/>
      <c r="AG3065" s="175" t="n"/>
      <c r="AH3065" s="175" t="n"/>
      <c r="AI3065" s="175" t="n"/>
      <c r="AJ3065" s="175" t="n"/>
    </row>
    <row r="3066">
      <c r="B3066" s="175" t="n"/>
      <c r="C3066" s="175" t="n"/>
      <c r="D3066" s="175" t="n"/>
      <c r="E3066" s="175" t="n"/>
      <c r="F3066" s="175" t="n"/>
      <c r="G3066" s="175" t="n"/>
      <c r="H3066" s="175" t="n"/>
      <c r="I3066" s="175" t="n"/>
      <c r="J3066" s="175" t="n"/>
      <c r="K3066" s="175" t="n"/>
      <c r="L3066" s="175" t="n"/>
      <c r="M3066" s="175" t="n"/>
      <c r="N3066" s="175" t="n"/>
      <c r="O3066" s="175" t="n"/>
      <c r="P3066" s="175" t="n"/>
      <c r="Q3066" s="175" t="n"/>
      <c r="R3066" s="175" t="n"/>
      <c r="S3066" s="257" t="n"/>
      <c r="U3066" s="296" t="n"/>
      <c r="V3066" s="175" t="n"/>
      <c r="W3066" s="175" t="n"/>
      <c r="X3066" s="175" t="n"/>
      <c r="Y3066" s="175" t="n"/>
      <c r="Z3066" s="175" t="n"/>
      <c r="AA3066" s="175" t="n"/>
      <c r="AB3066" s="175" t="n"/>
      <c r="AC3066" s="175" t="n"/>
      <c r="AD3066" s="175" t="n"/>
      <c r="AE3066" s="175" t="n"/>
      <c r="AF3066" s="175" t="n"/>
      <c r="AG3066" s="175" t="n"/>
      <c r="AH3066" s="175" t="n"/>
      <c r="AI3066" s="175" t="n"/>
      <c r="AJ3066" s="175" t="n"/>
    </row>
    <row r="3067">
      <c r="B3067" s="175" t="n"/>
      <c r="C3067" s="175" t="n"/>
      <c r="D3067" s="175" t="n"/>
      <c r="E3067" s="175" t="n"/>
      <c r="F3067" s="175" t="n"/>
      <c r="G3067" s="175" t="n"/>
      <c r="H3067" s="175" t="n"/>
      <c r="I3067" s="175" t="n"/>
      <c r="J3067" s="175" t="n"/>
      <c r="K3067" s="175" t="n"/>
      <c r="L3067" s="175" t="n"/>
      <c r="M3067" s="175" t="n"/>
      <c r="N3067" s="175" t="n"/>
      <c r="O3067" s="175" t="n"/>
      <c r="P3067" s="175" t="n"/>
      <c r="Q3067" s="175" t="n"/>
      <c r="R3067" s="175" t="n"/>
      <c r="S3067" s="257" t="n"/>
      <c r="U3067" s="296" t="n"/>
      <c r="V3067" s="175" t="n"/>
      <c r="W3067" s="175" t="n"/>
      <c r="X3067" s="175" t="n"/>
      <c r="Y3067" s="175" t="n"/>
      <c r="Z3067" s="175" t="n"/>
      <c r="AA3067" s="175" t="n"/>
      <c r="AB3067" s="175" t="n"/>
      <c r="AC3067" s="175" t="n"/>
      <c r="AD3067" s="175" t="n"/>
      <c r="AE3067" s="175" t="n"/>
      <c r="AF3067" s="175" t="n"/>
      <c r="AG3067" s="175" t="n"/>
      <c r="AH3067" s="175" t="n"/>
      <c r="AI3067" s="175" t="n"/>
      <c r="AJ3067" s="175" t="n"/>
    </row>
    <row r="3068">
      <c r="B3068" s="175" t="n"/>
      <c r="C3068" s="175" t="n"/>
      <c r="D3068" s="175" t="n"/>
      <c r="E3068" s="175" t="n"/>
      <c r="F3068" s="175" t="n"/>
      <c r="G3068" s="175" t="n"/>
      <c r="H3068" s="175" t="n"/>
      <c r="I3068" s="175" t="n"/>
      <c r="J3068" s="175" t="n"/>
      <c r="K3068" s="175" t="n"/>
      <c r="L3068" s="175" t="n"/>
      <c r="M3068" s="175" t="n"/>
      <c r="N3068" s="175" t="n"/>
      <c r="O3068" s="175" t="n"/>
      <c r="P3068" s="175" t="n"/>
      <c r="Q3068" s="175" t="n"/>
      <c r="R3068" s="175" t="n"/>
      <c r="S3068" s="257" t="n"/>
      <c r="U3068" s="296" t="n"/>
      <c r="V3068" s="175" t="n"/>
      <c r="W3068" s="175" t="n"/>
      <c r="X3068" s="175" t="n"/>
      <c r="Y3068" s="175" t="n"/>
      <c r="Z3068" s="175" t="n"/>
      <c r="AA3068" s="175" t="n"/>
      <c r="AB3068" s="175" t="n"/>
      <c r="AC3068" s="175" t="n"/>
      <c r="AD3068" s="175" t="n"/>
      <c r="AE3068" s="175" t="n"/>
      <c r="AF3068" s="175" t="n"/>
      <c r="AG3068" s="175" t="n"/>
      <c r="AH3068" s="175" t="n"/>
      <c r="AI3068" s="175" t="n"/>
      <c r="AJ3068" s="175" t="n"/>
    </row>
    <row r="3069">
      <c r="B3069" s="175" t="n"/>
      <c r="C3069" s="175" t="n"/>
      <c r="D3069" s="175" t="n"/>
      <c r="E3069" s="175" t="n"/>
      <c r="F3069" s="175" t="n"/>
      <c r="G3069" s="175" t="n"/>
      <c r="H3069" s="175" t="n"/>
      <c r="I3069" s="175" t="n"/>
      <c r="J3069" s="175" t="n"/>
      <c r="K3069" s="175" t="n"/>
      <c r="L3069" s="175" t="n"/>
      <c r="M3069" s="175" t="n"/>
      <c r="N3069" s="175" t="n"/>
      <c r="O3069" s="175" t="n"/>
      <c r="P3069" s="175" t="n"/>
      <c r="Q3069" s="175" t="n"/>
      <c r="R3069" s="175" t="n"/>
      <c r="S3069" s="257" t="n"/>
      <c r="U3069" s="296" t="n"/>
      <c r="V3069" s="175" t="n"/>
      <c r="W3069" s="175" t="n"/>
      <c r="X3069" s="175" t="n"/>
      <c r="Y3069" s="175" t="n"/>
      <c r="Z3069" s="175" t="n"/>
      <c r="AA3069" s="175" t="n"/>
      <c r="AB3069" s="175" t="n"/>
      <c r="AC3069" s="175" t="n"/>
      <c r="AD3069" s="175" t="n"/>
      <c r="AE3069" s="175" t="n"/>
      <c r="AF3069" s="175" t="n"/>
      <c r="AG3069" s="175" t="n"/>
      <c r="AH3069" s="175" t="n"/>
      <c r="AI3069" s="175" t="n"/>
      <c r="AJ3069" s="175" t="n"/>
    </row>
    <row r="3070">
      <c r="B3070" s="175" t="n"/>
      <c r="C3070" s="175" t="n"/>
      <c r="D3070" s="175" t="n"/>
      <c r="E3070" s="175" t="n"/>
      <c r="F3070" s="175" t="n"/>
      <c r="G3070" s="175" t="n"/>
      <c r="H3070" s="175" t="n"/>
      <c r="I3070" s="175" t="n"/>
      <c r="J3070" s="175" t="n"/>
      <c r="K3070" s="175" t="n"/>
      <c r="L3070" s="175" t="n"/>
      <c r="M3070" s="175" t="n"/>
      <c r="N3070" s="175" t="n"/>
      <c r="O3070" s="175" t="n"/>
      <c r="P3070" s="175" t="n"/>
      <c r="Q3070" s="175" t="n"/>
      <c r="R3070" s="175" t="n"/>
      <c r="S3070" s="257" t="n"/>
      <c r="U3070" s="296" t="n"/>
      <c r="V3070" s="175" t="n"/>
      <c r="W3070" s="175" t="n"/>
      <c r="X3070" s="175" t="n"/>
      <c r="Y3070" s="175" t="n"/>
      <c r="Z3070" s="175" t="n"/>
      <c r="AA3070" s="175" t="n"/>
      <c r="AB3070" s="175" t="n"/>
      <c r="AC3070" s="175" t="n"/>
      <c r="AD3070" s="175" t="n"/>
      <c r="AE3070" s="175" t="n"/>
      <c r="AF3070" s="175" t="n"/>
      <c r="AG3070" s="175" t="n"/>
      <c r="AH3070" s="175" t="n"/>
      <c r="AI3070" s="175" t="n"/>
      <c r="AJ3070" s="175" t="n"/>
    </row>
    <row r="3071">
      <c r="B3071" s="175" t="n"/>
      <c r="C3071" s="175" t="n"/>
      <c r="D3071" s="175" t="n"/>
      <c r="E3071" s="175" t="n"/>
      <c r="F3071" s="175" t="n"/>
      <c r="G3071" s="175" t="n"/>
      <c r="H3071" s="175" t="n"/>
      <c r="I3071" s="175" t="n"/>
      <c r="J3071" s="175" t="n"/>
      <c r="K3071" s="175" t="n"/>
      <c r="L3071" s="175" t="n"/>
      <c r="M3071" s="175" t="n"/>
      <c r="N3071" s="175" t="n"/>
      <c r="O3071" s="175" t="n"/>
      <c r="P3071" s="175" t="n"/>
      <c r="Q3071" s="175" t="n"/>
      <c r="R3071" s="175" t="n"/>
      <c r="S3071" s="257" t="n"/>
      <c r="U3071" s="296" t="n"/>
      <c r="V3071" s="175" t="n"/>
      <c r="W3071" s="175" t="n"/>
      <c r="X3071" s="175" t="n"/>
      <c r="Y3071" s="175" t="n"/>
      <c r="Z3071" s="175" t="n"/>
      <c r="AA3071" s="175" t="n"/>
      <c r="AB3071" s="175" t="n"/>
      <c r="AC3071" s="175" t="n"/>
      <c r="AD3071" s="175" t="n"/>
      <c r="AE3071" s="175" t="n"/>
      <c r="AF3071" s="175" t="n"/>
      <c r="AG3071" s="175" t="n"/>
      <c r="AH3071" s="175" t="n"/>
      <c r="AI3071" s="175" t="n"/>
      <c r="AJ3071" s="175" t="n"/>
    </row>
    <row r="3072">
      <c r="B3072" s="175" t="n"/>
      <c r="C3072" s="175" t="n"/>
      <c r="D3072" s="175" t="n"/>
      <c r="E3072" s="175" t="n"/>
      <c r="F3072" s="175" t="n"/>
      <c r="G3072" s="175" t="n"/>
      <c r="H3072" s="175" t="n"/>
      <c r="I3072" s="175" t="n"/>
      <c r="J3072" s="175" t="n"/>
      <c r="K3072" s="175" t="n"/>
      <c r="L3072" s="175" t="n"/>
      <c r="M3072" s="175" t="n"/>
      <c r="N3072" s="175" t="n"/>
      <c r="O3072" s="175" t="n"/>
      <c r="P3072" s="175" t="n"/>
      <c r="Q3072" s="175" t="n"/>
      <c r="R3072" s="175" t="n"/>
      <c r="S3072" s="257" t="n"/>
      <c r="U3072" s="296" t="n"/>
      <c r="V3072" s="175" t="n"/>
      <c r="W3072" s="175" t="n"/>
      <c r="X3072" s="175" t="n"/>
      <c r="Y3072" s="175" t="n"/>
      <c r="Z3072" s="175" t="n"/>
      <c r="AA3072" s="175" t="n"/>
      <c r="AB3072" s="175" t="n"/>
      <c r="AC3072" s="175" t="n"/>
      <c r="AD3072" s="175" t="n"/>
      <c r="AE3072" s="175" t="n"/>
      <c r="AF3072" s="175" t="n"/>
      <c r="AG3072" s="175" t="n"/>
      <c r="AH3072" s="175" t="n"/>
      <c r="AI3072" s="175" t="n"/>
      <c r="AJ3072" s="175" t="n"/>
    </row>
    <row r="3073">
      <c r="B3073" s="175" t="n"/>
      <c r="C3073" s="175" t="n"/>
      <c r="D3073" s="175" t="n"/>
      <c r="E3073" s="175" t="n"/>
      <c r="F3073" s="175" t="n"/>
      <c r="G3073" s="175" t="n"/>
      <c r="H3073" s="175" t="n"/>
      <c r="I3073" s="175" t="n"/>
      <c r="J3073" s="175" t="n"/>
      <c r="K3073" s="175" t="n"/>
      <c r="L3073" s="175" t="n"/>
      <c r="M3073" s="175" t="n"/>
      <c r="N3073" s="175" t="n"/>
      <c r="O3073" s="175" t="n"/>
      <c r="P3073" s="175" t="n"/>
      <c r="Q3073" s="175" t="n"/>
      <c r="R3073" s="175" t="n"/>
      <c r="S3073" s="257" t="n"/>
      <c r="U3073" s="296" t="n"/>
      <c r="V3073" s="175" t="n"/>
      <c r="W3073" s="175" t="n"/>
      <c r="X3073" s="175" t="n"/>
      <c r="Y3073" s="175" t="n"/>
      <c r="Z3073" s="175" t="n"/>
      <c r="AA3073" s="175" t="n"/>
      <c r="AB3073" s="175" t="n"/>
      <c r="AC3073" s="175" t="n"/>
      <c r="AD3073" s="175" t="n"/>
      <c r="AE3073" s="175" t="n"/>
      <c r="AF3073" s="175" t="n"/>
      <c r="AG3073" s="175" t="n"/>
      <c r="AH3073" s="175" t="n"/>
      <c r="AI3073" s="175" t="n"/>
      <c r="AJ3073" s="175" t="n"/>
    </row>
    <row r="3074">
      <c r="B3074" s="175" t="n"/>
      <c r="C3074" s="175" t="n"/>
      <c r="D3074" s="175" t="n"/>
      <c r="E3074" s="175" t="n"/>
      <c r="F3074" s="175" t="n"/>
      <c r="G3074" s="175" t="n"/>
      <c r="H3074" s="175" t="n"/>
      <c r="I3074" s="175" t="n"/>
      <c r="J3074" s="175" t="n"/>
      <c r="K3074" s="175" t="n"/>
      <c r="L3074" s="175" t="n"/>
      <c r="M3074" s="175" t="n"/>
      <c r="N3074" s="175" t="n"/>
      <c r="O3074" s="175" t="n"/>
      <c r="P3074" s="175" t="n"/>
      <c r="Q3074" s="175" t="n"/>
      <c r="R3074" s="175" t="n"/>
      <c r="S3074" s="257" t="n"/>
      <c r="U3074" s="296" t="n"/>
      <c r="V3074" s="175" t="n"/>
      <c r="W3074" s="175" t="n"/>
      <c r="X3074" s="175" t="n"/>
      <c r="Y3074" s="175" t="n"/>
      <c r="Z3074" s="175" t="n"/>
      <c r="AA3074" s="175" t="n"/>
      <c r="AB3074" s="175" t="n"/>
      <c r="AC3074" s="175" t="n"/>
      <c r="AD3074" s="175" t="n"/>
      <c r="AE3074" s="175" t="n"/>
      <c r="AF3074" s="175" t="n"/>
      <c r="AG3074" s="175" t="n"/>
      <c r="AH3074" s="175" t="n"/>
      <c r="AI3074" s="175" t="n"/>
      <c r="AJ3074" s="175" t="n"/>
    </row>
    <row r="3075">
      <c r="B3075" s="175" t="n"/>
      <c r="C3075" s="175" t="n"/>
      <c r="D3075" s="175" t="n"/>
      <c r="E3075" s="175" t="n"/>
      <c r="F3075" s="175" t="n"/>
      <c r="G3075" s="175" t="n"/>
      <c r="H3075" s="175" t="n"/>
      <c r="I3075" s="175" t="n"/>
      <c r="J3075" s="175" t="n"/>
      <c r="K3075" s="175" t="n"/>
      <c r="L3075" s="175" t="n"/>
      <c r="M3075" s="175" t="n"/>
      <c r="N3075" s="175" t="n"/>
      <c r="O3075" s="175" t="n"/>
      <c r="P3075" s="175" t="n"/>
      <c r="Q3075" s="175" t="n"/>
      <c r="R3075" s="175" t="n"/>
      <c r="S3075" s="257" t="n"/>
      <c r="U3075" s="296" t="n"/>
      <c r="V3075" s="175" t="n"/>
      <c r="W3075" s="175" t="n"/>
      <c r="X3075" s="175" t="n"/>
      <c r="Y3075" s="175" t="n"/>
      <c r="Z3075" s="175" t="n"/>
      <c r="AA3075" s="175" t="n"/>
      <c r="AB3075" s="175" t="n"/>
      <c r="AC3075" s="175" t="n"/>
      <c r="AD3075" s="175" t="n"/>
      <c r="AE3075" s="175" t="n"/>
      <c r="AF3075" s="175" t="n"/>
      <c r="AG3075" s="175" t="n"/>
      <c r="AH3075" s="175" t="n"/>
      <c r="AI3075" s="175" t="n"/>
      <c r="AJ3075" s="175" t="n"/>
    </row>
    <row r="3076">
      <c r="B3076" s="175" t="n"/>
      <c r="C3076" s="175" t="n"/>
      <c r="D3076" s="175" t="n"/>
      <c r="E3076" s="175" t="n"/>
      <c r="F3076" s="175" t="n"/>
      <c r="G3076" s="175" t="n"/>
      <c r="H3076" s="175" t="n"/>
      <c r="I3076" s="175" t="n"/>
      <c r="J3076" s="175" t="n"/>
      <c r="K3076" s="175" t="n"/>
      <c r="L3076" s="175" t="n"/>
      <c r="M3076" s="175" t="n"/>
      <c r="N3076" s="175" t="n"/>
      <c r="O3076" s="175" t="n"/>
      <c r="P3076" s="175" t="n"/>
      <c r="Q3076" s="175" t="n"/>
      <c r="R3076" s="175" t="n"/>
      <c r="S3076" s="257" t="n"/>
      <c r="U3076" s="296" t="n"/>
      <c r="V3076" s="175" t="n"/>
      <c r="W3076" s="175" t="n"/>
      <c r="X3076" s="175" t="n"/>
      <c r="Y3076" s="175" t="n"/>
      <c r="Z3076" s="175" t="n"/>
      <c r="AA3076" s="175" t="n"/>
      <c r="AB3076" s="175" t="n"/>
      <c r="AC3076" s="175" t="n"/>
      <c r="AD3076" s="175" t="n"/>
      <c r="AE3076" s="175" t="n"/>
      <c r="AF3076" s="175" t="n"/>
      <c r="AG3076" s="175" t="n"/>
      <c r="AH3076" s="175" t="n"/>
      <c r="AI3076" s="175" t="n"/>
      <c r="AJ3076" s="175" t="n"/>
    </row>
    <row r="3077">
      <c r="B3077" s="175" t="n"/>
      <c r="C3077" s="175" t="n"/>
      <c r="D3077" s="175" t="n"/>
      <c r="E3077" s="175" t="n"/>
      <c r="F3077" s="175" t="n"/>
      <c r="G3077" s="175" t="n"/>
      <c r="H3077" s="175" t="n"/>
      <c r="I3077" s="175" t="n"/>
      <c r="J3077" s="175" t="n"/>
      <c r="K3077" s="175" t="n"/>
      <c r="L3077" s="175" t="n"/>
      <c r="M3077" s="175" t="n"/>
      <c r="N3077" s="175" t="n"/>
      <c r="O3077" s="175" t="n"/>
      <c r="P3077" s="175" t="n"/>
      <c r="Q3077" s="175" t="n"/>
      <c r="R3077" s="175" t="n"/>
      <c r="S3077" s="257" t="n"/>
      <c r="U3077" s="296" t="n"/>
      <c r="V3077" s="175" t="n"/>
      <c r="W3077" s="175" t="n"/>
      <c r="X3077" s="175" t="n"/>
      <c r="Y3077" s="175" t="n"/>
      <c r="Z3077" s="175" t="n"/>
      <c r="AA3077" s="175" t="n"/>
      <c r="AB3077" s="175" t="n"/>
      <c r="AC3077" s="175" t="n"/>
      <c r="AD3077" s="175" t="n"/>
      <c r="AE3077" s="175" t="n"/>
      <c r="AF3077" s="175" t="n"/>
      <c r="AG3077" s="175" t="n"/>
      <c r="AH3077" s="175" t="n"/>
      <c r="AI3077" s="175" t="n"/>
      <c r="AJ3077" s="175" t="n"/>
    </row>
    <row r="3078">
      <c r="B3078" s="175" t="n"/>
      <c r="C3078" s="175" t="n"/>
      <c r="D3078" s="175" t="n"/>
      <c r="E3078" s="175" t="n"/>
      <c r="F3078" s="175" t="n"/>
      <c r="G3078" s="175" t="n"/>
      <c r="H3078" s="175" t="n"/>
      <c r="I3078" s="175" t="n"/>
      <c r="J3078" s="175" t="n"/>
      <c r="K3078" s="175" t="n"/>
      <c r="L3078" s="175" t="n"/>
      <c r="M3078" s="175" t="n"/>
      <c r="N3078" s="175" t="n"/>
      <c r="O3078" s="175" t="n"/>
      <c r="P3078" s="175" t="n"/>
      <c r="Q3078" s="175" t="n"/>
      <c r="R3078" s="175" t="n"/>
      <c r="S3078" s="257" t="n"/>
      <c r="U3078" s="296" t="n"/>
      <c r="V3078" s="175" t="n"/>
      <c r="W3078" s="175" t="n"/>
      <c r="X3078" s="175" t="n"/>
      <c r="Y3078" s="175" t="n"/>
      <c r="Z3078" s="175" t="n"/>
      <c r="AA3078" s="175" t="n"/>
      <c r="AB3078" s="175" t="n"/>
      <c r="AC3078" s="175" t="n"/>
      <c r="AD3078" s="175" t="n"/>
      <c r="AE3078" s="175" t="n"/>
      <c r="AF3078" s="175" t="n"/>
      <c r="AG3078" s="175" t="n"/>
      <c r="AH3078" s="175" t="n"/>
      <c r="AI3078" s="175" t="n"/>
      <c r="AJ3078" s="175" t="n"/>
    </row>
    <row r="3079">
      <c r="B3079" s="175" t="n"/>
      <c r="C3079" s="175" t="n"/>
      <c r="D3079" s="175" t="n"/>
      <c r="E3079" s="175" t="n"/>
      <c r="F3079" s="175" t="n"/>
      <c r="G3079" s="175" t="n"/>
      <c r="H3079" s="175" t="n"/>
      <c r="I3079" s="175" t="n"/>
      <c r="J3079" s="175" t="n"/>
      <c r="K3079" s="175" t="n"/>
      <c r="L3079" s="175" t="n"/>
      <c r="M3079" s="175" t="n"/>
      <c r="N3079" s="175" t="n"/>
      <c r="O3079" s="175" t="n"/>
      <c r="P3079" s="175" t="n"/>
      <c r="Q3079" s="175" t="n"/>
      <c r="R3079" s="175" t="n"/>
      <c r="S3079" s="257" t="n"/>
      <c r="U3079" s="296" t="n"/>
      <c r="V3079" s="175" t="n"/>
      <c r="W3079" s="175" t="n"/>
      <c r="X3079" s="175" t="n"/>
      <c r="Y3079" s="175" t="n"/>
      <c r="Z3079" s="175" t="n"/>
      <c r="AA3079" s="175" t="n"/>
      <c r="AB3079" s="175" t="n"/>
      <c r="AC3079" s="175" t="n"/>
      <c r="AD3079" s="175" t="n"/>
      <c r="AE3079" s="175" t="n"/>
      <c r="AF3079" s="175" t="n"/>
      <c r="AG3079" s="175" t="n"/>
      <c r="AH3079" s="175" t="n"/>
      <c r="AI3079" s="175" t="n"/>
      <c r="AJ3079" s="175" t="n"/>
    </row>
    <row r="3080">
      <c r="B3080" s="175" t="n"/>
      <c r="C3080" s="175" t="n"/>
      <c r="D3080" s="175" t="n"/>
      <c r="E3080" s="175" t="n"/>
      <c r="F3080" s="175" t="n"/>
      <c r="G3080" s="175" t="n"/>
      <c r="H3080" s="175" t="n"/>
      <c r="I3080" s="175" t="n"/>
      <c r="J3080" s="175" t="n"/>
      <c r="K3080" s="175" t="n"/>
      <c r="L3080" s="175" t="n"/>
      <c r="M3080" s="175" t="n"/>
      <c r="N3080" s="175" t="n"/>
      <c r="O3080" s="175" t="n"/>
      <c r="P3080" s="175" t="n"/>
      <c r="Q3080" s="175" t="n"/>
      <c r="R3080" s="175" t="n"/>
      <c r="S3080" s="257" t="n"/>
      <c r="U3080" s="296" t="n"/>
      <c r="V3080" s="175" t="n"/>
      <c r="W3080" s="175" t="n"/>
      <c r="X3080" s="175" t="n"/>
      <c r="Y3080" s="175" t="n"/>
      <c r="Z3080" s="175" t="n"/>
      <c r="AA3080" s="175" t="n"/>
      <c r="AB3080" s="175" t="n"/>
      <c r="AC3080" s="175" t="n"/>
      <c r="AD3080" s="175" t="n"/>
      <c r="AE3080" s="175" t="n"/>
      <c r="AF3080" s="175" t="n"/>
      <c r="AG3080" s="175" t="n"/>
      <c r="AH3080" s="175" t="n"/>
      <c r="AI3080" s="175" t="n"/>
      <c r="AJ3080" s="175" t="n"/>
    </row>
    <row r="3081">
      <c r="B3081" s="175" t="n"/>
      <c r="C3081" s="175" t="n"/>
      <c r="D3081" s="175" t="n"/>
      <c r="E3081" s="175" t="n"/>
      <c r="F3081" s="175" t="n"/>
      <c r="G3081" s="175" t="n"/>
      <c r="H3081" s="175" t="n"/>
      <c r="I3081" s="175" t="n"/>
      <c r="J3081" s="175" t="n"/>
      <c r="K3081" s="175" t="n"/>
      <c r="L3081" s="175" t="n"/>
      <c r="M3081" s="175" t="n"/>
      <c r="N3081" s="175" t="n"/>
      <c r="O3081" s="175" t="n"/>
      <c r="P3081" s="175" t="n"/>
      <c r="Q3081" s="175" t="n"/>
      <c r="R3081" s="175" t="n"/>
      <c r="S3081" s="257" t="n"/>
      <c r="U3081" s="296" t="n"/>
      <c r="V3081" s="175" t="n"/>
      <c r="W3081" s="175" t="n"/>
      <c r="X3081" s="175" t="n"/>
      <c r="Y3081" s="175" t="n"/>
      <c r="Z3081" s="175" t="n"/>
      <c r="AA3081" s="175" t="n"/>
      <c r="AB3081" s="175" t="n"/>
      <c r="AC3081" s="175" t="n"/>
      <c r="AD3081" s="175" t="n"/>
      <c r="AE3081" s="175" t="n"/>
      <c r="AF3081" s="175" t="n"/>
      <c r="AG3081" s="175" t="n"/>
      <c r="AH3081" s="175" t="n"/>
      <c r="AI3081" s="175" t="n"/>
      <c r="AJ3081" s="175" t="n"/>
    </row>
    <row r="3082">
      <c r="B3082" s="175" t="n"/>
      <c r="C3082" s="175" t="n"/>
      <c r="D3082" s="175" t="n"/>
      <c r="E3082" s="175" t="n"/>
      <c r="F3082" s="175" t="n"/>
      <c r="G3082" s="175" t="n"/>
      <c r="H3082" s="175" t="n"/>
      <c r="I3082" s="175" t="n"/>
      <c r="J3082" s="175" t="n"/>
      <c r="K3082" s="175" t="n"/>
      <c r="L3082" s="175" t="n"/>
      <c r="M3082" s="175" t="n"/>
      <c r="N3082" s="175" t="n"/>
      <c r="O3082" s="175" t="n"/>
      <c r="P3082" s="175" t="n"/>
      <c r="Q3082" s="175" t="n"/>
      <c r="R3082" s="175" t="n"/>
      <c r="S3082" s="257" t="n"/>
      <c r="U3082" s="296" t="n"/>
      <c r="V3082" s="175" t="n"/>
      <c r="W3082" s="175" t="n"/>
      <c r="X3082" s="175" t="n"/>
      <c r="Y3082" s="175" t="n"/>
      <c r="Z3082" s="175" t="n"/>
      <c r="AA3082" s="175" t="n"/>
      <c r="AB3082" s="175" t="n"/>
      <c r="AC3082" s="175" t="n"/>
      <c r="AD3082" s="175" t="n"/>
      <c r="AE3082" s="175" t="n"/>
      <c r="AF3082" s="175" t="n"/>
      <c r="AG3082" s="175" t="n"/>
      <c r="AH3082" s="175" t="n"/>
      <c r="AI3082" s="175" t="n"/>
      <c r="AJ3082" s="175" t="n"/>
    </row>
    <row r="3083">
      <c r="B3083" s="175" t="n"/>
      <c r="C3083" s="175" t="n"/>
      <c r="D3083" s="175" t="n"/>
      <c r="E3083" s="175" t="n"/>
      <c r="F3083" s="175" t="n"/>
      <c r="G3083" s="175" t="n"/>
      <c r="H3083" s="175" t="n"/>
      <c r="I3083" s="175" t="n"/>
      <c r="J3083" s="175" t="n"/>
      <c r="K3083" s="175" t="n"/>
      <c r="L3083" s="175" t="n"/>
      <c r="M3083" s="175" t="n"/>
      <c r="N3083" s="175" t="n"/>
      <c r="O3083" s="175" t="n"/>
      <c r="P3083" s="175" t="n"/>
      <c r="Q3083" s="175" t="n"/>
      <c r="R3083" s="175" t="n"/>
      <c r="S3083" s="257" t="n"/>
      <c r="U3083" s="296" t="n"/>
      <c r="V3083" s="175" t="n"/>
      <c r="W3083" s="175" t="n"/>
      <c r="X3083" s="175" t="n"/>
      <c r="Y3083" s="175" t="n"/>
      <c r="Z3083" s="175" t="n"/>
      <c r="AA3083" s="175" t="n"/>
      <c r="AB3083" s="175" t="n"/>
      <c r="AC3083" s="175" t="n"/>
      <c r="AD3083" s="175" t="n"/>
      <c r="AE3083" s="175" t="n"/>
      <c r="AF3083" s="175" t="n"/>
      <c r="AG3083" s="175" t="n"/>
      <c r="AH3083" s="175" t="n"/>
      <c r="AI3083" s="175" t="n"/>
      <c r="AJ3083" s="175" t="n"/>
    </row>
    <row r="3084">
      <c r="B3084" s="175" t="n"/>
      <c r="C3084" s="175" t="n"/>
      <c r="D3084" s="175" t="n"/>
      <c r="E3084" s="175" t="n"/>
      <c r="F3084" s="175" t="n"/>
      <c r="G3084" s="175" t="n"/>
      <c r="H3084" s="175" t="n"/>
      <c r="I3084" s="175" t="n"/>
      <c r="J3084" s="175" t="n"/>
      <c r="K3084" s="175" t="n"/>
      <c r="L3084" s="175" t="n"/>
      <c r="M3084" s="175" t="n"/>
      <c r="N3084" s="175" t="n"/>
      <c r="O3084" s="175" t="n"/>
      <c r="P3084" s="175" t="n"/>
      <c r="Q3084" s="175" t="n"/>
      <c r="R3084" s="175" t="n"/>
      <c r="S3084" s="257" t="n"/>
      <c r="U3084" s="296" t="n"/>
      <c r="V3084" s="175" t="n"/>
      <c r="W3084" s="175" t="n"/>
      <c r="X3084" s="175" t="n"/>
      <c r="Y3084" s="175" t="n"/>
      <c r="Z3084" s="175" t="n"/>
      <c r="AA3084" s="175" t="n"/>
      <c r="AB3084" s="175" t="n"/>
      <c r="AC3084" s="175" t="n"/>
      <c r="AD3084" s="175" t="n"/>
      <c r="AE3084" s="175" t="n"/>
      <c r="AF3084" s="175" t="n"/>
      <c r="AG3084" s="175" t="n"/>
      <c r="AH3084" s="175" t="n"/>
      <c r="AI3084" s="175" t="n"/>
      <c r="AJ3084" s="175" t="n"/>
    </row>
    <row r="3085">
      <c r="B3085" s="175" t="n"/>
      <c r="C3085" s="175" t="n"/>
      <c r="D3085" s="175" t="n"/>
      <c r="E3085" s="175" t="n"/>
      <c r="F3085" s="175" t="n"/>
      <c r="G3085" s="175" t="n"/>
      <c r="H3085" s="175" t="n"/>
      <c r="I3085" s="175" t="n"/>
      <c r="J3085" s="175" t="n"/>
      <c r="K3085" s="175" t="n"/>
      <c r="L3085" s="175" t="n"/>
      <c r="M3085" s="175" t="n"/>
      <c r="N3085" s="175" t="n"/>
      <c r="O3085" s="175" t="n"/>
      <c r="P3085" s="175" t="n"/>
      <c r="Q3085" s="175" t="n"/>
      <c r="R3085" s="175" t="n"/>
      <c r="S3085" s="257" t="n"/>
      <c r="U3085" s="296" t="n"/>
      <c r="V3085" s="175" t="n"/>
      <c r="W3085" s="175" t="n"/>
      <c r="X3085" s="175" t="n"/>
      <c r="Y3085" s="175" t="n"/>
      <c r="Z3085" s="175" t="n"/>
      <c r="AA3085" s="175" t="n"/>
      <c r="AB3085" s="175" t="n"/>
      <c r="AC3085" s="175" t="n"/>
      <c r="AD3085" s="175" t="n"/>
      <c r="AE3085" s="175" t="n"/>
      <c r="AF3085" s="175" t="n"/>
      <c r="AG3085" s="175" t="n"/>
      <c r="AH3085" s="175" t="n"/>
      <c r="AI3085" s="175" t="n"/>
      <c r="AJ3085" s="175" t="n"/>
    </row>
    <row r="3086">
      <c r="B3086" s="175" t="n"/>
      <c r="C3086" s="175" t="n"/>
      <c r="D3086" s="175" t="n"/>
      <c r="E3086" s="175" t="n"/>
      <c r="F3086" s="175" t="n"/>
      <c r="G3086" s="175" t="n"/>
      <c r="H3086" s="175" t="n"/>
      <c r="I3086" s="175" t="n"/>
      <c r="J3086" s="175" t="n"/>
      <c r="K3086" s="175" t="n"/>
      <c r="L3086" s="175" t="n"/>
      <c r="M3086" s="175" t="n"/>
      <c r="N3086" s="175" t="n"/>
      <c r="O3086" s="175" t="n"/>
      <c r="P3086" s="175" t="n"/>
      <c r="Q3086" s="175" t="n"/>
      <c r="R3086" s="175" t="n"/>
      <c r="S3086" s="257" t="n"/>
      <c r="U3086" s="296" t="n"/>
      <c r="V3086" s="175" t="n"/>
      <c r="W3086" s="175" t="n"/>
      <c r="X3086" s="175" t="n"/>
      <c r="Y3086" s="175" t="n"/>
      <c r="Z3086" s="175" t="n"/>
      <c r="AA3086" s="175" t="n"/>
      <c r="AB3086" s="175" t="n"/>
      <c r="AC3086" s="175" t="n"/>
      <c r="AD3086" s="175" t="n"/>
      <c r="AE3086" s="175" t="n"/>
      <c r="AF3086" s="175" t="n"/>
      <c r="AG3086" s="175" t="n"/>
      <c r="AH3086" s="175" t="n"/>
      <c r="AI3086" s="175" t="n"/>
      <c r="AJ3086" s="175" t="n"/>
    </row>
    <row r="3087">
      <c r="B3087" s="175" t="n"/>
      <c r="C3087" s="175" t="n"/>
      <c r="D3087" s="175" t="n"/>
      <c r="E3087" s="175" t="n"/>
      <c r="F3087" s="175" t="n"/>
      <c r="G3087" s="175" t="n"/>
      <c r="H3087" s="175" t="n"/>
      <c r="I3087" s="175" t="n"/>
      <c r="J3087" s="175" t="n"/>
      <c r="K3087" s="175" t="n"/>
      <c r="L3087" s="175" t="n"/>
      <c r="M3087" s="175" t="n"/>
      <c r="N3087" s="175" t="n"/>
      <c r="O3087" s="175" t="n"/>
      <c r="P3087" s="175" t="n"/>
      <c r="Q3087" s="175" t="n"/>
      <c r="R3087" s="175" t="n"/>
      <c r="S3087" s="257" t="n"/>
      <c r="U3087" s="296" t="n"/>
      <c r="V3087" s="175" t="n"/>
      <c r="W3087" s="175" t="n"/>
      <c r="X3087" s="175" t="n"/>
      <c r="Y3087" s="175" t="n"/>
      <c r="Z3087" s="175" t="n"/>
      <c r="AA3087" s="175" t="n"/>
      <c r="AB3087" s="175" t="n"/>
      <c r="AC3087" s="175" t="n"/>
      <c r="AD3087" s="175" t="n"/>
      <c r="AE3087" s="175" t="n"/>
      <c r="AF3087" s="175" t="n"/>
      <c r="AG3087" s="175" t="n"/>
      <c r="AH3087" s="175" t="n"/>
      <c r="AI3087" s="175" t="n"/>
      <c r="AJ3087" s="175" t="n"/>
    </row>
    <row r="3088">
      <c r="B3088" s="175" t="n"/>
      <c r="C3088" s="175" t="n"/>
      <c r="D3088" s="175" t="n"/>
      <c r="E3088" s="175" t="n"/>
      <c r="F3088" s="175" t="n"/>
      <c r="G3088" s="175" t="n"/>
      <c r="H3088" s="175" t="n"/>
      <c r="I3088" s="175" t="n"/>
      <c r="J3088" s="175" t="n"/>
      <c r="K3088" s="175" t="n"/>
      <c r="L3088" s="175" t="n"/>
      <c r="M3088" s="175" t="n"/>
      <c r="N3088" s="175" t="n"/>
      <c r="O3088" s="175" t="n"/>
      <c r="P3088" s="175" t="n"/>
      <c r="Q3088" s="175" t="n"/>
      <c r="R3088" s="175" t="n"/>
      <c r="S3088" s="257" t="n"/>
      <c r="U3088" s="296" t="n"/>
      <c r="V3088" s="175" t="n"/>
      <c r="W3088" s="175" t="n"/>
      <c r="X3088" s="175" t="n"/>
      <c r="Y3088" s="175" t="n"/>
      <c r="Z3088" s="175" t="n"/>
      <c r="AA3088" s="175" t="n"/>
      <c r="AB3088" s="175" t="n"/>
      <c r="AC3088" s="175" t="n"/>
      <c r="AD3088" s="175" t="n"/>
      <c r="AE3088" s="175" t="n"/>
      <c r="AF3088" s="175" t="n"/>
      <c r="AG3088" s="175" t="n"/>
      <c r="AH3088" s="175" t="n"/>
      <c r="AI3088" s="175" t="n"/>
      <c r="AJ3088" s="175" t="n"/>
    </row>
    <row r="3089">
      <c r="B3089" s="175" t="n"/>
      <c r="C3089" s="175" t="n"/>
      <c r="D3089" s="175" t="n"/>
      <c r="E3089" s="175" t="n"/>
      <c r="F3089" s="175" t="n"/>
      <c r="G3089" s="175" t="n"/>
      <c r="H3089" s="175" t="n"/>
      <c r="I3089" s="175" t="n"/>
      <c r="J3089" s="175" t="n"/>
      <c r="K3089" s="175" t="n"/>
      <c r="L3089" s="175" t="n"/>
      <c r="M3089" s="175" t="n"/>
      <c r="N3089" s="175" t="n"/>
      <c r="O3089" s="175" t="n"/>
      <c r="P3089" s="175" t="n"/>
      <c r="Q3089" s="175" t="n"/>
      <c r="R3089" s="175" t="n"/>
      <c r="S3089" s="257" t="n"/>
      <c r="U3089" s="296" t="n"/>
      <c r="V3089" s="175" t="n"/>
      <c r="W3089" s="175" t="n"/>
      <c r="X3089" s="175" t="n"/>
      <c r="Y3089" s="175" t="n"/>
      <c r="Z3089" s="175" t="n"/>
      <c r="AA3089" s="175" t="n"/>
      <c r="AB3089" s="175" t="n"/>
      <c r="AC3089" s="175" t="n"/>
      <c r="AD3089" s="175" t="n"/>
      <c r="AE3089" s="175" t="n"/>
      <c r="AF3089" s="175" t="n"/>
      <c r="AG3089" s="175" t="n"/>
      <c r="AH3089" s="175" t="n"/>
      <c r="AI3089" s="175" t="n"/>
      <c r="AJ3089" s="175" t="n"/>
    </row>
    <row r="3090">
      <c r="B3090" s="175" t="n"/>
      <c r="C3090" s="175" t="n"/>
      <c r="D3090" s="175" t="n"/>
      <c r="E3090" s="175" t="n"/>
      <c r="F3090" s="175" t="n"/>
      <c r="G3090" s="175" t="n"/>
      <c r="H3090" s="175" t="n"/>
      <c r="I3090" s="175" t="n"/>
      <c r="J3090" s="175" t="n"/>
      <c r="K3090" s="175" t="n"/>
      <c r="L3090" s="175" t="n"/>
      <c r="M3090" s="175" t="n"/>
      <c r="N3090" s="175" t="n"/>
      <c r="O3090" s="175" t="n"/>
      <c r="P3090" s="175" t="n"/>
      <c r="Q3090" s="175" t="n"/>
      <c r="R3090" s="175" t="n"/>
      <c r="S3090" s="257" t="n"/>
      <c r="U3090" s="296" t="n"/>
      <c r="V3090" s="175" t="n"/>
      <c r="W3090" s="175" t="n"/>
      <c r="X3090" s="175" t="n"/>
      <c r="Y3090" s="175" t="n"/>
      <c r="Z3090" s="175" t="n"/>
      <c r="AA3090" s="175" t="n"/>
      <c r="AB3090" s="175" t="n"/>
      <c r="AC3090" s="175" t="n"/>
      <c r="AD3090" s="175" t="n"/>
      <c r="AE3090" s="175" t="n"/>
      <c r="AF3090" s="175" t="n"/>
      <c r="AG3090" s="175" t="n"/>
      <c r="AH3090" s="175" t="n"/>
      <c r="AI3090" s="175" t="n"/>
      <c r="AJ3090" s="175" t="n"/>
    </row>
    <row r="3091">
      <c r="B3091" s="175" t="n"/>
      <c r="C3091" s="175" t="n"/>
      <c r="D3091" s="175" t="n"/>
      <c r="E3091" s="175" t="n"/>
      <c r="F3091" s="175" t="n"/>
      <c r="G3091" s="175" t="n"/>
      <c r="H3091" s="175" t="n"/>
      <c r="I3091" s="175" t="n"/>
      <c r="J3091" s="175" t="n"/>
      <c r="K3091" s="175" t="n"/>
      <c r="L3091" s="175" t="n"/>
      <c r="M3091" s="175" t="n"/>
      <c r="N3091" s="175" t="n"/>
      <c r="O3091" s="175" t="n"/>
      <c r="P3091" s="175" t="n"/>
      <c r="Q3091" s="175" t="n"/>
      <c r="R3091" s="175" t="n"/>
      <c r="S3091" s="257" t="n"/>
      <c r="U3091" s="296" t="n"/>
      <c r="V3091" s="175" t="n"/>
      <c r="W3091" s="175" t="n"/>
      <c r="X3091" s="175" t="n"/>
      <c r="Y3091" s="175" t="n"/>
      <c r="Z3091" s="175" t="n"/>
      <c r="AA3091" s="175" t="n"/>
      <c r="AB3091" s="175" t="n"/>
      <c r="AC3091" s="175" t="n"/>
      <c r="AD3091" s="175" t="n"/>
      <c r="AE3091" s="175" t="n"/>
      <c r="AF3091" s="175" t="n"/>
      <c r="AG3091" s="175" t="n"/>
      <c r="AH3091" s="175" t="n"/>
      <c r="AI3091" s="175" t="n"/>
      <c r="AJ3091" s="175" t="n"/>
    </row>
    <row r="3092">
      <c r="B3092" s="175" t="n"/>
      <c r="C3092" s="175" t="n"/>
      <c r="D3092" s="175" t="n"/>
      <c r="E3092" s="175" t="n"/>
      <c r="F3092" s="175" t="n"/>
      <c r="G3092" s="175" t="n"/>
      <c r="H3092" s="175" t="n"/>
      <c r="I3092" s="175" t="n"/>
      <c r="J3092" s="175" t="n"/>
      <c r="K3092" s="175" t="n"/>
      <c r="L3092" s="175" t="n"/>
      <c r="M3092" s="175" t="n"/>
      <c r="N3092" s="175" t="n"/>
      <c r="O3092" s="175" t="n"/>
      <c r="P3092" s="175" t="n"/>
      <c r="Q3092" s="175" t="n"/>
      <c r="R3092" s="175" t="n"/>
      <c r="S3092" s="257" t="n"/>
      <c r="U3092" s="296" t="n"/>
      <c r="V3092" s="175" t="n"/>
      <c r="W3092" s="175" t="n"/>
      <c r="X3092" s="175" t="n"/>
      <c r="Y3092" s="175" t="n"/>
      <c r="Z3092" s="175" t="n"/>
      <c r="AA3092" s="175" t="n"/>
      <c r="AB3092" s="175" t="n"/>
      <c r="AC3092" s="175" t="n"/>
      <c r="AD3092" s="175" t="n"/>
      <c r="AE3092" s="175" t="n"/>
      <c r="AF3092" s="175" t="n"/>
      <c r="AG3092" s="175" t="n"/>
      <c r="AH3092" s="175" t="n"/>
      <c r="AI3092" s="175" t="n"/>
      <c r="AJ3092" s="175" t="n"/>
    </row>
    <row r="3093">
      <c r="B3093" s="175" t="n"/>
      <c r="C3093" s="175" t="n"/>
      <c r="D3093" s="175" t="n"/>
      <c r="E3093" s="175" t="n"/>
      <c r="F3093" s="175" t="n"/>
      <c r="G3093" s="175" t="n"/>
      <c r="H3093" s="175" t="n"/>
      <c r="I3093" s="175" t="n"/>
      <c r="J3093" s="175" t="n"/>
      <c r="K3093" s="175" t="n"/>
      <c r="L3093" s="175" t="n"/>
      <c r="M3093" s="175" t="n"/>
      <c r="N3093" s="175" t="n"/>
      <c r="O3093" s="175" t="n"/>
      <c r="P3093" s="175" t="n"/>
      <c r="Q3093" s="175" t="n"/>
      <c r="R3093" s="175" t="n"/>
      <c r="S3093" s="257" t="n"/>
      <c r="U3093" s="296" t="n"/>
      <c r="V3093" s="175" t="n"/>
      <c r="W3093" s="175" t="n"/>
      <c r="X3093" s="175" t="n"/>
      <c r="Y3093" s="175" t="n"/>
      <c r="Z3093" s="175" t="n"/>
      <c r="AA3093" s="175" t="n"/>
      <c r="AB3093" s="175" t="n"/>
      <c r="AC3093" s="175" t="n"/>
      <c r="AD3093" s="175" t="n"/>
      <c r="AE3093" s="175" t="n"/>
      <c r="AF3093" s="175" t="n"/>
      <c r="AG3093" s="175" t="n"/>
      <c r="AH3093" s="175" t="n"/>
      <c r="AI3093" s="175" t="n"/>
      <c r="AJ3093" s="175" t="n"/>
    </row>
    <row r="3094">
      <c r="B3094" s="175" t="n"/>
      <c r="C3094" s="175" t="n"/>
      <c r="D3094" s="175" t="n"/>
      <c r="E3094" s="175" t="n"/>
      <c r="F3094" s="175" t="n"/>
      <c r="G3094" s="175" t="n"/>
      <c r="H3094" s="175" t="n"/>
      <c r="I3094" s="175" t="n"/>
      <c r="J3094" s="175" t="n"/>
      <c r="K3094" s="175" t="n"/>
      <c r="L3094" s="175" t="n"/>
      <c r="M3094" s="175" t="n"/>
      <c r="N3094" s="175" t="n"/>
      <c r="O3094" s="175" t="n"/>
      <c r="P3094" s="175" t="n"/>
      <c r="Q3094" s="175" t="n"/>
      <c r="R3094" s="175" t="n"/>
      <c r="S3094" s="257" t="n"/>
      <c r="U3094" s="296" t="n"/>
      <c r="V3094" s="175" t="n"/>
      <c r="W3094" s="175" t="n"/>
      <c r="X3094" s="175" t="n"/>
      <c r="Y3094" s="175" t="n"/>
      <c r="Z3094" s="175" t="n"/>
      <c r="AA3094" s="175" t="n"/>
      <c r="AB3094" s="175" t="n"/>
      <c r="AC3094" s="175" t="n"/>
      <c r="AD3094" s="175" t="n"/>
      <c r="AE3094" s="175" t="n"/>
      <c r="AF3094" s="175" t="n"/>
      <c r="AG3094" s="175" t="n"/>
      <c r="AH3094" s="175" t="n"/>
      <c r="AI3094" s="175" t="n"/>
      <c r="AJ3094" s="175" t="n"/>
    </row>
    <row r="3095">
      <c r="B3095" s="175" t="n"/>
      <c r="C3095" s="175" t="n"/>
      <c r="D3095" s="175" t="n"/>
      <c r="E3095" s="175" t="n"/>
      <c r="F3095" s="175" t="n"/>
      <c r="G3095" s="175" t="n"/>
      <c r="H3095" s="175" t="n"/>
      <c r="I3095" s="175" t="n"/>
      <c r="J3095" s="175" t="n"/>
      <c r="K3095" s="175" t="n"/>
      <c r="L3095" s="175" t="n"/>
      <c r="M3095" s="175" t="n"/>
      <c r="N3095" s="175" t="n"/>
      <c r="O3095" s="175" t="n"/>
      <c r="P3095" s="175" t="n"/>
      <c r="Q3095" s="175" t="n"/>
      <c r="R3095" s="175" t="n"/>
      <c r="S3095" s="257" t="n"/>
      <c r="U3095" s="296" t="n"/>
      <c r="V3095" s="175" t="n"/>
      <c r="W3095" s="175" t="n"/>
      <c r="X3095" s="175" t="n"/>
      <c r="Y3095" s="175" t="n"/>
      <c r="Z3095" s="175" t="n"/>
      <c r="AA3095" s="175" t="n"/>
      <c r="AB3095" s="175" t="n"/>
      <c r="AC3095" s="175" t="n"/>
      <c r="AD3095" s="175" t="n"/>
      <c r="AE3095" s="175" t="n"/>
      <c r="AF3095" s="175" t="n"/>
      <c r="AG3095" s="175" t="n"/>
      <c r="AH3095" s="175" t="n"/>
      <c r="AI3095" s="175" t="n"/>
      <c r="AJ3095" s="175" t="n"/>
    </row>
    <row r="3096">
      <c r="B3096" s="175" t="n"/>
      <c r="C3096" s="175" t="n"/>
      <c r="D3096" s="175" t="n"/>
      <c r="E3096" s="175" t="n"/>
      <c r="F3096" s="175" t="n"/>
      <c r="G3096" s="175" t="n"/>
      <c r="H3096" s="175" t="n"/>
      <c r="I3096" s="175" t="n"/>
      <c r="J3096" s="175" t="n"/>
      <c r="K3096" s="175" t="n"/>
      <c r="L3096" s="175" t="n"/>
      <c r="M3096" s="175" t="n"/>
      <c r="N3096" s="175" t="n"/>
      <c r="O3096" s="175" t="n"/>
      <c r="P3096" s="175" t="n"/>
      <c r="Q3096" s="175" t="n"/>
      <c r="R3096" s="175" t="n"/>
      <c r="S3096" s="257" t="n"/>
      <c r="U3096" s="296" t="n"/>
      <c r="V3096" s="175" t="n"/>
      <c r="W3096" s="175" t="n"/>
      <c r="X3096" s="175" t="n"/>
      <c r="Y3096" s="175" t="n"/>
      <c r="Z3096" s="175" t="n"/>
      <c r="AA3096" s="175" t="n"/>
      <c r="AB3096" s="175" t="n"/>
      <c r="AC3096" s="175" t="n"/>
      <c r="AD3096" s="175" t="n"/>
      <c r="AE3096" s="175" t="n"/>
      <c r="AF3096" s="175" t="n"/>
      <c r="AG3096" s="175" t="n"/>
      <c r="AH3096" s="175" t="n"/>
      <c r="AI3096" s="175" t="n"/>
      <c r="AJ3096" s="175" t="n"/>
    </row>
    <row r="3097">
      <c r="B3097" s="175" t="n"/>
      <c r="C3097" s="175" t="n"/>
      <c r="D3097" s="175" t="n"/>
      <c r="E3097" s="175" t="n"/>
      <c r="F3097" s="175" t="n"/>
      <c r="G3097" s="175" t="n"/>
      <c r="H3097" s="175" t="n"/>
      <c r="I3097" s="175" t="n"/>
      <c r="J3097" s="175" t="n"/>
      <c r="K3097" s="175" t="n"/>
      <c r="L3097" s="175" t="n"/>
      <c r="M3097" s="175" t="n"/>
      <c r="N3097" s="175" t="n"/>
      <c r="O3097" s="175" t="n"/>
      <c r="P3097" s="175" t="n"/>
      <c r="Q3097" s="175" t="n"/>
      <c r="R3097" s="175" t="n"/>
      <c r="S3097" s="257" t="n"/>
      <c r="U3097" s="296" t="n"/>
      <c r="V3097" s="175" t="n"/>
      <c r="W3097" s="175" t="n"/>
      <c r="X3097" s="175" t="n"/>
      <c r="Y3097" s="175" t="n"/>
      <c r="Z3097" s="175" t="n"/>
      <c r="AA3097" s="175" t="n"/>
      <c r="AB3097" s="175" t="n"/>
      <c r="AC3097" s="175" t="n"/>
      <c r="AD3097" s="175" t="n"/>
      <c r="AE3097" s="175" t="n"/>
      <c r="AF3097" s="175" t="n"/>
      <c r="AG3097" s="175" t="n"/>
      <c r="AH3097" s="175" t="n"/>
      <c r="AI3097" s="175" t="n"/>
      <c r="AJ3097" s="175" t="n"/>
    </row>
    <row r="3098">
      <c r="B3098" s="175" t="n"/>
      <c r="C3098" s="175" t="n"/>
      <c r="D3098" s="175" t="n"/>
      <c r="E3098" s="175" t="n"/>
      <c r="F3098" s="175" t="n"/>
      <c r="G3098" s="175" t="n"/>
      <c r="H3098" s="175" t="n"/>
      <c r="I3098" s="175" t="n"/>
      <c r="J3098" s="175" t="n"/>
      <c r="K3098" s="175" t="n"/>
      <c r="L3098" s="175" t="n"/>
      <c r="M3098" s="175" t="n"/>
      <c r="N3098" s="175" t="n"/>
      <c r="O3098" s="175" t="n"/>
      <c r="P3098" s="175" t="n"/>
      <c r="Q3098" s="175" t="n"/>
      <c r="R3098" s="175" t="n"/>
      <c r="S3098" s="257" t="n"/>
      <c r="U3098" s="296" t="n"/>
      <c r="V3098" s="175" t="n"/>
      <c r="W3098" s="175" t="n"/>
      <c r="X3098" s="175" t="n"/>
      <c r="Y3098" s="175" t="n"/>
      <c r="Z3098" s="175" t="n"/>
      <c r="AA3098" s="175" t="n"/>
      <c r="AB3098" s="175" t="n"/>
      <c r="AC3098" s="175" t="n"/>
      <c r="AD3098" s="175" t="n"/>
      <c r="AE3098" s="175" t="n"/>
      <c r="AF3098" s="175" t="n"/>
      <c r="AG3098" s="175" t="n"/>
      <c r="AH3098" s="175" t="n"/>
      <c r="AI3098" s="175" t="n"/>
      <c r="AJ3098" s="175" t="n"/>
    </row>
    <row r="3099">
      <c r="B3099" s="175" t="n"/>
      <c r="C3099" s="175" t="n"/>
      <c r="D3099" s="175" t="n"/>
      <c r="E3099" s="175" t="n"/>
      <c r="F3099" s="175" t="n"/>
      <c r="G3099" s="175" t="n"/>
      <c r="H3099" s="175" t="n"/>
      <c r="I3099" s="175" t="n"/>
      <c r="J3099" s="175" t="n"/>
      <c r="K3099" s="175" t="n"/>
      <c r="L3099" s="175" t="n"/>
      <c r="M3099" s="175" t="n"/>
      <c r="N3099" s="175" t="n"/>
      <c r="O3099" s="175" t="n"/>
      <c r="P3099" s="175" t="n"/>
      <c r="Q3099" s="175" t="n"/>
      <c r="R3099" s="175" t="n"/>
      <c r="S3099" s="257" t="n"/>
      <c r="U3099" s="296" t="n"/>
      <c r="V3099" s="175" t="n"/>
      <c r="W3099" s="175" t="n"/>
      <c r="X3099" s="175" t="n"/>
      <c r="Y3099" s="175" t="n"/>
      <c r="Z3099" s="175" t="n"/>
      <c r="AA3099" s="175" t="n"/>
      <c r="AB3099" s="175" t="n"/>
      <c r="AC3099" s="175" t="n"/>
      <c r="AD3099" s="175" t="n"/>
      <c r="AE3099" s="175" t="n"/>
      <c r="AF3099" s="175" t="n"/>
      <c r="AG3099" s="175" t="n"/>
      <c r="AH3099" s="175" t="n"/>
      <c r="AI3099" s="175" t="n"/>
      <c r="AJ3099" s="175" t="n"/>
    </row>
    <row r="3100">
      <c r="B3100" s="175" t="n"/>
      <c r="C3100" s="175" t="n"/>
      <c r="D3100" s="175" t="n"/>
      <c r="E3100" s="175" t="n"/>
      <c r="F3100" s="175" t="n"/>
      <c r="G3100" s="175" t="n"/>
      <c r="H3100" s="175" t="n"/>
      <c r="I3100" s="175" t="n"/>
      <c r="J3100" s="175" t="n"/>
      <c r="K3100" s="175" t="n"/>
      <c r="L3100" s="175" t="n"/>
      <c r="M3100" s="175" t="n"/>
      <c r="N3100" s="175" t="n"/>
      <c r="O3100" s="175" t="n"/>
      <c r="P3100" s="175" t="n"/>
      <c r="Q3100" s="175" t="n"/>
      <c r="R3100" s="175" t="n"/>
      <c r="S3100" s="257" t="n"/>
      <c r="U3100" s="296" t="n"/>
      <c r="V3100" s="175" t="n"/>
      <c r="W3100" s="175" t="n"/>
      <c r="X3100" s="175" t="n"/>
      <c r="Y3100" s="175" t="n"/>
      <c r="Z3100" s="175" t="n"/>
      <c r="AA3100" s="175" t="n"/>
      <c r="AB3100" s="175" t="n"/>
      <c r="AC3100" s="175" t="n"/>
      <c r="AD3100" s="175" t="n"/>
      <c r="AE3100" s="175" t="n"/>
      <c r="AF3100" s="175" t="n"/>
      <c r="AG3100" s="175" t="n"/>
      <c r="AH3100" s="175" t="n"/>
      <c r="AI3100" s="175" t="n"/>
      <c r="AJ3100" s="175" t="n"/>
    </row>
    <row r="3101">
      <c r="B3101" s="175" t="n"/>
      <c r="C3101" s="175" t="n"/>
      <c r="D3101" s="175" t="n"/>
      <c r="E3101" s="175" t="n"/>
      <c r="F3101" s="175" t="n"/>
      <c r="G3101" s="175" t="n"/>
      <c r="H3101" s="175" t="n"/>
      <c r="I3101" s="175" t="n"/>
      <c r="J3101" s="175" t="n"/>
      <c r="K3101" s="175" t="n"/>
      <c r="L3101" s="175" t="n"/>
      <c r="M3101" s="175" t="n"/>
      <c r="N3101" s="175" t="n"/>
      <c r="O3101" s="175" t="n"/>
      <c r="P3101" s="175" t="n"/>
      <c r="Q3101" s="175" t="n"/>
      <c r="R3101" s="175" t="n"/>
      <c r="S3101" s="257" t="n"/>
      <c r="U3101" s="296" t="n"/>
      <c r="V3101" s="175" t="n"/>
      <c r="W3101" s="175" t="n"/>
      <c r="X3101" s="175" t="n"/>
      <c r="Y3101" s="175" t="n"/>
      <c r="Z3101" s="175" t="n"/>
      <c r="AA3101" s="175" t="n"/>
      <c r="AB3101" s="175" t="n"/>
      <c r="AC3101" s="175" t="n"/>
      <c r="AD3101" s="175" t="n"/>
      <c r="AE3101" s="175" t="n"/>
      <c r="AF3101" s="175" t="n"/>
      <c r="AG3101" s="175" t="n"/>
      <c r="AH3101" s="175" t="n"/>
      <c r="AI3101" s="175" t="n"/>
      <c r="AJ3101" s="175" t="n"/>
    </row>
    <row r="3102">
      <c r="B3102" s="175" t="n"/>
      <c r="C3102" s="175" t="n"/>
      <c r="D3102" s="175" t="n"/>
      <c r="E3102" s="175" t="n"/>
      <c r="F3102" s="175" t="n"/>
      <c r="G3102" s="175" t="n"/>
      <c r="H3102" s="175" t="n"/>
      <c r="I3102" s="175" t="n"/>
      <c r="J3102" s="175" t="n"/>
      <c r="K3102" s="175" t="n"/>
      <c r="L3102" s="175" t="n"/>
      <c r="M3102" s="175" t="n"/>
      <c r="N3102" s="175" t="n"/>
      <c r="O3102" s="175" t="n"/>
      <c r="P3102" s="175" t="n"/>
      <c r="Q3102" s="175" t="n"/>
      <c r="R3102" s="175" t="n"/>
      <c r="S3102" s="257" t="n"/>
      <c r="U3102" s="296" t="n"/>
      <c r="V3102" s="175" t="n"/>
      <c r="W3102" s="175" t="n"/>
      <c r="X3102" s="175" t="n"/>
      <c r="Y3102" s="175" t="n"/>
      <c r="Z3102" s="175" t="n"/>
      <c r="AA3102" s="175" t="n"/>
      <c r="AB3102" s="175" t="n"/>
      <c r="AC3102" s="175" t="n"/>
      <c r="AD3102" s="175" t="n"/>
      <c r="AE3102" s="175" t="n"/>
      <c r="AF3102" s="175" t="n"/>
      <c r="AG3102" s="175" t="n"/>
      <c r="AH3102" s="175" t="n"/>
      <c r="AI3102" s="175" t="n"/>
      <c r="AJ3102" s="175" t="n"/>
    </row>
    <row r="3103">
      <c r="B3103" s="175" t="n"/>
      <c r="C3103" s="175" t="n"/>
      <c r="D3103" s="175" t="n"/>
      <c r="E3103" s="175" t="n"/>
      <c r="F3103" s="175" t="n"/>
      <c r="G3103" s="175" t="n"/>
      <c r="H3103" s="175" t="n"/>
      <c r="I3103" s="175" t="n"/>
      <c r="J3103" s="175" t="n"/>
      <c r="K3103" s="175" t="n"/>
      <c r="L3103" s="175" t="n"/>
      <c r="M3103" s="175" t="n"/>
      <c r="N3103" s="175" t="n"/>
      <c r="O3103" s="175" t="n"/>
      <c r="P3103" s="175" t="n"/>
      <c r="Q3103" s="175" t="n"/>
      <c r="R3103" s="175" t="n"/>
      <c r="S3103" s="257" t="n"/>
      <c r="U3103" s="296" t="n"/>
      <c r="V3103" s="175" t="n"/>
      <c r="W3103" s="175" t="n"/>
      <c r="X3103" s="175" t="n"/>
      <c r="Y3103" s="175" t="n"/>
      <c r="Z3103" s="175" t="n"/>
      <c r="AA3103" s="175" t="n"/>
      <c r="AB3103" s="175" t="n"/>
      <c r="AC3103" s="175" t="n"/>
      <c r="AD3103" s="175" t="n"/>
      <c r="AE3103" s="175" t="n"/>
      <c r="AF3103" s="175" t="n"/>
      <c r="AG3103" s="175" t="n"/>
      <c r="AH3103" s="175" t="n"/>
      <c r="AI3103" s="175" t="n"/>
      <c r="AJ3103" s="175" t="n"/>
    </row>
    <row r="3104">
      <c r="B3104" s="175" t="n"/>
      <c r="C3104" s="175" t="n"/>
      <c r="D3104" s="175" t="n"/>
      <c r="E3104" s="175" t="n"/>
      <c r="F3104" s="175" t="n"/>
      <c r="G3104" s="175" t="n"/>
      <c r="H3104" s="175" t="n"/>
      <c r="I3104" s="175" t="n"/>
      <c r="J3104" s="175" t="n"/>
      <c r="K3104" s="175" t="n"/>
      <c r="L3104" s="175" t="n"/>
      <c r="M3104" s="175" t="n"/>
      <c r="N3104" s="175" t="n"/>
      <c r="O3104" s="175" t="n"/>
      <c r="P3104" s="175" t="n"/>
      <c r="Q3104" s="175" t="n"/>
      <c r="R3104" s="175" t="n"/>
      <c r="S3104" s="257" t="n"/>
      <c r="U3104" s="296" t="n"/>
      <c r="V3104" s="175" t="n"/>
      <c r="W3104" s="175" t="n"/>
      <c r="X3104" s="175" t="n"/>
      <c r="Y3104" s="175" t="n"/>
      <c r="Z3104" s="175" t="n"/>
      <c r="AA3104" s="175" t="n"/>
      <c r="AB3104" s="175" t="n"/>
      <c r="AC3104" s="175" t="n"/>
      <c r="AD3104" s="175" t="n"/>
      <c r="AE3104" s="175" t="n"/>
      <c r="AF3104" s="175" t="n"/>
      <c r="AG3104" s="175" t="n"/>
      <c r="AH3104" s="175" t="n"/>
      <c r="AI3104" s="175" t="n"/>
      <c r="AJ3104" s="175" t="n"/>
    </row>
    <row r="3105">
      <c r="B3105" s="175" t="n"/>
      <c r="C3105" s="175" t="n"/>
      <c r="D3105" s="175" t="n"/>
      <c r="E3105" s="175" t="n"/>
      <c r="F3105" s="175" t="n"/>
      <c r="G3105" s="175" t="n"/>
      <c r="H3105" s="175" t="n"/>
      <c r="I3105" s="175" t="n"/>
      <c r="J3105" s="175" t="n"/>
      <c r="K3105" s="175" t="n"/>
      <c r="L3105" s="175" t="n"/>
      <c r="M3105" s="175" t="n"/>
      <c r="N3105" s="175" t="n"/>
      <c r="O3105" s="175" t="n"/>
      <c r="P3105" s="175" t="n"/>
      <c r="Q3105" s="175" t="n"/>
      <c r="R3105" s="175" t="n"/>
      <c r="S3105" s="257" t="n"/>
      <c r="U3105" s="296" t="n"/>
      <c r="V3105" s="175" t="n"/>
      <c r="W3105" s="175" t="n"/>
      <c r="X3105" s="175" t="n"/>
      <c r="Y3105" s="175" t="n"/>
      <c r="Z3105" s="175" t="n"/>
      <c r="AA3105" s="175" t="n"/>
      <c r="AB3105" s="175" t="n"/>
      <c r="AC3105" s="175" t="n"/>
      <c r="AD3105" s="175" t="n"/>
      <c r="AE3105" s="175" t="n"/>
      <c r="AF3105" s="175" t="n"/>
      <c r="AG3105" s="175" t="n"/>
      <c r="AH3105" s="175" t="n"/>
      <c r="AI3105" s="175" t="n"/>
      <c r="AJ3105" s="175" t="n"/>
    </row>
    <row r="3106">
      <c r="B3106" s="175" t="n"/>
      <c r="C3106" s="175" t="n"/>
      <c r="D3106" s="175" t="n"/>
      <c r="E3106" s="175" t="n"/>
      <c r="F3106" s="175" t="n"/>
      <c r="G3106" s="175" t="n"/>
      <c r="H3106" s="175" t="n"/>
      <c r="I3106" s="175" t="n"/>
      <c r="J3106" s="175" t="n"/>
      <c r="K3106" s="175" t="n"/>
      <c r="L3106" s="175" t="n"/>
      <c r="M3106" s="175" t="n"/>
      <c r="N3106" s="175" t="n"/>
      <c r="O3106" s="175" t="n"/>
      <c r="P3106" s="175" t="n"/>
      <c r="Q3106" s="175" t="n"/>
      <c r="R3106" s="175" t="n"/>
      <c r="S3106" s="257" t="n"/>
      <c r="U3106" s="296" t="n"/>
      <c r="V3106" s="175" t="n"/>
      <c r="W3106" s="175" t="n"/>
      <c r="X3106" s="175" t="n"/>
      <c r="Y3106" s="175" t="n"/>
      <c r="Z3106" s="175" t="n"/>
      <c r="AA3106" s="175" t="n"/>
      <c r="AB3106" s="175" t="n"/>
      <c r="AC3106" s="175" t="n"/>
      <c r="AD3106" s="175" t="n"/>
      <c r="AE3106" s="175" t="n"/>
      <c r="AF3106" s="175" t="n"/>
      <c r="AG3106" s="175" t="n"/>
      <c r="AH3106" s="175" t="n"/>
      <c r="AI3106" s="175" t="n"/>
      <c r="AJ3106" s="175" t="n"/>
    </row>
    <row r="3107">
      <c r="B3107" s="175" t="n"/>
      <c r="C3107" s="175" t="n"/>
      <c r="D3107" s="175" t="n"/>
      <c r="E3107" s="175" t="n"/>
      <c r="F3107" s="175" t="n"/>
      <c r="G3107" s="175" t="n"/>
      <c r="H3107" s="175" t="n"/>
      <c r="I3107" s="175" t="n"/>
      <c r="J3107" s="175" t="n"/>
      <c r="K3107" s="175" t="n"/>
      <c r="L3107" s="175" t="n"/>
      <c r="M3107" s="175" t="n"/>
      <c r="N3107" s="175" t="n"/>
      <c r="O3107" s="175" t="n"/>
      <c r="P3107" s="175" t="n"/>
      <c r="Q3107" s="175" t="n"/>
      <c r="R3107" s="175" t="n"/>
      <c r="S3107" s="257" t="n"/>
      <c r="U3107" s="296" t="n"/>
      <c r="V3107" s="175" t="n"/>
      <c r="W3107" s="175" t="n"/>
      <c r="X3107" s="175" t="n"/>
      <c r="Y3107" s="175" t="n"/>
      <c r="Z3107" s="175" t="n"/>
      <c r="AA3107" s="175" t="n"/>
      <c r="AB3107" s="175" t="n"/>
      <c r="AC3107" s="175" t="n"/>
      <c r="AD3107" s="175" t="n"/>
      <c r="AE3107" s="175" t="n"/>
      <c r="AF3107" s="175" t="n"/>
      <c r="AG3107" s="175" t="n"/>
      <c r="AH3107" s="175" t="n"/>
      <c r="AI3107" s="175" t="n"/>
      <c r="AJ3107" s="175" t="n"/>
    </row>
    <row r="3108">
      <c r="B3108" s="175" t="n"/>
      <c r="C3108" s="175" t="n"/>
      <c r="D3108" s="175" t="n"/>
      <c r="E3108" s="175" t="n"/>
      <c r="F3108" s="175" t="n"/>
      <c r="G3108" s="175" t="n"/>
      <c r="H3108" s="175" t="n"/>
      <c r="I3108" s="175" t="n"/>
      <c r="J3108" s="175" t="n"/>
      <c r="K3108" s="175" t="n"/>
      <c r="L3108" s="175" t="n"/>
      <c r="M3108" s="175" t="n"/>
      <c r="N3108" s="175" t="n"/>
      <c r="O3108" s="175" t="n"/>
      <c r="P3108" s="175" t="n"/>
      <c r="Q3108" s="175" t="n"/>
      <c r="R3108" s="175" t="n"/>
      <c r="S3108" s="257" t="n"/>
      <c r="U3108" s="296" t="n"/>
      <c r="V3108" s="175" t="n"/>
      <c r="W3108" s="175" t="n"/>
      <c r="X3108" s="175" t="n"/>
      <c r="Y3108" s="175" t="n"/>
      <c r="Z3108" s="175" t="n"/>
      <c r="AA3108" s="175" t="n"/>
      <c r="AB3108" s="175" t="n"/>
      <c r="AC3108" s="175" t="n"/>
      <c r="AD3108" s="175" t="n"/>
      <c r="AE3108" s="175" t="n"/>
      <c r="AF3108" s="175" t="n"/>
      <c r="AG3108" s="175" t="n"/>
      <c r="AH3108" s="175" t="n"/>
      <c r="AI3108" s="175" t="n"/>
      <c r="AJ3108" s="175" t="n"/>
    </row>
    <row r="3109">
      <c r="B3109" s="175" t="n"/>
      <c r="C3109" s="175" t="n"/>
      <c r="D3109" s="175" t="n"/>
      <c r="E3109" s="175" t="n"/>
      <c r="F3109" s="175" t="n"/>
      <c r="G3109" s="175" t="n"/>
      <c r="H3109" s="175" t="n"/>
      <c r="I3109" s="175" t="n"/>
      <c r="J3109" s="175" t="n"/>
      <c r="K3109" s="175" t="n"/>
      <c r="L3109" s="175" t="n"/>
      <c r="M3109" s="175" t="n"/>
      <c r="N3109" s="175" t="n"/>
      <c r="O3109" s="175" t="n"/>
      <c r="P3109" s="175" t="n"/>
      <c r="Q3109" s="175" t="n"/>
      <c r="R3109" s="175" t="n"/>
      <c r="S3109" s="257" t="n"/>
      <c r="U3109" s="296" t="n"/>
      <c r="V3109" s="175" t="n"/>
      <c r="W3109" s="175" t="n"/>
      <c r="X3109" s="175" t="n"/>
      <c r="Y3109" s="175" t="n"/>
      <c r="Z3109" s="175" t="n"/>
      <c r="AA3109" s="175" t="n"/>
      <c r="AB3109" s="175" t="n"/>
      <c r="AC3109" s="175" t="n"/>
      <c r="AD3109" s="175" t="n"/>
      <c r="AE3109" s="175" t="n"/>
      <c r="AF3109" s="175" t="n"/>
      <c r="AG3109" s="175" t="n"/>
      <c r="AH3109" s="175" t="n"/>
      <c r="AI3109" s="175" t="n"/>
      <c r="AJ3109" s="175" t="n"/>
    </row>
    <row r="3110">
      <c r="B3110" s="175" t="n"/>
      <c r="C3110" s="175" t="n"/>
      <c r="D3110" s="175" t="n"/>
      <c r="E3110" s="175" t="n"/>
      <c r="F3110" s="175" t="n"/>
      <c r="G3110" s="175" t="n"/>
      <c r="H3110" s="175" t="n"/>
      <c r="I3110" s="175" t="n"/>
      <c r="J3110" s="175" t="n"/>
      <c r="K3110" s="175" t="n"/>
      <c r="L3110" s="175" t="n"/>
      <c r="M3110" s="175" t="n"/>
      <c r="N3110" s="175" t="n"/>
      <c r="O3110" s="175" t="n"/>
      <c r="P3110" s="175" t="n"/>
      <c r="Q3110" s="175" t="n"/>
      <c r="R3110" s="175" t="n"/>
      <c r="S3110" s="257" t="n"/>
      <c r="U3110" s="296" t="n"/>
      <c r="V3110" s="175" t="n"/>
      <c r="W3110" s="175" t="n"/>
      <c r="X3110" s="175" t="n"/>
      <c r="Y3110" s="175" t="n"/>
      <c r="Z3110" s="175" t="n"/>
      <c r="AA3110" s="175" t="n"/>
      <c r="AB3110" s="175" t="n"/>
      <c r="AC3110" s="175" t="n"/>
      <c r="AD3110" s="175" t="n"/>
      <c r="AE3110" s="175" t="n"/>
      <c r="AF3110" s="175" t="n"/>
      <c r="AG3110" s="175" t="n"/>
      <c r="AH3110" s="175" t="n"/>
      <c r="AI3110" s="175" t="n"/>
      <c r="AJ3110" s="175" t="n"/>
    </row>
    <row r="3111">
      <c r="B3111" s="175" t="n"/>
      <c r="C3111" s="175" t="n"/>
      <c r="D3111" s="175" t="n"/>
      <c r="E3111" s="175" t="n"/>
      <c r="F3111" s="175" t="n"/>
      <c r="G3111" s="175" t="n"/>
      <c r="H3111" s="175" t="n"/>
      <c r="I3111" s="175" t="n"/>
      <c r="J3111" s="175" t="n"/>
      <c r="K3111" s="175" t="n"/>
      <c r="L3111" s="175" t="n"/>
      <c r="M3111" s="175" t="n"/>
      <c r="N3111" s="175" t="n"/>
      <c r="O3111" s="175" t="n"/>
      <c r="P3111" s="175" t="n"/>
      <c r="Q3111" s="175" t="n"/>
      <c r="R3111" s="175" t="n"/>
      <c r="S3111" s="257" t="n"/>
      <c r="U3111" s="296" t="n"/>
      <c r="V3111" s="175" t="n"/>
      <c r="W3111" s="175" t="n"/>
      <c r="X3111" s="175" t="n"/>
      <c r="Y3111" s="175" t="n"/>
      <c r="Z3111" s="175" t="n"/>
      <c r="AA3111" s="175" t="n"/>
      <c r="AB3111" s="175" t="n"/>
      <c r="AC3111" s="175" t="n"/>
      <c r="AD3111" s="175" t="n"/>
      <c r="AE3111" s="175" t="n"/>
      <c r="AF3111" s="175" t="n"/>
      <c r="AG3111" s="175" t="n"/>
      <c r="AH3111" s="175" t="n"/>
      <c r="AI3111" s="175" t="n"/>
      <c r="AJ3111" s="175" t="n"/>
    </row>
    <row r="3112">
      <c r="B3112" s="175" t="n"/>
      <c r="C3112" s="175" t="n"/>
      <c r="D3112" s="175" t="n"/>
      <c r="E3112" s="175" t="n"/>
      <c r="F3112" s="175" t="n"/>
      <c r="G3112" s="175" t="n"/>
      <c r="H3112" s="175" t="n"/>
      <c r="I3112" s="175" t="n"/>
      <c r="J3112" s="175" t="n"/>
      <c r="K3112" s="175" t="n"/>
      <c r="L3112" s="175" t="n"/>
      <c r="M3112" s="175" t="n"/>
      <c r="N3112" s="175" t="n"/>
      <c r="O3112" s="175" t="n"/>
      <c r="P3112" s="175" t="n"/>
      <c r="Q3112" s="175" t="n"/>
      <c r="R3112" s="175" t="n"/>
      <c r="S3112" s="257" t="n"/>
      <c r="U3112" s="296" t="n"/>
      <c r="V3112" s="175" t="n"/>
      <c r="W3112" s="175" t="n"/>
      <c r="X3112" s="175" t="n"/>
      <c r="Y3112" s="175" t="n"/>
      <c r="Z3112" s="175" t="n"/>
      <c r="AA3112" s="175" t="n"/>
      <c r="AB3112" s="175" t="n"/>
      <c r="AC3112" s="175" t="n"/>
      <c r="AD3112" s="175" t="n"/>
      <c r="AE3112" s="175" t="n"/>
      <c r="AF3112" s="175" t="n"/>
      <c r="AG3112" s="175" t="n"/>
      <c r="AH3112" s="175" t="n"/>
      <c r="AI3112" s="175" t="n"/>
      <c r="AJ3112" s="175" t="n"/>
    </row>
    <row r="3113">
      <c r="B3113" s="175" t="n"/>
      <c r="C3113" s="175" t="n"/>
      <c r="D3113" s="175" t="n"/>
      <c r="E3113" s="175" t="n"/>
      <c r="F3113" s="175" t="n"/>
      <c r="G3113" s="175" t="n"/>
      <c r="H3113" s="175" t="n"/>
      <c r="I3113" s="175" t="n"/>
      <c r="J3113" s="175" t="n"/>
      <c r="K3113" s="175" t="n"/>
      <c r="L3113" s="175" t="n"/>
      <c r="M3113" s="175" t="n"/>
      <c r="N3113" s="175" t="n"/>
      <c r="O3113" s="175" t="n"/>
      <c r="P3113" s="175" t="n"/>
      <c r="Q3113" s="175" t="n"/>
      <c r="R3113" s="175" t="n"/>
      <c r="S3113" s="257" t="n"/>
      <c r="U3113" s="296" t="n"/>
      <c r="V3113" s="175" t="n"/>
      <c r="W3113" s="175" t="n"/>
      <c r="X3113" s="175" t="n"/>
      <c r="Y3113" s="175" t="n"/>
      <c r="Z3113" s="175" t="n"/>
      <c r="AA3113" s="175" t="n"/>
      <c r="AB3113" s="175" t="n"/>
      <c r="AC3113" s="175" t="n"/>
      <c r="AD3113" s="175" t="n"/>
      <c r="AE3113" s="175" t="n"/>
      <c r="AF3113" s="175" t="n"/>
      <c r="AG3113" s="175" t="n"/>
      <c r="AH3113" s="175" t="n"/>
      <c r="AI3113" s="175" t="n"/>
      <c r="AJ3113" s="175" t="n"/>
    </row>
    <row r="3114">
      <c r="B3114" s="175" t="n"/>
      <c r="C3114" s="175" t="n"/>
      <c r="D3114" s="175" t="n"/>
      <c r="E3114" s="175" t="n"/>
      <c r="F3114" s="175" t="n"/>
      <c r="G3114" s="175" t="n"/>
      <c r="H3114" s="175" t="n"/>
      <c r="I3114" s="175" t="n"/>
      <c r="J3114" s="175" t="n"/>
      <c r="K3114" s="175" t="n"/>
      <c r="L3114" s="175" t="n"/>
      <c r="M3114" s="175" t="n"/>
      <c r="N3114" s="175" t="n"/>
      <c r="O3114" s="175" t="n"/>
      <c r="P3114" s="175" t="n"/>
      <c r="Q3114" s="175" t="n"/>
      <c r="R3114" s="175" t="n"/>
      <c r="S3114" s="257" t="n"/>
      <c r="U3114" s="296" t="n"/>
      <c r="V3114" s="175" t="n"/>
      <c r="W3114" s="175" t="n"/>
      <c r="X3114" s="175" t="n"/>
      <c r="Y3114" s="175" t="n"/>
      <c r="Z3114" s="175" t="n"/>
      <c r="AA3114" s="175" t="n"/>
      <c r="AB3114" s="175" t="n"/>
      <c r="AC3114" s="175" t="n"/>
      <c r="AD3114" s="175" t="n"/>
      <c r="AE3114" s="175" t="n"/>
      <c r="AF3114" s="175" t="n"/>
      <c r="AG3114" s="175" t="n"/>
      <c r="AH3114" s="175" t="n"/>
      <c r="AI3114" s="175" t="n"/>
      <c r="AJ3114" s="175" t="n"/>
    </row>
    <row r="3115">
      <c r="B3115" s="175" t="n"/>
      <c r="C3115" s="175" t="n"/>
      <c r="D3115" s="175" t="n"/>
      <c r="E3115" s="175" t="n"/>
      <c r="F3115" s="175" t="n"/>
      <c r="G3115" s="175" t="n"/>
      <c r="H3115" s="175" t="n"/>
      <c r="I3115" s="175" t="n"/>
      <c r="J3115" s="175" t="n"/>
      <c r="K3115" s="175" t="n"/>
      <c r="L3115" s="175" t="n"/>
      <c r="M3115" s="175" t="n"/>
      <c r="N3115" s="175" t="n"/>
      <c r="O3115" s="175" t="n"/>
      <c r="P3115" s="175" t="n"/>
      <c r="Q3115" s="175" t="n"/>
      <c r="R3115" s="175" t="n"/>
      <c r="S3115" s="257" t="n"/>
      <c r="U3115" s="296" t="n"/>
      <c r="V3115" s="175" t="n"/>
      <c r="W3115" s="175" t="n"/>
      <c r="X3115" s="175" t="n"/>
      <c r="Y3115" s="175" t="n"/>
      <c r="Z3115" s="175" t="n"/>
      <c r="AA3115" s="175" t="n"/>
      <c r="AB3115" s="175" t="n"/>
      <c r="AC3115" s="175" t="n"/>
      <c r="AD3115" s="175" t="n"/>
      <c r="AE3115" s="175" t="n"/>
      <c r="AF3115" s="175" t="n"/>
      <c r="AG3115" s="175" t="n"/>
      <c r="AH3115" s="175" t="n"/>
      <c r="AI3115" s="175" t="n"/>
      <c r="AJ3115" s="175" t="n"/>
    </row>
    <row r="3116">
      <c r="B3116" s="175" t="n"/>
      <c r="C3116" s="175" t="n"/>
      <c r="D3116" s="175" t="n"/>
      <c r="E3116" s="175" t="n"/>
      <c r="F3116" s="175" t="n"/>
      <c r="G3116" s="175" t="n"/>
      <c r="H3116" s="175" t="n"/>
      <c r="I3116" s="175" t="n"/>
      <c r="J3116" s="175" t="n"/>
      <c r="K3116" s="175" t="n"/>
      <c r="L3116" s="175" t="n"/>
      <c r="M3116" s="175" t="n"/>
      <c r="N3116" s="175" t="n"/>
      <c r="O3116" s="175" t="n"/>
      <c r="P3116" s="175" t="n"/>
      <c r="Q3116" s="175" t="n"/>
      <c r="R3116" s="175" t="n"/>
      <c r="S3116" s="257" t="n"/>
      <c r="U3116" s="296" t="n"/>
      <c r="V3116" s="175" t="n"/>
      <c r="W3116" s="175" t="n"/>
      <c r="X3116" s="175" t="n"/>
      <c r="Y3116" s="175" t="n"/>
      <c r="Z3116" s="175" t="n"/>
      <c r="AA3116" s="175" t="n"/>
      <c r="AB3116" s="175" t="n"/>
      <c r="AC3116" s="175" t="n"/>
      <c r="AD3116" s="175" t="n"/>
      <c r="AE3116" s="175" t="n"/>
      <c r="AF3116" s="175" t="n"/>
      <c r="AG3116" s="175" t="n"/>
      <c r="AH3116" s="175" t="n"/>
      <c r="AI3116" s="175" t="n"/>
      <c r="AJ3116" s="175" t="n"/>
    </row>
    <row r="3117">
      <c r="B3117" s="175" t="n"/>
      <c r="C3117" s="175" t="n"/>
      <c r="D3117" s="175" t="n"/>
      <c r="E3117" s="175" t="n"/>
      <c r="F3117" s="175" t="n"/>
      <c r="G3117" s="175" t="n"/>
      <c r="H3117" s="175" t="n"/>
      <c r="I3117" s="175" t="n"/>
      <c r="J3117" s="175" t="n"/>
      <c r="K3117" s="175" t="n"/>
      <c r="L3117" s="175" t="n"/>
      <c r="M3117" s="175" t="n"/>
      <c r="N3117" s="175" t="n"/>
      <c r="O3117" s="175" t="n"/>
      <c r="P3117" s="175" t="n"/>
      <c r="Q3117" s="175" t="n"/>
      <c r="R3117" s="175" t="n"/>
      <c r="S3117" s="257" t="n"/>
      <c r="U3117" s="296" t="n"/>
      <c r="V3117" s="175" t="n"/>
      <c r="W3117" s="175" t="n"/>
      <c r="X3117" s="175" t="n"/>
      <c r="Y3117" s="175" t="n"/>
      <c r="Z3117" s="175" t="n"/>
      <c r="AA3117" s="175" t="n"/>
      <c r="AB3117" s="175" t="n"/>
      <c r="AC3117" s="175" t="n"/>
      <c r="AD3117" s="175" t="n"/>
      <c r="AE3117" s="175" t="n"/>
      <c r="AF3117" s="175" t="n"/>
      <c r="AG3117" s="175" t="n"/>
      <c r="AH3117" s="175" t="n"/>
      <c r="AI3117" s="175" t="n"/>
      <c r="AJ3117" s="175" t="n"/>
    </row>
    <row r="3118">
      <c r="B3118" s="175" t="n"/>
      <c r="C3118" s="175" t="n"/>
      <c r="D3118" s="175" t="n"/>
      <c r="E3118" s="175" t="n"/>
      <c r="F3118" s="175" t="n"/>
      <c r="G3118" s="175" t="n"/>
      <c r="H3118" s="175" t="n"/>
      <c r="I3118" s="175" t="n"/>
      <c r="J3118" s="175" t="n"/>
      <c r="K3118" s="175" t="n"/>
      <c r="L3118" s="175" t="n"/>
      <c r="M3118" s="175" t="n"/>
      <c r="N3118" s="175" t="n"/>
      <c r="O3118" s="175" t="n"/>
      <c r="P3118" s="175" t="n"/>
      <c r="Q3118" s="175" t="n"/>
      <c r="R3118" s="175" t="n"/>
      <c r="S3118" s="257" t="n"/>
      <c r="U3118" s="296" t="n"/>
      <c r="V3118" s="175" t="n"/>
      <c r="W3118" s="175" t="n"/>
      <c r="X3118" s="175" t="n"/>
      <c r="Y3118" s="175" t="n"/>
      <c r="Z3118" s="175" t="n"/>
      <c r="AA3118" s="175" t="n"/>
      <c r="AB3118" s="175" t="n"/>
      <c r="AC3118" s="175" t="n"/>
      <c r="AD3118" s="175" t="n"/>
      <c r="AE3118" s="175" t="n"/>
      <c r="AF3118" s="175" t="n"/>
      <c r="AG3118" s="175" t="n"/>
      <c r="AH3118" s="175" t="n"/>
      <c r="AI3118" s="175" t="n"/>
      <c r="AJ3118" s="175" t="n"/>
    </row>
    <row r="3119">
      <c r="B3119" s="175" t="n"/>
      <c r="C3119" s="175" t="n"/>
      <c r="D3119" s="175" t="n"/>
      <c r="E3119" s="175" t="n"/>
      <c r="F3119" s="175" t="n"/>
      <c r="G3119" s="175" t="n"/>
      <c r="H3119" s="175" t="n"/>
      <c r="I3119" s="175" t="n"/>
      <c r="J3119" s="175" t="n"/>
      <c r="K3119" s="175" t="n"/>
      <c r="L3119" s="175" t="n"/>
      <c r="M3119" s="175" t="n"/>
      <c r="N3119" s="175" t="n"/>
      <c r="O3119" s="175" t="n"/>
      <c r="P3119" s="175" t="n"/>
      <c r="Q3119" s="175" t="n"/>
      <c r="R3119" s="175" t="n"/>
      <c r="S3119" s="257" t="n"/>
      <c r="U3119" s="296" t="n"/>
      <c r="V3119" s="175" t="n"/>
      <c r="W3119" s="175" t="n"/>
      <c r="X3119" s="175" t="n"/>
      <c r="Y3119" s="175" t="n"/>
      <c r="Z3119" s="175" t="n"/>
      <c r="AA3119" s="175" t="n"/>
      <c r="AB3119" s="175" t="n"/>
      <c r="AC3119" s="175" t="n"/>
      <c r="AD3119" s="175" t="n"/>
      <c r="AE3119" s="175" t="n"/>
      <c r="AF3119" s="175" t="n"/>
      <c r="AG3119" s="175" t="n"/>
      <c r="AH3119" s="175" t="n"/>
      <c r="AI3119" s="175" t="n"/>
      <c r="AJ3119" s="175" t="n"/>
    </row>
    <row r="3120">
      <c r="B3120" s="175" t="n"/>
      <c r="C3120" s="175" t="n"/>
      <c r="D3120" s="175" t="n"/>
      <c r="E3120" s="175" t="n"/>
      <c r="F3120" s="175" t="n"/>
      <c r="G3120" s="175" t="n"/>
      <c r="H3120" s="175" t="n"/>
      <c r="I3120" s="175" t="n"/>
      <c r="J3120" s="175" t="n"/>
      <c r="K3120" s="175" t="n"/>
      <c r="L3120" s="175" t="n"/>
      <c r="M3120" s="175" t="n"/>
      <c r="N3120" s="175" t="n"/>
      <c r="O3120" s="175" t="n"/>
      <c r="P3120" s="175" t="n"/>
      <c r="Q3120" s="175" t="n"/>
      <c r="R3120" s="175" t="n"/>
      <c r="S3120" s="257" t="n"/>
      <c r="U3120" s="296" t="n"/>
      <c r="V3120" s="175" t="n"/>
      <c r="W3120" s="175" t="n"/>
      <c r="X3120" s="175" t="n"/>
      <c r="Y3120" s="175" t="n"/>
      <c r="Z3120" s="175" t="n"/>
      <c r="AA3120" s="175" t="n"/>
      <c r="AB3120" s="175" t="n"/>
      <c r="AC3120" s="175" t="n"/>
      <c r="AD3120" s="175" t="n"/>
      <c r="AE3120" s="175" t="n"/>
      <c r="AF3120" s="175" t="n"/>
      <c r="AG3120" s="175" t="n"/>
      <c r="AH3120" s="175" t="n"/>
      <c r="AI3120" s="175" t="n"/>
      <c r="AJ3120" s="175" t="n"/>
    </row>
    <row r="3121">
      <c r="B3121" s="175" t="n"/>
      <c r="C3121" s="175" t="n"/>
      <c r="D3121" s="175" t="n"/>
      <c r="E3121" s="175" t="n"/>
      <c r="F3121" s="175" t="n"/>
      <c r="G3121" s="175" t="n"/>
      <c r="H3121" s="175" t="n"/>
      <c r="I3121" s="175" t="n"/>
      <c r="J3121" s="175" t="n"/>
      <c r="K3121" s="175" t="n"/>
      <c r="L3121" s="175" t="n"/>
      <c r="M3121" s="175" t="n"/>
      <c r="N3121" s="175" t="n"/>
      <c r="O3121" s="175" t="n"/>
      <c r="P3121" s="175" t="n"/>
      <c r="Q3121" s="175" t="n"/>
      <c r="R3121" s="175" t="n"/>
      <c r="S3121" s="257" t="n"/>
      <c r="U3121" s="296" t="n"/>
      <c r="V3121" s="175" t="n"/>
      <c r="W3121" s="175" t="n"/>
      <c r="X3121" s="175" t="n"/>
      <c r="Y3121" s="175" t="n"/>
      <c r="Z3121" s="175" t="n"/>
      <c r="AA3121" s="175" t="n"/>
      <c r="AB3121" s="175" t="n"/>
      <c r="AC3121" s="175" t="n"/>
      <c r="AD3121" s="175" t="n"/>
      <c r="AE3121" s="175" t="n"/>
      <c r="AF3121" s="175" t="n"/>
      <c r="AG3121" s="175" t="n"/>
      <c r="AH3121" s="175" t="n"/>
      <c r="AI3121" s="175" t="n"/>
      <c r="AJ3121" s="175" t="n"/>
    </row>
    <row r="3122">
      <c r="B3122" s="175" t="n"/>
      <c r="C3122" s="175" t="n"/>
      <c r="D3122" s="175" t="n"/>
      <c r="E3122" s="175" t="n"/>
      <c r="F3122" s="175" t="n"/>
      <c r="G3122" s="175" t="n"/>
      <c r="H3122" s="175" t="n"/>
      <c r="I3122" s="175" t="n"/>
      <c r="J3122" s="175" t="n"/>
      <c r="K3122" s="175" t="n"/>
      <c r="L3122" s="175" t="n"/>
      <c r="M3122" s="175" t="n"/>
      <c r="N3122" s="175" t="n"/>
      <c r="O3122" s="175" t="n"/>
      <c r="P3122" s="175" t="n"/>
      <c r="Q3122" s="175" t="n"/>
      <c r="R3122" s="175" t="n"/>
      <c r="S3122" s="257" t="n"/>
      <c r="U3122" s="296" t="n"/>
      <c r="V3122" s="175" t="n"/>
      <c r="W3122" s="175" t="n"/>
      <c r="X3122" s="175" t="n"/>
      <c r="Y3122" s="175" t="n"/>
      <c r="Z3122" s="175" t="n"/>
      <c r="AA3122" s="175" t="n"/>
      <c r="AB3122" s="175" t="n"/>
      <c r="AC3122" s="175" t="n"/>
      <c r="AD3122" s="175" t="n"/>
      <c r="AE3122" s="175" t="n"/>
      <c r="AF3122" s="175" t="n"/>
      <c r="AG3122" s="175" t="n"/>
      <c r="AH3122" s="175" t="n"/>
      <c r="AI3122" s="175" t="n"/>
      <c r="AJ3122" s="175" t="n"/>
    </row>
    <row r="3123">
      <c r="B3123" s="175" t="n"/>
      <c r="C3123" s="175" t="n"/>
      <c r="D3123" s="175" t="n"/>
      <c r="E3123" s="175" t="n"/>
      <c r="F3123" s="175" t="n"/>
      <c r="G3123" s="175" t="n"/>
      <c r="H3123" s="175" t="n"/>
      <c r="I3123" s="175" t="n"/>
      <c r="J3123" s="175" t="n"/>
      <c r="K3123" s="175" t="n"/>
      <c r="L3123" s="175" t="n"/>
      <c r="M3123" s="175" t="n"/>
      <c r="N3123" s="175" t="n"/>
      <c r="O3123" s="175" t="n"/>
      <c r="P3123" s="175" t="n"/>
      <c r="Q3123" s="175" t="n"/>
      <c r="R3123" s="175" t="n"/>
      <c r="S3123" s="257" t="n"/>
      <c r="U3123" s="296" t="n"/>
      <c r="V3123" s="175" t="n"/>
      <c r="W3123" s="175" t="n"/>
      <c r="X3123" s="175" t="n"/>
      <c r="Y3123" s="175" t="n"/>
      <c r="Z3123" s="175" t="n"/>
      <c r="AA3123" s="175" t="n"/>
      <c r="AB3123" s="175" t="n"/>
      <c r="AC3123" s="175" t="n"/>
      <c r="AD3123" s="175" t="n"/>
      <c r="AE3123" s="175" t="n"/>
      <c r="AF3123" s="175" t="n"/>
      <c r="AG3123" s="175" t="n"/>
      <c r="AH3123" s="175" t="n"/>
      <c r="AI3123" s="175" t="n"/>
      <c r="AJ3123" s="175" t="n"/>
    </row>
    <row r="3124">
      <c r="B3124" s="175" t="n"/>
      <c r="C3124" s="175" t="n"/>
      <c r="D3124" s="175" t="n"/>
      <c r="E3124" s="175" t="n"/>
      <c r="F3124" s="175" t="n"/>
      <c r="G3124" s="175" t="n"/>
      <c r="H3124" s="175" t="n"/>
      <c r="I3124" s="175" t="n"/>
      <c r="J3124" s="175" t="n"/>
      <c r="K3124" s="175" t="n"/>
      <c r="L3124" s="175" t="n"/>
      <c r="M3124" s="175" t="n"/>
      <c r="N3124" s="175" t="n"/>
      <c r="O3124" s="175" t="n"/>
      <c r="P3124" s="175" t="n"/>
      <c r="Q3124" s="175" t="n"/>
      <c r="R3124" s="175" t="n"/>
      <c r="S3124" s="257" t="n"/>
      <c r="U3124" s="296" t="n"/>
      <c r="V3124" s="175" t="n"/>
      <c r="W3124" s="175" t="n"/>
      <c r="X3124" s="175" t="n"/>
      <c r="Y3124" s="175" t="n"/>
      <c r="Z3124" s="175" t="n"/>
      <c r="AA3124" s="175" t="n"/>
      <c r="AB3124" s="175" t="n"/>
      <c r="AC3124" s="175" t="n"/>
      <c r="AD3124" s="175" t="n"/>
      <c r="AE3124" s="175" t="n"/>
      <c r="AF3124" s="175" t="n"/>
      <c r="AG3124" s="175" t="n"/>
      <c r="AH3124" s="175" t="n"/>
      <c r="AI3124" s="175" t="n"/>
      <c r="AJ3124" s="175" t="n"/>
    </row>
    <row r="3125">
      <c r="B3125" s="175" t="n"/>
      <c r="C3125" s="175" t="n"/>
      <c r="D3125" s="175" t="n"/>
      <c r="E3125" s="175" t="n"/>
      <c r="F3125" s="175" t="n"/>
      <c r="G3125" s="175" t="n"/>
      <c r="H3125" s="175" t="n"/>
      <c r="I3125" s="175" t="n"/>
      <c r="J3125" s="175" t="n"/>
      <c r="K3125" s="175" t="n"/>
      <c r="L3125" s="175" t="n"/>
      <c r="M3125" s="175" t="n"/>
      <c r="N3125" s="175" t="n"/>
      <c r="O3125" s="175" t="n"/>
      <c r="P3125" s="175" t="n"/>
      <c r="Q3125" s="175" t="n"/>
      <c r="R3125" s="175" t="n"/>
      <c r="S3125" s="257" t="n"/>
      <c r="U3125" s="296" t="n"/>
      <c r="V3125" s="175" t="n"/>
      <c r="W3125" s="175" t="n"/>
      <c r="X3125" s="175" t="n"/>
      <c r="Y3125" s="175" t="n"/>
      <c r="Z3125" s="175" t="n"/>
      <c r="AA3125" s="175" t="n"/>
      <c r="AB3125" s="175" t="n"/>
      <c r="AC3125" s="175" t="n"/>
      <c r="AD3125" s="175" t="n"/>
      <c r="AE3125" s="175" t="n"/>
      <c r="AF3125" s="175" t="n"/>
      <c r="AG3125" s="175" t="n"/>
      <c r="AH3125" s="175" t="n"/>
      <c r="AI3125" s="175" t="n"/>
      <c r="AJ3125" s="175" t="n"/>
    </row>
    <row r="3126">
      <c r="B3126" s="175" t="n"/>
      <c r="C3126" s="175" t="n"/>
      <c r="D3126" s="175" t="n"/>
      <c r="E3126" s="175" t="n"/>
      <c r="F3126" s="175" t="n"/>
      <c r="G3126" s="175" t="n"/>
      <c r="H3126" s="175" t="n"/>
      <c r="I3126" s="175" t="n"/>
      <c r="J3126" s="175" t="n"/>
      <c r="K3126" s="175" t="n"/>
      <c r="L3126" s="175" t="n"/>
      <c r="M3126" s="175" t="n"/>
      <c r="N3126" s="175" t="n"/>
      <c r="O3126" s="175" t="n"/>
      <c r="P3126" s="175" t="n"/>
      <c r="Q3126" s="175" t="n"/>
      <c r="R3126" s="175" t="n"/>
      <c r="S3126" s="257" t="n"/>
      <c r="U3126" s="296" t="n"/>
      <c r="V3126" s="175" t="n"/>
      <c r="W3126" s="175" t="n"/>
      <c r="X3126" s="175" t="n"/>
      <c r="Y3126" s="175" t="n"/>
      <c r="Z3126" s="175" t="n"/>
      <c r="AA3126" s="175" t="n"/>
      <c r="AB3126" s="175" t="n"/>
      <c r="AC3126" s="175" t="n"/>
      <c r="AD3126" s="175" t="n"/>
      <c r="AE3126" s="175" t="n"/>
      <c r="AF3126" s="175" t="n"/>
      <c r="AG3126" s="175" t="n"/>
      <c r="AH3126" s="175" t="n"/>
      <c r="AI3126" s="175" t="n"/>
      <c r="AJ3126" s="175" t="n"/>
    </row>
    <row r="3127">
      <c r="B3127" s="175" t="n"/>
      <c r="C3127" s="175" t="n"/>
      <c r="D3127" s="175" t="n"/>
      <c r="E3127" s="175" t="n"/>
      <c r="F3127" s="175" t="n"/>
      <c r="G3127" s="175" t="n"/>
      <c r="H3127" s="175" t="n"/>
      <c r="I3127" s="175" t="n"/>
      <c r="J3127" s="175" t="n"/>
      <c r="K3127" s="175" t="n"/>
      <c r="L3127" s="175" t="n"/>
      <c r="M3127" s="175" t="n"/>
      <c r="N3127" s="175" t="n"/>
      <c r="O3127" s="175" t="n"/>
      <c r="P3127" s="175" t="n"/>
      <c r="Q3127" s="175" t="n"/>
      <c r="R3127" s="175" t="n"/>
      <c r="S3127" s="257" t="n"/>
      <c r="U3127" s="296" t="n"/>
      <c r="V3127" s="175" t="n"/>
      <c r="W3127" s="175" t="n"/>
      <c r="X3127" s="175" t="n"/>
      <c r="Y3127" s="175" t="n"/>
      <c r="Z3127" s="175" t="n"/>
      <c r="AA3127" s="175" t="n"/>
      <c r="AB3127" s="175" t="n"/>
      <c r="AC3127" s="175" t="n"/>
      <c r="AD3127" s="175" t="n"/>
      <c r="AE3127" s="175" t="n"/>
      <c r="AF3127" s="175" t="n"/>
      <c r="AG3127" s="175" t="n"/>
      <c r="AH3127" s="175" t="n"/>
      <c r="AI3127" s="175" t="n"/>
      <c r="AJ3127" s="175" t="n"/>
    </row>
    <row r="3128">
      <c r="B3128" s="175" t="n"/>
      <c r="C3128" s="175" t="n"/>
      <c r="D3128" s="175" t="n"/>
      <c r="E3128" s="175" t="n"/>
      <c r="F3128" s="175" t="n"/>
      <c r="G3128" s="175" t="n"/>
      <c r="H3128" s="175" t="n"/>
      <c r="I3128" s="175" t="n"/>
      <c r="J3128" s="175" t="n"/>
      <c r="K3128" s="175" t="n"/>
      <c r="L3128" s="175" t="n"/>
      <c r="M3128" s="175" t="n"/>
      <c r="N3128" s="175" t="n"/>
      <c r="O3128" s="175" t="n"/>
      <c r="P3128" s="175" t="n"/>
      <c r="Q3128" s="175" t="n"/>
      <c r="R3128" s="175" t="n"/>
      <c r="S3128" s="257" t="n"/>
      <c r="U3128" s="296" t="n"/>
      <c r="V3128" s="175" t="n"/>
      <c r="W3128" s="175" t="n"/>
      <c r="X3128" s="175" t="n"/>
      <c r="Y3128" s="175" t="n"/>
      <c r="Z3128" s="175" t="n"/>
      <c r="AA3128" s="175" t="n"/>
      <c r="AB3128" s="175" t="n"/>
      <c r="AC3128" s="175" t="n"/>
      <c r="AD3128" s="175" t="n"/>
      <c r="AE3128" s="175" t="n"/>
      <c r="AF3128" s="175" t="n"/>
      <c r="AG3128" s="175" t="n"/>
      <c r="AH3128" s="175" t="n"/>
      <c r="AI3128" s="175" t="n"/>
      <c r="AJ3128" s="175" t="n"/>
    </row>
    <row r="3129">
      <c r="B3129" s="175" t="n"/>
      <c r="C3129" s="175" t="n"/>
      <c r="D3129" s="175" t="n"/>
      <c r="E3129" s="175" t="n"/>
      <c r="F3129" s="175" t="n"/>
      <c r="G3129" s="175" t="n"/>
      <c r="H3129" s="175" t="n"/>
      <c r="I3129" s="175" t="n"/>
      <c r="J3129" s="175" t="n"/>
      <c r="K3129" s="175" t="n"/>
      <c r="L3129" s="175" t="n"/>
      <c r="M3129" s="175" t="n"/>
      <c r="N3129" s="175" t="n"/>
      <c r="O3129" s="175" t="n"/>
      <c r="P3129" s="175" t="n"/>
      <c r="Q3129" s="175" t="n"/>
      <c r="R3129" s="175" t="n"/>
      <c r="S3129" s="257" t="n"/>
      <c r="U3129" s="296" t="n"/>
      <c r="V3129" s="175" t="n"/>
      <c r="W3129" s="175" t="n"/>
      <c r="X3129" s="175" t="n"/>
      <c r="Y3129" s="175" t="n"/>
      <c r="Z3129" s="175" t="n"/>
      <c r="AA3129" s="175" t="n"/>
      <c r="AB3129" s="175" t="n"/>
      <c r="AC3129" s="175" t="n"/>
      <c r="AD3129" s="175" t="n"/>
      <c r="AE3129" s="175" t="n"/>
      <c r="AF3129" s="175" t="n"/>
      <c r="AG3129" s="175" t="n"/>
      <c r="AH3129" s="175" t="n"/>
      <c r="AI3129" s="175" t="n"/>
      <c r="AJ3129" s="175" t="n"/>
    </row>
    <row r="3130">
      <c r="B3130" s="175" t="n"/>
      <c r="C3130" s="175" t="n"/>
      <c r="D3130" s="175" t="n"/>
      <c r="E3130" s="175" t="n"/>
      <c r="F3130" s="175" t="n"/>
      <c r="G3130" s="175" t="n"/>
      <c r="H3130" s="175" t="n"/>
      <c r="I3130" s="175" t="n"/>
      <c r="J3130" s="175" t="n"/>
      <c r="K3130" s="175" t="n"/>
      <c r="L3130" s="175" t="n"/>
      <c r="M3130" s="175" t="n"/>
      <c r="N3130" s="175" t="n"/>
      <c r="O3130" s="175" t="n"/>
      <c r="P3130" s="175" t="n"/>
      <c r="Q3130" s="175" t="n"/>
      <c r="R3130" s="175" t="n"/>
      <c r="S3130" s="257" t="n"/>
      <c r="U3130" s="296" t="n"/>
      <c r="V3130" s="175" t="n"/>
      <c r="W3130" s="175" t="n"/>
      <c r="X3130" s="175" t="n"/>
      <c r="Y3130" s="175" t="n"/>
      <c r="Z3130" s="175" t="n"/>
      <c r="AA3130" s="175" t="n"/>
      <c r="AB3130" s="175" t="n"/>
      <c r="AC3130" s="175" t="n"/>
      <c r="AD3130" s="175" t="n"/>
      <c r="AE3130" s="175" t="n"/>
      <c r="AF3130" s="175" t="n"/>
      <c r="AG3130" s="175" t="n"/>
      <c r="AH3130" s="175" t="n"/>
      <c r="AI3130" s="175" t="n"/>
      <c r="AJ3130" s="175" t="n"/>
    </row>
    <row r="3131">
      <c r="B3131" s="175" t="n"/>
      <c r="C3131" s="175" t="n"/>
      <c r="D3131" s="175" t="n"/>
      <c r="E3131" s="175" t="n"/>
      <c r="F3131" s="175" t="n"/>
      <c r="G3131" s="175" t="n"/>
      <c r="H3131" s="175" t="n"/>
      <c r="I3131" s="175" t="n"/>
      <c r="J3131" s="175" t="n"/>
      <c r="K3131" s="175" t="n"/>
      <c r="L3131" s="175" t="n"/>
      <c r="M3131" s="175" t="n"/>
      <c r="N3131" s="175" t="n"/>
      <c r="O3131" s="175" t="n"/>
      <c r="P3131" s="175" t="n"/>
      <c r="Q3131" s="175" t="n"/>
      <c r="R3131" s="175" t="n"/>
      <c r="S3131" s="257" t="n"/>
      <c r="U3131" s="296" t="n"/>
      <c r="V3131" s="175" t="n"/>
      <c r="W3131" s="175" t="n"/>
      <c r="X3131" s="175" t="n"/>
      <c r="Y3131" s="175" t="n"/>
      <c r="Z3131" s="175" t="n"/>
      <c r="AA3131" s="175" t="n"/>
      <c r="AB3131" s="175" t="n"/>
      <c r="AC3131" s="175" t="n"/>
      <c r="AD3131" s="175" t="n"/>
      <c r="AE3131" s="175" t="n"/>
      <c r="AF3131" s="175" t="n"/>
      <c r="AG3131" s="175" t="n"/>
      <c r="AH3131" s="175" t="n"/>
      <c r="AI3131" s="175" t="n"/>
      <c r="AJ3131" s="175" t="n"/>
    </row>
    <row r="3132">
      <c r="B3132" s="175" t="n"/>
      <c r="C3132" s="175" t="n"/>
      <c r="D3132" s="175" t="n"/>
      <c r="E3132" s="175" t="n"/>
      <c r="F3132" s="175" t="n"/>
      <c r="G3132" s="175" t="n"/>
      <c r="H3132" s="175" t="n"/>
      <c r="I3132" s="175" t="n"/>
      <c r="J3132" s="175" t="n"/>
      <c r="K3132" s="175" t="n"/>
      <c r="L3132" s="175" t="n"/>
      <c r="M3132" s="175" t="n"/>
      <c r="N3132" s="175" t="n"/>
      <c r="O3132" s="175" t="n"/>
      <c r="P3132" s="175" t="n"/>
      <c r="Q3132" s="175" t="n"/>
      <c r="R3132" s="175" t="n"/>
      <c r="S3132" s="257" t="n"/>
      <c r="U3132" s="296" t="n"/>
      <c r="V3132" s="175" t="n"/>
      <c r="W3132" s="175" t="n"/>
      <c r="X3132" s="175" t="n"/>
      <c r="Y3132" s="175" t="n"/>
      <c r="Z3132" s="175" t="n"/>
      <c r="AA3132" s="175" t="n"/>
      <c r="AB3132" s="175" t="n"/>
      <c r="AC3132" s="175" t="n"/>
      <c r="AD3132" s="175" t="n"/>
      <c r="AE3132" s="175" t="n"/>
      <c r="AF3132" s="175" t="n"/>
      <c r="AG3132" s="175" t="n"/>
      <c r="AH3132" s="175" t="n"/>
      <c r="AI3132" s="175" t="n"/>
      <c r="AJ3132" s="175" t="n"/>
    </row>
    <row r="3133">
      <c r="B3133" s="175" t="n"/>
      <c r="C3133" s="175" t="n"/>
      <c r="D3133" s="175" t="n"/>
      <c r="E3133" s="175" t="n"/>
      <c r="F3133" s="175" t="n"/>
      <c r="G3133" s="175" t="n"/>
      <c r="H3133" s="175" t="n"/>
      <c r="I3133" s="175" t="n"/>
      <c r="J3133" s="175" t="n"/>
      <c r="K3133" s="175" t="n"/>
      <c r="L3133" s="175" t="n"/>
      <c r="M3133" s="175" t="n"/>
      <c r="N3133" s="175" t="n"/>
      <c r="O3133" s="175" t="n"/>
      <c r="P3133" s="175" t="n"/>
      <c r="Q3133" s="175" t="n"/>
      <c r="R3133" s="175" t="n"/>
      <c r="S3133" s="257" t="n"/>
      <c r="U3133" s="296" t="n"/>
      <c r="V3133" s="175" t="n"/>
      <c r="W3133" s="175" t="n"/>
      <c r="X3133" s="175" t="n"/>
      <c r="Y3133" s="175" t="n"/>
      <c r="Z3133" s="175" t="n"/>
      <c r="AA3133" s="175" t="n"/>
      <c r="AB3133" s="175" t="n"/>
      <c r="AC3133" s="175" t="n"/>
      <c r="AD3133" s="175" t="n"/>
      <c r="AE3133" s="175" t="n"/>
      <c r="AF3133" s="175" t="n"/>
      <c r="AG3133" s="175" t="n"/>
      <c r="AH3133" s="175" t="n"/>
      <c r="AI3133" s="175" t="n"/>
      <c r="AJ3133" s="175" t="n"/>
    </row>
    <row r="3134">
      <c r="B3134" s="175" t="n"/>
      <c r="C3134" s="175" t="n"/>
      <c r="D3134" s="175" t="n"/>
      <c r="E3134" s="175" t="n"/>
      <c r="F3134" s="175" t="n"/>
      <c r="G3134" s="175" t="n"/>
      <c r="H3134" s="175" t="n"/>
      <c r="I3134" s="175" t="n"/>
      <c r="J3134" s="175" t="n"/>
      <c r="K3134" s="175" t="n"/>
      <c r="L3134" s="175" t="n"/>
      <c r="M3134" s="175" t="n"/>
      <c r="N3134" s="175" t="n"/>
      <c r="O3134" s="175" t="n"/>
      <c r="P3134" s="175" t="n"/>
      <c r="Q3134" s="175" t="n"/>
      <c r="R3134" s="175" t="n"/>
      <c r="S3134" s="257" t="n"/>
      <c r="U3134" s="296" t="n"/>
      <c r="V3134" s="175" t="n"/>
      <c r="W3134" s="175" t="n"/>
      <c r="X3134" s="175" t="n"/>
      <c r="Y3134" s="175" t="n"/>
      <c r="Z3134" s="175" t="n"/>
      <c r="AA3134" s="175" t="n"/>
      <c r="AB3134" s="175" t="n"/>
      <c r="AC3134" s="175" t="n"/>
      <c r="AD3134" s="175" t="n"/>
      <c r="AE3134" s="175" t="n"/>
      <c r="AF3134" s="175" t="n"/>
      <c r="AG3134" s="175" t="n"/>
      <c r="AH3134" s="175" t="n"/>
      <c r="AI3134" s="175" t="n"/>
      <c r="AJ3134" s="175" t="n"/>
    </row>
    <row r="3135">
      <c r="B3135" s="175" t="n"/>
      <c r="C3135" s="175" t="n"/>
      <c r="D3135" s="175" t="n"/>
      <c r="E3135" s="175" t="n"/>
      <c r="F3135" s="175" t="n"/>
      <c r="G3135" s="175" t="n"/>
      <c r="H3135" s="175" t="n"/>
      <c r="I3135" s="175" t="n"/>
      <c r="J3135" s="175" t="n"/>
      <c r="K3135" s="175" t="n"/>
      <c r="L3135" s="175" t="n"/>
      <c r="M3135" s="175" t="n"/>
      <c r="N3135" s="175" t="n"/>
      <c r="O3135" s="175" t="n"/>
      <c r="P3135" s="175" t="n"/>
      <c r="Q3135" s="175" t="n"/>
      <c r="R3135" s="175" t="n"/>
      <c r="S3135" s="257" t="n"/>
      <c r="U3135" s="296" t="n"/>
      <c r="V3135" s="175" t="n"/>
      <c r="W3135" s="175" t="n"/>
      <c r="X3135" s="175" t="n"/>
      <c r="Y3135" s="175" t="n"/>
      <c r="Z3135" s="175" t="n"/>
      <c r="AA3135" s="175" t="n"/>
      <c r="AB3135" s="175" t="n"/>
      <c r="AC3135" s="175" t="n"/>
      <c r="AD3135" s="175" t="n"/>
      <c r="AE3135" s="175" t="n"/>
      <c r="AF3135" s="175" t="n"/>
      <c r="AG3135" s="175" t="n"/>
      <c r="AH3135" s="175" t="n"/>
      <c r="AI3135" s="175" t="n"/>
      <c r="AJ3135" s="175" t="n"/>
    </row>
    <row r="3136">
      <c r="B3136" s="175" t="n"/>
      <c r="C3136" s="175" t="n"/>
      <c r="D3136" s="175" t="n"/>
      <c r="E3136" s="175" t="n"/>
      <c r="F3136" s="175" t="n"/>
      <c r="G3136" s="175" t="n"/>
      <c r="H3136" s="175" t="n"/>
      <c r="I3136" s="175" t="n"/>
      <c r="J3136" s="175" t="n"/>
      <c r="K3136" s="175" t="n"/>
      <c r="L3136" s="175" t="n"/>
      <c r="M3136" s="175" t="n"/>
      <c r="N3136" s="175" t="n"/>
      <c r="O3136" s="175" t="n"/>
      <c r="P3136" s="175" t="n"/>
      <c r="Q3136" s="175" t="n"/>
      <c r="R3136" s="175" t="n"/>
      <c r="S3136" s="257" t="n"/>
      <c r="U3136" s="296" t="n"/>
      <c r="V3136" s="175" t="n"/>
      <c r="W3136" s="175" t="n"/>
      <c r="X3136" s="175" t="n"/>
      <c r="Y3136" s="175" t="n"/>
      <c r="Z3136" s="175" t="n"/>
      <c r="AA3136" s="175" t="n"/>
      <c r="AB3136" s="175" t="n"/>
      <c r="AC3136" s="175" t="n"/>
      <c r="AD3136" s="175" t="n"/>
      <c r="AE3136" s="175" t="n"/>
      <c r="AF3136" s="175" t="n"/>
      <c r="AG3136" s="175" t="n"/>
      <c r="AH3136" s="175" t="n"/>
      <c r="AI3136" s="175" t="n"/>
      <c r="AJ3136" s="175" t="n"/>
    </row>
    <row r="3137">
      <c r="B3137" s="175" t="n"/>
      <c r="C3137" s="175" t="n"/>
      <c r="D3137" s="175" t="n"/>
      <c r="E3137" s="175" t="n"/>
      <c r="F3137" s="175" t="n"/>
      <c r="G3137" s="175" t="n"/>
      <c r="H3137" s="175" t="n"/>
      <c r="I3137" s="175" t="n"/>
      <c r="J3137" s="175" t="n"/>
      <c r="K3137" s="175" t="n"/>
      <c r="L3137" s="175" t="n"/>
      <c r="M3137" s="175" t="n"/>
      <c r="N3137" s="175" t="n"/>
      <c r="O3137" s="175" t="n"/>
      <c r="P3137" s="175" t="n"/>
      <c r="Q3137" s="175" t="n"/>
      <c r="R3137" s="175" t="n"/>
      <c r="S3137" s="257" t="n"/>
      <c r="U3137" s="296" t="n"/>
      <c r="V3137" s="175" t="n"/>
      <c r="W3137" s="175" t="n"/>
      <c r="X3137" s="175" t="n"/>
      <c r="Y3137" s="175" t="n"/>
      <c r="Z3137" s="175" t="n"/>
      <c r="AA3137" s="175" t="n"/>
      <c r="AB3137" s="175" t="n"/>
      <c r="AC3137" s="175" t="n"/>
      <c r="AD3137" s="175" t="n"/>
      <c r="AE3137" s="175" t="n"/>
      <c r="AF3137" s="175" t="n"/>
      <c r="AG3137" s="175" t="n"/>
      <c r="AH3137" s="175" t="n"/>
      <c r="AI3137" s="175" t="n"/>
      <c r="AJ3137" s="175" t="n"/>
    </row>
    <row r="3138">
      <c r="B3138" s="175" t="n"/>
      <c r="C3138" s="175" t="n"/>
      <c r="D3138" s="175" t="n"/>
      <c r="E3138" s="175" t="n"/>
      <c r="F3138" s="175" t="n"/>
      <c r="G3138" s="175" t="n"/>
      <c r="H3138" s="175" t="n"/>
      <c r="I3138" s="175" t="n"/>
      <c r="J3138" s="175" t="n"/>
      <c r="K3138" s="175" t="n"/>
      <c r="L3138" s="175" t="n"/>
      <c r="M3138" s="175" t="n"/>
      <c r="N3138" s="175" t="n"/>
      <c r="O3138" s="175" t="n"/>
      <c r="P3138" s="175" t="n"/>
      <c r="Q3138" s="175" t="n"/>
      <c r="R3138" s="175" t="n"/>
      <c r="S3138" s="257" t="n"/>
      <c r="U3138" s="296" t="n"/>
      <c r="V3138" s="175" t="n"/>
      <c r="W3138" s="175" t="n"/>
      <c r="X3138" s="175" t="n"/>
      <c r="Y3138" s="175" t="n"/>
      <c r="Z3138" s="175" t="n"/>
      <c r="AA3138" s="175" t="n"/>
      <c r="AB3138" s="175" t="n"/>
      <c r="AC3138" s="175" t="n"/>
      <c r="AD3138" s="175" t="n"/>
      <c r="AE3138" s="175" t="n"/>
      <c r="AF3138" s="175" t="n"/>
      <c r="AG3138" s="175" t="n"/>
      <c r="AH3138" s="175" t="n"/>
      <c r="AI3138" s="175" t="n"/>
      <c r="AJ3138" s="175" t="n"/>
    </row>
    <row r="3139">
      <c r="B3139" s="175" t="n"/>
      <c r="C3139" s="175" t="n"/>
      <c r="D3139" s="175" t="n"/>
      <c r="E3139" s="175" t="n"/>
      <c r="F3139" s="175" t="n"/>
      <c r="G3139" s="175" t="n"/>
      <c r="H3139" s="175" t="n"/>
      <c r="I3139" s="175" t="n"/>
      <c r="J3139" s="175" t="n"/>
      <c r="K3139" s="175" t="n"/>
      <c r="L3139" s="175" t="n"/>
      <c r="M3139" s="175" t="n"/>
      <c r="N3139" s="175" t="n"/>
      <c r="O3139" s="175" t="n"/>
      <c r="P3139" s="175" t="n"/>
      <c r="Q3139" s="175" t="n"/>
      <c r="R3139" s="175" t="n"/>
      <c r="S3139" s="257" t="n"/>
      <c r="U3139" s="296" t="n"/>
      <c r="V3139" s="175" t="n"/>
      <c r="W3139" s="175" t="n"/>
      <c r="X3139" s="175" t="n"/>
      <c r="Y3139" s="175" t="n"/>
      <c r="Z3139" s="175" t="n"/>
      <c r="AA3139" s="175" t="n"/>
      <c r="AB3139" s="175" t="n"/>
      <c r="AC3139" s="175" t="n"/>
      <c r="AD3139" s="175" t="n"/>
      <c r="AE3139" s="175" t="n"/>
      <c r="AF3139" s="175" t="n"/>
      <c r="AG3139" s="175" t="n"/>
      <c r="AH3139" s="175" t="n"/>
      <c r="AI3139" s="175" t="n"/>
      <c r="AJ3139" s="175" t="n"/>
    </row>
    <row r="3140">
      <c r="B3140" s="175" t="n"/>
      <c r="C3140" s="175" t="n"/>
      <c r="D3140" s="175" t="n"/>
      <c r="E3140" s="175" t="n"/>
      <c r="F3140" s="175" t="n"/>
      <c r="G3140" s="175" t="n"/>
      <c r="H3140" s="175" t="n"/>
      <c r="I3140" s="175" t="n"/>
      <c r="J3140" s="175" t="n"/>
      <c r="K3140" s="175" t="n"/>
      <c r="L3140" s="175" t="n"/>
      <c r="M3140" s="175" t="n"/>
      <c r="N3140" s="175" t="n"/>
      <c r="O3140" s="175" t="n"/>
      <c r="P3140" s="175" t="n"/>
      <c r="Q3140" s="175" t="n"/>
      <c r="R3140" s="175" t="n"/>
      <c r="S3140" s="257" t="n"/>
      <c r="U3140" s="296" t="n"/>
      <c r="V3140" s="175" t="n"/>
      <c r="W3140" s="175" t="n"/>
      <c r="X3140" s="175" t="n"/>
      <c r="Y3140" s="175" t="n"/>
      <c r="Z3140" s="175" t="n"/>
      <c r="AA3140" s="175" t="n"/>
      <c r="AB3140" s="175" t="n"/>
      <c r="AC3140" s="175" t="n"/>
      <c r="AD3140" s="175" t="n"/>
      <c r="AE3140" s="175" t="n"/>
      <c r="AF3140" s="175" t="n"/>
      <c r="AG3140" s="175" t="n"/>
      <c r="AH3140" s="175" t="n"/>
      <c r="AI3140" s="175" t="n"/>
      <c r="AJ3140" s="175" t="n"/>
    </row>
    <row r="3141">
      <c r="B3141" s="175" t="n"/>
      <c r="C3141" s="175" t="n"/>
      <c r="D3141" s="175" t="n"/>
      <c r="E3141" s="175" t="n"/>
      <c r="F3141" s="175" t="n"/>
      <c r="G3141" s="175" t="n"/>
      <c r="H3141" s="175" t="n"/>
      <c r="I3141" s="175" t="n"/>
      <c r="J3141" s="175" t="n"/>
      <c r="K3141" s="175" t="n"/>
      <c r="L3141" s="175" t="n"/>
      <c r="M3141" s="175" t="n"/>
      <c r="N3141" s="175" t="n"/>
      <c r="O3141" s="175" t="n"/>
      <c r="P3141" s="175" t="n"/>
      <c r="Q3141" s="175" t="n"/>
      <c r="R3141" s="175" t="n"/>
      <c r="S3141" s="257" t="n"/>
      <c r="U3141" s="296" t="n"/>
      <c r="V3141" s="175" t="n"/>
      <c r="W3141" s="175" t="n"/>
      <c r="X3141" s="175" t="n"/>
      <c r="Y3141" s="175" t="n"/>
      <c r="Z3141" s="175" t="n"/>
      <c r="AA3141" s="175" t="n"/>
      <c r="AB3141" s="175" t="n"/>
      <c r="AC3141" s="175" t="n"/>
      <c r="AD3141" s="175" t="n"/>
      <c r="AE3141" s="175" t="n"/>
      <c r="AF3141" s="175" t="n"/>
      <c r="AG3141" s="175" t="n"/>
      <c r="AH3141" s="175" t="n"/>
      <c r="AI3141" s="175" t="n"/>
      <c r="AJ3141" s="175" t="n"/>
    </row>
    <row r="3142">
      <c r="B3142" s="175" t="n"/>
      <c r="C3142" s="175" t="n"/>
      <c r="D3142" s="175" t="n"/>
      <c r="E3142" s="175" t="n"/>
      <c r="F3142" s="175" t="n"/>
      <c r="G3142" s="175" t="n"/>
      <c r="H3142" s="175" t="n"/>
      <c r="I3142" s="175" t="n"/>
      <c r="J3142" s="175" t="n"/>
      <c r="K3142" s="175" t="n"/>
      <c r="L3142" s="175" t="n"/>
      <c r="M3142" s="175" t="n"/>
      <c r="N3142" s="175" t="n"/>
      <c r="O3142" s="175" t="n"/>
      <c r="P3142" s="175" t="n"/>
      <c r="Q3142" s="175" t="n"/>
      <c r="R3142" s="175" t="n"/>
      <c r="S3142" s="257" t="n"/>
      <c r="U3142" s="296" t="n"/>
      <c r="V3142" s="175" t="n"/>
      <c r="W3142" s="175" t="n"/>
      <c r="X3142" s="175" t="n"/>
      <c r="Y3142" s="175" t="n"/>
      <c r="Z3142" s="175" t="n"/>
      <c r="AA3142" s="175" t="n"/>
      <c r="AB3142" s="175" t="n"/>
      <c r="AC3142" s="175" t="n"/>
      <c r="AD3142" s="175" t="n"/>
      <c r="AE3142" s="175" t="n"/>
      <c r="AF3142" s="175" t="n"/>
      <c r="AG3142" s="175" t="n"/>
      <c r="AH3142" s="175" t="n"/>
      <c r="AI3142" s="175" t="n"/>
      <c r="AJ3142" s="175" t="n"/>
    </row>
    <row r="3143">
      <c r="B3143" s="175" t="n"/>
      <c r="C3143" s="175" t="n"/>
      <c r="D3143" s="175" t="n"/>
      <c r="E3143" s="175" t="n"/>
      <c r="F3143" s="175" t="n"/>
      <c r="G3143" s="175" t="n"/>
      <c r="H3143" s="175" t="n"/>
      <c r="I3143" s="175" t="n"/>
      <c r="J3143" s="175" t="n"/>
      <c r="K3143" s="175" t="n"/>
      <c r="L3143" s="175" t="n"/>
      <c r="M3143" s="175" t="n"/>
      <c r="N3143" s="175" t="n"/>
      <c r="O3143" s="175" t="n"/>
      <c r="P3143" s="175" t="n"/>
      <c r="Q3143" s="175" t="n"/>
      <c r="R3143" s="175" t="n"/>
      <c r="S3143" s="257" t="n"/>
      <c r="U3143" s="296" t="n"/>
      <c r="V3143" s="175" t="n"/>
      <c r="W3143" s="175" t="n"/>
      <c r="X3143" s="175" t="n"/>
      <c r="Y3143" s="175" t="n"/>
      <c r="Z3143" s="175" t="n"/>
      <c r="AA3143" s="175" t="n"/>
      <c r="AB3143" s="175" t="n"/>
      <c r="AC3143" s="175" t="n"/>
      <c r="AD3143" s="175" t="n"/>
      <c r="AE3143" s="175" t="n"/>
      <c r="AF3143" s="175" t="n"/>
      <c r="AG3143" s="175" t="n"/>
      <c r="AH3143" s="175" t="n"/>
      <c r="AI3143" s="175" t="n"/>
      <c r="AJ3143" s="175" t="n"/>
    </row>
    <row r="3144">
      <c r="B3144" s="175" t="n"/>
      <c r="C3144" s="175" t="n"/>
      <c r="D3144" s="175" t="n"/>
      <c r="E3144" s="175" t="n"/>
      <c r="F3144" s="175" t="n"/>
      <c r="G3144" s="175" t="n"/>
      <c r="H3144" s="175" t="n"/>
      <c r="I3144" s="175" t="n"/>
      <c r="J3144" s="175" t="n"/>
      <c r="K3144" s="175" t="n"/>
      <c r="L3144" s="175" t="n"/>
      <c r="M3144" s="175" t="n"/>
      <c r="N3144" s="175" t="n"/>
      <c r="O3144" s="175" t="n"/>
      <c r="P3144" s="175" t="n"/>
      <c r="Q3144" s="175" t="n"/>
      <c r="R3144" s="175" t="n"/>
      <c r="S3144" s="257" t="n"/>
      <c r="U3144" s="296" t="n"/>
      <c r="V3144" s="175" t="n"/>
      <c r="W3144" s="175" t="n"/>
      <c r="X3144" s="175" t="n"/>
      <c r="Y3144" s="175" t="n"/>
      <c r="Z3144" s="175" t="n"/>
      <c r="AA3144" s="175" t="n"/>
      <c r="AB3144" s="175" t="n"/>
      <c r="AC3144" s="175" t="n"/>
      <c r="AD3144" s="175" t="n"/>
      <c r="AE3144" s="175" t="n"/>
      <c r="AF3144" s="175" t="n"/>
      <c r="AG3144" s="175" t="n"/>
      <c r="AH3144" s="175" t="n"/>
      <c r="AI3144" s="175" t="n"/>
      <c r="AJ3144" s="175" t="n"/>
    </row>
    <row r="3145">
      <c r="B3145" s="175" t="n"/>
      <c r="C3145" s="175" t="n"/>
      <c r="D3145" s="175" t="n"/>
      <c r="E3145" s="175" t="n"/>
      <c r="F3145" s="175" t="n"/>
      <c r="G3145" s="175" t="n"/>
      <c r="H3145" s="175" t="n"/>
      <c r="I3145" s="175" t="n"/>
      <c r="J3145" s="175" t="n"/>
      <c r="K3145" s="175" t="n"/>
      <c r="L3145" s="175" t="n"/>
      <c r="M3145" s="175" t="n"/>
      <c r="N3145" s="175" t="n"/>
      <c r="O3145" s="175" t="n"/>
      <c r="P3145" s="175" t="n"/>
      <c r="Q3145" s="175" t="n"/>
      <c r="R3145" s="175" t="n"/>
      <c r="S3145" s="257" t="n"/>
      <c r="U3145" s="296" t="n"/>
      <c r="V3145" s="175" t="n"/>
      <c r="W3145" s="175" t="n"/>
      <c r="X3145" s="175" t="n"/>
      <c r="Y3145" s="175" t="n"/>
      <c r="Z3145" s="175" t="n"/>
      <c r="AA3145" s="175" t="n"/>
      <c r="AB3145" s="175" t="n"/>
      <c r="AC3145" s="175" t="n"/>
      <c r="AD3145" s="175" t="n"/>
      <c r="AE3145" s="175" t="n"/>
      <c r="AF3145" s="175" t="n"/>
      <c r="AG3145" s="175" t="n"/>
      <c r="AH3145" s="175" t="n"/>
      <c r="AI3145" s="175" t="n"/>
      <c r="AJ3145" s="175" t="n"/>
    </row>
    <row r="3146">
      <c r="B3146" s="175" t="n"/>
      <c r="C3146" s="175" t="n"/>
      <c r="D3146" s="175" t="n"/>
      <c r="E3146" s="175" t="n"/>
      <c r="F3146" s="175" t="n"/>
      <c r="G3146" s="175" t="n"/>
      <c r="H3146" s="175" t="n"/>
      <c r="I3146" s="175" t="n"/>
      <c r="J3146" s="175" t="n"/>
      <c r="K3146" s="175" t="n"/>
      <c r="L3146" s="175" t="n"/>
      <c r="M3146" s="175" t="n"/>
      <c r="N3146" s="175" t="n"/>
      <c r="O3146" s="175" t="n"/>
      <c r="P3146" s="175" t="n"/>
      <c r="Q3146" s="175" t="n"/>
      <c r="R3146" s="175" t="n"/>
      <c r="S3146" s="257" t="n"/>
      <c r="U3146" s="296" t="n"/>
      <c r="V3146" s="175" t="n"/>
      <c r="W3146" s="175" t="n"/>
      <c r="X3146" s="175" t="n"/>
      <c r="Y3146" s="175" t="n"/>
      <c r="Z3146" s="175" t="n"/>
      <c r="AA3146" s="175" t="n"/>
      <c r="AB3146" s="175" t="n"/>
      <c r="AC3146" s="175" t="n"/>
      <c r="AD3146" s="175" t="n"/>
      <c r="AE3146" s="175" t="n"/>
      <c r="AF3146" s="175" t="n"/>
      <c r="AG3146" s="175" t="n"/>
      <c r="AH3146" s="175" t="n"/>
      <c r="AI3146" s="175" t="n"/>
      <c r="AJ3146" s="175" t="n"/>
    </row>
    <row r="3147">
      <c r="B3147" s="175" t="n"/>
      <c r="C3147" s="175" t="n"/>
      <c r="D3147" s="175" t="n"/>
      <c r="E3147" s="175" t="n"/>
      <c r="F3147" s="175" t="n"/>
      <c r="G3147" s="175" t="n"/>
      <c r="H3147" s="175" t="n"/>
      <c r="I3147" s="175" t="n"/>
      <c r="J3147" s="175" t="n"/>
      <c r="K3147" s="175" t="n"/>
      <c r="L3147" s="175" t="n"/>
      <c r="M3147" s="175" t="n"/>
      <c r="N3147" s="175" t="n"/>
      <c r="O3147" s="175" t="n"/>
      <c r="P3147" s="175" t="n"/>
      <c r="Q3147" s="175" t="n"/>
      <c r="R3147" s="175" t="n"/>
      <c r="S3147" s="257" t="n"/>
      <c r="U3147" s="296" t="n"/>
      <c r="V3147" s="175" t="n"/>
      <c r="W3147" s="175" t="n"/>
      <c r="X3147" s="175" t="n"/>
      <c r="Y3147" s="175" t="n"/>
      <c r="Z3147" s="175" t="n"/>
      <c r="AA3147" s="175" t="n"/>
      <c r="AB3147" s="175" t="n"/>
      <c r="AC3147" s="175" t="n"/>
      <c r="AD3147" s="175" t="n"/>
      <c r="AE3147" s="175" t="n"/>
      <c r="AF3147" s="175" t="n"/>
      <c r="AG3147" s="175" t="n"/>
      <c r="AH3147" s="175" t="n"/>
      <c r="AI3147" s="175" t="n"/>
      <c r="AJ3147" s="175" t="n"/>
    </row>
    <row r="3148">
      <c r="B3148" s="175" t="n"/>
      <c r="C3148" s="175" t="n"/>
      <c r="D3148" s="175" t="n"/>
      <c r="E3148" s="175" t="n"/>
      <c r="F3148" s="175" t="n"/>
      <c r="G3148" s="175" t="n"/>
      <c r="H3148" s="175" t="n"/>
      <c r="I3148" s="175" t="n"/>
      <c r="J3148" s="175" t="n"/>
      <c r="K3148" s="175" t="n"/>
      <c r="L3148" s="175" t="n"/>
      <c r="M3148" s="175" t="n"/>
      <c r="N3148" s="175" t="n"/>
      <c r="O3148" s="175" t="n"/>
      <c r="P3148" s="175" t="n"/>
      <c r="Q3148" s="175" t="n"/>
      <c r="R3148" s="175" t="n"/>
      <c r="S3148" s="257" t="n"/>
      <c r="U3148" s="296" t="n"/>
      <c r="V3148" s="175" t="n"/>
      <c r="W3148" s="175" t="n"/>
      <c r="X3148" s="175" t="n"/>
      <c r="Y3148" s="175" t="n"/>
      <c r="Z3148" s="175" t="n"/>
      <c r="AA3148" s="175" t="n"/>
      <c r="AB3148" s="175" t="n"/>
      <c r="AC3148" s="175" t="n"/>
      <c r="AD3148" s="175" t="n"/>
      <c r="AE3148" s="175" t="n"/>
      <c r="AF3148" s="175" t="n"/>
      <c r="AG3148" s="175" t="n"/>
      <c r="AH3148" s="175" t="n"/>
      <c r="AI3148" s="175" t="n"/>
      <c r="AJ3148" s="175" t="n"/>
    </row>
    <row r="3149">
      <c r="B3149" s="175" t="n"/>
      <c r="C3149" s="175" t="n"/>
      <c r="D3149" s="175" t="n"/>
      <c r="E3149" s="175" t="n"/>
      <c r="F3149" s="175" t="n"/>
      <c r="G3149" s="175" t="n"/>
      <c r="H3149" s="175" t="n"/>
      <c r="I3149" s="175" t="n"/>
      <c r="J3149" s="175" t="n"/>
      <c r="K3149" s="175" t="n"/>
      <c r="L3149" s="175" t="n"/>
      <c r="M3149" s="175" t="n"/>
      <c r="N3149" s="175" t="n"/>
      <c r="O3149" s="175" t="n"/>
      <c r="P3149" s="175" t="n"/>
      <c r="Q3149" s="175" t="n"/>
      <c r="R3149" s="175" t="n"/>
      <c r="S3149" s="257" t="n"/>
      <c r="U3149" s="296" t="n"/>
      <c r="V3149" s="175" t="n"/>
      <c r="W3149" s="175" t="n"/>
      <c r="X3149" s="175" t="n"/>
      <c r="Y3149" s="175" t="n"/>
      <c r="Z3149" s="175" t="n"/>
      <c r="AA3149" s="175" t="n"/>
      <c r="AB3149" s="175" t="n"/>
      <c r="AC3149" s="175" t="n"/>
      <c r="AD3149" s="175" t="n"/>
      <c r="AE3149" s="175" t="n"/>
      <c r="AF3149" s="175" t="n"/>
      <c r="AG3149" s="175" t="n"/>
      <c r="AH3149" s="175" t="n"/>
      <c r="AI3149" s="175" t="n"/>
      <c r="AJ3149" s="175" t="n"/>
    </row>
    <row r="3150">
      <c r="B3150" s="175" t="n"/>
      <c r="C3150" s="175" t="n"/>
      <c r="D3150" s="175" t="n"/>
      <c r="E3150" s="175" t="n"/>
      <c r="F3150" s="175" t="n"/>
      <c r="G3150" s="175" t="n"/>
      <c r="H3150" s="175" t="n"/>
      <c r="I3150" s="175" t="n"/>
      <c r="J3150" s="175" t="n"/>
      <c r="K3150" s="175" t="n"/>
      <c r="L3150" s="175" t="n"/>
      <c r="M3150" s="175" t="n"/>
      <c r="N3150" s="175" t="n"/>
      <c r="O3150" s="175" t="n"/>
      <c r="P3150" s="175" t="n"/>
      <c r="Q3150" s="175" t="n"/>
      <c r="R3150" s="175" t="n"/>
      <c r="S3150" s="257" t="n"/>
      <c r="U3150" s="296" t="n"/>
      <c r="V3150" s="175" t="n"/>
      <c r="W3150" s="175" t="n"/>
      <c r="X3150" s="175" t="n"/>
      <c r="Y3150" s="175" t="n"/>
      <c r="Z3150" s="175" t="n"/>
      <c r="AA3150" s="175" t="n"/>
      <c r="AB3150" s="175" t="n"/>
      <c r="AC3150" s="175" t="n"/>
      <c r="AD3150" s="175" t="n"/>
      <c r="AE3150" s="175" t="n"/>
      <c r="AF3150" s="175" t="n"/>
      <c r="AG3150" s="175" t="n"/>
      <c r="AH3150" s="175" t="n"/>
      <c r="AI3150" s="175" t="n"/>
      <c r="AJ3150" s="175" t="n"/>
    </row>
    <row r="3151">
      <c r="B3151" s="175" t="n"/>
      <c r="C3151" s="175" t="n"/>
      <c r="D3151" s="175" t="n"/>
      <c r="E3151" s="175" t="n"/>
      <c r="F3151" s="175" t="n"/>
      <c r="G3151" s="175" t="n"/>
      <c r="H3151" s="175" t="n"/>
      <c r="I3151" s="175" t="n"/>
      <c r="J3151" s="175" t="n"/>
      <c r="K3151" s="175" t="n"/>
      <c r="L3151" s="175" t="n"/>
      <c r="M3151" s="175" t="n"/>
      <c r="N3151" s="175" t="n"/>
      <c r="O3151" s="175" t="n"/>
      <c r="P3151" s="175" t="n"/>
      <c r="Q3151" s="175" t="n"/>
      <c r="R3151" s="175" t="n"/>
      <c r="S3151" s="257" t="n"/>
      <c r="U3151" s="296" t="n"/>
      <c r="V3151" s="175" t="n"/>
      <c r="W3151" s="175" t="n"/>
      <c r="X3151" s="175" t="n"/>
      <c r="Y3151" s="175" t="n"/>
      <c r="Z3151" s="175" t="n"/>
      <c r="AA3151" s="175" t="n"/>
      <c r="AB3151" s="175" t="n"/>
      <c r="AC3151" s="175" t="n"/>
      <c r="AD3151" s="175" t="n"/>
      <c r="AE3151" s="175" t="n"/>
      <c r="AF3151" s="175" t="n"/>
      <c r="AG3151" s="175" t="n"/>
      <c r="AH3151" s="175" t="n"/>
      <c r="AI3151" s="175" t="n"/>
      <c r="AJ3151" s="175" t="n"/>
    </row>
    <row r="3152">
      <c r="B3152" s="175" t="n"/>
      <c r="C3152" s="175" t="n"/>
      <c r="D3152" s="175" t="n"/>
      <c r="E3152" s="175" t="n"/>
      <c r="F3152" s="175" t="n"/>
      <c r="G3152" s="175" t="n"/>
      <c r="H3152" s="175" t="n"/>
      <c r="I3152" s="175" t="n"/>
      <c r="J3152" s="175" t="n"/>
      <c r="K3152" s="175" t="n"/>
      <c r="L3152" s="175" t="n"/>
      <c r="M3152" s="175" t="n"/>
      <c r="N3152" s="175" t="n"/>
      <c r="O3152" s="175" t="n"/>
      <c r="P3152" s="175" t="n"/>
      <c r="Q3152" s="175" t="n"/>
      <c r="R3152" s="175" t="n"/>
      <c r="S3152" s="257" t="n"/>
      <c r="U3152" s="296" t="n"/>
      <c r="V3152" s="175" t="n"/>
      <c r="W3152" s="175" t="n"/>
      <c r="X3152" s="175" t="n"/>
      <c r="Y3152" s="175" t="n"/>
      <c r="Z3152" s="175" t="n"/>
      <c r="AA3152" s="175" t="n"/>
      <c r="AB3152" s="175" t="n"/>
      <c r="AC3152" s="175" t="n"/>
      <c r="AD3152" s="175" t="n"/>
      <c r="AE3152" s="175" t="n"/>
      <c r="AF3152" s="175" t="n"/>
      <c r="AG3152" s="175" t="n"/>
      <c r="AH3152" s="175" t="n"/>
      <c r="AI3152" s="175" t="n"/>
      <c r="AJ3152" s="175" t="n"/>
    </row>
    <row r="3153">
      <c r="B3153" s="175" t="n"/>
      <c r="C3153" s="175" t="n"/>
      <c r="D3153" s="175" t="n"/>
      <c r="E3153" s="175" t="n"/>
      <c r="F3153" s="175" t="n"/>
      <c r="G3153" s="175" t="n"/>
      <c r="H3153" s="175" t="n"/>
      <c r="I3153" s="175" t="n"/>
      <c r="J3153" s="175" t="n"/>
      <c r="K3153" s="175" t="n"/>
      <c r="L3153" s="175" t="n"/>
      <c r="M3153" s="175" t="n"/>
      <c r="N3153" s="175" t="n"/>
      <c r="O3153" s="175" t="n"/>
      <c r="P3153" s="175" t="n"/>
      <c r="Q3153" s="175" t="n"/>
      <c r="R3153" s="175" t="n"/>
      <c r="S3153" s="257" t="n"/>
      <c r="U3153" s="296" t="n"/>
      <c r="V3153" s="175" t="n"/>
      <c r="W3153" s="175" t="n"/>
      <c r="X3153" s="175" t="n"/>
      <c r="Y3153" s="175" t="n"/>
      <c r="Z3153" s="175" t="n"/>
      <c r="AA3153" s="175" t="n"/>
      <c r="AB3153" s="175" t="n"/>
      <c r="AC3153" s="175" t="n"/>
      <c r="AD3153" s="175" t="n"/>
      <c r="AE3153" s="175" t="n"/>
      <c r="AF3153" s="175" t="n"/>
      <c r="AG3153" s="175" t="n"/>
      <c r="AH3153" s="175" t="n"/>
      <c r="AI3153" s="175" t="n"/>
      <c r="AJ3153" s="175" t="n"/>
    </row>
    <row r="3154">
      <c r="B3154" s="175" t="n"/>
      <c r="C3154" s="175" t="n"/>
      <c r="D3154" s="175" t="n"/>
      <c r="E3154" s="175" t="n"/>
      <c r="F3154" s="175" t="n"/>
      <c r="G3154" s="175" t="n"/>
      <c r="H3154" s="175" t="n"/>
      <c r="I3154" s="175" t="n"/>
      <c r="J3154" s="175" t="n"/>
      <c r="K3154" s="175" t="n"/>
      <c r="L3154" s="175" t="n"/>
      <c r="M3154" s="175" t="n"/>
      <c r="N3154" s="175" t="n"/>
      <c r="O3154" s="175" t="n"/>
      <c r="P3154" s="175" t="n"/>
      <c r="Q3154" s="175" t="n"/>
      <c r="R3154" s="175" t="n"/>
      <c r="S3154" s="257" t="n"/>
      <c r="U3154" s="296" t="n"/>
      <c r="V3154" s="175" t="n"/>
      <c r="W3154" s="175" t="n"/>
      <c r="X3154" s="175" t="n"/>
      <c r="Y3154" s="175" t="n"/>
      <c r="Z3154" s="175" t="n"/>
      <c r="AA3154" s="175" t="n"/>
      <c r="AB3154" s="175" t="n"/>
      <c r="AC3154" s="175" t="n"/>
      <c r="AD3154" s="175" t="n"/>
      <c r="AE3154" s="175" t="n"/>
      <c r="AF3154" s="175" t="n"/>
      <c r="AG3154" s="175" t="n"/>
      <c r="AH3154" s="175" t="n"/>
      <c r="AI3154" s="175" t="n"/>
      <c r="AJ3154" s="175" t="n"/>
    </row>
    <row r="3155">
      <c r="B3155" s="175" t="n"/>
      <c r="C3155" s="175" t="n"/>
      <c r="D3155" s="175" t="n"/>
      <c r="E3155" s="175" t="n"/>
      <c r="F3155" s="175" t="n"/>
      <c r="G3155" s="175" t="n"/>
      <c r="H3155" s="175" t="n"/>
      <c r="I3155" s="175" t="n"/>
      <c r="J3155" s="175" t="n"/>
      <c r="K3155" s="175" t="n"/>
      <c r="L3155" s="175" t="n"/>
      <c r="M3155" s="175" t="n"/>
      <c r="N3155" s="175" t="n"/>
      <c r="O3155" s="175" t="n"/>
      <c r="P3155" s="175" t="n"/>
      <c r="Q3155" s="175" t="n"/>
      <c r="R3155" s="175" t="n"/>
      <c r="S3155" s="257" t="n"/>
      <c r="U3155" s="296" t="n"/>
      <c r="V3155" s="175" t="n"/>
      <c r="W3155" s="175" t="n"/>
      <c r="X3155" s="175" t="n"/>
      <c r="Y3155" s="175" t="n"/>
      <c r="Z3155" s="175" t="n"/>
      <c r="AA3155" s="175" t="n"/>
      <c r="AB3155" s="175" t="n"/>
      <c r="AC3155" s="175" t="n"/>
      <c r="AD3155" s="175" t="n"/>
      <c r="AE3155" s="175" t="n"/>
      <c r="AF3155" s="175" t="n"/>
      <c r="AG3155" s="175" t="n"/>
      <c r="AH3155" s="175" t="n"/>
      <c r="AI3155" s="175" t="n"/>
      <c r="AJ3155" s="175" t="n"/>
    </row>
    <row r="3156">
      <c r="B3156" s="175" t="n"/>
      <c r="C3156" s="175" t="n"/>
      <c r="D3156" s="175" t="n"/>
      <c r="E3156" s="175" t="n"/>
      <c r="F3156" s="175" t="n"/>
      <c r="G3156" s="175" t="n"/>
      <c r="H3156" s="175" t="n"/>
      <c r="I3156" s="175" t="n"/>
      <c r="J3156" s="175" t="n"/>
      <c r="K3156" s="175" t="n"/>
      <c r="L3156" s="175" t="n"/>
      <c r="M3156" s="175" t="n"/>
      <c r="N3156" s="175" t="n"/>
      <c r="O3156" s="175" t="n"/>
      <c r="P3156" s="175" t="n"/>
      <c r="Q3156" s="175" t="n"/>
      <c r="R3156" s="175" t="n"/>
      <c r="S3156" s="257" t="n"/>
      <c r="U3156" s="296" t="n"/>
      <c r="V3156" s="175" t="n"/>
      <c r="W3156" s="175" t="n"/>
      <c r="X3156" s="175" t="n"/>
      <c r="Y3156" s="175" t="n"/>
      <c r="Z3156" s="175" t="n"/>
      <c r="AA3156" s="175" t="n"/>
      <c r="AB3156" s="175" t="n"/>
      <c r="AC3156" s="175" t="n"/>
      <c r="AD3156" s="175" t="n"/>
      <c r="AE3156" s="175" t="n"/>
      <c r="AF3156" s="175" t="n"/>
      <c r="AG3156" s="175" t="n"/>
      <c r="AH3156" s="175" t="n"/>
      <c r="AI3156" s="175" t="n"/>
      <c r="AJ3156" s="175" t="n"/>
    </row>
    <row r="3157">
      <c r="B3157" s="175" t="n"/>
      <c r="C3157" s="175" t="n"/>
      <c r="D3157" s="175" t="n"/>
      <c r="E3157" s="175" t="n"/>
      <c r="F3157" s="175" t="n"/>
      <c r="G3157" s="175" t="n"/>
      <c r="H3157" s="175" t="n"/>
      <c r="I3157" s="175" t="n"/>
      <c r="J3157" s="175" t="n"/>
      <c r="K3157" s="175" t="n"/>
      <c r="L3157" s="175" t="n"/>
      <c r="M3157" s="175" t="n"/>
      <c r="N3157" s="175" t="n"/>
      <c r="O3157" s="175" t="n"/>
      <c r="P3157" s="175" t="n"/>
      <c r="Q3157" s="175" t="n"/>
      <c r="R3157" s="175" t="n"/>
      <c r="S3157" s="257" t="n"/>
      <c r="U3157" s="296" t="n"/>
      <c r="V3157" s="175" t="n"/>
      <c r="W3157" s="175" t="n"/>
      <c r="X3157" s="175" t="n"/>
      <c r="Y3157" s="175" t="n"/>
      <c r="Z3157" s="175" t="n"/>
      <c r="AA3157" s="175" t="n"/>
      <c r="AB3157" s="175" t="n"/>
      <c r="AC3157" s="175" t="n"/>
      <c r="AD3157" s="175" t="n"/>
      <c r="AE3157" s="175" t="n"/>
      <c r="AF3157" s="175" t="n"/>
      <c r="AG3157" s="175" t="n"/>
      <c r="AH3157" s="175" t="n"/>
      <c r="AI3157" s="175" t="n"/>
      <c r="AJ3157" s="175" t="n"/>
    </row>
    <row r="3158">
      <c r="B3158" s="175" t="n"/>
      <c r="C3158" s="175" t="n"/>
      <c r="D3158" s="175" t="n"/>
      <c r="E3158" s="175" t="n"/>
      <c r="F3158" s="175" t="n"/>
      <c r="G3158" s="175" t="n"/>
      <c r="H3158" s="175" t="n"/>
      <c r="I3158" s="175" t="n"/>
      <c r="J3158" s="175" t="n"/>
      <c r="K3158" s="175" t="n"/>
      <c r="L3158" s="175" t="n"/>
      <c r="M3158" s="175" t="n"/>
      <c r="N3158" s="175" t="n"/>
      <c r="O3158" s="175" t="n"/>
      <c r="P3158" s="175" t="n"/>
      <c r="Q3158" s="175" t="n"/>
      <c r="R3158" s="175" t="n"/>
      <c r="S3158" s="257" t="n"/>
      <c r="U3158" s="296" t="n"/>
      <c r="V3158" s="175" t="n"/>
      <c r="W3158" s="175" t="n"/>
      <c r="X3158" s="175" t="n"/>
      <c r="Y3158" s="175" t="n"/>
      <c r="Z3158" s="175" t="n"/>
      <c r="AA3158" s="175" t="n"/>
      <c r="AB3158" s="175" t="n"/>
      <c r="AC3158" s="175" t="n"/>
      <c r="AD3158" s="175" t="n"/>
      <c r="AE3158" s="175" t="n"/>
      <c r="AF3158" s="175" t="n"/>
      <c r="AG3158" s="175" t="n"/>
      <c r="AH3158" s="175" t="n"/>
      <c r="AI3158" s="175" t="n"/>
      <c r="AJ3158" s="175" t="n"/>
    </row>
    <row r="3159">
      <c r="B3159" s="175" t="n"/>
      <c r="C3159" s="175" t="n"/>
      <c r="D3159" s="175" t="n"/>
      <c r="E3159" s="175" t="n"/>
      <c r="F3159" s="175" t="n"/>
      <c r="G3159" s="175" t="n"/>
      <c r="H3159" s="175" t="n"/>
      <c r="I3159" s="175" t="n"/>
      <c r="J3159" s="175" t="n"/>
      <c r="K3159" s="175" t="n"/>
      <c r="L3159" s="175" t="n"/>
      <c r="M3159" s="175" t="n"/>
      <c r="N3159" s="175" t="n"/>
      <c r="O3159" s="175" t="n"/>
      <c r="P3159" s="175" t="n"/>
      <c r="Q3159" s="175" t="n"/>
      <c r="R3159" s="175" t="n"/>
      <c r="S3159" s="257" t="n"/>
      <c r="U3159" s="296" t="n"/>
      <c r="V3159" s="175" t="n"/>
      <c r="W3159" s="175" t="n"/>
      <c r="X3159" s="175" t="n"/>
      <c r="Y3159" s="175" t="n"/>
      <c r="Z3159" s="175" t="n"/>
      <c r="AA3159" s="175" t="n"/>
      <c r="AB3159" s="175" t="n"/>
      <c r="AC3159" s="175" t="n"/>
      <c r="AD3159" s="175" t="n"/>
      <c r="AE3159" s="175" t="n"/>
      <c r="AF3159" s="175" t="n"/>
      <c r="AG3159" s="175" t="n"/>
      <c r="AH3159" s="175" t="n"/>
      <c r="AI3159" s="175" t="n"/>
      <c r="AJ3159" s="175" t="n"/>
    </row>
    <row r="3160">
      <c r="B3160" s="175" t="n"/>
      <c r="C3160" s="175" t="n"/>
      <c r="D3160" s="175" t="n"/>
      <c r="E3160" s="175" t="n"/>
      <c r="F3160" s="175" t="n"/>
      <c r="G3160" s="175" t="n"/>
      <c r="H3160" s="175" t="n"/>
      <c r="I3160" s="175" t="n"/>
      <c r="J3160" s="175" t="n"/>
      <c r="K3160" s="175" t="n"/>
      <c r="L3160" s="175" t="n"/>
      <c r="M3160" s="175" t="n"/>
      <c r="N3160" s="175" t="n"/>
      <c r="O3160" s="175" t="n"/>
      <c r="P3160" s="175" t="n"/>
      <c r="Q3160" s="175" t="n"/>
      <c r="R3160" s="175" t="n"/>
      <c r="S3160" s="257" t="n"/>
      <c r="U3160" s="296" t="n"/>
      <c r="V3160" s="175" t="n"/>
      <c r="W3160" s="175" t="n"/>
      <c r="X3160" s="175" t="n"/>
      <c r="Y3160" s="175" t="n"/>
      <c r="Z3160" s="175" t="n"/>
      <c r="AA3160" s="175" t="n"/>
      <c r="AB3160" s="175" t="n"/>
      <c r="AC3160" s="175" t="n"/>
      <c r="AD3160" s="175" t="n"/>
      <c r="AE3160" s="175" t="n"/>
      <c r="AF3160" s="175" t="n"/>
      <c r="AG3160" s="175" t="n"/>
      <c r="AH3160" s="175" t="n"/>
      <c r="AI3160" s="175" t="n"/>
      <c r="AJ3160" s="175" t="n"/>
    </row>
    <row r="3161">
      <c r="B3161" s="175" t="n"/>
      <c r="C3161" s="175" t="n"/>
      <c r="D3161" s="175" t="n"/>
      <c r="E3161" s="175" t="n"/>
      <c r="F3161" s="175" t="n"/>
      <c r="G3161" s="175" t="n"/>
      <c r="H3161" s="175" t="n"/>
      <c r="I3161" s="175" t="n"/>
      <c r="J3161" s="175" t="n"/>
      <c r="K3161" s="175" t="n"/>
      <c r="L3161" s="175" t="n"/>
      <c r="M3161" s="175" t="n"/>
      <c r="N3161" s="175" t="n"/>
      <c r="O3161" s="175" t="n"/>
      <c r="P3161" s="175" t="n"/>
      <c r="Q3161" s="175" t="n"/>
      <c r="R3161" s="175" t="n"/>
      <c r="S3161" s="257" t="n"/>
      <c r="U3161" s="296" t="n"/>
      <c r="V3161" s="175" t="n"/>
      <c r="W3161" s="175" t="n"/>
      <c r="X3161" s="175" t="n"/>
      <c r="Y3161" s="175" t="n"/>
      <c r="Z3161" s="175" t="n"/>
      <c r="AA3161" s="175" t="n"/>
      <c r="AB3161" s="175" t="n"/>
      <c r="AC3161" s="175" t="n"/>
      <c r="AD3161" s="175" t="n"/>
      <c r="AE3161" s="175" t="n"/>
      <c r="AF3161" s="175" t="n"/>
      <c r="AG3161" s="175" t="n"/>
      <c r="AH3161" s="175" t="n"/>
      <c r="AI3161" s="175" t="n"/>
      <c r="AJ3161" s="175" t="n"/>
    </row>
    <row r="3162">
      <c r="B3162" s="175" t="n"/>
      <c r="C3162" s="175" t="n"/>
      <c r="D3162" s="175" t="n"/>
      <c r="E3162" s="175" t="n"/>
      <c r="F3162" s="175" t="n"/>
      <c r="G3162" s="175" t="n"/>
      <c r="H3162" s="175" t="n"/>
      <c r="I3162" s="175" t="n"/>
      <c r="J3162" s="175" t="n"/>
      <c r="K3162" s="175" t="n"/>
      <c r="L3162" s="175" t="n"/>
      <c r="M3162" s="175" t="n"/>
      <c r="N3162" s="175" t="n"/>
      <c r="O3162" s="175" t="n"/>
      <c r="P3162" s="175" t="n"/>
      <c r="Q3162" s="175" t="n"/>
      <c r="R3162" s="175" t="n"/>
      <c r="S3162" s="257" t="n"/>
      <c r="U3162" s="296" t="n"/>
      <c r="V3162" s="175" t="n"/>
      <c r="W3162" s="175" t="n"/>
      <c r="X3162" s="175" t="n"/>
      <c r="Y3162" s="175" t="n"/>
      <c r="Z3162" s="175" t="n"/>
      <c r="AA3162" s="175" t="n"/>
      <c r="AB3162" s="175" t="n"/>
      <c r="AC3162" s="175" t="n"/>
      <c r="AD3162" s="175" t="n"/>
      <c r="AE3162" s="175" t="n"/>
      <c r="AF3162" s="175" t="n"/>
      <c r="AG3162" s="175" t="n"/>
      <c r="AH3162" s="175" t="n"/>
      <c r="AI3162" s="175" t="n"/>
      <c r="AJ3162" s="175" t="n"/>
    </row>
    <row r="3163">
      <c r="B3163" s="175" t="n"/>
      <c r="C3163" s="175" t="n"/>
      <c r="D3163" s="175" t="n"/>
      <c r="E3163" s="175" t="n"/>
      <c r="F3163" s="175" t="n"/>
      <c r="G3163" s="175" t="n"/>
      <c r="H3163" s="175" t="n"/>
      <c r="I3163" s="175" t="n"/>
      <c r="J3163" s="175" t="n"/>
      <c r="K3163" s="175" t="n"/>
      <c r="L3163" s="175" t="n"/>
      <c r="M3163" s="175" t="n"/>
      <c r="N3163" s="175" t="n"/>
      <c r="O3163" s="175" t="n"/>
      <c r="P3163" s="175" t="n"/>
      <c r="Q3163" s="175" t="n"/>
      <c r="R3163" s="175" t="n"/>
      <c r="S3163" s="257" t="n"/>
      <c r="U3163" s="296" t="n"/>
      <c r="V3163" s="175" t="n"/>
      <c r="W3163" s="175" t="n"/>
      <c r="X3163" s="175" t="n"/>
      <c r="Y3163" s="175" t="n"/>
      <c r="Z3163" s="175" t="n"/>
      <c r="AA3163" s="175" t="n"/>
      <c r="AB3163" s="175" t="n"/>
      <c r="AC3163" s="175" t="n"/>
      <c r="AD3163" s="175" t="n"/>
      <c r="AE3163" s="175" t="n"/>
      <c r="AF3163" s="175" t="n"/>
      <c r="AG3163" s="175" t="n"/>
      <c r="AH3163" s="175" t="n"/>
      <c r="AI3163" s="175" t="n"/>
      <c r="AJ3163" s="175" t="n"/>
    </row>
    <row r="3164">
      <c r="B3164" s="175" t="n"/>
      <c r="C3164" s="175" t="n"/>
      <c r="D3164" s="175" t="n"/>
      <c r="E3164" s="175" t="n"/>
      <c r="F3164" s="175" t="n"/>
      <c r="G3164" s="175" t="n"/>
      <c r="H3164" s="175" t="n"/>
      <c r="I3164" s="175" t="n"/>
      <c r="J3164" s="175" t="n"/>
      <c r="K3164" s="175" t="n"/>
      <c r="L3164" s="175" t="n"/>
      <c r="M3164" s="175" t="n"/>
      <c r="N3164" s="175" t="n"/>
      <c r="O3164" s="175" t="n"/>
      <c r="P3164" s="175" t="n"/>
      <c r="Q3164" s="175" t="n"/>
      <c r="R3164" s="175" t="n"/>
      <c r="S3164" s="257" t="n"/>
      <c r="U3164" s="296" t="n"/>
      <c r="V3164" s="175" t="n"/>
      <c r="W3164" s="175" t="n"/>
      <c r="X3164" s="175" t="n"/>
      <c r="Y3164" s="175" t="n"/>
      <c r="Z3164" s="175" t="n"/>
      <c r="AA3164" s="175" t="n"/>
      <c r="AB3164" s="175" t="n"/>
      <c r="AC3164" s="175" t="n"/>
      <c r="AD3164" s="175" t="n"/>
      <c r="AE3164" s="175" t="n"/>
      <c r="AF3164" s="175" t="n"/>
      <c r="AG3164" s="175" t="n"/>
      <c r="AH3164" s="175" t="n"/>
      <c r="AI3164" s="175" t="n"/>
      <c r="AJ3164" s="175" t="n"/>
    </row>
    <row r="3165">
      <c r="B3165" s="175" t="n"/>
      <c r="C3165" s="175" t="n"/>
      <c r="D3165" s="175" t="n"/>
      <c r="E3165" s="175" t="n"/>
      <c r="F3165" s="175" t="n"/>
      <c r="G3165" s="175" t="n"/>
      <c r="H3165" s="175" t="n"/>
      <c r="I3165" s="175" t="n"/>
      <c r="J3165" s="175" t="n"/>
      <c r="K3165" s="175" t="n"/>
      <c r="L3165" s="175" t="n"/>
      <c r="M3165" s="175" t="n"/>
      <c r="N3165" s="175" t="n"/>
      <c r="O3165" s="175" t="n"/>
      <c r="P3165" s="175" t="n"/>
      <c r="Q3165" s="175" t="n"/>
      <c r="R3165" s="175" t="n"/>
      <c r="S3165" s="257" t="n"/>
      <c r="U3165" s="296" t="n"/>
      <c r="V3165" s="175" t="n"/>
      <c r="W3165" s="175" t="n"/>
      <c r="X3165" s="175" t="n"/>
      <c r="Y3165" s="175" t="n"/>
      <c r="Z3165" s="175" t="n"/>
      <c r="AA3165" s="175" t="n"/>
      <c r="AB3165" s="175" t="n"/>
      <c r="AC3165" s="175" t="n"/>
      <c r="AD3165" s="175" t="n"/>
      <c r="AE3165" s="175" t="n"/>
      <c r="AF3165" s="175" t="n"/>
      <c r="AG3165" s="175" t="n"/>
      <c r="AH3165" s="175" t="n"/>
      <c r="AI3165" s="175" t="n"/>
      <c r="AJ3165" s="175" t="n"/>
    </row>
    <row r="3166">
      <c r="B3166" s="175" t="n"/>
      <c r="C3166" s="175" t="n"/>
      <c r="D3166" s="175" t="n"/>
      <c r="E3166" s="175" t="n"/>
      <c r="F3166" s="175" t="n"/>
      <c r="G3166" s="175" t="n"/>
      <c r="H3166" s="175" t="n"/>
      <c r="I3166" s="175" t="n"/>
      <c r="J3166" s="175" t="n"/>
      <c r="K3166" s="175" t="n"/>
      <c r="L3166" s="175" t="n"/>
      <c r="M3166" s="175" t="n"/>
      <c r="N3166" s="175" t="n"/>
      <c r="O3166" s="175" t="n"/>
      <c r="P3166" s="175" t="n"/>
      <c r="Q3166" s="175" t="n"/>
      <c r="R3166" s="175" t="n"/>
      <c r="S3166" s="257" t="n"/>
      <c r="U3166" s="296" t="n"/>
      <c r="V3166" s="175" t="n"/>
      <c r="W3166" s="175" t="n"/>
      <c r="X3166" s="175" t="n"/>
      <c r="Y3166" s="175" t="n"/>
      <c r="Z3166" s="175" t="n"/>
      <c r="AA3166" s="175" t="n"/>
      <c r="AB3166" s="175" t="n"/>
      <c r="AC3166" s="175" t="n"/>
      <c r="AD3166" s="175" t="n"/>
      <c r="AE3166" s="175" t="n"/>
      <c r="AF3166" s="175" t="n"/>
      <c r="AG3166" s="175" t="n"/>
      <c r="AH3166" s="175" t="n"/>
      <c r="AI3166" s="175" t="n"/>
      <c r="AJ3166" s="175" t="n"/>
    </row>
    <row r="3167">
      <c r="B3167" s="175" t="n"/>
      <c r="C3167" s="175" t="n"/>
      <c r="D3167" s="175" t="n"/>
      <c r="E3167" s="175" t="n"/>
      <c r="F3167" s="175" t="n"/>
      <c r="G3167" s="175" t="n"/>
      <c r="H3167" s="175" t="n"/>
      <c r="I3167" s="175" t="n"/>
      <c r="J3167" s="175" t="n"/>
      <c r="K3167" s="175" t="n"/>
      <c r="L3167" s="175" t="n"/>
      <c r="M3167" s="175" t="n"/>
      <c r="N3167" s="175" t="n"/>
      <c r="O3167" s="175" t="n"/>
      <c r="P3167" s="175" t="n"/>
      <c r="Q3167" s="175" t="n"/>
      <c r="R3167" s="175" t="n"/>
      <c r="S3167" s="257" t="n"/>
      <c r="U3167" s="296" t="n"/>
      <c r="V3167" s="175" t="n"/>
      <c r="W3167" s="175" t="n"/>
      <c r="X3167" s="175" t="n"/>
      <c r="Y3167" s="175" t="n"/>
      <c r="Z3167" s="175" t="n"/>
      <c r="AA3167" s="175" t="n"/>
      <c r="AB3167" s="175" t="n"/>
      <c r="AC3167" s="175" t="n"/>
      <c r="AD3167" s="175" t="n"/>
      <c r="AE3167" s="175" t="n"/>
      <c r="AF3167" s="175" t="n"/>
      <c r="AG3167" s="175" t="n"/>
      <c r="AH3167" s="175" t="n"/>
      <c r="AI3167" s="175" t="n"/>
      <c r="AJ3167" s="175" t="n"/>
    </row>
    <row r="3168">
      <c r="B3168" s="175" t="n"/>
      <c r="C3168" s="175" t="n"/>
      <c r="D3168" s="175" t="n"/>
      <c r="E3168" s="175" t="n"/>
      <c r="F3168" s="175" t="n"/>
      <c r="G3168" s="175" t="n"/>
      <c r="H3168" s="175" t="n"/>
      <c r="I3168" s="175" t="n"/>
      <c r="J3168" s="175" t="n"/>
      <c r="K3168" s="175" t="n"/>
      <c r="L3168" s="175" t="n"/>
      <c r="M3168" s="175" t="n"/>
      <c r="N3168" s="175" t="n"/>
      <c r="O3168" s="175" t="n"/>
      <c r="P3168" s="175" t="n"/>
      <c r="Q3168" s="175" t="n"/>
      <c r="R3168" s="175" t="n"/>
      <c r="S3168" s="257" t="n"/>
      <c r="U3168" s="296" t="n"/>
      <c r="V3168" s="175" t="n"/>
      <c r="W3168" s="175" t="n"/>
      <c r="X3168" s="175" t="n"/>
      <c r="Y3168" s="175" t="n"/>
      <c r="Z3168" s="175" t="n"/>
      <c r="AA3168" s="175" t="n"/>
      <c r="AB3168" s="175" t="n"/>
      <c r="AC3168" s="175" t="n"/>
      <c r="AD3168" s="175" t="n"/>
      <c r="AE3168" s="175" t="n"/>
      <c r="AF3168" s="175" t="n"/>
      <c r="AG3168" s="175" t="n"/>
      <c r="AH3168" s="175" t="n"/>
      <c r="AI3168" s="175" t="n"/>
      <c r="AJ3168" s="175" t="n"/>
    </row>
    <row r="3169">
      <c r="B3169" s="175" t="n"/>
      <c r="C3169" s="175" t="n"/>
      <c r="D3169" s="175" t="n"/>
      <c r="E3169" s="175" t="n"/>
      <c r="F3169" s="175" t="n"/>
      <c r="G3169" s="175" t="n"/>
      <c r="H3169" s="175" t="n"/>
      <c r="I3169" s="175" t="n"/>
      <c r="J3169" s="175" t="n"/>
      <c r="K3169" s="175" t="n"/>
      <c r="L3169" s="175" t="n"/>
      <c r="M3169" s="175" t="n"/>
      <c r="N3169" s="175" t="n"/>
      <c r="O3169" s="175" t="n"/>
      <c r="P3169" s="175" t="n"/>
      <c r="Q3169" s="175" t="n"/>
      <c r="R3169" s="175" t="n"/>
      <c r="S3169" s="257" t="n"/>
      <c r="U3169" s="296" t="n"/>
      <c r="V3169" s="175" t="n"/>
      <c r="W3169" s="175" t="n"/>
      <c r="X3169" s="175" t="n"/>
      <c r="Y3169" s="175" t="n"/>
      <c r="Z3169" s="175" t="n"/>
      <c r="AA3169" s="175" t="n"/>
      <c r="AB3169" s="175" t="n"/>
      <c r="AC3169" s="175" t="n"/>
      <c r="AD3169" s="175" t="n"/>
      <c r="AE3169" s="175" t="n"/>
      <c r="AF3169" s="175" t="n"/>
      <c r="AG3169" s="175" t="n"/>
      <c r="AH3169" s="175" t="n"/>
      <c r="AI3169" s="175" t="n"/>
      <c r="AJ3169" s="175" t="n"/>
    </row>
    <row r="3170">
      <c r="B3170" s="175" t="n"/>
      <c r="C3170" s="175" t="n"/>
      <c r="D3170" s="175" t="n"/>
      <c r="E3170" s="175" t="n"/>
      <c r="F3170" s="175" t="n"/>
      <c r="G3170" s="175" t="n"/>
      <c r="H3170" s="175" t="n"/>
      <c r="I3170" s="175" t="n"/>
      <c r="J3170" s="175" t="n"/>
      <c r="K3170" s="175" t="n"/>
      <c r="L3170" s="175" t="n"/>
      <c r="M3170" s="175" t="n"/>
      <c r="N3170" s="175" t="n"/>
      <c r="O3170" s="175" t="n"/>
      <c r="P3170" s="175" t="n"/>
      <c r="Q3170" s="175" t="n"/>
      <c r="R3170" s="175" t="n"/>
      <c r="S3170" s="257" t="n"/>
      <c r="U3170" s="296" t="n"/>
      <c r="V3170" s="175" t="n"/>
      <c r="W3170" s="175" t="n"/>
      <c r="X3170" s="175" t="n"/>
      <c r="Y3170" s="175" t="n"/>
      <c r="Z3170" s="175" t="n"/>
      <c r="AA3170" s="175" t="n"/>
      <c r="AB3170" s="175" t="n"/>
      <c r="AC3170" s="175" t="n"/>
      <c r="AD3170" s="175" t="n"/>
      <c r="AE3170" s="175" t="n"/>
      <c r="AF3170" s="175" t="n"/>
      <c r="AG3170" s="175" t="n"/>
      <c r="AH3170" s="175" t="n"/>
      <c r="AI3170" s="175" t="n"/>
      <c r="AJ3170" s="175" t="n"/>
    </row>
    <row r="3171">
      <c r="B3171" s="175" t="n"/>
      <c r="C3171" s="175" t="n"/>
      <c r="D3171" s="175" t="n"/>
      <c r="E3171" s="175" t="n"/>
      <c r="F3171" s="175" t="n"/>
      <c r="G3171" s="175" t="n"/>
      <c r="H3171" s="175" t="n"/>
      <c r="I3171" s="175" t="n"/>
      <c r="J3171" s="175" t="n"/>
      <c r="K3171" s="175" t="n"/>
      <c r="L3171" s="175" t="n"/>
      <c r="M3171" s="175" t="n"/>
      <c r="N3171" s="175" t="n"/>
      <c r="O3171" s="175" t="n"/>
      <c r="P3171" s="175" t="n"/>
      <c r="Q3171" s="175" t="n"/>
      <c r="R3171" s="175" t="n"/>
      <c r="S3171" s="257" t="n"/>
      <c r="U3171" s="296" t="n"/>
      <c r="V3171" s="175" t="n"/>
      <c r="W3171" s="175" t="n"/>
      <c r="X3171" s="175" t="n"/>
      <c r="Y3171" s="175" t="n"/>
      <c r="Z3171" s="175" t="n"/>
      <c r="AA3171" s="175" t="n"/>
      <c r="AB3171" s="175" t="n"/>
      <c r="AC3171" s="175" t="n"/>
      <c r="AD3171" s="175" t="n"/>
      <c r="AE3171" s="175" t="n"/>
      <c r="AF3171" s="175" t="n"/>
      <c r="AG3171" s="175" t="n"/>
      <c r="AH3171" s="175" t="n"/>
      <c r="AI3171" s="175" t="n"/>
      <c r="AJ3171" s="175" t="n"/>
    </row>
    <row r="3172">
      <c r="B3172" s="175" t="n"/>
      <c r="C3172" s="175" t="n"/>
      <c r="D3172" s="175" t="n"/>
      <c r="E3172" s="175" t="n"/>
      <c r="F3172" s="175" t="n"/>
      <c r="G3172" s="175" t="n"/>
      <c r="H3172" s="175" t="n"/>
      <c r="I3172" s="175" t="n"/>
      <c r="J3172" s="175" t="n"/>
      <c r="K3172" s="175" t="n"/>
      <c r="L3172" s="175" t="n"/>
      <c r="M3172" s="175" t="n"/>
      <c r="N3172" s="175" t="n"/>
      <c r="O3172" s="175" t="n"/>
      <c r="P3172" s="175" t="n"/>
      <c r="Q3172" s="175" t="n"/>
      <c r="R3172" s="175" t="n"/>
      <c r="S3172" s="257" t="n"/>
      <c r="U3172" s="296" t="n"/>
      <c r="V3172" s="175" t="n"/>
      <c r="W3172" s="175" t="n"/>
      <c r="X3172" s="175" t="n"/>
      <c r="Y3172" s="175" t="n"/>
      <c r="Z3172" s="175" t="n"/>
      <c r="AA3172" s="175" t="n"/>
      <c r="AB3172" s="175" t="n"/>
      <c r="AC3172" s="175" t="n"/>
      <c r="AD3172" s="175" t="n"/>
      <c r="AE3172" s="175" t="n"/>
      <c r="AF3172" s="175" t="n"/>
      <c r="AG3172" s="175" t="n"/>
      <c r="AH3172" s="175" t="n"/>
      <c r="AI3172" s="175" t="n"/>
      <c r="AJ3172" s="175" t="n"/>
    </row>
    <row r="3173">
      <c r="B3173" s="175" t="n"/>
      <c r="C3173" s="175" t="n"/>
      <c r="D3173" s="175" t="n"/>
      <c r="E3173" s="175" t="n"/>
      <c r="F3173" s="175" t="n"/>
      <c r="G3173" s="175" t="n"/>
      <c r="H3173" s="175" t="n"/>
      <c r="I3173" s="175" t="n"/>
      <c r="J3173" s="175" t="n"/>
      <c r="K3173" s="175" t="n"/>
      <c r="L3173" s="175" t="n"/>
      <c r="M3173" s="175" t="n"/>
      <c r="N3173" s="175" t="n"/>
      <c r="O3173" s="175" t="n"/>
      <c r="P3173" s="175" t="n"/>
      <c r="Q3173" s="175" t="n"/>
      <c r="R3173" s="175" t="n"/>
      <c r="S3173" s="257" t="n"/>
      <c r="U3173" s="296" t="n"/>
      <c r="V3173" s="175" t="n"/>
      <c r="W3173" s="175" t="n"/>
      <c r="X3173" s="175" t="n"/>
      <c r="Y3173" s="175" t="n"/>
      <c r="Z3173" s="175" t="n"/>
      <c r="AA3173" s="175" t="n"/>
      <c r="AB3173" s="175" t="n"/>
      <c r="AC3173" s="175" t="n"/>
      <c r="AD3173" s="175" t="n"/>
      <c r="AE3173" s="175" t="n"/>
      <c r="AF3173" s="175" t="n"/>
      <c r="AG3173" s="175" t="n"/>
      <c r="AH3173" s="175" t="n"/>
      <c r="AI3173" s="175" t="n"/>
      <c r="AJ3173" s="175" t="n"/>
    </row>
    <row r="3174">
      <c r="B3174" s="175" t="n"/>
      <c r="C3174" s="175" t="n"/>
      <c r="D3174" s="175" t="n"/>
      <c r="E3174" s="175" t="n"/>
      <c r="F3174" s="175" t="n"/>
      <c r="G3174" s="175" t="n"/>
      <c r="H3174" s="175" t="n"/>
      <c r="I3174" s="175" t="n"/>
      <c r="J3174" s="175" t="n"/>
      <c r="K3174" s="175" t="n"/>
      <c r="L3174" s="175" t="n"/>
      <c r="M3174" s="175" t="n"/>
      <c r="N3174" s="175" t="n"/>
      <c r="O3174" s="175" t="n"/>
      <c r="P3174" s="175" t="n"/>
      <c r="Q3174" s="175" t="n"/>
      <c r="R3174" s="175" t="n"/>
      <c r="S3174" s="257" t="n"/>
      <c r="U3174" s="296" t="n"/>
      <c r="V3174" s="175" t="n"/>
      <c r="W3174" s="175" t="n"/>
      <c r="X3174" s="175" t="n"/>
      <c r="Y3174" s="175" t="n"/>
      <c r="Z3174" s="175" t="n"/>
      <c r="AA3174" s="175" t="n"/>
      <c r="AB3174" s="175" t="n"/>
      <c r="AC3174" s="175" t="n"/>
      <c r="AD3174" s="175" t="n"/>
      <c r="AE3174" s="175" t="n"/>
      <c r="AF3174" s="175" t="n"/>
      <c r="AG3174" s="175" t="n"/>
      <c r="AH3174" s="175" t="n"/>
      <c r="AI3174" s="175" t="n"/>
      <c r="AJ3174" s="175" t="n"/>
    </row>
    <row r="3175">
      <c r="B3175" s="175" t="n"/>
      <c r="C3175" s="175" t="n"/>
      <c r="D3175" s="175" t="n"/>
      <c r="E3175" s="175" t="n"/>
      <c r="F3175" s="175" t="n"/>
      <c r="G3175" s="175" t="n"/>
      <c r="H3175" s="175" t="n"/>
      <c r="I3175" s="175" t="n"/>
      <c r="J3175" s="175" t="n"/>
      <c r="K3175" s="175" t="n"/>
      <c r="L3175" s="175" t="n"/>
      <c r="M3175" s="175" t="n"/>
      <c r="N3175" s="175" t="n"/>
      <c r="O3175" s="175" t="n"/>
      <c r="P3175" s="175" t="n"/>
      <c r="Q3175" s="175" t="n"/>
      <c r="R3175" s="175" t="n"/>
      <c r="S3175" s="257" t="n"/>
      <c r="U3175" s="296" t="n"/>
      <c r="V3175" s="175" t="n"/>
      <c r="W3175" s="175" t="n"/>
      <c r="X3175" s="175" t="n"/>
      <c r="Y3175" s="175" t="n"/>
      <c r="Z3175" s="175" t="n"/>
      <c r="AA3175" s="175" t="n"/>
      <c r="AB3175" s="175" t="n"/>
      <c r="AC3175" s="175" t="n"/>
      <c r="AD3175" s="175" t="n"/>
      <c r="AE3175" s="175" t="n"/>
      <c r="AF3175" s="175" t="n"/>
      <c r="AG3175" s="175" t="n"/>
      <c r="AH3175" s="175" t="n"/>
      <c r="AI3175" s="175" t="n"/>
      <c r="AJ3175" s="175" t="n"/>
    </row>
    <row r="3176">
      <c r="B3176" s="175" t="n"/>
      <c r="C3176" s="175" t="n"/>
      <c r="D3176" s="175" t="n"/>
      <c r="E3176" s="175" t="n"/>
      <c r="F3176" s="175" t="n"/>
      <c r="G3176" s="175" t="n"/>
      <c r="H3176" s="175" t="n"/>
      <c r="I3176" s="175" t="n"/>
      <c r="J3176" s="175" t="n"/>
      <c r="K3176" s="175" t="n"/>
      <c r="L3176" s="175" t="n"/>
      <c r="M3176" s="175" t="n"/>
      <c r="N3176" s="175" t="n"/>
      <c r="O3176" s="175" t="n"/>
      <c r="P3176" s="175" t="n"/>
      <c r="Q3176" s="175" t="n"/>
      <c r="R3176" s="175" t="n"/>
      <c r="S3176" s="257" t="n"/>
      <c r="U3176" s="296" t="n"/>
      <c r="V3176" s="175" t="n"/>
      <c r="W3176" s="175" t="n"/>
      <c r="X3176" s="175" t="n"/>
      <c r="Y3176" s="175" t="n"/>
      <c r="Z3176" s="175" t="n"/>
      <c r="AA3176" s="175" t="n"/>
      <c r="AB3176" s="175" t="n"/>
      <c r="AC3176" s="175" t="n"/>
      <c r="AD3176" s="175" t="n"/>
      <c r="AE3176" s="175" t="n"/>
      <c r="AF3176" s="175" t="n"/>
      <c r="AG3176" s="175" t="n"/>
      <c r="AH3176" s="175" t="n"/>
      <c r="AI3176" s="175" t="n"/>
      <c r="AJ3176" s="175" t="n"/>
    </row>
    <row r="3177">
      <c r="B3177" s="175" t="n"/>
      <c r="C3177" s="175" t="n"/>
      <c r="D3177" s="175" t="n"/>
      <c r="E3177" s="175" t="n"/>
      <c r="F3177" s="175" t="n"/>
      <c r="G3177" s="175" t="n"/>
      <c r="H3177" s="175" t="n"/>
      <c r="I3177" s="175" t="n"/>
      <c r="J3177" s="175" t="n"/>
      <c r="K3177" s="175" t="n"/>
      <c r="L3177" s="175" t="n"/>
      <c r="M3177" s="175" t="n"/>
      <c r="N3177" s="175" t="n"/>
      <c r="O3177" s="175" t="n"/>
      <c r="P3177" s="175" t="n"/>
      <c r="Q3177" s="175" t="n"/>
      <c r="R3177" s="175" t="n"/>
      <c r="S3177" s="257" t="n"/>
      <c r="U3177" s="296" t="n"/>
      <c r="V3177" s="175" t="n"/>
      <c r="W3177" s="175" t="n"/>
      <c r="X3177" s="175" t="n"/>
      <c r="Y3177" s="175" t="n"/>
      <c r="Z3177" s="175" t="n"/>
      <c r="AA3177" s="175" t="n"/>
      <c r="AB3177" s="175" t="n"/>
      <c r="AC3177" s="175" t="n"/>
      <c r="AD3177" s="175" t="n"/>
      <c r="AE3177" s="175" t="n"/>
      <c r="AF3177" s="175" t="n"/>
      <c r="AG3177" s="175" t="n"/>
      <c r="AH3177" s="175" t="n"/>
      <c r="AI3177" s="175" t="n"/>
      <c r="AJ3177" s="175" t="n"/>
    </row>
    <row r="3178">
      <c r="B3178" s="175" t="n"/>
      <c r="C3178" s="175" t="n"/>
      <c r="D3178" s="175" t="n"/>
      <c r="E3178" s="175" t="n"/>
      <c r="F3178" s="175" t="n"/>
      <c r="G3178" s="175" t="n"/>
      <c r="H3178" s="175" t="n"/>
      <c r="I3178" s="175" t="n"/>
      <c r="J3178" s="175" t="n"/>
      <c r="K3178" s="175" t="n"/>
      <c r="L3178" s="175" t="n"/>
      <c r="M3178" s="175" t="n"/>
      <c r="N3178" s="175" t="n"/>
      <c r="O3178" s="175" t="n"/>
      <c r="P3178" s="175" t="n"/>
      <c r="Q3178" s="175" t="n"/>
      <c r="R3178" s="175" t="n"/>
      <c r="S3178" s="257" t="n"/>
      <c r="U3178" s="296" t="n"/>
      <c r="V3178" s="175" t="n"/>
      <c r="W3178" s="175" t="n"/>
      <c r="X3178" s="175" t="n"/>
      <c r="Y3178" s="175" t="n"/>
      <c r="Z3178" s="175" t="n"/>
      <c r="AA3178" s="175" t="n"/>
      <c r="AB3178" s="175" t="n"/>
      <c r="AC3178" s="175" t="n"/>
      <c r="AD3178" s="175" t="n"/>
      <c r="AE3178" s="175" t="n"/>
      <c r="AF3178" s="175" t="n"/>
      <c r="AG3178" s="175" t="n"/>
      <c r="AH3178" s="175" t="n"/>
      <c r="AI3178" s="175" t="n"/>
      <c r="AJ3178" s="175" t="n"/>
    </row>
    <row r="3179">
      <c r="B3179" s="175" t="n"/>
      <c r="C3179" s="175" t="n"/>
      <c r="D3179" s="175" t="n"/>
      <c r="E3179" s="175" t="n"/>
      <c r="F3179" s="175" t="n"/>
      <c r="G3179" s="175" t="n"/>
      <c r="H3179" s="175" t="n"/>
      <c r="I3179" s="175" t="n"/>
      <c r="J3179" s="175" t="n"/>
      <c r="K3179" s="175" t="n"/>
      <c r="L3179" s="175" t="n"/>
      <c r="M3179" s="175" t="n"/>
      <c r="N3179" s="175" t="n"/>
      <c r="O3179" s="175" t="n"/>
      <c r="P3179" s="175" t="n"/>
      <c r="Q3179" s="175" t="n"/>
      <c r="R3179" s="175" t="n"/>
      <c r="S3179" s="257" t="n"/>
      <c r="U3179" s="296" t="n"/>
      <c r="V3179" s="175" t="n"/>
      <c r="W3179" s="175" t="n"/>
      <c r="X3179" s="175" t="n"/>
      <c r="Y3179" s="175" t="n"/>
      <c r="Z3179" s="175" t="n"/>
      <c r="AA3179" s="175" t="n"/>
      <c r="AB3179" s="175" t="n"/>
      <c r="AC3179" s="175" t="n"/>
      <c r="AD3179" s="175" t="n"/>
      <c r="AE3179" s="175" t="n"/>
      <c r="AF3179" s="175" t="n"/>
      <c r="AG3179" s="175" t="n"/>
      <c r="AH3179" s="175" t="n"/>
      <c r="AI3179" s="175" t="n"/>
      <c r="AJ3179" s="175" t="n"/>
    </row>
    <row r="3180">
      <c r="B3180" s="175" t="n"/>
      <c r="C3180" s="175" t="n"/>
      <c r="D3180" s="175" t="n"/>
      <c r="E3180" s="175" t="n"/>
      <c r="F3180" s="175" t="n"/>
      <c r="G3180" s="175" t="n"/>
      <c r="H3180" s="175" t="n"/>
      <c r="I3180" s="175" t="n"/>
      <c r="J3180" s="175" t="n"/>
      <c r="K3180" s="175" t="n"/>
      <c r="L3180" s="175" t="n"/>
      <c r="M3180" s="175" t="n"/>
      <c r="N3180" s="175" t="n"/>
      <c r="O3180" s="175" t="n"/>
      <c r="P3180" s="175" t="n"/>
      <c r="Q3180" s="175" t="n"/>
      <c r="R3180" s="175" t="n"/>
      <c r="S3180" s="257" t="n"/>
      <c r="U3180" s="296" t="n"/>
      <c r="V3180" s="175" t="n"/>
      <c r="W3180" s="175" t="n"/>
      <c r="X3180" s="175" t="n"/>
      <c r="Y3180" s="175" t="n"/>
      <c r="Z3180" s="175" t="n"/>
      <c r="AA3180" s="175" t="n"/>
      <c r="AB3180" s="175" t="n"/>
      <c r="AC3180" s="175" t="n"/>
      <c r="AD3180" s="175" t="n"/>
      <c r="AE3180" s="175" t="n"/>
      <c r="AF3180" s="175" t="n"/>
      <c r="AG3180" s="175" t="n"/>
      <c r="AH3180" s="175" t="n"/>
      <c r="AI3180" s="175" t="n"/>
      <c r="AJ3180" s="175" t="n"/>
    </row>
    <row r="3181">
      <c r="B3181" s="175" t="n"/>
      <c r="C3181" s="175" t="n"/>
      <c r="D3181" s="175" t="n"/>
      <c r="E3181" s="175" t="n"/>
      <c r="F3181" s="175" t="n"/>
      <c r="G3181" s="175" t="n"/>
      <c r="H3181" s="175" t="n"/>
      <c r="I3181" s="175" t="n"/>
      <c r="J3181" s="175" t="n"/>
      <c r="K3181" s="175" t="n"/>
      <c r="L3181" s="175" t="n"/>
      <c r="M3181" s="175" t="n"/>
      <c r="N3181" s="175" t="n"/>
      <c r="O3181" s="175" t="n"/>
      <c r="P3181" s="175" t="n"/>
      <c r="Q3181" s="175" t="n"/>
      <c r="R3181" s="175" t="n"/>
      <c r="S3181" s="257" t="n"/>
      <c r="U3181" s="296" t="n"/>
      <c r="V3181" s="175" t="n"/>
      <c r="W3181" s="175" t="n"/>
      <c r="X3181" s="175" t="n"/>
      <c r="Y3181" s="175" t="n"/>
      <c r="Z3181" s="175" t="n"/>
      <c r="AA3181" s="175" t="n"/>
      <c r="AB3181" s="175" t="n"/>
      <c r="AC3181" s="175" t="n"/>
      <c r="AD3181" s="175" t="n"/>
      <c r="AE3181" s="175" t="n"/>
      <c r="AF3181" s="175" t="n"/>
      <c r="AG3181" s="175" t="n"/>
      <c r="AH3181" s="175" t="n"/>
      <c r="AI3181" s="175" t="n"/>
      <c r="AJ3181" s="175" t="n"/>
    </row>
    <row r="3182">
      <c r="B3182" s="175" t="n"/>
      <c r="C3182" s="175" t="n"/>
      <c r="D3182" s="175" t="n"/>
      <c r="E3182" s="175" t="n"/>
      <c r="F3182" s="175" t="n"/>
      <c r="G3182" s="175" t="n"/>
      <c r="H3182" s="175" t="n"/>
      <c r="I3182" s="175" t="n"/>
      <c r="J3182" s="175" t="n"/>
      <c r="K3182" s="175" t="n"/>
      <c r="L3182" s="175" t="n"/>
      <c r="M3182" s="175" t="n"/>
      <c r="N3182" s="175" t="n"/>
      <c r="O3182" s="175" t="n"/>
      <c r="P3182" s="175" t="n"/>
      <c r="Q3182" s="175" t="n"/>
      <c r="R3182" s="175" t="n"/>
      <c r="S3182" s="257" t="n"/>
      <c r="U3182" s="296" t="n"/>
      <c r="V3182" s="175" t="n"/>
      <c r="W3182" s="175" t="n"/>
      <c r="X3182" s="175" t="n"/>
      <c r="Y3182" s="175" t="n"/>
      <c r="Z3182" s="175" t="n"/>
      <c r="AA3182" s="175" t="n"/>
      <c r="AB3182" s="175" t="n"/>
      <c r="AC3182" s="175" t="n"/>
      <c r="AD3182" s="175" t="n"/>
      <c r="AE3182" s="175" t="n"/>
      <c r="AF3182" s="175" t="n"/>
      <c r="AG3182" s="175" t="n"/>
      <c r="AH3182" s="175" t="n"/>
      <c r="AI3182" s="175" t="n"/>
      <c r="AJ3182" s="175" t="n"/>
    </row>
    <row r="3183">
      <c r="B3183" s="175" t="n"/>
      <c r="C3183" s="175" t="n"/>
      <c r="D3183" s="175" t="n"/>
      <c r="E3183" s="175" t="n"/>
      <c r="F3183" s="175" t="n"/>
      <c r="G3183" s="175" t="n"/>
      <c r="H3183" s="175" t="n"/>
      <c r="I3183" s="175" t="n"/>
      <c r="J3183" s="175" t="n"/>
      <c r="K3183" s="175" t="n"/>
      <c r="L3183" s="175" t="n"/>
      <c r="M3183" s="175" t="n"/>
      <c r="N3183" s="175" t="n"/>
      <c r="O3183" s="175" t="n"/>
      <c r="P3183" s="175" t="n"/>
      <c r="Q3183" s="175" t="n"/>
      <c r="R3183" s="175" t="n"/>
      <c r="S3183" s="257" t="n"/>
      <c r="U3183" s="296" t="n"/>
      <c r="V3183" s="175" t="n"/>
      <c r="W3183" s="175" t="n"/>
      <c r="X3183" s="175" t="n"/>
      <c r="Y3183" s="175" t="n"/>
      <c r="Z3183" s="175" t="n"/>
      <c r="AA3183" s="175" t="n"/>
      <c r="AB3183" s="175" t="n"/>
      <c r="AC3183" s="175" t="n"/>
      <c r="AD3183" s="175" t="n"/>
      <c r="AE3183" s="175" t="n"/>
      <c r="AF3183" s="175" t="n"/>
      <c r="AG3183" s="175" t="n"/>
      <c r="AH3183" s="175" t="n"/>
      <c r="AI3183" s="175" t="n"/>
      <c r="AJ3183" s="175" t="n"/>
    </row>
    <row r="3184">
      <c r="B3184" s="175" t="n"/>
      <c r="C3184" s="175" t="n"/>
      <c r="D3184" s="175" t="n"/>
      <c r="E3184" s="175" t="n"/>
      <c r="F3184" s="175" t="n"/>
      <c r="G3184" s="175" t="n"/>
      <c r="H3184" s="175" t="n"/>
      <c r="I3184" s="175" t="n"/>
      <c r="J3184" s="175" t="n"/>
      <c r="K3184" s="175" t="n"/>
      <c r="L3184" s="175" t="n"/>
      <c r="M3184" s="175" t="n"/>
      <c r="N3184" s="175" t="n"/>
      <c r="O3184" s="175" t="n"/>
      <c r="P3184" s="175" t="n"/>
      <c r="Q3184" s="175" t="n"/>
      <c r="R3184" s="175" t="n"/>
      <c r="S3184" s="257" t="n"/>
      <c r="U3184" s="296" t="n"/>
      <c r="V3184" s="175" t="n"/>
      <c r="W3184" s="175" t="n"/>
      <c r="X3184" s="175" t="n"/>
      <c r="Y3184" s="175" t="n"/>
      <c r="Z3184" s="175" t="n"/>
      <c r="AA3184" s="175" t="n"/>
      <c r="AB3184" s="175" t="n"/>
      <c r="AC3184" s="175" t="n"/>
      <c r="AD3184" s="175" t="n"/>
      <c r="AE3184" s="175" t="n"/>
      <c r="AF3184" s="175" t="n"/>
      <c r="AG3184" s="175" t="n"/>
      <c r="AH3184" s="175" t="n"/>
      <c r="AI3184" s="175" t="n"/>
      <c r="AJ3184" s="175" t="n"/>
    </row>
    <row r="3185">
      <c r="B3185" s="175" t="n"/>
      <c r="C3185" s="175" t="n"/>
      <c r="D3185" s="175" t="n"/>
      <c r="E3185" s="175" t="n"/>
      <c r="F3185" s="175" t="n"/>
      <c r="G3185" s="175" t="n"/>
      <c r="H3185" s="175" t="n"/>
      <c r="I3185" s="175" t="n"/>
      <c r="J3185" s="175" t="n"/>
      <c r="K3185" s="175" t="n"/>
      <c r="L3185" s="175" t="n"/>
      <c r="M3185" s="175" t="n"/>
      <c r="N3185" s="175" t="n"/>
      <c r="O3185" s="175" t="n"/>
      <c r="P3185" s="175" t="n"/>
      <c r="Q3185" s="175" t="n"/>
      <c r="R3185" s="175" t="n"/>
      <c r="S3185" s="257" t="n"/>
      <c r="U3185" s="296" t="n"/>
      <c r="V3185" s="175" t="n"/>
      <c r="W3185" s="175" t="n"/>
      <c r="X3185" s="175" t="n"/>
      <c r="Y3185" s="175" t="n"/>
      <c r="Z3185" s="175" t="n"/>
      <c r="AA3185" s="175" t="n"/>
      <c r="AB3185" s="175" t="n"/>
      <c r="AC3185" s="175" t="n"/>
      <c r="AD3185" s="175" t="n"/>
      <c r="AE3185" s="175" t="n"/>
      <c r="AF3185" s="175" t="n"/>
      <c r="AG3185" s="175" t="n"/>
      <c r="AH3185" s="175" t="n"/>
      <c r="AI3185" s="175" t="n"/>
      <c r="AJ3185" s="175" t="n"/>
    </row>
    <row r="3186">
      <c r="B3186" s="175" t="n"/>
      <c r="C3186" s="175" t="n"/>
      <c r="D3186" s="175" t="n"/>
      <c r="E3186" s="175" t="n"/>
      <c r="F3186" s="175" t="n"/>
      <c r="G3186" s="175" t="n"/>
      <c r="H3186" s="175" t="n"/>
      <c r="I3186" s="175" t="n"/>
      <c r="J3186" s="175" t="n"/>
      <c r="K3186" s="175" t="n"/>
      <c r="L3186" s="175" t="n"/>
      <c r="M3186" s="175" t="n"/>
      <c r="N3186" s="175" t="n"/>
      <c r="O3186" s="175" t="n"/>
      <c r="P3186" s="175" t="n"/>
      <c r="Q3186" s="175" t="n"/>
      <c r="R3186" s="175" t="n"/>
      <c r="S3186" s="257" t="n"/>
      <c r="U3186" s="296" t="n"/>
      <c r="V3186" s="175" t="n"/>
      <c r="W3186" s="175" t="n"/>
      <c r="X3186" s="175" t="n"/>
      <c r="Y3186" s="175" t="n"/>
      <c r="Z3186" s="175" t="n"/>
      <c r="AA3186" s="175" t="n"/>
      <c r="AB3186" s="175" t="n"/>
      <c r="AC3186" s="175" t="n"/>
      <c r="AD3186" s="175" t="n"/>
      <c r="AE3186" s="175" t="n"/>
      <c r="AF3186" s="175" t="n"/>
      <c r="AG3186" s="175" t="n"/>
      <c r="AH3186" s="175" t="n"/>
      <c r="AI3186" s="175" t="n"/>
      <c r="AJ3186" s="175" t="n"/>
    </row>
    <row r="3187">
      <c r="B3187" s="175" t="n"/>
      <c r="C3187" s="175" t="n"/>
      <c r="D3187" s="175" t="n"/>
      <c r="E3187" s="175" t="n"/>
      <c r="F3187" s="175" t="n"/>
      <c r="G3187" s="175" t="n"/>
      <c r="H3187" s="175" t="n"/>
      <c r="I3187" s="175" t="n"/>
      <c r="J3187" s="175" t="n"/>
      <c r="K3187" s="175" t="n"/>
      <c r="L3187" s="175" t="n"/>
      <c r="M3187" s="175" t="n"/>
      <c r="N3187" s="175" t="n"/>
      <c r="O3187" s="175" t="n"/>
      <c r="P3187" s="175" t="n"/>
      <c r="Q3187" s="175" t="n"/>
      <c r="R3187" s="175" t="n"/>
      <c r="S3187" s="257" t="n"/>
      <c r="U3187" s="296" t="n"/>
      <c r="V3187" s="175" t="n"/>
      <c r="W3187" s="175" t="n"/>
      <c r="X3187" s="175" t="n"/>
      <c r="Y3187" s="175" t="n"/>
      <c r="Z3187" s="175" t="n"/>
      <c r="AA3187" s="175" t="n"/>
      <c r="AB3187" s="175" t="n"/>
      <c r="AC3187" s="175" t="n"/>
      <c r="AD3187" s="175" t="n"/>
      <c r="AE3187" s="175" t="n"/>
      <c r="AF3187" s="175" t="n"/>
      <c r="AG3187" s="175" t="n"/>
      <c r="AH3187" s="175" t="n"/>
      <c r="AI3187" s="175" t="n"/>
      <c r="AJ3187" s="175" t="n"/>
    </row>
    <row r="3188">
      <c r="B3188" s="175" t="n"/>
      <c r="C3188" s="175" t="n"/>
      <c r="D3188" s="175" t="n"/>
      <c r="E3188" s="175" t="n"/>
      <c r="F3188" s="175" t="n"/>
      <c r="G3188" s="175" t="n"/>
      <c r="H3188" s="175" t="n"/>
      <c r="I3188" s="175" t="n"/>
      <c r="J3188" s="175" t="n"/>
      <c r="K3188" s="175" t="n"/>
      <c r="L3188" s="175" t="n"/>
      <c r="M3188" s="175" t="n"/>
      <c r="N3188" s="175" t="n"/>
      <c r="O3188" s="175" t="n"/>
      <c r="P3188" s="175" t="n"/>
      <c r="Q3188" s="175" t="n"/>
      <c r="R3188" s="175" t="n"/>
      <c r="S3188" s="257" t="n"/>
      <c r="U3188" s="296" t="n"/>
      <c r="V3188" s="175" t="n"/>
      <c r="W3188" s="175" t="n"/>
      <c r="X3188" s="175" t="n"/>
      <c r="Y3188" s="175" t="n"/>
      <c r="Z3188" s="175" t="n"/>
      <c r="AA3188" s="175" t="n"/>
      <c r="AB3188" s="175" t="n"/>
      <c r="AC3188" s="175" t="n"/>
      <c r="AD3188" s="175" t="n"/>
      <c r="AE3188" s="175" t="n"/>
      <c r="AF3188" s="175" t="n"/>
      <c r="AG3188" s="175" t="n"/>
      <c r="AH3188" s="175" t="n"/>
      <c r="AI3188" s="175" t="n"/>
      <c r="AJ3188" s="175" t="n"/>
    </row>
    <row r="3189">
      <c r="B3189" s="175" t="n"/>
      <c r="C3189" s="175" t="n"/>
      <c r="D3189" s="175" t="n"/>
      <c r="E3189" s="175" t="n"/>
      <c r="F3189" s="175" t="n"/>
      <c r="G3189" s="175" t="n"/>
      <c r="H3189" s="175" t="n"/>
      <c r="I3189" s="175" t="n"/>
      <c r="J3189" s="175" t="n"/>
      <c r="K3189" s="175" t="n"/>
      <c r="L3189" s="175" t="n"/>
      <c r="M3189" s="175" t="n"/>
      <c r="N3189" s="175" t="n"/>
      <c r="O3189" s="175" t="n"/>
      <c r="P3189" s="175" t="n"/>
      <c r="Q3189" s="175" t="n"/>
      <c r="R3189" s="175" t="n"/>
      <c r="S3189" s="257" t="n"/>
      <c r="U3189" s="296" t="n"/>
      <c r="V3189" s="175" t="n"/>
      <c r="W3189" s="175" t="n"/>
      <c r="X3189" s="175" t="n"/>
      <c r="Y3189" s="175" t="n"/>
      <c r="Z3189" s="175" t="n"/>
      <c r="AA3189" s="175" t="n"/>
      <c r="AB3189" s="175" t="n"/>
      <c r="AC3189" s="175" t="n"/>
      <c r="AD3189" s="175" t="n"/>
      <c r="AE3189" s="175" t="n"/>
      <c r="AF3189" s="175" t="n"/>
      <c r="AG3189" s="175" t="n"/>
      <c r="AH3189" s="175" t="n"/>
      <c r="AI3189" s="175" t="n"/>
      <c r="AJ3189" s="175" t="n"/>
    </row>
    <row r="3190">
      <c r="B3190" s="175" t="n"/>
      <c r="C3190" s="175" t="n"/>
      <c r="D3190" s="175" t="n"/>
      <c r="E3190" s="175" t="n"/>
      <c r="F3190" s="175" t="n"/>
      <c r="G3190" s="175" t="n"/>
      <c r="H3190" s="175" t="n"/>
      <c r="I3190" s="175" t="n"/>
      <c r="J3190" s="175" t="n"/>
      <c r="K3190" s="175" t="n"/>
      <c r="L3190" s="175" t="n"/>
      <c r="M3190" s="175" t="n"/>
      <c r="N3190" s="175" t="n"/>
      <c r="O3190" s="175" t="n"/>
      <c r="P3190" s="175" t="n"/>
      <c r="Q3190" s="175" t="n"/>
      <c r="R3190" s="175" t="n"/>
      <c r="S3190" s="257" t="n"/>
      <c r="U3190" s="296" t="n"/>
      <c r="V3190" s="175" t="n"/>
      <c r="W3190" s="175" t="n"/>
      <c r="X3190" s="175" t="n"/>
      <c r="Y3190" s="175" t="n"/>
      <c r="Z3190" s="175" t="n"/>
      <c r="AA3190" s="175" t="n"/>
      <c r="AB3190" s="175" t="n"/>
      <c r="AC3190" s="175" t="n"/>
      <c r="AD3190" s="175" t="n"/>
      <c r="AE3190" s="175" t="n"/>
      <c r="AF3190" s="175" t="n"/>
      <c r="AG3190" s="175" t="n"/>
      <c r="AH3190" s="175" t="n"/>
      <c r="AI3190" s="175" t="n"/>
      <c r="AJ3190" s="175" t="n"/>
    </row>
    <row r="3191">
      <c r="B3191" s="175" t="n"/>
      <c r="C3191" s="175" t="n"/>
      <c r="D3191" s="175" t="n"/>
      <c r="E3191" s="175" t="n"/>
      <c r="F3191" s="175" t="n"/>
      <c r="G3191" s="175" t="n"/>
      <c r="H3191" s="175" t="n"/>
      <c r="I3191" s="175" t="n"/>
      <c r="J3191" s="175" t="n"/>
      <c r="K3191" s="175" t="n"/>
      <c r="L3191" s="175" t="n"/>
      <c r="M3191" s="175" t="n"/>
      <c r="N3191" s="175" t="n"/>
      <c r="O3191" s="175" t="n"/>
      <c r="P3191" s="175" t="n"/>
      <c r="Q3191" s="175" t="n"/>
      <c r="R3191" s="175" t="n"/>
      <c r="S3191" s="257" t="n"/>
      <c r="U3191" s="296" t="n"/>
      <c r="V3191" s="175" t="n"/>
      <c r="W3191" s="175" t="n"/>
      <c r="X3191" s="175" t="n"/>
      <c r="Y3191" s="175" t="n"/>
      <c r="Z3191" s="175" t="n"/>
      <c r="AA3191" s="175" t="n"/>
      <c r="AB3191" s="175" t="n"/>
      <c r="AC3191" s="175" t="n"/>
      <c r="AD3191" s="175" t="n"/>
      <c r="AE3191" s="175" t="n"/>
      <c r="AF3191" s="175" t="n"/>
      <c r="AG3191" s="175" t="n"/>
      <c r="AH3191" s="175" t="n"/>
      <c r="AI3191" s="175" t="n"/>
      <c r="AJ3191" s="175" t="n"/>
    </row>
    <row r="3192">
      <c r="B3192" s="175" t="n"/>
      <c r="C3192" s="175" t="n"/>
      <c r="D3192" s="175" t="n"/>
      <c r="E3192" s="175" t="n"/>
      <c r="F3192" s="175" t="n"/>
      <c r="G3192" s="175" t="n"/>
      <c r="H3192" s="175" t="n"/>
      <c r="I3192" s="175" t="n"/>
      <c r="J3192" s="175" t="n"/>
      <c r="K3192" s="175" t="n"/>
      <c r="L3192" s="175" t="n"/>
      <c r="M3192" s="175" t="n"/>
      <c r="N3192" s="175" t="n"/>
      <c r="O3192" s="175" t="n"/>
      <c r="P3192" s="175" t="n"/>
      <c r="Q3192" s="175" t="n"/>
      <c r="R3192" s="175" t="n"/>
      <c r="S3192" s="257" t="n"/>
      <c r="U3192" s="296" t="n"/>
      <c r="V3192" s="175" t="n"/>
      <c r="W3192" s="175" t="n"/>
      <c r="X3192" s="175" t="n"/>
      <c r="Y3192" s="175" t="n"/>
      <c r="Z3192" s="175" t="n"/>
      <c r="AA3192" s="175" t="n"/>
      <c r="AB3192" s="175" t="n"/>
      <c r="AC3192" s="175" t="n"/>
      <c r="AD3192" s="175" t="n"/>
      <c r="AE3192" s="175" t="n"/>
      <c r="AF3192" s="175" t="n"/>
      <c r="AG3192" s="175" t="n"/>
      <c r="AH3192" s="175" t="n"/>
      <c r="AI3192" s="175" t="n"/>
      <c r="AJ3192" s="175" t="n"/>
    </row>
    <row r="3193">
      <c r="B3193" s="175" t="n"/>
      <c r="C3193" s="175" t="n"/>
      <c r="D3193" s="175" t="n"/>
      <c r="E3193" s="175" t="n"/>
      <c r="F3193" s="175" t="n"/>
      <c r="G3193" s="175" t="n"/>
      <c r="H3193" s="175" t="n"/>
      <c r="I3193" s="175" t="n"/>
      <c r="J3193" s="175" t="n"/>
      <c r="K3193" s="175" t="n"/>
      <c r="L3193" s="175" t="n"/>
      <c r="M3193" s="175" t="n"/>
      <c r="N3193" s="175" t="n"/>
      <c r="O3193" s="175" t="n"/>
      <c r="P3193" s="175" t="n"/>
      <c r="Q3193" s="175" t="n"/>
      <c r="R3193" s="175" t="n"/>
      <c r="S3193" s="257" t="n"/>
      <c r="U3193" s="296" t="n"/>
      <c r="V3193" s="175" t="n"/>
      <c r="W3193" s="175" t="n"/>
      <c r="X3193" s="175" t="n"/>
      <c r="Y3193" s="175" t="n"/>
      <c r="Z3193" s="175" t="n"/>
      <c r="AA3193" s="175" t="n"/>
      <c r="AB3193" s="175" t="n"/>
      <c r="AC3193" s="175" t="n"/>
      <c r="AD3193" s="175" t="n"/>
      <c r="AE3193" s="175" t="n"/>
      <c r="AF3193" s="175" t="n"/>
      <c r="AG3193" s="175" t="n"/>
      <c r="AH3193" s="175" t="n"/>
      <c r="AI3193" s="175" t="n"/>
      <c r="AJ3193" s="175" t="n"/>
    </row>
    <row r="3194">
      <c r="B3194" s="175" t="n"/>
      <c r="C3194" s="175" t="n"/>
      <c r="D3194" s="175" t="n"/>
      <c r="E3194" s="175" t="n"/>
      <c r="F3194" s="175" t="n"/>
      <c r="G3194" s="175" t="n"/>
      <c r="H3194" s="175" t="n"/>
      <c r="I3194" s="175" t="n"/>
      <c r="J3194" s="175" t="n"/>
      <c r="K3194" s="175" t="n"/>
      <c r="L3194" s="175" t="n"/>
      <c r="M3194" s="175" t="n"/>
      <c r="N3194" s="175" t="n"/>
      <c r="O3194" s="175" t="n"/>
      <c r="P3194" s="175" t="n"/>
      <c r="Q3194" s="175" t="n"/>
      <c r="R3194" s="175" t="n"/>
      <c r="S3194" s="257" t="n"/>
      <c r="U3194" s="296" t="n"/>
      <c r="V3194" s="175" t="n"/>
      <c r="W3194" s="175" t="n"/>
      <c r="X3194" s="175" t="n"/>
      <c r="Y3194" s="175" t="n"/>
      <c r="Z3194" s="175" t="n"/>
      <c r="AA3194" s="175" t="n"/>
      <c r="AB3194" s="175" t="n"/>
      <c r="AC3194" s="175" t="n"/>
      <c r="AD3194" s="175" t="n"/>
      <c r="AE3194" s="175" t="n"/>
      <c r="AF3194" s="175" t="n"/>
      <c r="AG3194" s="175" t="n"/>
      <c r="AH3194" s="175" t="n"/>
      <c r="AI3194" s="175" t="n"/>
      <c r="AJ3194" s="175" t="n"/>
    </row>
    <row r="3195">
      <c r="B3195" s="175" t="n"/>
      <c r="C3195" s="175" t="n"/>
      <c r="D3195" s="175" t="n"/>
      <c r="E3195" s="175" t="n"/>
      <c r="F3195" s="175" t="n"/>
      <c r="G3195" s="175" t="n"/>
      <c r="H3195" s="175" t="n"/>
      <c r="I3195" s="175" t="n"/>
      <c r="J3195" s="175" t="n"/>
      <c r="K3195" s="175" t="n"/>
      <c r="L3195" s="175" t="n"/>
      <c r="M3195" s="175" t="n"/>
      <c r="N3195" s="175" t="n"/>
      <c r="O3195" s="175" t="n"/>
      <c r="P3195" s="175" t="n"/>
      <c r="Q3195" s="175" t="n"/>
      <c r="R3195" s="175" t="n"/>
      <c r="S3195" s="257" t="n"/>
      <c r="U3195" s="296" t="n"/>
      <c r="V3195" s="175" t="n"/>
      <c r="W3195" s="175" t="n"/>
      <c r="X3195" s="175" t="n"/>
      <c r="Y3195" s="175" t="n"/>
      <c r="Z3195" s="175" t="n"/>
      <c r="AA3195" s="175" t="n"/>
      <c r="AB3195" s="175" t="n"/>
      <c r="AC3195" s="175" t="n"/>
      <c r="AD3195" s="175" t="n"/>
      <c r="AE3195" s="175" t="n"/>
      <c r="AF3195" s="175" t="n"/>
      <c r="AG3195" s="175" t="n"/>
      <c r="AH3195" s="175" t="n"/>
      <c r="AI3195" s="175" t="n"/>
      <c r="AJ3195" s="175" t="n"/>
    </row>
    <row r="3196">
      <c r="B3196" s="175" t="n"/>
      <c r="C3196" s="175" t="n"/>
      <c r="D3196" s="175" t="n"/>
      <c r="E3196" s="175" t="n"/>
      <c r="F3196" s="175" t="n"/>
      <c r="G3196" s="175" t="n"/>
      <c r="H3196" s="175" t="n"/>
      <c r="I3196" s="175" t="n"/>
      <c r="J3196" s="175" t="n"/>
      <c r="K3196" s="175" t="n"/>
      <c r="L3196" s="175" t="n"/>
      <c r="M3196" s="175" t="n"/>
      <c r="N3196" s="175" t="n"/>
      <c r="O3196" s="175" t="n"/>
      <c r="P3196" s="175" t="n"/>
      <c r="Q3196" s="175" t="n"/>
      <c r="R3196" s="175" t="n"/>
      <c r="S3196" s="257" t="n"/>
      <c r="U3196" s="296" t="n"/>
      <c r="V3196" s="175" t="n"/>
      <c r="W3196" s="175" t="n"/>
      <c r="X3196" s="175" t="n"/>
      <c r="Y3196" s="175" t="n"/>
      <c r="Z3196" s="175" t="n"/>
      <c r="AA3196" s="175" t="n"/>
      <c r="AB3196" s="175" t="n"/>
      <c r="AC3196" s="175" t="n"/>
      <c r="AD3196" s="175" t="n"/>
      <c r="AE3196" s="175" t="n"/>
      <c r="AF3196" s="175" t="n"/>
      <c r="AG3196" s="175" t="n"/>
      <c r="AH3196" s="175" t="n"/>
      <c r="AI3196" s="175" t="n"/>
      <c r="AJ3196" s="175" t="n"/>
    </row>
    <row r="3197">
      <c r="B3197" s="175" t="n"/>
      <c r="C3197" s="175" t="n"/>
      <c r="D3197" s="175" t="n"/>
      <c r="E3197" s="175" t="n"/>
      <c r="F3197" s="175" t="n"/>
      <c r="G3197" s="175" t="n"/>
      <c r="H3197" s="175" t="n"/>
      <c r="I3197" s="175" t="n"/>
      <c r="J3197" s="175" t="n"/>
      <c r="K3197" s="175" t="n"/>
      <c r="L3197" s="175" t="n"/>
      <c r="M3197" s="175" t="n"/>
      <c r="N3197" s="175" t="n"/>
      <c r="O3197" s="175" t="n"/>
      <c r="P3197" s="175" t="n"/>
      <c r="Q3197" s="175" t="n"/>
      <c r="R3197" s="175" t="n"/>
      <c r="S3197" s="257" t="n"/>
      <c r="U3197" s="296" t="n"/>
      <c r="V3197" s="175" t="n"/>
      <c r="W3197" s="175" t="n"/>
      <c r="X3197" s="175" t="n"/>
      <c r="Y3197" s="175" t="n"/>
      <c r="Z3197" s="175" t="n"/>
      <c r="AA3197" s="175" t="n"/>
      <c r="AB3197" s="175" t="n"/>
      <c r="AC3197" s="175" t="n"/>
      <c r="AD3197" s="175" t="n"/>
      <c r="AE3197" s="175" t="n"/>
      <c r="AF3197" s="175" t="n"/>
      <c r="AG3197" s="175" t="n"/>
      <c r="AH3197" s="175" t="n"/>
      <c r="AI3197" s="175" t="n"/>
      <c r="AJ3197" s="175" t="n"/>
    </row>
    <row r="3198">
      <c r="B3198" s="175" t="n"/>
      <c r="C3198" s="175" t="n"/>
      <c r="D3198" s="175" t="n"/>
      <c r="E3198" s="175" t="n"/>
      <c r="F3198" s="175" t="n"/>
      <c r="G3198" s="175" t="n"/>
      <c r="H3198" s="175" t="n"/>
      <c r="I3198" s="175" t="n"/>
      <c r="J3198" s="175" t="n"/>
      <c r="K3198" s="175" t="n"/>
      <c r="L3198" s="175" t="n"/>
      <c r="M3198" s="175" t="n"/>
      <c r="N3198" s="175" t="n"/>
      <c r="O3198" s="175" t="n"/>
      <c r="P3198" s="175" t="n"/>
      <c r="Q3198" s="175" t="n"/>
      <c r="R3198" s="175" t="n"/>
      <c r="S3198" s="257" t="n"/>
      <c r="U3198" s="296" t="n"/>
      <c r="V3198" s="175" t="n"/>
      <c r="W3198" s="175" t="n"/>
      <c r="X3198" s="175" t="n"/>
      <c r="Y3198" s="175" t="n"/>
      <c r="Z3198" s="175" t="n"/>
      <c r="AA3198" s="175" t="n"/>
      <c r="AB3198" s="175" t="n"/>
      <c r="AC3198" s="175" t="n"/>
      <c r="AD3198" s="175" t="n"/>
      <c r="AE3198" s="175" t="n"/>
      <c r="AF3198" s="175" t="n"/>
      <c r="AG3198" s="175" t="n"/>
      <c r="AH3198" s="175" t="n"/>
      <c r="AI3198" s="175" t="n"/>
      <c r="AJ3198" s="175" t="n"/>
    </row>
    <row r="3199">
      <c r="B3199" s="175" t="n"/>
      <c r="C3199" s="175" t="n"/>
      <c r="D3199" s="175" t="n"/>
      <c r="E3199" s="175" t="n"/>
      <c r="F3199" s="175" t="n"/>
      <c r="G3199" s="175" t="n"/>
      <c r="H3199" s="175" t="n"/>
      <c r="I3199" s="175" t="n"/>
      <c r="J3199" s="175" t="n"/>
      <c r="K3199" s="175" t="n"/>
      <c r="L3199" s="175" t="n"/>
      <c r="M3199" s="175" t="n"/>
      <c r="N3199" s="175" t="n"/>
      <c r="O3199" s="175" t="n"/>
      <c r="P3199" s="175" t="n"/>
      <c r="Q3199" s="175" t="n"/>
      <c r="R3199" s="175" t="n"/>
      <c r="S3199" s="257" t="n"/>
      <c r="U3199" s="296" t="n"/>
      <c r="V3199" s="175" t="n"/>
      <c r="W3199" s="175" t="n"/>
      <c r="X3199" s="175" t="n"/>
      <c r="Y3199" s="175" t="n"/>
      <c r="Z3199" s="175" t="n"/>
      <c r="AA3199" s="175" t="n"/>
      <c r="AB3199" s="175" t="n"/>
      <c r="AC3199" s="175" t="n"/>
      <c r="AD3199" s="175" t="n"/>
      <c r="AE3199" s="175" t="n"/>
      <c r="AF3199" s="175" t="n"/>
      <c r="AG3199" s="175" t="n"/>
      <c r="AH3199" s="175" t="n"/>
      <c r="AI3199" s="175" t="n"/>
      <c r="AJ3199" s="175" t="n"/>
    </row>
    <row r="3200">
      <c r="B3200" s="175" t="n"/>
      <c r="C3200" s="175" t="n"/>
      <c r="D3200" s="175" t="n"/>
      <c r="E3200" s="175" t="n"/>
      <c r="F3200" s="175" t="n"/>
      <c r="G3200" s="175" t="n"/>
      <c r="H3200" s="175" t="n"/>
      <c r="I3200" s="175" t="n"/>
      <c r="J3200" s="175" t="n"/>
      <c r="K3200" s="175" t="n"/>
      <c r="L3200" s="175" t="n"/>
      <c r="M3200" s="175" t="n"/>
      <c r="N3200" s="175" t="n"/>
      <c r="O3200" s="175" t="n"/>
      <c r="P3200" s="175" t="n"/>
      <c r="Q3200" s="175" t="n"/>
      <c r="R3200" s="175" t="n"/>
      <c r="S3200" s="257" t="n"/>
      <c r="U3200" s="296" t="n"/>
      <c r="V3200" s="175" t="n"/>
      <c r="W3200" s="175" t="n"/>
      <c r="X3200" s="175" t="n"/>
      <c r="Y3200" s="175" t="n"/>
      <c r="Z3200" s="175" t="n"/>
      <c r="AA3200" s="175" t="n"/>
      <c r="AB3200" s="175" t="n"/>
      <c r="AC3200" s="175" t="n"/>
      <c r="AD3200" s="175" t="n"/>
      <c r="AE3200" s="175" t="n"/>
      <c r="AF3200" s="175" t="n"/>
      <c r="AG3200" s="175" t="n"/>
      <c r="AH3200" s="175" t="n"/>
      <c r="AI3200" s="175" t="n"/>
      <c r="AJ3200" s="175" t="n"/>
    </row>
    <row r="3201">
      <c r="B3201" s="175" t="n"/>
      <c r="C3201" s="175" t="n"/>
      <c r="D3201" s="175" t="n"/>
      <c r="E3201" s="175" t="n"/>
      <c r="F3201" s="175" t="n"/>
      <c r="G3201" s="175" t="n"/>
      <c r="H3201" s="175" t="n"/>
      <c r="I3201" s="175" t="n"/>
      <c r="J3201" s="175" t="n"/>
      <c r="K3201" s="175" t="n"/>
      <c r="L3201" s="175" t="n"/>
      <c r="M3201" s="175" t="n"/>
      <c r="N3201" s="175" t="n"/>
      <c r="O3201" s="175" t="n"/>
      <c r="P3201" s="175" t="n"/>
      <c r="Q3201" s="175" t="n"/>
      <c r="R3201" s="175" t="n"/>
      <c r="S3201" s="257" t="n"/>
      <c r="U3201" s="296" t="n"/>
      <c r="V3201" s="175" t="n"/>
      <c r="W3201" s="175" t="n"/>
      <c r="X3201" s="175" t="n"/>
      <c r="Y3201" s="175" t="n"/>
      <c r="Z3201" s="175" t="n"/>
      <c r="AA3201" s="175" t="n"/>
      <c r="AB3201" s="175" t="n"/>
      <c r="AC3201" s="175" t="n"/>
      <c r="AD3201" s="175" t="n"/>
      <c r="AE3201" s="175" t="n"/>
      <c r="AF3201" s="175" t="n"/>
      <c r="AG3201" s="175" t="n"/>
      <c r="AH3201" s="175" t="n"/>
      <c r="AI3201" s="175" t="n"/>
      <c r="AJ3201" s="175" t="n"/>
    </row>
    <row r="3202">
      <c r="B3202" s="175" t="n"/>
      <c r="C3202" s="175" t="n"/>
      <c r="D3202" s="175" t="n"/>
      <c r="E3202" s="175" t="n"/>
      <c r="F3202" s="175" t="n"/>
      <c r="G3202" s="175" t="n"/>
      <c r="H3202" s="175" t="n"/>
      <c r="I3202" s="175" t="n"/>
      <c r="J3202" s="175" t="n"/>
      <c r="K3202" s="175" t="n"/>
      <c r="L3202" s="175" t="n"/>
      <c r="M3202" s="175" t="n"/>
      <c r="N3202" s="175" t="n"/>
      <c r="O3202" s="175" t="n"/>
      <c r="P3202" s="175" t="n"/>
      <c r="Q3202" s="175" t="n"/>
      <c r="R3202" s="175" t="n"/>
      <c r="S3202" s="257" t="n"/>
      <c r="U3202" s="296" t="n"/>
      <c r="V3202" s="175" t="n"/>
      <c r="W3202" s="175" t="n"/>
      <c r="X3202" s="175" t="n"/>
      <c r="Y3202" s="175" t="n"/>
      <c r="Z3202" s="175" t="n"/>
      <c r="AA3202" s="175" t="n"/>
      <c r="AB3202" s="175" t="n"/>
      <c r="AC3202" s="175" t="n"/>
      <c r="AD3202" s="175" t="n"/>
      <c r="AE3202" s="175" t="n"/>
      <c r="AF3202" s="175" t="n"/>
      <c r="AG3202" s="175" t="n"/>
      <c r="AH3202" s="175" t="n"/>
      <c r="AI3202" s="175" t="n"/>
      <c r="AJ3202" s="175" t="n"/>
    </row>
    <row r="3203">
      <c r="B3203" s="175" t="n"/>
      <c r="C3203" s="175" t="n"/>
      <c r="D3203" s="175" t="n"/>
      <c r="E3203" s="175" t="n"/>
      <c r="F3203" s="175" t="n"/>
      <c r="G3203" s="175" t="n"/>
      <c r="H3203" s="175" t="n"/>
      <c r="I3203" s="175" t="n"/>
      <c r="J3203" s="175" t="n"/>
      <c r="K3203" s="175" t="n"/>
      <c r="L3203" s="175" t="n"/>
      <c r="M3203" s="175" t="n"/>
      <c r="N3203" s="175" t="n"/>
      <c r="O3203" s="175" t="n"/>
      <c r="P3203" s="175" t="n"/>
      <c r="Q3203" s="175" t="n"/>
      <c r="R3203" s="175" t="n"/>
      <c r="S3203" s="257" t="n"/>
      <c r="U3203" s="296" t="n"/>
      <c r="V3203" s="175" t="n"/>
      <c r="W3203" s="175" t="n"/>
      <c r="X3203" s="175" t="n"/>
      <c r="Y3203" s="175" t="n"/>
      <c r="Z3203" s="175" t="n"/>
      <c r="AA3203" s="175" t="n"/>
      <c r="AB3203" s="175" t="n"/>
      <c r="AC3203" s="175" t="n"/>
      <c r="AD3203" s="175" t="n"/>
      <c r="AE3203" s="175" t="n"/>
      <c r="AF3203" s="175" t="n"/>
      <c r="AG3203" s="175" t="n"/>
      <c r="AH3203" s="175" t="n"/>
      <c r="AI3203" s="175" t="n"/>
      <c r="AJ3203" s="175" t="n"/>
    </row>
    <row r="3204">
      <c r="B3204" s="175" t="n"/>
      <c r="C3204" s="175" t="n"/>
      <c r="D3204" s="175" t="n"/>
      <c r="E3204" s="175" t="n"/>
      <c r="F3204" s="175" t="n"/>
      <c r="G3204" s="175" t="n"/>
      <c r="H3204" s="175" t="n"/>
      <c r="I3204" s="175" t="n"/>
      <c r="J3204" s="175" t="n"/>
      <c r="K3204" s="175" t="n"/>
      <c r="L3204" s="175" t="n"/>
      <c r="M3204" s="175" t="n"/>
      <c r="N3204" s="175" t="n"/>
      <c r="O3204" s="175" t="n"/>
      <c r="P3204" s="175" t="n"/>
      <c r="Q3204" s="175" t="n"/>
      <c r="R3204" s="175" t="n"/>
      <c r="S3204" s="257" t="n"/>
      <c r="U3204" s="296" t="n"/>
      <c r="V3204" s="175" t="n"/>
      <c r="W3204" s="175" t="n"/>
      <c r="X3204" s="175" t="n"/>
      <c r="Y3204" s="175" t="n"/>
      <c r="Z3204" s="175" t="n"/>
      <c r="AA3204" s="175" t="n"/>
      <c r="AB3204" s="175" t="n"/>
      <c r="AC3204" s="175" t="n"/>
      <c r="AD3204" s="175" t="n"/>
      <c r="AE3204" s="175" t="n"/>
      <c r="AF3204" s="175" t="n"/>
      <c r="AG3204" s="175" t="n"/>
      <c r="AH3204" s="175" t="n"/>
      <c r="AI3204" s="175" t="n"/>
      <c r="AJ3204" s="175" t="n"/>
    </row>
    <row r="3205">
      <c r="B3205" s="175" t="n"/>
      <c r="C3205" s="175" t="n"/>
      <c r="D3205" s="175" t="n"/>
      <c r="E3205" s="175" t="n"/>
      <c r="F3205" s="175" t="n"/>
      <c r="G3205" s="175" t="n"/>
      <c r="H3205" s="175" t="n"/>
      <c r="I3205" s="175" t="n"/>
      <c r="J3205" s="175" t="n"/>
      <c r="K3205" s="175" t="n"/>
      <c r="L3205" s="175" t="n"/>
      <c r="M3205" s="175" t="n"/>
      <c r="N3205" s="175" t="n"/>
      <c r="O3205" s="175" t="n"/>
      <c r="P3205" s="175" t="n"/>
      <c r="Q3205" s="175" t="n"/>
      <c r="R3205" s="175" t="n"/>
      <c r="S3205" s="257" t="n"/>
      <c r="U3205" s="296" t="n"/>
      <c r="V3205" s="175" t="n"/>
      <c r="W3205" s="175" t="n"/>
      <c r="X3205" s="175" t="n"/>
      <c r="Y3205" s="175" t="n"/>
      <c r="Z3205" s="175" t="n"/>
      <c r="AA3205" s="175" t="n"/>
      <c r="AB3205" s="175" t="n"/>
      <c r="AC3205" s="175" t="n"/>
      <c r="AD3205" s="175" t="n"/>
      <c r="AE3205" s="175" t="n"/>
      <c r="AF3205" s="175" t="n"/>
      <c r="AG3205" s="175" t="n"/>
      <c r="AH3205" s="175" t="n"/>
      <c r="AI3205" s="175" t="n"/>
      <c r="AJ3205" s="175" t="n"/>
    </row>
    <row r="3206">
      <c r="B3206" s="175" t="n"/>
      <c r="C3206" s="175" t="n"/>
      <c r="D3206" s="175" t="n"/>
      <c r="E3206" s="175" t="n"/>
      <c r="F3206" s="175" t="n"/>
      <c r="G3206" s="175" t="n"/>
      <c r="H3206" s="175" t="n"/>
      <c r="I3206" s="175" t="n"/>
      <c r="J3206" s="175" t="n"/>
      <c r="K3206" s="175" t="n"/>
      <c r="L3206" s="175" t="n"/>
      <c r="M3206" s="175" t="n"/>
      <c r="N3206" s="175" t="n"/>
      <c r="O3206" s="175" t="n"/>
      <c r="P3206" s="175" t="n"/>
      <c r="Q3206" s="175" t="n"/>
      <c r="R3206" s="175" t="n"/>
      <c r="S3206" s="257" t="n"/>
      <c r="U3206" s="296" t="n"/>
      <c r="V3206" s="175" t="n"/>
      <c r="W3206" s="175" t="n"/>
      <c r="X3206" s="175" t="n"/>
      <c r="Y3206" s="175" t="n"/>
      <c r="Z3206" s="175" t="n"/>
      <c r="AA3206" s="175" t="n"/>
      <c r="AB3206" s="175" t="n"/>
      <c r="AC3206" s="175" t="n"/>
      <c r="AD3206" s="175" t="n"/>
      <c r="AE3206" s="175" t="n"/>
      <c r="AF3206" s="175" t="n"/>
      <c r="AG3206" s="175" t="n"/>
      <c r="AH3206" s="175" t="n"/>
      <c r="AI3206" s="175" t="n"/>
      <c r="AJ3206" s="175" t="n"/>
    </row>
    <row r="3207">
      <c r="B3207" s="175" t="n"/>
      <c r="C3207" s="175" t="n"/>
      <c r="D3207" s="175" t="n"/>
      <c r="E3207" s="175" t="n"/>
      <c r="F3207" s="175" t="n"/>
      <c r="G3207" s="175" t="n"/>
      <c r="H3207" s="175" t="n"/>
      <c r="I3207" s="175" t="n"/>
      <c r="J3207" s="175" t="n"/>
      <c r="K3207" s="175" t="n"/>
      <c r="L3207" s="175" t="n"/>
      <c r="M3207" s="175" t="n"/>
      <c r="N3207" s="175" t="n"/>
      <c r="O3207" s="175" t="n"/>
      <c r="P3207" s="175" t="n"/>
      <c r="Q3207" s="175" t="n"/>
      <c r="R3207" s="175" t="n"/>
      <c r="S3207" s="257" t="n"/>
      <c r="U3207" s="296" t="n"/>
      <c r="V3207" s="175" t="n"/>
      <c r="W3207" s="175" t="n"/>
      <c r="X3207" s="175" t="n"/>
      <c r="Y3207" s="175" t="n"/>
      <c r="Z3207" s="175" t="n"/>
      <c r="AA3207" s="175" t="n"/>
      <c r="AB3207" s="175" t="n"/>
      <c r="AC3207" s="175" t="n"/>
      <c r="AD3207" s="175" t="n"/>
      <c r="AE3207" s="175" t="n"/>
      <c r="AF3207" s="175" t="n"/>
      <c r="AG3207" s="175" t="n"/>
      <c r="AH3207" s="175" t="n"/>
      <c r="AI3207" s="175" t="n"/>
      <c r="AJ3207" s="175" t="n"/>
    </row>
    <row r="3208">
      <c r="B3208" s="175" t="n"/>
      <c r="C3208" s="175" t="n"/>
      <c r="D3208" s="175" t="n"/>
      <c r="E3208" s="175" t="n"/>
      <c r="F3208" s="175" t="n"/>
      <c r="G3208" s="175" t="n"/>
      <c r="H3208" s="175" t="n"/>
      <c r="I3208" s="175" t="n"/>
      <c r="J3208" s="175" t="n"/>
      <c r="K3208" s="175" t="n"/>
      <c r="L3208" s="175" t="n"/>
      <c r="M3208" s="175" t="n"/>
      <c r="N3208" s="175" t="n"/>
      <c r="O3208" s="175" t="n"/>
      <c r="P3208" s="175" t="n"/>
      <c r="Q3208" s="175" t="n"/>
      <c r="R3208" s="175" t="n"/>
      <c r="S3208" s="257" t="n"/>
      <c r="U3208" s="296" t="n"/>
      <c r="V3208" s="175" t="n"/>
      <c r="W3208" s="175" t="n"/>
      <c r="X3208" s="175" t="n"/>
      <c r="Y3208" s="175" t="n"/>
      <c r="Z3208" s="175" t="n"/>
      <c r="AA3208" s="175" t="n"/>
      <c r="AB3208" s="175" t="n"/>
      <c r="AC3208" s="175" t="n"/>
      <c r="AD3208" s="175" t="n"/>
      <c r="AE3208" s="175" t="n"/>
      <c r="AF3208" s="175" t="n"/>
      <c r="AG3208" s="175" t="n"/>
      <c r="AH3208" s="175" t="n"/>
      <c r="AI3208" s="175" t="n"/>
      <c r="AJ3208" s="175" t="n"/>
    </row>
    <row r="3209">
      <c r="B3209" s="175" t="n"/>
      <c r="C3209" s="175" t="n"/>
      <c r="D3209" s="175" t="n"/>
      <c r="E3209" s="175" t="n"/>
      <c r="F3209" s="175" t="n"/>
      <c r="G3209" s="175" t="n"/>
      <c r="H3209" s="175" t="n"/>
      <c r="I3209" s="175" t="n"/>
      <c r="J3209" s="175" t="n"/>
      <c r="K3209" s="175" t="n"/>
      <c r="L3209" s="175" t="n"/>
      <c r="M3209" s="175" t="n"/>
      <c r="N3209" s="175" t="n"/>
      <c r="O3209" s="175" t="n"/>
      <c r="P3209" s="175" t="n"/>
      <c r="Q3209" s="175" t="n"/>
      <c r="R3209" s="175" t="n"/>
      <c r="S3209" s="257" t="n"/>
      <c r="U3209" s="296" t="n"/>
      <c r="V3209" s="175" t="n"/>
      <c r="W3209" s="175" t="n"/>
      <c r="X3209" s="175" t="n"/>
      <c r="Y3209" s="175" t="n"/>
      <c r="Z3209" s="175" t="n"/>
      <c r="AA3209" s="175" t="n"/>
      <c r="AB3209" s="175" t="n"/>
      <c r="AC3209" s="175" t="n"/>
      <c r="AD3209" s="175" t="n"/>
      <c r="AE3209" s="175" t="n"/>
      <c r="AF3209" s="175" t="n"/>
      <c r="AG3209" s="175" t="n"/>
      <c r="AH3209" s="175" t="n"/>
      <c r="AI3209" s="175" t="n"/>
      <c r="AJ3209" s="175" t="n"/>
    </row>
    <row r="3210">
      <c r="B3210" s="175" t="n"/>
      <c r="C3210" s="175" t="n"/>
      <c r="D3210" s="175" t="n"/>
      <c r="E3210" s="175" t="n"/>
      <c r="F3210" s="175" t="n"/>
      <c r="G3210" s="175" t="n"/>
      <c r="H3210" s="175" t="n"/>
      <c r="I3210" s="175" t="n"/>
      <c r="J3210" s="175" t="n"/>
      <c r="K3210" s="175" t="n"/>
      <c r="L3210" s="175" t="n"/>
      <c r="M3210" s="175" t="n"/>
      <c r="N3210" s="175" t="n"/>
      <c r="O3210" s="175" t="n"/>
      <c r="P3210" s="175" t="n"/>
      <c r="Q3210" s="175" t="n"/>
      <c r="R3210" s="175" t="n"/>
      <c r="S3210" s="257" t="n"/>
      <c r="U3210" s="296" t="n"/>
      <c r="V3210" s="175" t="n"/>
      <c r="W3210" s="175" t="n"/>
      <c r="X3210" s="175" t="n"/>
      <c r="Y3210" s="175" t="n"/>
      <c r="Z3210" s="175" t="n"/>
      <c r="AA3210" s="175" t="n"/>
      <c r="AB3210" s="175" t="n"/>
      <c r="AC3210" s="175" t="n"/>
      <c r="AD3210" s="175" t="n"/>
      <c r="AE3210" s="175" t="n"/>
      <c r="AF3210" s="175" t="n"/>
      <c r="AG3210" s="175" t="n"/>
      <c r="AH3210" s="175" t="n"/>
      <c r="AI3210" s="175" t="n"/>
      <c r="AJ3210" s="175" t="n"/>
    </row>
    <row r="3211">
      <c r="B3211" s="175" t="n"/>
      <c r="C3211" s="175" t="n"/>
      <c r="D3211" s="175" t="n"/>
      <c r="E3211" s="175" t="n"/>
      <c r="F3211" s="175" t="n"/>
      <c r="G3211" s="175" t="n"/>
      <c r="H3211" s="175" t="n"/>
      <c r="I3211" s="175" t="n"/>
      <c r="J3211" s="175" t="n"/>
      <c r="K3211" s="175" t="n"/>
      <c r="L3211" s="175" t="n"/>
      <c r="M3211" s="175" t="n"/>
      <c r="N3211" s="175" t="n"/>
      <c r="O3211" s="175" t="n"/>
      <c r="P3211" s="175" t="n"/>
      <c r="Q3211" s="175" t="n"/>
      <c r="R3211" s="175" t="n"/>
      <c r="S3211" s="257" t="n"/>
      <c r="U3211" s="296" t="n"/>
      <c r="V3211" s="175" t="n"/>
      <c r="W3211" s="175" t="n"/>
      <c r="X3211" s="175" t="n"/>
      <c r="Y3211" s="175" t="n"/>
      <c r="Z3211" s="175" t="n"/>
      <c r="AA3211" s="175" t="n"/>
      <c r="AB3211" s="175" t="n"/>
      <c r="AC3211" s="175" t="n"/>
      <c r="AD3211" s="175" t="n"/>
      <c r="AE3211" s="175" t="n"/>
      <c r="AF3211" s="175" t="n"/>
      <c r="AG3211" s="175" t="n"/>
      <c r="AH3211" s="175" t="n"/>
      <c r="AI3211" s="175" t="n"/>
      <c r="AJ3211" s="175" t="n"/>
    </row>
    <row r="3212">
      <c r="B3212" s="175" t="n"/>
      <c r="C3212" s="175" t="n"/>
      <c r="D3212" s="175" t="n"/>
      <c r="E3212" s="175" t="n"/>
      <c r="F3212" s="175" t="n"/>
      <c r="G3212" s="175" t="n"/>
      <c r="H3212" s="175" t="n"/>
      <c r="I3212" s="175" t="n"/>
      <c r="J3212" s="175" t="n"/>
      <c r="K3212" s="175" t="n"/>
      <c r="L3212" s="175" t="n"/>
      <c r="M3212" s="175" t="n"/>
      <c r="N3212" s="175" t="n"/>
      <c r="O3212" s="175" t="n"/>
      <c r="P3212" s="175" t="n"/>
      <c r="Q3212" s="175" t="n"/>
      <c r="R3212" s="175" t="n"/>
      <c r="S3212" s="257" t="n"/>
      <c r="U3212" s="296" t="n"/>
      <c r="V3212" s="175" t="n"/>
      <c r="W3212" s="175" t="n"/>
      <c r="X3212" s="175" t="n"/>
      <c r="Y3212" s="175" t="n"/>
      <c r="Z3212" s="175" t="n"/>
      <c r="AA3212" s="175" t="n"/>
      <c r="AB3212" s="175" t="n"/>
      <c r="AC3212" s="175" t="n"/>
      <c r="AD3212" s="175" t="n"/>
      <c r="AE3212" s="175" t="n"/>
      <c r="AF3212" s="175" t="n"/>
      <c r="AG3212" s="175" t="n"/>
      <c r="AH3212" s="175" t="n"/>
      <c r="AI3212" s="175" t="n"/>
      <c r="AJ3212" s="175" t="n"/>
    </row>
    <row r="3213">
      <c r="B3213" s="175" t="n"/>
      <c r="C3213" s="175" t="n"/>
      <c r="D3213" s="175" t="n"/>
      <c r="E3213" s="175" t="n"/>
      <c r="F3213" s="175" t="n"/>
      <c r="G3213" s="175" t="n"/>
      <c r="H3213" s="175" t="n"/>
      <c r="I3213" s="175" t="n"/>
      <c r="J3213" s="175" t="n"/>
      <c r="K3213" s="175" t="n"/>
      <c r="L3213" s="175" t="n"/>
      <c r="M3213" s="175" t="n"/>
      <c r="N3213" s="175" t="n"/>
      <c r="O3213" s="175" t="n"/>
      <c r="P3213" s="175" t="n"/>
      <c r="Q3213" s="175" t="n"/>
      <c r="R3213" s="175" t="n"/>
      <c r="S3213" s="257" t="n"/>
      <c r="U3213" s="296" t="n"/>
      <c r="V3213" s="175" t="n"/>
      <c r="W3213" s="175" t="n"/>
      <c r="X3213" s="175" t="n"/>
      <c r="Y3213" s="175" t="n"/>
      <c r="Z3213" s="175" t="n"/>
      <c r="AA3213" s="175" t="n"/>
      <c r="AB3213" s="175" t="n"/>
      <c r="AC3213" s="175" t="n"/>
      <c r="AD3213" s="175" t="n"/>
      <c r="AE3213" s="175" t="n"/>
      <c r="AF3213" s="175" t="n"/>
      <c r="AG3213" s="175" t="n"/>
      <c r="AH3213" s="175" t="n"/>
      <c r="AI3213" s="175" t="n"/>
      <c r="AJ3213" s="175" t="n"/>
    </row>
    <row r="3214">
      <c r="B3214" s="175" t="n"/>
      <c r="C3214" s="175" t="n"/>
      <c r="D3214" s="175" t="n"/>
      <c r="E3214" s="175" t="n"/>
      <c r="F3214" s="175" t="n"/>
      <c r="G3214" s="175" t="n"/>
      <c r="H3214" s="175" t="n"/>
      <c r="I3214" s="175" t="n"/>
      <c r="J3214" s="175" t="n"/>
      <c r="K3214" s="175" t="n"/>
      <c r="L3214" s="175" t="n"/>
      <c r="M3214" s="175" t="n"/>
      <c r="N3214" s="175" t="n"/>
      <c r="O3214" s="175" t="n"/>
      <c r="P3214" s="175" t="n"/>
      <c r="Q3214" s="175" t="n"/>
      <c r="R3214" s="175" t="n"/>
      <c r="S3214" s="257" t="n"/>
      <c r="U3214" s="296" t="n"/>
      <c r="V3214" s="175" t="n"/>
      <c r="W3214" s="175" t="n"/>
      <c r="X3214" s="175" t="n"/>
      <c r="Y3214" s="175" t="n"/>
      <c r="Z3214" s="175" t="n"/>
      <c r="AA3214" s="175" t="n"/>
      <c r="AB3214" s="175" t="n"/>
      <c r="AC3214" s="175" t="n"/>
      <c r="AD3214" s="175" t="n"/>
      <c r="AE3214" s="175" t="n"/>
      <c r="AF3214" s="175" t="n"/>
      <c r="AG3214" s="175" t="n"/>
      <c r="AH3214" s="175" t="n"/>
      <c r="AI3214" s="175" t="n"/>
      <c r="AJ3214" s="175" t="n"/>
    </row>
    <row r="3215">
      <c r="B3215" s="175" t="n"/>
      <c r="C3215" s="175" t="n"/>
      <c r="D3215" s="175" t="n"/>
      <c r="E3215" s="175" t="n"/>
      <c r="F3215" s="175" t="n"/>
      <c r="G3215" s="175" t="n"/>
      <c r="H3215" s="175" t="n"/>
      <c r="I3215" s="175" t="n"/>
      <c r="J3215" s="175" t="n"/>
      <c r="K3215" s="175" t="n"/>
      <c r="L3215" s="175" t="n"/>
      <c r="M3215" s="175" t="n"/>
      <c r="N3215" s="175" t="n"/>
      <c r="O3215" s="175" t="n"/>
      <c r="P3215" s="175" t="n"/>
      <c r="Q3215" s="175" t="n"/>
      <c r="R3215" s="175" t="n"/>
      <c r="S3215" s="257" t="n"/>
      <c r="U3215" s="296" t="n"/>
      <c r="V3215" s="175" t="n"/>
      <c r="W3215" s="175" t="n"/>
      <c r="X3215" s="175" t="n"/>
      <c r="Y3215" s="175" t="n"/>
      <c r="Z3215" s="175" t="n"/>
      <c r="AA3215" s="175" t="n"/>
      <c r="AB3215" s="175" t="n"/>
      <c r="AC3215" s="175" t="n"/>
      <c r="AD3215" s="175" t="n"/>
      <c r="AE3215" s="175" t="n"/>
      <c r="AF3215" s="175" t="n"/>
      <c r="AG3215" s="175" t="n"/>
      <c r="AH3215" s="175" t="n"/>
      <c r="AI3215" s="175" t="n"/>
      <c r="AJ3215" s="175" t="n"/>
    </row>
    <row r="3216">
      <c r="B3216" s="175" t="n"/>
      <c r="C3216" s="175" t="n"/>
      <c r="D3216" s="175" t="n"/>
      <c r="E3216" s="175" t="n"/>
      <c r="F3216" s="175" t="n"/>
      <c r="G3216" s="175" t="n"/>
      <c r="H3216" s="175" t="n"/>
      <c r="I3216" s="175" t="n"/>
      <c r="J3216" s="175" t="n"/>
      <c r="K3216" s="175" t="n"/>
      <c r="L3216" s="175" t="n"/>
      <c r="M3216" s="175" t="n"/>
      <c r="N3216" s="175" t="n"/>
      <c r="O3216" s="175" t="n"/>
      <c r="P3216" s="175" t="n"/>
      <c r="Q3216" s="175" t="n"/>
      <c r="R3216" s="175" t="n"/>
      <c r="S3216" s="257" t="n"/>
      <c r="U3216" s="296" t="n"/>
      <c r="V3216" s="175" t="n"/>
      <c r="W3216" s="175" t="n"/>
      <c r="X3216" s="175" t="n"/>
      <c r="Y3216" s="175" t="n"/>
      <c r="Z3216" s="175" t="n"/>
      <c r="AA3216" s="175" t="n"/>
      <c r="AB3216" s="175" t="n"/>
      <c r="AC3216" s="175" t="n"/>
      <c r="AD3216" s="175" t="n"/>
      <c r="AE3216" s="175" t="n"/>
      <c r="AF3216" s="175" t="n"/>
      <c r="AG3216" s="175" t="n"/>
      <c r="AH3216" s="175" t="n"/>
      <c r="AI3216" s="175" t="n"/>
      <c r="AJ3216" s="175" t="n"/>
    </row>
    <row r="3217">
      <c r="B3217" s="175" t="n"/>
      <c r="C3217" s="175" t="n"/>
      <c r="D3217" s="175" t="n"/>
      <c r="E3217" s="175" t="n"/>
      <c r="F3217" s="175" t="n"/>
      <c r="G3217" s="175" t="n"/>
      <c r="H3217" s="175" t="n"/>
      <c r="I3217" s="175" t="n"/>
      <c r="J3217" s="175" t="n"/>
      <c r="K3217" s="175" t="n"/>
      <c r="L3217" s="175" t="n"/>
      <c r="M3217" s="175" t="n"/>
      <c r="N3217" s="175" t="n"/>
      <c r="O3217" s="175" t="n"/>
      <c r="P3217" s="175" t="n"/>
      <c r="Q3217" s="175" t="n"/>
      <c r="R3217" s="175" t="n"/>
      <c r="S3217" s="257" t="n"/>
      <c r="U3217" s="296" t="n"/>
      <c r="V3217" s="175" t="n"/>
      <c r="W3217" s="175" t="n"/>
      <c r="X3217" s="175" t="n"/>
      <c r="Y3217" s="175" t="n"/>
      <c r="Z3217" s="175" t="n"/>
      <c r="AA3217" s="175" t="n"/>
      <c r="AB3217" s="175" t="n"/>
      <c r="AC3217" s="175" t="n"/>
      <c r="AD3217" s="175" t="n"/>
      <c r="AE3217" s="175" t="n"/>
      <c r="AF3217" s="175" t="n"/>
      <c r="AG3217" s="175" t="n"/>
      <c r="AH3217" s="175" t="n"/>
      <c r="AI3217" s="175" t="n"/>
      <c r="AJ3217" s="175" t="n"/>
    </row>
    <row r="3218">
      <c r="B3218" s="175" t="n"/>
      <c r="C3218" s="175" t="n"/>
      <c r="D3218" s="175" t="n"/>
      <c r="E3218" s="175" t="n"/>
      <c r="F3218" s="175" t="n"/>
      <c r="G3218" s="175" t="n"/>
      <c r="H3218" s="175" t="n"/>
      <c r="I3218" s="175" t="n"/>
      <c r="J3218" s="175" t="n"/>
      <c r="K3218" s="175" t="n"/>
      <c r="L3218" s="175" t="n"/>
      <c r="M3218" s="175" t="n"/>
      <c r="N3218" s="175" t="n"/>
      <c r="O3218" s="175" t="n"/>
      <c r="P3218" s="175" t="n"/>
      <c r="Q3218" s="175" t="n"/>
      <c r="R3218" s="175" t="n"/>
      <c r="S3218" s="257" t="n"/>
      <c r="U3218" s="296" t="n"/>
      <c r="V3218" s="175" t="n"/>
      <c r="W3218" s="175" t="n"/>
      <c r="X3218" s="175" t="n"/>
      <c r="Y3218" s="175" t="n"/>
      <c r="Z3218" s="175" t="n"/>
      <c r="AA3218" s="175" t="n"/>
      <c r="AB3218" s="175" t="n"/>
      <c r="AC3218" s="175" t="n"/>
      <c r="AD3218" s="175" t="n"/>
      <c r="AE3218" s="175" t="n"/>
      <c r="AF3218" s="175" t="n"/>
      <c r="AG3218" s="175" t="n"/>
      <c r="AH3218" s="175" t="n"/>
      <c r="AI3218" s="175" t="n"/>
      <c r="AJ3218" s="175" t="n"/>
    </row>
    <row r="3219">
      <c r="B3219" s="175" t="n"/>
      <c r="C3219" s="175" t="n"/>
      <c r="D3219" s="175" t="n"/>
      <c r="E3219" s="175" t="n"/>
      <c r="F3219" s="175" t="n"/>
      <c r="G3219" s="175" t="n"/>
      <c r="H3219" s="175" t="n"/>
      <c r="I3219" s="175" t="n"/>
      <c r="J3219" s="175" t="n"/>
      <c r="K3219" s="175" t="n"/>
      <c r="L3219" s="175" t="n"/>
      <c r="M3219" s="175" t="n"/>
      <c r="N3219" s="175" t="n"/>
      <c r="O3219" s="175" t="n"/>
      <c r="P3219" s="175" t="n"/>
      <c r="Q3219" s="175" t="n"/>
      <c r="R3219" s="175" t="n"/>
      <c r="S3219" s="257" t="n"/>
      <c r="U3219" s="296" t="n"/>
      <c r="V3219" s="175" t="n"/>
      <c r="W3219" s="175" t="n"/>
      <c r="X3219" s="175" t="n"/>
      <c r="Y3219" s="175" t="n"/>
      <c r="Z3219" s="175" t="n"/>
      <c r="AA3219" s="175" t="n"/>
      <c r="AB3219" s="175" t="n"/>
      <c r="AC3219" s="175" t="n"/>
      <c r="AD3219" s="175" t="n"/>
      <c r="AE3219" s="175" t="n"/>
      <c r="AF3219" s="175" t="n"/>
      <c r="AG3219" s="175" t="n"/>
      <c r="AH3219" s="175" t="n"/>
      <c r="AI3219" s="175" t="n"/>
      <c r="AJ3219" s="175" t="n"/>
    </row>
    <row r="3220">
      <c r="B3220" s="175" t="n"/>
      <c r="C3220" s="175" t="n"/>
      <c r="D3220" s="175" t="n"/>
      <c r="E3220" s="175" t="n"/>
      <c r="F3220" s="175" t="n"/>
      <c r="G3220" s="175" t="n"/>
      <c r="H3220" s="175" t="n"/>
      <c r="I3220" s="175" t="n"/>
      <c r="J3220" s="175" t="n"/>
      <c r="K3220" s="175" t="n"/>
      <c r="L3220" s="175" t="n"/>
      <c r="M3220" s="175" t="n"/>
      <c r="N3220" s="175" t="n"/>
      <c r="O3220" s="175" t="n"/>
      <c r="P3220" s="175" t="n"/>
      <c r="Q3220" s="175" t="n"/>
      <c r="R3220" s="175" t="n"/>
      <c r="S3220" s="257" t="n"/>
      <c r="U3220" s="296" t="n"/>
      <c r="V3220" s="175" t="n"/>
      <c r="W3220" s="175" t="n"/>
      <c r="X3220" s="175" t="n"/>
      <c r="Y3220" s="175" t="n"/>
      <c r="Z3220" s="175" t="n"/>
      <c r="AA3220" s="175" t="n"/>
      <c r="AB3220" s="175" t="n"/>
      <c r="AC3220" s="175" t="n"/>
      <c r="AD3220" s="175" t="n"/>
      <c r="AE3220" s="175" t="n"/>
      <c r="AF3220" s="175" t="n"/>
      <c r="AG3220" s="175" t="n"/>
      <c r="AH3220" s="175" t="n"/>
      <c r="AI3220" s="175" t="n"/>
      <c r="AJ3220" s="175" t="n"/>
    </row>
    <row r="3221">
      <c r="B3221" s="175" t="n"/>
      <c r="C3221" s="175" t="n"/>
      <c r="D3221" s="175" t="n"/>
      <c r="E3221" s="175" t="n"/>
      <c r="F3221" s="175" t="n"/>
      <c r="G3221" s="175" t="n"/>
      <c r="H3221" s="175" t="n"/>
      <c r="I3221" s="175" t="n"/>
      <c r="J3221" s="175" t="n"/>
      <c r="K3221" s="175" t="n"/>
      <c r="L3221" s="175" t="n"/>
      <c r="M3221" s="175" t="n"/>
      <c r="N3221" s="175" t="n"/>
      <c r="O3221" s="175" t="n"/>
      <c r="P3221" s="175" t="n"/>
      <c r="Q3221" s="175" t="n"/>
      <c r="R3221" s="175" t="n"/>
      <c r="S3221" s="257" t="n"/>
      <c r="U3221" s="296" t="n"/>
      <c r="V3221" s="175" t="n"/>
      <c r="W3221" s="175" t="n"/>
      <c r="X3221" s="175" t="n"/>
      <c r="Y3221" s="175" t="n"/>
      <c r="Z3221" s="175" t="n"/>
      <c r="AA3221" s="175" t="n"/>
      <c r="AB3221" s="175" t="n"/>
      <c r="AC3221" s="175" t="n"/>
      <c r="AD3221" s="175" t="n"/>
      <c r="AE3221" s="175" t="n"/>
      <c r="AF3221" s="175" t="n"/>
      <c r="AG3221" s="175" t="n"/>
      <c r="AH3221" s="175" t="n"/>
      <c r="AI3221" s="175" t="n"/>
      <c r="AJ3221" s="175" t="n"/>
    </row>
    <row r="3222">
      <c r="B3222" s="175" t="n"/>
      <c r="C3222" s="175" t="n"/>
      <c r="D3222" s="175" t="n"/>
      <c r="E3222" s="175" t="n"/>
      <c r="F3222" s="175" t="n"/>
      <c r="G3222" s="175" t="n"/>
      <c r="H3222" s="175" t="n"/>
      <c r="I3222" s="175" t="n"/>
      <c r="J3222" s="175" t="n"/>
      <c r="K3222" s="175" t="n"/>
      <c r="L3222" s="175" t="n"/>
      <c r="M3222" s="175" t="n"/>
      <c r="N3222" s="175" t="n"/>
      <c r="O3222" s="175" t="n"/>
      <c r="P3222" s="175" t="n"/>
      <c r="Q3222" s="175" t="n"/>
      <c r="R3222" s="175" t="n"/>
      <c r="S3222" s="257" t="n"/>
      <c r="U3222" s="296" t="n"/>
      <c r="V3222" s="175" t="n"/>
      <c r="W3222" s="175" t="n"/>
      <c r="X3222" s="175" t="n"/>
      <c r="Y3222" s="175" t="n"/>
      <c r="Z3222" s="175" t="n"/>
      <c r="AA3222" s="175" t="n"/>
      <c r="AB3222" s="175" t="n"/>
      <c r="AC3222" s="175" t="n"/>
      <c r="AD3222" s="175" t="n"/>
      <c r="AE3222" s="175" t="n"/>
      <c r="AF3222" s="175" t="n"/>
      <c r="AG3222" s="175" t="n"/>
      <c r="AH3222" s="175" t="n"/>
      <c r="AI3222" s="175" t="n"/>
      <c r="AJ3222" s="175" t="n"/>
    </row>
    <row r="3223">
      <c r="B3223" s="175" t="n"/>
      <c r="C3223" s="175" t="n"/>
      <c r="D3223" s="175" t="n"/>
      <c r="E3223" s="175" t="n"/>
      <c r="F3223" s="175" t="n"/>
      <c r="G3223" s="175" t="n"/>
      <c r="H3223" s="175" t="n"/>
      <c r="I3223" s="175" t="n"/>
      <c r="J3223" s="175" t="n"/>
      <c r="K3223" s="175" t="n"/>
      <c r="L3223" s="175" t="n"/>
      <c r="M3223" s="175" t="n"/>
      <c r="N3223" s="175" t="n"/>
      <c r="O3223" s="175" t="n"/>
      <c r="P3223" s="175" t="n"/>
      <c r="Q3223" s="175" t="n"/>
      <c r="R3223" s="175" t="n"/>
      <c r="S3223" s="257" t="n"/>
      <c r="U3223" s="296" t="n"/>
      <c r="V3223" s="175" t="n"/>
      <c r="W3223" s="175" t="n"/>
      <c r="X3223" s="175" t="n"/>
      <c r="Y3223" s="175" t="n"/>
      <c r="Z3223" s="175" t="n"/>
      <c r="AA3223" s="175" t="n"/>
      <c r="AB3223" s="175" t="n"/>
      <c r="AC3223" s="175" t="n"/>
      <c r="AD3223" s="175" t="n"/>
      <c r="AE3223" s="175" t="n"/>
      <c r="AF3223" s="175" t="n"/>
      <c r="AG3223" s="175" t="n"/>
      <c r="AH3223" s="175" t="n"/>
      <c r="AI3223" s="175" t="n"/>
      <c r="AJ3223" s="175" t="n"/>
    </row>
    <row r="3224">
      <c r="B3224" s="175" t="n"/>
      <c r="C3224" s="175" t="n"/>
      <c r="D3224" s="175" t="n"/>
      <c r="E3224" s="175" t="n"/>
      <c r="F3224" s="175" t="n"/>
      <c r="G3224" s="175" t="n"/>
      <c r="H3224" s="175" t="n"/>
      <c r="I3224" s="175" t="n"/>
      <c r="J3224" s="175" t="n"/>
      <c r="K3224" s="175" t="n"/>
      <c r="L3224" s="175" t="n"/>
      <c r="M3224" s="175" t="n"/>
      <c r="N3224" s="175" t="n"/>
      <c r="O3224" s="175" t="n"/>
      <c r="P3224" s="175" t="n"/>
      <c r="Q3224" s="175" t="n"/>
      <c r="R3224" s="175" t="n"/>
      <c r="S3224" s="257" t="n"/>
      <c r="U3224" s="296" t="n"/>
      <c r="V3224" s="175" t="n"/>
      <c r="W3224" s="175" t="n"/>
      <c r="X3224" s="175" t="n"/>
      <c r="Y3224" s="175" t="n"/>
      <c r="Z3224" s="175" t="n"/>
      <c r="AA3224" s="175" t="n"/>
      <c r="AB3224" s="175" t="n"/>
      <c r="AC3224" s="175" t="n"/>
      <c r="AD3224" s="175" t="n"/>
      <c r="AE3224" s="175" t="n"/>
      <c r="AF3224" s="175" t="n"/>
      <c r="AG3224" s="175" t="n"/>
      <c r="AH3224" s="175" t="n"/>
      <c r="AI3224" s="175" t="n"/>
      <c r="AJ3224" s="175" t="n"/>
    </row>
    <row r="3225">
      <c r="B3225" s="175" t="n"/>
      <c r="C3225" s="175" t="n"/>
      <c r="D3225" s="175" t="n"/>
      <c r="E3225" s="175" t="n"/>
      <c r="F3225" s="175" t="n"/>
      <c r="G3225" s="175" t="n"/>
      <c r="H3225" s="175" t="n"/>
      <c r="I3225" s="175" t="n"/>
      <c r="J3225" s="175" t="n"/>
      <c r="K3225" s="175" t="n"/>
      <c r="L3225" s="175" t="n"/>
      <c r="M3225" s="175" t="n"/>
      <c r="N3225" s="175" t="n"/>
      <c r="O3225" s="175" t="n"/>
      <c r="P3225" s="175" t="n"/>
      <c r="Q3225" s="175" t="n"/>
      <c r="R3225" s="175" t="n"/>
      <c r="S3225" s="257" t="n"/>
      <c r="U3225" s="296" t="n"/>
      <c r="V3225" s="175" t="n"/>
      <c r="W3225" s="175" t="n"/>
      <c r="X3225" s="175" t="n"/>
      <c r="Y3225" s="175" t="n"/>
      <c r="Z3225" s="175" t="n"/>
      <c r="AA3225" s="175" t="n"/>
      <c r="AB3225" s="175" t="n"/>
      <c r="AC3225" s="175" t="n"/>
      <c r="AD3225" s="175" t="n"/>
      <c r="AE3225" s="175" t="n"/>
      <c r="AF3225" s="175" t="n"/>
      <c r="AG3225" s="175" t="n"/>
      <c r="AH3225" s="175" t="n"/>
      <c r="AI3225" s="175" t="n"/>
      <c r="AJ3225" s="175" t="n"/>
    </row>
    <row r="3226">
      <c r="B3226" s="175" t="n"/>
      <c r="C3226" s="175" t="n"/>
      <c r="D3226" s="175" t="n"/>
      <c r="E3226" s="175" t="n"/>
      <c r="F3226" s="175" t="n"/>
      <c r="G3226" s="175" t="n"/>
      <c r="H3226" s="175" t="n"/>
      <c r="I3226" s="175" t="n"/>
      <c r="J3226" s="175" t="n"/>
      <c r="K3226" s="175" t="n"/>
      <c r="L3226" s="175" t="n"/>
      <c r="M3226" s="175" t="n"/>
      <c r="N3226" s="175" t="n"/>
      <c r="O3226" s="175" t="n"/>
      <c r="P3226" s="175" t="n"/>
      <c r="Q3226" s="175" t="n"/>
      <c r="R3226" s="175" t="n"/>
      <c r="S3226" s="257" t="n"/>
      <c r="U3226" s="296" t="n"/>
      <c r="V3226" s="175" t="n"/>
      <c r="W3226" s="175" t="n"/>
      <c r="X3226" s="175" t="n"/>
      <c r="Y3226" s="175" t="n"/>
      <c r="Z3226" s="175" t="n"/>
      <c r="AA3226" s="175" t="n"/>
      <c r="AB3226" s="175" t="n"/>
      <c r="AC3226" s="175" t="n"/>
      <c r="AD3226" s="175" t="n"/>
      <c r="AE3226" s="175" t="n"/>
      <c r="AF3226" s="175" t="n"/>
      <c r="AG3226" s="175" t="n"/>
      <c r="AH3226" s="175" t="n"/>
      <c r="AI3226" s="175" t="n"/>
      <c r="AJ3226" s="175" t="n"/>
    </row>
    <row r="3227">
      <c r="B3227" s="175" t="n"/>
      <c r="C3227" s="175" t="n"/>
      <c r="D3227" s="175" t="n"/>
      <c r="E3227" s="175" t="n"/>
      <c r="F3227" s="175" t="n"/>
      <c r="G3227" s="175" t="n"/>
      <c r="H3227" s="175" t="n"/>
      <c r="I3227" s="175" t="n"/>
      <c r="J3227" s="175" t="n"/>
      <c r="K3227" s="175" t="n"/>
      <c r="L3227" s="175" t="n"/>
      <c r="M3227" s="175" t="n"/>
      <c r="N3227" s="175" t="n"/>
      <c r="O3227" s="175" t="n"/>
      <c r="P3227" s="175" t="n"/>
      <c r="Q3227" s="175" t="n"/>
      <c r="R3227" s="175" t="n"/>
      <c r="S3227" s="257" t="n"/>
      <c r="U3227" s="296" t="n"/>
      <c r="V3227" s="175" t="n"/>
      <c r="W3227" s="175" t="n"/>
      <c r="X3227" s="175" t="n"/>
      <c r="Y3227" s="175" t="n"/>
      <c r="Z3227" s="175" t="n"/>
      <c r="AA3227" s="175" t="n"/>
      <c r="AB3227" s="175" t="n"/>
      <c r="AC3227" s="175" t="n"/>
      <c r="AD3227" s="175" t="n"/>
      <c r="AE3227" s="175" t="n"/>
      <c r="AF3227" s="175" t="n"/>
      <c r="AG3227" s="175" t="n"/>
      <c r="AH3227" s="175" t="n"/>
      <c r="AI3227" s="175" t="n"/>
      <c r="AJ3227" s="175" t="n"/>
    </row>
    <row r="3228">
      <c r="B3228" s="175" t="n"/>
      <c r="C3228" s="175" t="n"/>
      <c r="D3228" s="175" t="n"/>
      <c r="E3228" s="175" t="n"/>
      <c r="F3228" s="175" t="n"/>
      <c r="G3228" s="175" t="n"/>
      <c r="H3228" s="175" t="n"/>
      <c r="I3228" s="175" t="n"/>
      <c r="J3228" s="175" t="n"/>
      <c r="K3228" s="175" t="n"/>
      <c r="L3228" s="175" t="n"/>
      <c r="M3228" s="175" t="n"/>
      <c r="N3228" s="175" t="n"/>
      <c r="O3228" s="175" t="n"/>
      <c r="P3228" s="175" t="n"/>
      <c r="Q3228" s="175" t="n"/>
      <c r="R3228" s="175" t="n"/>
      <c r="S3228" s="257" t="n"/>
      <c r="U3228" s="296" t="n"/>
      <c r="V3228" s="175" t="n"/>
      <c r="W3228" s="175" t="n"/>
      <c r="X3228" s="175" t="n"/>
      <c r="Y3228" s="175" t="n"/>
      <c r="Z3228" s="175" t="n"/>
      <c r="AA3228" s="175" t="n"/>
      <c r="AB3228" s="175" t="n"/>
      <c r="AC3228" s="175" t="n"/>
      <c r="AD3228" s="175" t="n"/>
      <c r="AE3228" s="175" t="n"/>
      <c r="AF3228" s="175" t="n"/>
      <c r="AG3228" s="175" t="n"/>
      <c r="AH3228" s="175" t="n"/>
      <c r="AI3228" s="175" t="n"/>
      <c r="AJ3228" s="175" t="n"/>
    </row>
    <row r="3229">
      <c r="B3229" s="175" t="n"/>
      <c r="C3229" s="175" t="n"/>
      <c r="D3229" s="175" t="n"/>
      <c r="E3229" s="175" t="n"/>
      <c r="F3229" s="175" t="n"/>
      <c r="G3229" s="175" t="n"/>
      <c r="H3229" s="175" t="n"/>
      <c r="I3229" s="175" t="n"/>
      <c r="J3229" s="175" t="n"/>
      <c r="K3229" s="175" t="n"/>
      <c r="L3229" s="175" t="n"/>
      <c r="M3229" s="175" t="n"/>
      <c r="N3229" s="175" t="n"/>
      <c r="O3229" s="175" t="n"/>
      <c r="P3229" s="175" t="n"/>
      <c r="Q3229" s="175" t="n"/>
      <c r="R3229" s="175" t="n"/>
      <c r="S3229" s="257" t="n"/>
      <c r="U3229" s="296" t="n"/>
      <c r="V3229" s="175" t="n"/>
      <c r="W3229" s="175" t="n"/>
      <c r="X3229" s="175" t="n"/>
      <c r="Y3229" s="175" t="n"/>
      <c r="Z3229" s="175" t="n"/>
      <c r="AA3229" s="175" t="n"/>
      <c r="AB3229" s="175" t="n"/>
      <c r="AC3229" s="175" t="n"/>
      <c r="AD3229" s="175" t="n"/>
      <c r="AE3229" s="175" t="n"/>
      <c r="AF3229" s="175" t="n"/>
      <c r="AG3229" s="175" t="n"/>
      <c r="AH3229" s="175" t="n"/>
      <c r="AI3229" s="175" t="n"/>
      <c r="AJ3229" s="175" t="n"/>
    </row>
    <row r="3230">
      <c r="B3230" s="175" t="n"/>
      <c r="C3230" s="175" t="n"/>
      <c r="D3230" s="175" t="n"/>
      <c r="E3230" s="175" t="n"/>
      <c r="F3230" s="175" t="n"/>
      <c r="G3230" s="175" t="n"/>
      <c r="H3230" s="175" t="n"/>
      <c r="I3230" s="175" t="n"/>
      <c r="J3230" s="175" t="n"/>
      <c r="K3230" s="175" t="n"/>
      <c r="L3230" s="175" t="n"/>
      <c r="M3230" s="175" t="n"/>
      <c r="N3230" s="175" t="n"/>
      <c r="O3230" s="175" t="n"/>
      <c r="P3230" s="175" t="n"/>
      <c r="Q3230" s="175" t="n"/>
      <c r="R3230" s="175" t="n"/>
      <c r="S3230" s="257" t="n"/>
      <c r="U3230" s="296" t="n"/>
      <c r="V3230" s="175" t="n"/>
      <c r="W3230" s="175" t="n"/>
      <c r="X3230" s="175" t="n"/>
      <c r="Y3230" s="175" t="n"/>
      <c r="Z3230" s="175" t="n"/>
      <c r="AA3230" s="175" t="n"/>
      <c r="AB3230" s="175" t="n"/>
      <c r="AC3230" s="175" t="n"/>
      <c r="AD3230" s="175" t="n"/>
      <c r="AE3230" s="175" t="n"/>
      <c r="AF3230" s="175" t="n"/>
      <c r="AG3230" s="175" t="n"/>
      <c r="AH3230" s="175" t="n"/>
      <c r="AI3230" s="175" t="n"/>
      <c r="AJ3230" s="175" t="n"/>
    </row>
    <row r="3231">
      <c r="B3231" s="175" t="n"/>
      <c r="C3231" s="175" t="n"/>
      <c r="D3231" s="175" t="n"/>
      <c r="E3231" s="175" t="n"/>
      <c r="F3231" s="175" t="n"/>
      <c r="G3231" s="175" t="n"/>
      <c r="H3231" s="175" t="n"/>
      <c r="I3231" s="175" t="n"/>
      <c r="J3231" s="175" t="n"/>
      <c r="K3231" s="175" t="n"/>
      <c r="L3231" s="175" t="n"/>
      <c r="M3231" s="175" t="n"/>
      <c r="N3231" s="175" t="n"/>
      <c r="O3231" s="175" t="n"/>
      <c r="P3231" s="175" t="n"/>
      <c r="Q3231" s="175" t="n"/>
      <c r="R3231" s="175" t="n"/>
      <c r="S3231" s="257" t="n"/>
      <c r="U3231" s="296" t="n"/>
      <c r="V3231" s="175" t="n"/>
      <c r="W3231" s="175" t="n"/>
      <c r="X3231" s="175" t="n"/>
      <c r="Y3231" s="175" t="n"/>
      <c r="Z3231" s="175" t="n"/>
      <c r="AA3231" s="175" t="n"/>
      <c r="AB3231" s="175" t="n"/>
      <c r="AC3231" s="175" t="n"/>
      <c r="AD3231" s="175" t="n"/>
      <c r="AE3231" s="175" t="n"/>
      <c r="AF3231" s="175" t="n"/>
      <c r="AG3231" s="175" t="n"/>
      <c r="AH3231" s="175" t="n"/>
      <c r="AI3231" s="175" t="n"/>
      <c r="AJ3231" s="175" t="n"/>
    </row>
    <row r="3232">
      <c r="B3232" s="175" t="n"/>
      <c r="C3232" s="175" t="n"/>
      <c r="D3232" s="175" t="n"/>
      <c r="E3232" s="175" t="n"/>
      <c r="F3232" s="175" t="n"/>
      <c r="G3232" s="175" t="n"/>
      <c r="H3232" s="175" t="n"/>
      <c r="I3232" s="175" t="n"/>
      <c r="J3232" s="175" t="n"/>
      <c r="K3232" s="175" t="n"/>
      <c r="L3232" s="175" t="n"/>
      <c r="M3232" s="175" t="n"/>
      <c r="N3232" s="175" t="n"/>
      <c r="O3232" s="175" t="n"/>
      <c r="P3232" s="175" t="n"/>
      <c r="Q3232" s="175" t="n"/>
      <c r="R3232" s="175" t="n"/>
      <c r="S3232" s="257" t="n"/>
      <c r="U3232" s="296" t="n"/>
      <c r="V3232" s="175" t="n"/>
      <c r="W3232" s="175" t="n"/>
      <c r="X3232" s="175" t="n"/>
      <c r="Y3232" s="175" t="n"/>
      <c r="Z3232" s="175" t="n"/>
      <c r="AA3232" s="175" t="n"/>
      <c r="AB3232" s="175" t="n"/>
      <c r="AC3232" s="175" t="n"/>
      <c r="AD3232" s="175" t="n"/>
      <c r="AE3232" s="175" t="n"/>
      <c r="AF3232" s="175" t="n"/>
      <c r="AG3232" s="175" t="n"/>
      <c r="AH3232" s="175" t="n"/>
      <c r="AI3232" s="175" t="n"/>
      <c r="AJ3232" s="175" t="n"/>
    </row>
    <row r="3233">
      <c r="B3233" s="175" t="n"/>
      <c r="C3233" s="175" t="n"/>
      <c r="D3233" s="175" t="n"/>
      <c r="E3233" s="175" t="n"/>
      <c r="F3233" s="175" t="n"/>
      <c r="G3233" s="175" t="n"/>
      <c r="H3233" s="175" t="n"/>
      <c r="I3233" s="175" t="n"/>
      <c r="J3233" s="175" t="n"/>
      <c r="K3233" s="175" t="n"/>
      <c r="L3233" s="175" t="n"/>
      <c r="M3233" s="175" t="n"/>
      <c r="N3233" s="175" t="n"/>
      <c r="O3233" s="175" t="n"/>
      <c r="P3233" s="175" t="n"/>
      <c r="Q3233" s="175" t="n"/>
      <c r="R3233" s="175" t="n"/>
      <c r="S3233" s="257" t="n"/>
      <c r="U3233" s="296" t="n"/>
      <c r="V3233" s="175" t="n"/>
      <c r="W3233" s="175" t="n"/>
      <c r="X3233" s="175" t="n"/>
      <c r="Y3233" s="175" t="n"/>
      <c r="Z3233" s="175" t="n"/>
      <c r="AA3233" s="175" t="n"/>
      <c r="AB3233" s="175" t="n"/>
      <c r="AC3233" s="175" t="n"/>
      <c r="AD3233" s="175" t="n"/>
      <c r="AE3233" s="175" t="n"/>
      <c r="AF3233" s="175" t="n"/>
      <c r="AG3233" s="175" t="n"/>
      <c r="AH3233" s="175" t="n"/>
      <c r="AI3233" s="175" t="n"/>
      <c r="AJ3233" s="175" t="n"/>
    </row>
    <row r="3234">
      <c r="B3234" s="175" t="n"/>
      <c r="C3234" s="175" t="n"/>
      <c r="D3234" s="175" t="n"/>
      <c r="E3234" s="175" t="n"/>
      <c r="F3234" s="175" t="n"/>
      <c r="G3234" s="175" t="n"/>
      <c r="H3234" s="175" t="n"/>
      <c r="I3234" s="175" t="n"/>
      <c r="J3234" s="175" t="n"/>
      <c r="K3234" s="175" t="n"/>
      <c r="L3234" s="175" t="n"/>
      <c r="M3234" s="175" t="n"/>
      <c r="N3234" s="175" t="n"/>
      <c r="O3234" s="175" t="n"/>
      <c r="P3234" s="175" t="n"/>
      <c r="Q3234" s="175" t="n"/>
      <c r="R3234" s="175" t="n"/>
      <c r="S3234" s="257" t="n"/>
      <c r="U3234" s="296" t="n"/>
      <c r="V3234" s="175" t="n"/>
      <c r="W3234" s="175" t="n"/>
      <c r="X3234" s="175" t="n"/>
      <c r="Y3234" s="175" t="n"/>
      <c r="Z3234" s="175" t="n"/>
      <c r="AA3234" s="175" t="n"/>
      <c r="AB3234" s="175" t="n"/>
      <c r="AC3234" s="175" t="n"/>
      <c r="AD3234" s="175" t="n"/>
      <c r="AE3234" s="175" t="n"/>
      <c r="AF3234" s="175" t="n"/>
      <c r="AG3234" s="175" t="n"/>
      <c r="AH3234" s="175" t="n"/>
      <c r="AI3234" s="175" t="n"/>
      <c r="AJ3234" s="175" t="n"/>
    </row>
    <row r="3235">
      <c r="B3235" s="175" t="n"/>
      <c r="C3235" s="175" t="n"/>
      <c r="D3235" s="175" t="n"/>
      <c r="E3235" s="175" t="n"/>
      <c r="F3235" s="175" t="n"/>
      <c r="G3235" s="175" t="n"/>
      <c r="H3235" s="175" t="n"/>
      <c r="I3235" s="175" t="n"/>
      <c r="J3235" s="175" t="n"/>
      <c r="K3235" s="175" t="n"/>
      <c r="L3235" s="175" t="n"/>
      <c r="M3235" s="175" t="n"/>
      <c r="N3235" s="175" t="n"/>
      <c r="O3235" s="175" t="n"/>
      <c r="P3235" s="175" t="n"/>
      <c r="Q3235" s="175" t="n"/>
      <c r="R3235" s="175" t="n"/>
      <c r="S3235" s="257" t="n"/>
      <c r="U3235" s="296" t="n"/>
      <c r="V3235" s="175" t="n"/>
      <c r="W3235" s="175" t="n"/>
      <c r="X3235" s="175" t="n"/>
      <c r="Y3235" s="175" t="n"/>
      <c r="Z3235" s="175" t="n"/>
      <c r="AA3235" s="175" t="n"/>
      <c r="AB3235" s="175" t="n"/>
      <c r="AC3235" s="175" t="n"/>
      <c r="AD3235" s="175" t="n"/>
      <c r="AE3235" s="175" t="n"/>
      <c r="AF3235" s="175" t="n"/>
      <c r="AG3235" s="175" t="n"/>
      <c r="AH3235" s="175" t="n"/>
      <c r="AI3235" s="175" t="n"/>
      <c r="AJ3235" s="175" t="n"/>
    </row>
    <row r="3236">
      <c r="B3236" s="175" t="n"/>
      <c r="C3236" s="175" t="n"/>
      <c r="D3236" s="175" t="n"/>
      <c r="E3236" s="175" t="n"/>
      <c r="F3236" s="175" t="n"/>
      <c r="G3236" s="175" t="n"/>
      <c r="H3236" s="175" t="n"/>
      <c r="I3236" s="175" t="n"/>
      <c r="J3236" s="175" t="n"/>
      <c r="K3236" s="175" t="n"/>
      <c r="L3236" s="175" t="n"/>
      <c r="M3236" s="175" t="n"/>
      <c r="N3236" s="175" t="n"/>
      <c r="O3236" s="175" t="n"/>
      <c r="P3236" s="175" t="n"/>
      <c r="Q3236" s="175" t="n"/>
      <c r="R3236" s="175" t="n"/>
      <c r="S3236" s="257" t="n"/>
      <c r="U3236" s="296" t="n"/>
      <c r="V3236" s="175" t="n"/>
      <c r="W3236" s="175" t="n"/>
      <c r="X3236" s="175" t="n"/>
      <c r="Y3236" s="175" t="n"/>
      <c r="Z3236" s="175" t="n"/>
      <c r="AA3236" s="175" t="n"/>
      <c r="AB3236" s="175" t="n"/>
      <c r="AC3236" s="175" t="n"/>
      <c r="AD3236" s="175" t="n"/>
      <c r="AE3236" s="175" t="n"/>
      <c r="AF3236" s="175" t="n"/>
      <c r="AG3236" s="175" t="n"/>
      <c r="AH3236" s="175" t="n"/>
      <c r="AI3236" s="175" t="n"/>
      <c r="AJ3236" s="175" t="n"/>
    </row>
    <row r="3237">
      <c r="B3237" s="175" t="n"/>
      <c r="C3237" s="175" t="n"/>
      <c r="D3237" s="175" t="n"/>
      <c r="E3237" s="175" t="n"/>
      <c r="F3237" s="175" t="n"/>
      <c r="G3237" s="175" t="n"/>
      <c r="H3237" s="175" t="n"/>
      <c r="I3237" s="175" t="n"/>
      <c r="J3237" s="175" t="n"/>
      <c r="K3237" s="175" t="n"/>
      <c r="L3237" s="175" t="n"/>
      <c r="M3237" s="175" t="n"/>
      <c r="N3237" s="175" t="n"/>
      <c r="O3237" s="175" t="n"/>
      <c r="P3237" s="175" t="n"/>
      <c r="Q3237" s="175" t="n"/>
      <c r="R3237" s="175" t="n"/>
      <c r="S3237" s="257" t="n"/>
      <c r="U3237" s="296" t="n"/>
      <c r="V3237" s="175" t="n"/>
      <c r="W3237" s="175" t="n"/>
      <c r="X3237" s="175" t="n"/>
      <c r="Y3237" s="175" t="n"/>
      <c r="Z3237" s="175" t="n"/>
      <c r="AA3237" s="175" t="n"/>
      <c r="AB3237" s="175" t="n"/>
      <c r="AC3237" s="175" t="n"/>
      <c r="AD3237" s="175" t="n"/>
      <c r="AE3237" s="175" t="n"/>
      <c r="AF3237" s="175" t="n"/>
      <c r="AG3237" s="175" t="n"/>
      <c r="AH3237" s="175" t="n"/>
      <c r="AI3237" s="175" t="n"/>
      <c r="AJ3237" s="175" t="n"/>
    </row>
    <row r="3238">
      <c r="B3238" s="175" t="n"/>
      <c r="C3238" s="175" t="n"/>
      <c r="D3238" s="175" t="n"/>
      <c r="E3238" s="175" t="n"/>
      <c r="F3238" s="175" t="n"/>
      <c r="G3238" s="175" t="n"/>
      <c r="H3238" s="175" t="n"/>
      <c r="I3238" s="175" t="n"/>
      <c r="J3238" s="175" t="n"/>
      <c r="K3238" s="175" t="n"/>
      <c r="L3238" s="175" t="n"/>
      <c r="M3238" s="175" t="n"/>
      <c r="N3238" s="175" t="n"/>
      <c r="O3238" s="175" t="n"/>
      <c r="P3238" s="175" t="n"/>
      <c r="Q3238" s="175" t="n"/>
      <c r="R3238" s="175" t="n"/>
      <c r="S3238" s="257" t="n"/>
      <c r="U3238" s="296" t="n"/>
      <c r="V3238" s="175" t="n"/>
      <c r="W3238" s="175" t="n"/>
      <c r="X3238" s="175" t="n"/>
      <c r="Y3238" s="175" t="n"/>
      <c r="Z3238" s="175" t="n"/>
      <c r="AA3238" s="175" t="n"/>
      <c r="AB3238" s="175" t="n"/>
      <c r="AC3238" s="175" t="n"/>
      <c r="AD3238" s="175" t="n"/>
      <c r="AE3238" s="175" t="n"/>
      <c r="AF3238" s="175" t="n"/>
      <c r="AG3238" s="175" t="n"/>
      <c r="AH3238" s="175" t="n"/>
      <c r="AI3238" s="175" t="n"/>
      <c r="AJ3238" s="175" t="n"/>
    </row>
    <row r="3239">
      <c r="B3239" s="175" t="n"/>
      <c r="C3239" s="175" t="n"/>
      <c r="D3239" s="175" t="n"/>
      <c r="E3239" s="175" t="n"/>
      <c r="F3239" s="175" t="n"/>
      <c r="G3239" s="175" t="n"/>
      <c r="H3239" s="175" t="n"/>
      <c r="I3239" s="175" t="n"/>
      <c r="J3239" s="175" t="n"/>
      <c r="K3239" s="175" t="n"/>
      <c r="L3239" s="175" t="n"/>
      <c r="M3239" s="175" t="n"/>
      <c r="N3239" s="175" t="n"/>
      <c r="O3239" s="175" t="n"/>
      <c r="P3239" s="175" t="n"/>
      <c r="Q3239" s="175" t="n"/>
      <c r="R3239" s="175" t="n"/>
      <c r="S3239" s="257" t="n"/>
      <c r="U3239" s="296" t="n"/>
      <c r="V3239" s="175" t="n"/>
      <c r="W3239" s="175" t="n"/>
      <c r="X3239" s="175" t="n"/>
      <c r="Y3239" s="175" t="n"/>
      <c r="Z3239" s="175" t="n"/>
      <c r="AA3239" s="175" t="n"/>
      <c r="AB3239" s="175" t="n"/>
      <c r="AC3239" s="175" t="n"/>
      <c r="AD3239" s="175" t="n"/>
      <c r="AE3239" s="175" t="n"/>
      <c r="AF3239" s="175" t="n"/>
      <c r="AG3239" s="175" t="n"/>
      <c r="AH3239" s="175" t="n"/>
      <c r="AI3239" s="175" t="n"/>
      <c r="AJ3239" s="175" t="n"/>
    </row>
    <row r="3240">
      <c r="B3240" s="175" t="n"/>
      <c r="C3240" s="175" t="n"/>
      <c r="D3240" s="175" t="n"/>
      <c r="E3240" s="175" t="n"/>
      <c r="F3240" s="175" t="n"/>
      <c r="G3240" s="175" t="n"/>
      <c r="H3240" s="175" t="n"/>
      <c r="I3240" s="175" t="n"/>
      <c r="J3240" s="175" t="n"/>
      <c r="K3240" s="175" t="n"/>
      <c r="L3240" s="175" t="n"/>
      <c r="M3240" s="175" t="n"/>
      <c r="N3240" s="175" t="n"/>
      <c r="O3240" s="175" t="n"/>
      <c r="P3240" s="175" t="n"/>
      <c r="Q3240" s="175" t="n"/>
      <c r="R3240" s="175" t="n"/>
      <c r="S3240" s="257" t="n"/>
      <c r="U3240" s="296" t="n"/>
      <c r="V3240" s="175" t="n"/>
      <c r="W3240" s="175" t="n"/>
      <c r="X3240" s="175" t="n"/>
      <c r="Y3240" s="175" t="n"/>
      <c r="Z3240" s="175" t="n"/>
      <c r="AA3240" s="175" t="n"/>
      <c r="AB3240" s="175" t="n"/>
      <c r="AC3240" s="175" t="n"/>
      <c r="AD3240" s="175" t="n"/>
      <c r="AE3240" s="175" t="n"/>
      <c r="AF3240" s="175" t="n"/>
      <c r="AG3240" s="175" t="n"/>
      <c r="AH3240" s="175" t="n"/>
      <c r="AI3240" s="175" t="n"/>
      <c r="AJ3240" s="175" t="n"/>
    </row>
    <row r="3241">
      <c r="B3241" s="175" t="n"/>
      <c r="C3241" s="175" t="n"/>
      <c r="D3241" s="175" t="n"/>
      <c r="E3241" s="175" t="n"/>
      <c r="F3241" s="175" t="n"/>
      <c r="G3241" s="175" t="n"/>
      <c r="H3241" s="175" t="n"/>
      <c r="I3241" s="175" t="n"/>
      <c r="J3241" s="175" t="n"/>
      <c r="K3241" s="175" t="n"/>
      <c r="L3241" s="175" t="n"/>
      <c r="M3241" s="175" t="n"/>
      <c r="N3241" s="175" t="n"/>
      <c r="O3241" s="175" t="n"/>
      <c r="P3241" s="175" t="n"/>
      <c r="Q3241" s="175" t="n"/>
      <c r="R3241" s="175" t="n"/>
      <c r="S3241" s="257" t="n"/>
      <c r="U3241" s="296" t="n"/>
      <c r="V3241" s="175" t="n"/>
      <c r="W3241" s="175" t="n"/>
      <c r="X3241" s="175" t="n"/>
      <c r="Y3241" s="175" t="n"/>
      <c r="Z3241" s="175" t="n"/>
      <c r="AA3241" s="175" t="n"/>
      <c r="AB3241" s="175" t="n"/>
      <c r="AC3241" s="175" t="n"/>
      <c r="AD3241" s="175" t="n"/>
      <c r="AE3241" s="175" t="n"/>
      <c r="AF3241" s="175" t="n"/>
      <c r="AG3241" s="175" t="n"/>
      <c r="AH3241" s="175" t="n"/>
      <c r="AI3241" s="175" t="n"/>
      <c r="AJ3241" s="175" t="n"/>
    </row>
    <row r="3242">
      <c r="B3242" s="175" t="n"/>
      <c r="C3242" s="175" t="n"/>
      <c r="D3242" s="175" t="n"/>
      <c r="E3242" s="175" t="n"/>
      <c r="F3242" s="175" t="n"/>
      <c r="G3242" s="175" t="n"/>
      <c r="H3242" s="175" t="n"/>
      <c r="I3242" s="175" t="n"/>
      <c r="J3242" s="175" t="n"/>
      <c r="K3242" s="175" t="n"/>
      <c r="L3242" s="175" t="n"/>
      <c r="M3242" s="175" t="n"/>
      <c r="N3242" s="175" t="n"/>
      <c r="O3242" s="175" t="n"/>
      <c r="P3242" s="175" t="n"/>
      <c r="Q3242" s="175" t="n"/>
      <c r="R3242" s="175" t="n"/>
      <c r="S3242" s="257" t="n"/>
      <c r="U3242" s="296" t="n"/>
      <c r="V3242" s="175" t="n"/>
      <c r="W3242" s="175" t="n"/>
      <c r="X3242" s="175" t="n"/>
      <c r="Y3242" s="175" t="n"/>
      <c r="Z3242" s="175" t="n"/>
      <c r="AA3242" s="175" t="n"/>
      <c r="AB3242" s="175" t="n"/>
      <c r="AC3242" s="175" t="n"/>
      <c r="AD3242" s="175" t="n"/>
      <c r="AE3242" s="175" t="n"/>
      <c r="AF3242" s="175" t="n"/>
      <c r="AG3242" s="175" t="n"/>
      <c r="AH3242" s="175" t="n"/>
      <c r="AI3242" s="175" t="n"/>
      <c r="AJ3242" s="175" t="n"/>
    </row>
    <row r="3243">
      <c r="B3243" s="175" t="n"/>
      <c r="C3243" s="175" t="n"/>
      <c r="D3243" s="175" t="n"/>
      <c r="E3243" s="175" t="n"/>
      <c r="F3243" s="175" t="n"/>
      <c r="G3243" s="175" t="n"/>
      <c r="H3243" s="175" t="n"/>
      <c r="I3243" s="175" t="n"/>
      <c r="J3243" s="175" t="n"/>
      <c r="K3243" s="175" t="n"/>
      <c r="L3243" s="175" t="n"/>
      <c r="M3243" s="175" t="n"/>
      <c r="N3243" s="175" t="n"/>
      <c r="O3243" s="175" t="n"/>
      <c r="P3243" s="175" t="n"/>
      <c r="Q3243" s="175" t="n"/>
      <c r="R3243" s="175" t="n"/>
      <c r="S3243" s="257" t="n"/>
      <c r="U3243" s="296" t="n"/>
      <c r="V3243" s="175" t="n"/>
      <c r="W3243" s="175" t="n"/>
      <c r="X3243" s="175" t="n"/>
      <c r="Y3243" s="175" t="n"/>
      <c r="Z3243" s="175" t="n"/>
      <c r="AA3243" s="175" t="n"/>
      <c r="AB3243" s="175" t="n"/>
      <c r="AC3243" s="175" t="n"/>
      <c r="AD3243" s="175" t="n"/>
      <c r="AE3243" s="175" t="n"/>
      <c r="AF3243" s="175" t="n"/>
      <c r="AG3243" s="175" t="n"/>
      <c r="AH3243" s="175" t="n"/>
      <c r="AI3243" s="175" t="n"/>
      <c r="AJ3243" s="175" t="n"/>
    </row>
    <row r="3244">
      <c r="B3244" s="175" t="n"/>
      <c r="C3244" s="175" t="n"/>
      <c r="D3244" s="175" t="n"/>
      <c r="E3244" s="175" t="n"/>
      <c r="F3244" s="175" t="n"/>
      <c r="G3244" s="175" t="n"/>
      <c r="H3244" s="175" t="n"/>
      <c r="I3244" s="175" t="n"/>
      <c r="J3244" s="175" t="n"/>
      <c r="K3244" s="175" t="n"/>
      <c r="L3244" s="175" t="n"/>
      <c r="M3244" s="175" t="n"/>
      <c r="N3244" s="175" t="n"/>
      <c r="O3244" s="175" t="n"/>
      <c r="P3244" s="175" t="n"/>
      <c r="Q3244" s="175" t="n"/>
      <c r="R3244" s="175" t="n"/>
      <c r="S3244" s="257" t="n"/>
      <c r="U3244" s="296" t="n"/>
      <c r="V3244" s="175" t="n"/>
      <c r="W3244" s="175" t="n"/>
      <c r="X3244" s="175" t="n"/>
      <c r="Y3244" s="175" t="n"/>
      <c r="Z3244" s="175" t="n"/>
      <c r="AA3244" s="175" t="n"/>
      <c r="AB3244" s="175" t="n"/>
      <c r="AC3244" s="175" t="n"/>
      <c r="AD3244" s="175" t="n"/>
      <c r="AE3244" s="175" t="n"/>
      <c r="AF3244" s="175" t="n"/>
      <c r="AG3244" s="175" t="n"/>
      <c r="AH3244" s="175" t="n"/>
      <c r="AI3244" s="175" t="n"/>
      <c r="AJ3244" s="175" t="n"/>
    </row>
    <row r="3245">
      <c r="B3245" s="175" t="n"/>
      <c r="C3245" s="175" t="n"/>
      <c r="D3245" s="175" t="n"/>
      <c r="E3245" s="175" t="n"/>
      <c r="F3245" s="175" t="n"/>
      <c r="G3245" s="175" t="n"/>
      <c r="H3245" s="175" t="n"/>
      <c r="I3245" s="175" t="n"/>
      <c r="J3245" s="175" t="n"/>
      <c r="K3245" s="175" t="n"/>
      <c r="L3245" s="175" t="n"/>
      <c r="M3245" s="175" t="n"/>
      <c r="N3245" s="175" t="n"/>
      <c r="O3245" s="175" t="n"/>
      <c r="P3245" s="175" t="n"/>
      <c r="Q3245" s="175" t="n"/>
      <c r="R3245" s="175" t="n"/>
      <c r="S3245" s="257" t="n"/>
      <c r="U3245" s="296" t="n"/>
      <c r="V3245" s="175" t="n"/>
      <c r="W3245" s="175" t="n"/>
      <c r="X3245" s="175" t="n"/>
      <c r="Y3245" s="175" t="n"/>
      <c r="Z3245" s="175" t="n"/>
      <c r="AA3245" s="175" t="n"/>
      <c r="AB3245" s="175" t="n"/>
      <c r="AC3245" s="175" t="n"/>
      <c r="AD3245" s="175" t="n"/>
      <c r="AE3245" s="175" t="n"/>
      <c r="AF3245" s="175" t="n"/>
      <c r="AG3245" s="175" t="n"/>
      <c r="AH3245" s="175" t="n"/>
      <c r="AI3245" s="175" t="n"/>
      <c r="AJ3245" s="175" t="n"/>
    </row>
    <row r="3246">
      <c r="B3246" s="175" t="n"/>
      <c r="C3246" s="175" t="n"/>
      <c r="D3246" s="175" t="n"/>
      <c r="E3246" s="175" t="n"/>
      <c r="F3246" s="175" t="n"/>
      <c r="G3246" s="175" t="n"/>
      <c r="H3246" s="175" t="n"/>
      <c r="I3246" s="175" t="n"/>
      <c r="J3246" s="175" t="n"/>
      <c r="K3246" s="175" t="n"/>
      <c r="L3246" s="175" t="n"/>
      <c r="M3246" s="175" t="n"/>
      <c r="N3246" s="175" t="n"/>
      <c r="O3246" s="175" t="n"/>
      <c r="P3246" s="175" t="n"/>
      <c r="Q3246" s="175" t="n"/>
      <c r="R3246" s="175" t="n"/>
      <c r="S3246" s="257" t="n"/>
      <c r="U3246" s="296" t="n"/>
      <c r="V3246" s="175" t="n"/>
      <c r="W3246" s="175" t="n"/>
      <c r="X3246" s="175" t="n"/>
      <c r="Y3246" s="175" t="n"/>
      <c r="Z3246" s="175" t="n"/>
      <c r="AA3246" s="175" t="n"/>
      <c r="AB3246" s="175" t="n"/>
      <c r="AC3246" s="175" t="n"/>
      <c r="AD3246" s="175" t="n"/>
      <c r="AE3246" s="175" t="n"/>
      <c r="AF3246" s="175" t="n"/>
      <c r="AG3246" s="175" t="n"/>
      <c r="AH3246" s="175" t="n"/>
      <c r="AI3246" s="175" t="n"/>
      <c r="AJ3246" s="175" t="n"/>
    </row>
    <row r="3247">
      <c r="B3247" s="175" t="n"/>
      <c r="C3247" s="175" t="n"/>
      <c r="D3247" s="175" t="n"/>
      <c r="E3247" s="175" t="n"/>
      <c r="F3247" s="175" t="n"/>
      <c r="G3247" s="175" t="n"/>
      <c r="H3247" s="175" t="n"/>
      <c r="I3247" s="175" t="n"/>
      <c r="J3247" s="175" t="n"/>
      <c r="K3247" s="175" t="n"/>
      <c r="L3247" s="175" t="n"/>
      <c r="M3247" s="175" t="n"/>
      <c r="N3247" s="175" t="n"/>
      <c r="O3247" s="175" t="n"/>
      <c r="P3247" s="175" t="n"/>
      <c r="Q3247" s="175" t="n"/>
      <c r="R3247" s="175" t="n"/>
      <c r="S3247" s="257" t="n"/>
      <c r="U3247" s="296" t="n"/>
      <c r="V3247" s="175" t="n"/>
      <c r="W3247" s="175" t="n"/>
      <c r="X3247" s="175" t="n"/>
      <c r="Y3247" s="175" t="n"/>
      <c r="Z3247" s="175" t="n"/>
      <c r="AA3247" s="175" t="n"/>
      <c r="AB3247" s="175" t="n"/>
      <c r="AC3247" s="175" t="n"/>
      <c r="AD3247" s="175" t="n"/>
      <c r="AE3247" s="175" t="n"/>
      <c r="AF3247" s="175" t="n"/>
      <c r="AG3247" s="175" t="n"/>
      <c r="AH3247" s="175" t="n"/>
      <c r="AI3247" s="175" t="n"/>
      <c r="AJ3247" s="175" t="n"/>
    </row>
    <row r="3248">
      <c r="B3248" s="175" t="n"/>
      <c r="C3248" s="175" t="n"/>
      <c r="D3248" s="175" t="n"/>
      <c r="E3248" s="175" t="n"/>
      <c r="F3248" s="175" t="n"/>
      <c r="G3248" s="175" t="n"/>
      <c r="H3248" s="175" t="n"/>
      <c r="I3248" s="175" t="n"/>
      <c r="J3248" s="175" t="n"/>
      <c r="K3248" s="175" t="n"/>
      <c r="L3248" s="175" t="n"/>
      <c r="M3248" s="175" t="n"/>
      <c r="N3248" s="175" t="n"/>
      <c r="O3248" s="175" t="n"/>
      <c r="P3248" s="175" t="n"/>
      <c r="Q3248" s="175" t="n"/>
      <c r="R3248" s="175" t="n"/>
      <c r="S3248" s="257" t="n"/>
      <c r="U3248" s="296" t="n"/>
      <c r="V3248" s="175" t="n"/>
      <c r="W3248" s="175" t="n"/>
      <c r="X3248" s="175" t="n"/>
      <c r="Y3248" s="175" t="n"/>
      <c r="Z3248" s="175" t="n"/>
      <c r="AA3248" s="175" t="n"/>
      <c r="AB3248" s="175" t="n"/>
      <c r="AC3248" s="175" t="n"/>
      <c r="AD3248" s="175" t="n"/>
      <c r="AE3248" s="175" t="n"/>
      <c r="AF3248" s="175" t="n"/>
      <c r="AG3248" s="175" t="n"/>
      <c r="AH3248" s="175" t="n"/>
      <c r="AI3248" s="175" t="n"/>
      <c r="AJ3248" s="175" t="n"/>
    </row>
    <row r="3249">
      <c r="B3249" s="175" t="n"/>
      <c r="C3249" s="175" t="n"/>
      <c r="D3249" s="175" t="n"/>
      <c r="E3249" s="175" t="n"/>
      <c r="F3249" s="175" t="n"/>
      <c r="G3249" s="175" t="n"/>
      <c r="H3249" s="175" t="n"/>
      <c r="I3249" s="175" t="n"/>
      <c r="J3249" s="175" t="n"/>
      <c r="K3249" s="175" t="n"/>
      <c r="L3249" s="175" t="n"/>
      <c r="M3249" s="175" t="n"/>
      <c r="N3249" s="175" t="n"/>
      <c r="O3249" s="175" t="n"/>
      <c r="P3249" s="175" t="n"/>
      <c r="Q3249" s="175" t="n"/>
      <c r="R3249" s="175" t="n"/>
      <c r="S3249" s="257" t="n"/>
      <c r="U3249" s="296" t="n"/>
      <c r="V3249" s="175" t="n"/>
      <c r="W3249" s="175" t="n"/>
      <c r="X3249" s="175" t="n"/>
      <c r="Y3249" s="175" t="n"/>
      <c r="Z3249" s="175" t="n"/>
      <c r="AA3249" s="175" t="n"/>
      <c r="AB3249" s="175" t="n"/>
      <c r="AC3249" s="175" t="n"/>
      <c r="AD3249" s="175" t="n"/>
      <c r="AE3249" s="175" t="n"/>
      <c r="AF3249" s="175" t="n"/>
      <c r="AG3249" s="175" t="n"/>
      <c r="AH3249" s="175" t="n"/>
      <c r="AI3249" s="175" t="n"/>
      <c r="AJ3249" s="175" t="n"/>
    </row>
    <row r="3250">
      <c r="B3250" s="175" t="n"/>
      <c r="C3250" s="175" t="n"/>
      <c r="D3250" s="175" t="n"/>
      <c r="E3250" s="175" t="n"/>
      <c r="F3250" s="175" t="n"/>
      <c r="G3250" s="175" t="n"/>
      <c r="H3250" s="175" t="n"/>
      <c r="I3250" s="175" t="n"/>
      <c r="J3250" s="175" t="n"/>
      <c r="K3250" s="175" t="n"/>
      <c r="L3250" s="175" t="n"/>
      <c r="M3250" s="175" t="n"/>
      <c r="N3250" s="175" t="n"/>
      <c r="O3250" s="175" t="n"/>
      <c r="P3250" s="175" t="n"/>
      <c r="Q3250" s="175" t="n"/>
      <c r="R3250" s="175" t="n"/>
      <c r="S3250" s="257" t="n"/>
      <c r="U3250" s="296" t="n"/>
      <c r="V3250" s="175" t="n"/>
      <c r="W3250" s="175" t="n"/>
      <c r="X3250" s="175" t="n"/>
      <c r="Y3250" s="175" t="n"/>
      <c r="Z3250" s="175" t="n"/>
      <c r="AA3250" s="175" t="n"/>
      <c r="AB3250" s="175" t="n"/>
      <c r="AC3250" s="175" t="n"/>
      <c r="AD3250" s="175" t="n"/>
      <c r="AE3250" s="175" t="n"/>
      <c r="AF3250" s="175" t="n"/>
      <c r="AG3250" s="175" t="n"/>
      <c r="AH3250" s="175" t="n"/>
      <c r="AI3250" s="175" t="n"/>
      <c r="AJ3250" s="175" t="n"/>
    </row>
    <row r="3251">
      <c r="B3251" s="175" t="n"/>
      <c r="C3251" s="175" t="n"/>
      <c r="D3251" s="175" t="n"/>
      <c r="E3251" s="175" t="n"/>
      <c r="F3251" s="175" t="n"/>
      <c r="G3251" s="175" t="n"/>
      <c r="H3251" s="175" t="n"/>
      <c r="I3251" s="175" t="n"/>
      <c r="J3251" s="175" t="n"/>
      <c r="K3251" s="175" t="n"/>
      <c r="L3251" s="175" t="n"/>
      <c r="M3251" s="175" t="n"/>
      <c r="N3251" s="175" t="n"/>
      <c r="O3251" s="175" t="n"/>
      <c r="P3251" s="175" t="n"/>
      <c r="Q3251" s="175" t="n"/>
      <c r="R3251" s="175" t="n"/>
      <c r="S3251" s="257" t="n"/>
      <c r="U3251" s="296" t="n"/>
      <c r="V3251" s="175" t="n"/>
      <c r="W3251" s="175" t="n"/>
      <c r="X3251" s="175" t="n"/>
      <c r="Y3251" s="175" t="n"/>
      <c r="Z3251" s="175" t="n"/>
      <c r="AA3251" s="175" t="n"/>
      <c r="AB3251" s="175" t="n"/>
      <c r="AC3251" s="175" t="n"/>
      <c r="AD3251" s="175" t="n"/>
      <c r="AE3251" s="175" t="n"/>
      <c r="AF3251" s="175" t="n"/>
      <c r="AG3251" s="175" t="n"/>
      <c r="AH3251" s="175" t="n"/>
      <c r="AI3251" s="175" t="n"/>
      <c r="AJ3251" s="175" t="n"/>
    </row>
    <row r="3252">
      <c r="B3252" s="175" t="n"/>
      <c r="C3252" s="175" t="n"/>
      <c r="D3252" s="175" t="n"/>
      <c r="E3252" s="175" t="n"/>
      <c r="F3252" s="175" t="n"/>
      <c r="G3252" s="175" t="n"/>
      <c r="H3252" s="175" t="n"/>
      <c r="I3252" s="175" t="n"/>
      <c r="J3252" s="175" t="n"/>
      <c r="K3252" s="175" t="n"/>
      <c r="L3252" s="175" t="n"/>
      <c r="M3252" s="175" t="n"/>
      <c r="N3252" s="175" t="n"/>
      <c r="O3252" s="175" t="n"/>
      <c r="P3252" s="175" t="n"/>
      <c r="Q3252" s="175" t="n"/>
      <c r="R3252" s="175" t="n"/>
      <c r="S3252" s="257" t="n"/>
      <c r="U3252" s="296" t="n"/>
      <c r="V3252" s="175" t="n"/>
      <c r="W3252" s="175" t="n"/>
      <c r="X3252" s="175" t="n"/>
      <c r="Y3252" s="175" t="n"/>
      <c r="Z3252" s="175" t="n"/>
      <c r="AA3252" s="175" t="n"/>
      <c r="AB3252" s="175" t="n"/>
      <c r="AC3252" s="175" t="n"/>
      <c r="AD3252" s="175" t="n"/>
      <c r="AE3252" s="175" t="n"/>
      <c r="AF3252" s="175" t="n"/>
      <c r="AG3252" s="175" t="n"/>
      <c r="AH3252" s="175" t="n"/>
      <c r="AI3252" s="175" t="n"/>
      <c r="AJ3252" s="175" t="n"/>
    </row>
    <row r="3253">
      <c r="B3253" s="175" t="n"/>
      <c r="C3253" s="175" t="n"/>
      <c r="D3253" s="175" t="n"/>
      <c r="E3253" s="175" t="n"/>
      <c r="F3253" s="175" t="n"/>
      <c r="G3253" s="175" t="n"/>
      <c r="H3253" s="175" t="n"/>
      <c r="I3253" s="175" t="n"/>
      <c r="J3253" s="175" t="n"/>
      <c r="K3253" s="175" t="n"/>
      <c r="L3253" s="175" t="n"/>
      <c r="M3253" s="175" t="n"/>
      <c r="N3253" s="175" t="n"/>
      <c r="O3253" s="175" t="n"/>
      <c r="P3253" s="175" t="n"/>
      <c r="Q3253" s="175" t="n"/>
      <c r="R3253" s="175" t="n"/>
      <c r="S3253" s="257" t="n"/>
      <c r="U3253" s="296" t="n"/>
      <c r="V3253" s="175" t="n"/>
      <c r="W3253" s="175" t="n"/>
      <c r="X3253" s="175" t="n"/>
      <c r="Y3253" s="175" t="n"/>
      <c r="Z3253" s="175" t="n"/>
      <c r="AA3253" s="175" t="n"/>
      <c r="AB3253" s="175" t="n"/>
      <c r="AC3253" s="175" t="n"/>
      <c r="AD3253" s="175" t="n"/>
      <c r="AE3253" s="175" t="n"/>
      <c r="AF3253" s="175" t="n"/>
      <c r="AG3253" s="175" t="n"/>
      <c r="AH3253" s="175" t="n"/>
      <c r="AI3253" s="175" t="n"/>
      <c r="AJ3253" s="175" t="n"/>
    </row>
    <row r="3254">
      <c r="B3254" s="175" t="n"/>
      <c r="C3254" s="175" t="n"/>
      <c r="D3254" s="175" t="n"/>
      <c r="E3254" s="175" t="n"/>
      <c r="F3254" s="175" t="n"/>
      <c r="G3254" s="175" t="n"/>
      <c r="H3254" s="175" t="n"/>
      <c r="I3254" s="175" t="n"/>
      <c r="J3254" s="175" t="n"/>
      <c r="K3254" s="175" t="n"/>
      <c r="L3254" s="175" t="n"/>
      <c r="M3254" s="175" t="n"/>
      <c r="N3254" s="175" t="n"/>
      <c r="O3254" s="175" t="n"/>
      <c r="P3254" s="175" t="n"/>
      <c r="Q3254" s="175" t="n"/>
      <c r="R3254" s="175" t="n"/>
      <c r="S3254" s="257" t="n"/>
      <c r="U3254" s="296" t="n"/>
      <c r="V3254" s="175" t="n"/>
      <c r="W3254" s="175" t="n"/>
      <c r="X3254" s="175" t="n"/>
      <c r="Y3254" s="175" t="n"/>
      <c r="Z3254" s="175" t="n"/>
      <c r="AA3254" s="175" t="n"/>
      <c r="AB3254" s="175" t="n"/>
      <c r="AC3254" s="175" t="n"/>
      <c r="AD3254" s="175" t="n"/>
      <c r="AE3254" s="175" t="n"/>
      <c r="AF3254" s="175" t="n"/>
      <c r="AG3254" s="175" t="n"/>
      <c r="AH3254" s="175" t="n"/>
      <c r="AI3254" s="175" t="n"/>
      <c r="AJ3254" s="175" t="n"/>
    </row>
    <row r="3255">
      <c r="B3255" s="175" t="n"/>
      <c r="C3255" s="175" t="n"/>
      <c r="D3255" s="175" t="n"/>
      <c r="E3255" s="175" t="n"/>
      <c r="F3255" s="175" t="n"/>
      <c r="G3255" s="175" t="n"/>
      <c r="H3255" s="175" t="n"/>
      <c r="I3255" s="175" t="n"/>
      <c r="J3255" s="175" t="n"/>
      <c r="K3255" s="175" t="n"/>
      <c r="L3255" s="175" t="n"/>
      <c r="M3255" s="175" t="n"/>
      <c r="N3255" s="175" t="n"/>
      <c r="O3255" s="175" t="n"/>
      <c r="P3255" s="175" t="n"/>
      <c r="Q3255" s="175" t="n"/>
      <c r="R3255" s="175" t="n"/>
      <c r="S3255" s="257" t="n"/>
      <c r="U3255" s="296" t="n"/>
      <c r="V3255" s="175" t="n"/>
      <c r="W3255" s="175" t="n"/>
      <c r="X3255" s="175" t="n"/>
      <c r="Y3255" s="175" t="n"/>
      <c r="Z3255" s="175" t="n"/>
      <c r="AA3255" s="175" t="n"/>
      <c r="AB3255" s="175" t="n"/>
      <c r="AC3255" s="175" t="n"/>
      <c r="AD3255" s="175" t="n"/>
      <c r="AE3255" s="175" t="n"/>
      <c r="AF3255" s="175" t="n"/>
      <c r="AG3255" s="175" t="n"/>
      <c r="AH3255" s="175" t="n"/>
      <c r="AI3255" s="175" t="n"/>
      <c r="AJ3255" s="175" t="n"/>
    </row>
    <row r="3256">
      <c r="B3256" s="175" t="n"/>
      <c r="C3256" s="175" t="n"/>
      <c r="D3256" s="175" t="n"/>
      <c r="E3256" s="175" t="n"/>
      <c r="F3256" s="175" t="n"/>
      <c r="G3256" s="175" t="n"/>
      <c r="H3256" s="175" t="n"/>
      <c r="I3256" s="175" t="n"/>
      <c r="J3256" s="175" t="n"/>
      <c r="K3256" s="175" t="n"/>
      <c r="L3256" s="175" t="n"/>
      <c r="M3256" s="175" t="n"/>
      <c r="N3256" s="175" t="n"/>
      <c r="O3256" s="175" t="n"/>
      <c r="P3256" s="175" t="n"/>
      <c r="Q3256" s="175" t="n"/>
      <c r="R3256" s="175" t="n"/>
      <c r="S3256" s="257" t="n"/>
      <c r="U3256" s="296" t="n"/>
      <c r="V3256" s="175" t="n"/>
      <c r="W3256" s="175" t="n"/>
      <c r="X3256" s="175" t="n"/>
      <c r="Y3256" s="175" t="n"/>
      <c r="Z3256" s="175" t="n"/>
      <c r="AA3256" s="175" t="n"/>
      <c r="AB3256" s="175" t="n"/>
      <c r="AC3256" s="175" t="n"/>
      <c r="AD3256" s="175" t="n"/>
      <c r="AE3256" s="175" t="n"/>
      <c r="AF3256" s="175" t="n"/>
      <c r="AG3256" s="175" t="n"/>
      <c r="AH3256" s="175" t="n"/>
      <c r="AI3256" s="175" t="n"/>
      <c r="AJ3256" s="175" t="n"/>
    </row>
    <row r="3257">
      <c r="B3257" s="175" t="n"/>
      <c r="C3257" s="175" t="n"/>
      <c r="D3257" s="175" t="n"/>
      <c r="E3257" s="175" t="n"/>
      <c r="F3257" s="175" t="n"/>
      <c r="G3257" s="175" t="n"/>
      <c r="H3257" s="175" t="n"/>
      <c r="I3257" s="175" t="n"/>
      <c r="J3257" s="175" t="n"/>
      <c r="K3257" s="175" t="n"/>
      <c r="L3257" s="175" t="n"/>
      <c r="M3257" s="175" t="n"/>
      <c r="N3257" s="175" t="n"/>
      <c r="O3257" s="175" t="n"/>
      <c r="P3257" s="175" t="n"/>
      <c r="Q3257" s="175" t="n"/>
      <c r="R3257" s="175" t="n"/>
      <c r="S3257" s="257" t="n"/>
      <c r="U3257" s="296" t="n"/>
      <c r="V3257" s="175" t="n"/>
      <c r="W3257" s="175" t="n"/>
      <c r="X3257" s="175" t="n"/>
      <c r="Y3257" s="175" t="n"/>
      <c r="Z3257" s="175" t="n"/>
      <c r="AA3257" s="175" t="n"/>
      <c r="AB3257" s="175" t="n"/>
      <c r="AC3257" s="175" t="n"/>
      <c r="AD3257" s="175" t="n"/>
      <c r="AE3257" s="175" t="n"/>
      <c r="AF3257" s="175" t="n"/>
      <c r="AG3257" s="175" t="n"/>
      <c r="AH3257" s="175" t="n"/>
      <c r="AI3257" s="175" t="n"/>
      <c r="AJ3257" s="175" t="n"/>
    </row>
    <row r="3258">
      <c r="B3258" s="175" t="n"/>
      <c r="C3258" s="175" t="n"/>
      <c r="D3258" s="175" t="n"/>
      <c r="E3258" s="175" t="n"/>
      <c r="F3258" s="175" t="n"/>
      <c r="G3258" s="175" t="n"/>
      <c r="H3258" s="175" t="n"/>
      <c r="I3258" s="175" t="n"/>
      <c r="J3258" s="175" t="n"/>
      <c r="K3258" s="175" t="n"/>
      <c r="L3258" s="175" t="n"/>
      <c r="M3258" s="175" t="n"/>
      <c r="N3258" s="175" t="n"/>
      <c r="O3258" s="175" t="n"/>
      <c r="P3258" s="175" t="n"/>
      <c r="Q3258" s="175" t="n"/>
      <c r="R3258" s="175" t="n"/>
      <c r="S3258" s="257" t="n"/>
      <c r="U3258" s="296" t="n"/>
      <c r="V3258" s="175" t="n"/>
      <c r="W3258" s="175" t="n"/>
      <c r="X3258" s="175" t="n"/>
      <c r="Y3258" s="175" t="n"/>
      <c r="Z3258" s="175" t="n"/>
      <c r="AA3258" s="175" t="n"/>
      <c r="AB3258" s="175" t="n"/>
      <c r="AC3258" s="175" t="n"/>
      <c r="AD3258" s="175" t="n"/>
      <c r="AE3258" s="175" t="n"/>
      <c r="AF3258" s="175" t="n"/>
      <c r="AG3258" s="175" t="n"/>
      <c r="AH3258" s="175" t="n"/>
      <c r="AI3258" s="175" t="n"/>
      <c r="AJ3258" s="175" t="n"/>
    </row>
    <row r="3259">
      <c r="B3259" s="175" t="n"/>
      <c r="C3259" s="175" t="n"/>
      <c r="D3259" s="175" t="n"/>
      <c r="E3259" s="175" t="n"/>
      <c r="F3259" s="175" t="n"/>
      <c r="G3259" s="175" t="n"/>
      <c r="H3259" s="175" t="n"/>
      <c r="I3259" s="175" t="n"/>
      <c r="J3259" s="175" t="n"/>
      <c r="K3259" s="175" t="n"/>
      <c r="L3259" s="175" t="n"/>
      <c r="M3259" s="175" t="n"/>
      <c r="N3259" s="175" t="n"/>
      <c r="O3259" s="175" t="n"/>
      <c r="P3259" s="175" t="n"/>
      <c r="Q3259" s="175" t="n"/>
      <c r="R3259" s="175" t="n"/>
      <c r="S3259" s="257" t="n"/>
      <c r="U3259" s="296" t="n"/>
      <c r="V3259" s="175" t="n"/>
      <c r="W3259" s="175" t="n"/>
      <c r="X3259" s="175" t="n"/>
      <c r="Y3259" s="175" t="n"/>
      <c r="Z3259" s="175" t="n"/>
      <c r="AA3259" s="175" t="n"/>
      <c r="AB3259" s="175" t="n"/>
      <c r="AC3259" s="175" t="n"/>
      <c r="AD3259" s="175" t="n"/>
      <c r="AE3259" s="175" t="n"/>
      <c r="AF3259" s="175" t="n"/>
      <c r="AG3259" s="175" t="n"/>
      <c r="AH3259" s="175" t="n"/>
      <c r="AI3259" s="175" t="n"/>
      <c r="AJ3259" s="175" t="n"/>
    </row>
    <row r="3260">
      <c r="B3260" s="175" t="n"/>
      <c r="C3260" s="175" t="n"/>
      <c r="D3260" s="175" t="n"/>
      <c r="E3260" s="175" t="n"/>
      <c r="F3260" s="175" t="n"/>
      <c r="G3260" s="175" t="n"/>
      <c r="H3260" s="175" t="n"/>
      <c r="I3260" s="175" t="n"/>
      <c r="J3260" s="175" t="n"/>
      <c r="K3260" s="175" t="n"/>
      <c r="L3260" s="175" t="n"/>
      <c r="M3260" s="175" t="n"/>
      <c r="N3260" s="175" t="n"/>
      <c r="O3260" s="175" t="n"/>
      <c r="P3260" s="175" t="n"/>
      <c r="Q3260" s="175" t="n"/>
      <c r="R3260" s="175" t="n"/>
      <c r="S3260" s="257" t="n"/>
      <c r="U3260" s="296" t="n"/>
      <c r="V3260" s="175" t="n"/>
      <c r="W3260" s="175" t="n"/>
      <c r="X3260" s="175" t="n"/>
      <c r="Y3260" s="175" t="n"/>
      <c r="Z3260" s="175" t="n"/>
      <c r="AA3260" s="175" t="n"/>
      <c r="AB3260" s="175" t="n"/>
      <c r="AC3260" s="175" t="n"/>
      <c r="AD3260" s="175" t="n"/>
      <c r="AE3260" s="175" t="n"/>
      <c r="AF3260" s="175" t="n"/>
      <c r="AG3260" s="175" t="n"/>
      <c r="AH3260" s="175" t="n"/>
      <c r="AI3260" s="175" t="n"/>
      <c r="AJ3260" s="175" t="n"/>
    </row>
    <row r="3261">
      <c r="B3261" s="175" t="n"/>
      <c r="C3261" s="175" t="n"/>
      <c r="D3261" s="175" t="n"/>
      <c r="E3261" s="175" t="n"/>
      <c r="F3261" s="175" t="n"/>
      <c r="G3261" s="175" t="n"/>
      <c r="H3261" s="175" t="n"/>
      <c r="I3261" s="175" t="n"/>
      <c r="J3261" s="175" t="n"/>
      <c r="K3261" s="175" t="n"/>
      <c r="L3261" s="175" t="n"/>
      <c r="M3261" s="175" t="n"/>
      <c r="N3261" s="175" t="n"/>
      <c r="O3261" s="175" t="n"/>
      <c r="P3261" s="175" t="n"/>
      <c r="Q3261" s="175" t="n"/>
      <c r="R3261" s="175" t="n"/>
      <c r="S3261" s="257" t="n"/>
      <c r="U3261" s="296" t="n"/>
      <c r="V3261" s="175" t="n"/>
      <c r="W3261" s="175" t="n"/>
      <c r="X3261" s="175" t="n"/>
      <c r="Y3261" s="175" t="n"/>
      <c r="Z3261" s="175" t="n"/>
      <c r="AA3261" s="175" t="n"/>
      <c r="AB3261" s="175" t="n"/>
      <c r="AC3261" s="175" t="n"/>
      <c r="AD3261" s="175" t="n"/>
      <c r="AE3261" s="175" t="n"/>
      <c r="AF3261" s="175" t="n"/>
      <c r="AG3261" s="175" t="n"/>
      <c r="AH3261" s="175" t="n"/>
      <c r="AI3261" s="175" t="n"/>
      <c r="AJ3261" s="175" t="n"/>
    </row>
    <row r="3262">
      <c r="B3262" s="175" t="n"/>
      <c r="C3262" s="175" t="n"/>
      <c r="D3262" s="175" t="n"/>
      <c r="E3262" s="175" t="n"/>
      <c r="F3262" s="175" t="n"/>
      <c r="G3262" s="175" t="n"/>
      <c r="H3262" s="175" t="n"/>
      <c r="I3262" s="175" t="n"/>
      <c r="J3262" s="175" t="n"/>
      <c r="K3262" s="175" t="n"/>
      <c r="L3262" s="175" t="n"/>
      <c r="M3262" s="175" t="n"/>
      <c r="N3262" s="175" t="n"/>
      <c r="O3262" s="175" t="n"/>
      <c r="P3262" s="175" t="n"/>
      <c r="Q3262" s="175" t="n"/>
      <c r="R3262" s="175" t="n"/>
      <c r="S3262" s="257" t="n"/>
      <c r="U3262" s="296" t="n"/>
      <c r="V3262" s="175" t="n"/>
      <c r="W3262" s="175" t="n"/>
      <c r="X3262" s="175" t="n"/>
      <c r="Y3262" s="175" t="n"/>
      <c r="Z3262" s="175" t="n"/>
      <c r="AA3262" s="175" t="n"/>
      <c r="AB3262" s="175" t="n"/>
      <c r="AC3262" s="175" t="n"/>
      <c r="AD3262" s="175" t="n"/>
      <c r="AE3262" s="175" t="n"/>
      <c r="AF3262" s="175" t="n"/>
      <c r="AG3262" s="175" t="n"/>
      <c r="AH3262" s="175" t="n"/>
      <c r="AI3262" s="175" t="n"/>
      <c r="AJ3262" s="175" t="n"/>
    </row>
    <row r="3263">
      <c r="B3263" s="175" t="n"/>
      <c r="C3263" s="175" t="n"/>
      <c r="D3263" s="175" t="n"/>
      <c r="E3263" s="175" t="n"/>
      <c r="F3263" s="175" t="n"/>
      <c r="G3263" s="175" t="n"/>
      <c r="H3263" s="175" t="n"/>
      <c r="I3263" s="175" t="n"/>
      <c r="J3263" s="175" t="n"/>
      <c r="K3263" s="175" t="n"/>
      <c r="L3263" s="175" t="n"/>
      <c r="M3263" s="175" t="n"/>
      <c r="N3263" s="175" t="n"/>
      <c r="O3263" s="175" t="n"/>
      <c r="P3263" s="175" t="n"/>
      <c r="Q3263" s="175" t="n"/>
      <c r="R3263" s="175" t="n"/>
      <c r="S3263" s="257" t="n"/>
      <c r="U3263" s="296" t="n"/>
      <c r="V3263" s="175" t="n"/>
      <c r="W3263" s="175" t="n"/>
      <c r="X3263" s="175" t="n"/>
      <c r="Y3263" s="175" t="n"/>
      <c r="Z3263" s="175" t="n"/>
      <c r="AA3263" s="175" t="n"/>
      <c r="AB3263" s="175" t="n"/>
      <c r="AC3263" s="175" t="n"/>
      <c r="AD3263" s="175" t="n"/>
      <c r="AE3263" s="175" t="n"/>
      <c r="AF3263" s="175" t="n"/>
      <c r="AG3263" s="175" t="n"/>
      <c r="AH3263" s="175" t="n"/>
      <c r="AI3263" s="175" t="n"/>
      <c r="AJ3263" s="175" t="n"/>
    </row>
    <row r="3264">
      <c r="B3264" s="175" t="n"/>
      <c r="C3264" s="175" t="n"/>
      <c r="D3264" s="175" t="n"/>
      <c r="E3264" s="175" t="n"/>
      <c r="F3264" s="175" t="n"/>
      <c r="G3264" s="175" t="n"/>
      <c r="H3264" s="175" t="n"/>
      <c r="I3264" s="175" t="n"/>
      <c r="J3264" s="175" t="n"/>
      <c r="K3264" s="175" t="n"/>
      <c r="L3264" s="175" t="n"/>
      <c r="M3264" s="175" t="n"/>
      <c r="N3264" s="175" t="n"/>
      <c r="O3264" s="175" t="n"/>
      <c r="P3264" s="175" t="n"/>
      <c r="Q3264" s="175" t="n"/>
      <c r="R3264" s="175" t="n"/>
      <c r="S3264" s="257" t="n"/>
      <c r="U3264" s="296" t="n"/>
      <c r="V3264" s="175" t="n"/>
      <c r="W3264" s="175" t="n"/>
      <c r="X3264" s="175" t="n"/>
      <c r="Y3264" s="175" t="n"/>
      <c r="Z3264" s="175" t="n"/>
      <c r="AA3264" s="175" t="n"/>
      <c r="AB3264" s="175" t="n"/>
      <c r="AC3264" s="175" t="n"/>
      <c r="AD3264" s="175" t="n"/>
      <c r="AE3264" s="175" t="n"/>
      <c r="AF3264" s="175" t="n"/>
      <c r="AG3264" s="175" t="n"/>
      <c r="AH3264" s="175" t="n"/>
      <c r="AI3264" s="175" t="n"/>
      <c r="AJ3264" s="175" t="n"/>
    </row>
    <row r="3265">
      <c r="B3265" s="175" t="n"/>
      <c r="C3265" s="175" t="n"/>
      <c r="D3265" s="175" t="n"/>
      <c r="E3265" s="175" t="n"/>
      <c r="F3265" s="175" t="n"/>
      <c r="G3265" s="175" t="n"/>
      <c r="H3265" s="175" t="n"/>
      <c r="I3265" s="175" t="n"/>
      <c r="J3265" s="175" t="n"/>
      <c r="K3265" s="175" t="n"/>
      <c r="L3265" s="175" t="n"/>
      <c r="M3265" s="175" t="n"/>
      <c r="N3265" s="175" t="n"/>
      <c r="O3265" s="175" t="n"/>
      <c r="P3265" s="175" t="n"/>
      <c r="Q3265" s="175" t="n"/>
      <c r="R3265" s="175" t="n"/>
      <c r="S3265" s="257" t="n"/>
      <c r="U3265" s="296" t="n"/>
      <c r="V3265" s="175" t="n"/>
      <c r="W3265" s="175" t="n"/>
      <c r="X3265" s="175" t="n"/>
      <c r="Y3265" s="175" t="n"/>
      <c r="Z3265" s="175" t="n"/>
      <c r="AA3265" s="175" t="n"/>
      <c r="AB3265" s="175" t="n"/>
      <c r="AC3265" s="175" t="n"/>
      <c r="AD3265" s="175" t="n"/>
      <c r="AE3265" s="175" t="n"/>
      <c r="AF3265" s="175" t="n"/>
      <c r="AG3265" s="175" t="n"/>
      <c r="AH3265" s="175" t="n"/>
      <c r="AI3265" s="175" t="n"/>
      <c r="AJ3265" s="175" t="n"/>
    </row>
    <row r="3266">
      <c r="B3266" s="175" t="n"/>
      <c r="C3266" s="175" t="n"/>
      <c r="D3266" s="175" t="n"/>
      <c r="E3266" s="175" t="n"/>
      <c r="F3266" s="175" t="n"/>
      <c r="G3266" s="175" t="n"/>
      <c r="H3266" s="175" t="n"/>
      <c r="I3266" s="175" t="n"/>
      <c r="J3266" s="175" t="n"/>
      <c r="K3266" s="175" t="n"/>
      <c r="L3266" s="175" t="n"/>
      <c r="M3266" s="175" t="n"/>
      <c r="N3266" s="175" t="n"/>
      <c r="O3266" s="175" t="n"/>
      <c r="P3266" s="175" t="n"/>
      <c r="Q3266" s="175" t="n"/>
      <c r="R3266" s="175" t="n"/>
      <c r="S3266" s="257" t="n"/>
      <c r="U3266" s="296" t="n"/>
      <c r="V3266" s="175" t="n"/>
      <c r="W3266" s="175" t="n"/>
      <c r="X3266" s="175" t="n"/>
      <c r="Y3266" s="175" t="n"/>
      <c r="Z3266" s="175" t="n"/>
      <c r="AA3266" s="175" t="n"/>
      <c r="AB3266" s="175" t="n"/>
      <c r="AC3266" s="175" t="n"/>
      <c r="AD3266" s="175" t="n"/>
      <c r="AE3266" s="175" t="n"/>
      <c r="AF3266" s="175" t="n"/>
      <c r="AG3266" s="175" t="n"/>
      <c r="AH3266" s="175" t="n"/>
      <c r="AI3266" s="175" t="n"/>
      <c r="AJ3266" s="175" t="n"/>
    </row>
    <row r="3267">
      <c r="B3267" s="175" t="n"/>
      <c r="C3267" s="175" t="n"/>
      <c r="D3267" s="175" t="n"/>
      <c r="E3267" s="175" t="n"/>
      <c r="F3267" s="175" t="n"/>
      <c r="G3267" s="175" t="n"/>
      <c r="H3267" s="175" t="n"/>
      <c r="I3267" s="175" t="n"/>
      <c r="J3267" s="175" t="n"/>
      <c r="K3267" s="175" t="n"/>
      <c r="L3267" s="175" t="n"/>
      <c r="M3267" s="175" t="n"/>
      <c r="N3267" s="175" t="n"/>
      <c r="O3267" s="175" t="n"/>
      <c r="P3267" s="175" t="n"/>
      <c r="Q3267" s="175" t="n"/>
      <c r="R3267" s="175" t="n"/>
      <c r="S3267" s="257" t="n"/>
      <c r="U3267" s="296" t="n"/>
      <c r="V3267" s="175" t="n"/>
      <c r="W3267" s="175" t="n"/>
      <c r="X3267" s="175" t="n"/>
      <c r="Y3267" s="175" t="n"/>
      <c r="Z3267" s="175" t="n"/>
      <c r="AA3267" s="175" t="n"/>
      <c r="AB3267" s="175" t="n"/>
      <c r="AC3267" s="175" t="n"/>
      <c r="AD3267" s="175" t="n"/>
      <c r="AE3267" s="175" t="n"/>
      <c r="AF3267" s="175" t="n"/>
      <c r="AG3267" s="175" t="n"/>
      <c r="AH3267" s="175" t="n"/>
      <c r="AI3267" s="175" t="n"/>
      <c r="AJ3267" s="175" t="n"/>
    </row>
    <row r="3268">
      <c r="B3268" s="175" t="n"/>
      <c r="C3268" s="175" t="n"/>
      <c r="D3268" s="175" t="n"/>
      <c r="E3268" s="175" t="n"/>
      <c r="F3268" s="175" t="n"/>
      <c r="G3268" s="175" t="n"/>
      <c r="H3268" s="175" t="n"/>
      <c r="I3268" s="175" t="n"/>
      <c r="J3268" s="175" t="n"/>
      <c r="K3268" s="175" t="n"/>
      <c r="L3268" s="175" t="n"/>
      <c r="M3268" s="175" t="n"/>
      <c r="N3268" s="175" t="n"/>
      <c r="O3268" s="175" t="n"/>
      <c r="P3268" s="175" t="n"/>
      <c r="Q3268" s="175" t="n"/>
      <c r="R3268" s="175" t="n"/>
      <c r="S3268" s="257" t="n"/>
      <c r="U3268" s="296" t="n"/>
      <c r="V3268" s="175" t="n"/>
      <c r="W3268" s="175" t="n"/>
      <c r="X3268" s="175" t="n"/>
      <c r="Y3268" s="175" t="n"/>
      <c r="Z3268" s="175" t="n"/>
      <c r="AA3268" s="175" t="n"/>
      <c r="AB3268" s="175" t="n"/>
      <c r="AC3268" s="175" t="n"/>
      <c r="AD3268" s="175" t="n"/>
      <c r="AE3268" s="175" t="n"/>
      <c r="AF3268" s="175" t="n"/>
      <c r="AG3268" s="175" t="n"/>
      <c r="AH3268" s="175" t="n"/>
      <c r="AI3268" s="175" t="n"/>
      <c r="AJ3268" s="175" t="n"/>
    </row>
    <row r="3269">
      <c r="B3269" s="175" t="n"/>
      <c r="C3269" s="175" t="n"/>
      <c r="D3269" s="175" t="n"/>
      <c r="E3269" s="175" t="n"/>
      <c r="F3269" s="175" t="n"/>
      <c r="G3269" s="175" t="n"/>
      <c r="H3269" s="175" t="n"/>
      <c r="I3269" s="175" t="n"/>
      <c r="J3269" s="175" t="n"/>
      <c r="K3269" s="175" t="n"/>
      <c r="L3269" s="175" t="n"/>
      <c r="M3269" s="175" t="n"/>
      <c r="N3269" s="175" t="n"/>
      <c r="O3269" s="175" t="n"/>
      <c r="P3269" s="175" t="n"/>
      <c r="Q3269" s="175" t="n"/>
      <c r="R3269" s="175" t="n"/>
      <c r="S3269" s="257" t="n"/>
      <c r="U3269" s="296" t="n"/>
      <c r="V3269" s="175" t="n"/>
      <c r="W3269" s="175" t="n"/>
      <c r="X3269" s="175" t="n"/>
      <c r="Y3269" s="175" t="n"/>
      <c r="Z3269" s="175" t="n"/>
      <c r="AA3269" s="175" t="n"/>
      <c r="AB3269" s="175" t="n"/>
      <c r="AC3269" s="175" t="n"/>
      <c r="AD3269" s="175" t="n"/>
      <c r="AE3269" s="175" t="n"/>
      <c r="AF3269" s="175" t="n"/>
      <c r="AG3269" s="175" t="n"/>
      <c r="AH3269" s="175" t="n"/>
      <c r="AI3269" s="175" t="n"/>
      <c r="AJ3269" s="175" t="n"/>
    </row>
    <row r="3270">
      <c r="B3270" s="175" t="n"/>
      <c r="C3270" s="175" t="n"/>
      <c r="D3270" s="175" t="n"/>
      <c r="E3270" s="175" t="n"/>
      <c r="F3270" s="175" t="n"/>
      <c r="G3270" s="175" t="n"/>
      <c r="H3270" s="175" t="n"/>
      <c r="I3270" s="175" t="n"/>
      <c r="J3270" s="175" t="n"/>
      <c r="K3270" s="175" t="n"/>
      <c r="L3270" s="175" t="n"/>
      <c r="M3270" s="175" t="n"/>
      <c r="N3270" s="175" t="n"/>
      <c r="O3270" s="175" t="n"/>
      <c r="P3270" s="175" t="n"/>
      <c r="Q3270" s="175" t="n"/>
      <c r="R3270" s="175" t="n"/>
      <c r="S3270" s="257" t="n"/>
      <c r="U3270" s="296" t="n"/>
      <c r="V3270" s="175" t="n"/>
      <c r="W3270" s="175" t="n"/>
      <c r="X3270" s="175" t="n"/>
      <c r="Y3270" s="175" t="n"/>
      <c r="Z3270" s="175" t="n"/>
      <c r="AA3270" s="175" t="n"/>
      <c r="AB3270" s="175" t="n"/>
      <c r="AC3270" s="175" t="n"/>
      <c r="AD3270" s="175" t="n"/>
      <c r="AE3270" s="175" t="n"/>
      <c r="AF3270" s="175" t="n"/>
      <c r="AG3270" s="175" t="n"/>
      <c r="AH3270" s="175" t="n"/>
      <c r="AI3270" s="175" t="n"/>
      <c r="AJ3270" s="175" t="n"/>
    </row>
    <row r="3271">
      <c r="B3271" s="175" t="n"/>
      <c r="C3271" s="175" t="n"/>
      <c r="D3271" s="175" t="n"/>
      <c r="E3271" s="175" t="n"/>
      <c r="F3271" s="175" t="n"/>
      <c r="G3271" s="175" t="n"/>
      <c r="H3271" s="175" t="n"/>
      <c r="I3271" s="175" t="n"/>
      <c r="J3271" s="175" t="n"/>
      <c r="K3271" s="175" t="n"/>
      <c r="L3271" s="175" t="n"/>
      <c r="M3271" s="175" t="n"/>
      <c r="N3271" s="175" t="n"/>
      <c r="O3271" s="175" t="n"/>
      <c r="P3271" s="175" t="n"/>
      <c r="Q3271" s="175" t="n"/>
      <c r="R3271" s="175" t="n"/>
      <c r="S3271" s="257" t="n"/>
      <c r="U3271" s="296" t="n"/>
      <c r="V3271" s="175" t="n"/>
      <c r="W3271" s="175" t="n"/>
      <c r="X3271" s="175" t="n"/>
      <c r="Y3271" s="175" t="n"/>
      <c r="Z3271" s="175" t="n"/>
      <c r="AA3271" s="175" t="n"/>
      <c r="AB3271" s="175" t="n"/>
      <c r="AC3271" s="175" t="n"/>
      <c r="AD3271" s="175" t="n"/>
      <c r="AE3271" s="175" t="n"/>
      <c r="AF3271" s="175" t="n"/>
      <c r="AG3271" s="175" t="n"/>
      <c r="AH3271" s="175" t="n"/>
      <c r="AI3271" s="175" t="n"/>
      <c r="AJ3271" s="175" t="n"/>
    </row>
    <row r="3272">
      <c r="B3272" s="175" t="n"/>
      <c r="C3272" s="175" t="n"/>
      <c r="D3272" s="175" t="n"/>
      <c r="E3272" s="175" t="n"/>
      <c r="F3272" s="175" t="n"/>
      <c r="G3272" s="175" t="n"/>
      <c r="H3272" s="175" t="n"/>
      <c r="I3272" s="175" t="n"/>
      <c r="J3272" s="175" t="n"/>
      <c r="K3272" s="175" t="n"/>
      <c r="L3272" s="175" t="n"/>
      <c r="M3272" s="175" t="n"/>
      <c r="N3272" s="175" t="n"/>
      <c r="O3272" s="175" t="n"/>
      <c r="P3272" s="175" t="n"/>
      <c r="Q3272" s="175" t="n"/>
      <c r="R3272" s="175" t="n"/>
      <c r="S3272" s="257" t="n"/>
      <c r="U3272" s="296" t="n"/>
      <c r="V3272" s="175" t="n"/>
      <c r="W3272" s="175" t="n"/>
      <c r="X3272" s="175" t="n"/>
      <c r="Y3272" s="175" t="n"/>
      <c r="Z3272" s="175" t="n"/>
      <c r="AA3272" s="175" t="n"/>
      <c r="AB3272" s="175" t="n"/>
      <c r="AC3272" s="175" t="n"/>
      <c r="AD3272" s="175" t="n"/>
      <c r="AE3272" s="175" t="n"/>
      <c r="AF3272" s="175" t="n"/>
      <c r="AG3272" s="175" t="n"/>
      <c r="AH3272" s="175" t="n"/>
      <c r="AI3272" s="175" t="n"/>
      <c r="AJ3272" s="175" t="n"/>
    </row>
    <row r="3273">
      <c r="B3273" s="175" t="n"/>
      <c r="C3273" s="175" t="n"/>
      <c r="D3273" s="175" t="n"/>
      <c r="E3273" s="175" t="n"/>
      <c r="F3273" s="175" t="n"/>
      <c r="G3273" s="175" t="n"/>
      <c r="H3273" s="175" t="n"/>
      <c r="I3273" s="175" t="n"/>
      <c r="J3273" s="175" t="n"/>
      <c r="K3273" s="175" t="n"/>
      <c r="L3273" s="175" t="n"/>
      <c r="M3273" s="175" t="n"/>
      <c r="N3273" s="175" t="n"/>
      <c r="O3273" s="175" t="n"/>
      <c r="P3273" s="175" t="n"/>
      <c r="Q3273" s="175" t="n"/>
      <c r="R3273" s="175" t="n"/>
      <c r="S3273" s="257" t="n"/>
      <c r="U3273" s="296" t="n"/>
      <c r="V3273" s="175" t="n"/>
      <c r="W3273" s="175" t="n"/>
      <c r="X3273" s="175" t="n"/>
      <c r="Y3273" s="175" t="n"/>
      <c r="Z3273" s="175" t="n"/>
      <c r="AA3273" s="175" t="n"/>
      <c r="AB3273" s="175" t="n"/>
      <c r="AC3273" s="175" t="n"/>
      <c r="AD3273" s="175" t="n"/>
      <c r="AE3273" s="175" t="n"/>
      <c r="AF3273" s="175" t="n"/>
      <c r="AG3273" s="175" t="n"/>
      <c r="AH3273" s="175" t="n"/>
      <c r="AI3273" s="175" t="n"/>
      <c r="AJ3273" s="175" t="n"/>
    </row>
    <row r="3274">
      <c r="B3274" s="175" t="n"/>
      <c r="C3274" s="175" t="n"/>
      <c r="D3274" s="175" t="n"/>
      <c r="E3274" s="175" t="n"/>
      <c r="F3274" s="175" t="n"/>
      <c r="G3274" s="175" t="n"/>
      <c r="H3274" s="175" t="n"/>
      <c r="I3274" s="175" t="n"/>
      <c r="J3274" s="175" t="n"/>
      <c r="K3274" s="175" t="n"/>
      <c r="L3274" s="175" t="n"/>
      <c r="M3274" s="175" t="n"/>
      <c r="N3274" s="175" t="n"/>
      <c r="O3274" s="175" t="n"/>
      <c r="P3274" s="175" t="n"/>
      <c r="Q3274" s="175" t="n"/>
      <c r="R3274" s="175" t="n"/>
      <c r="S3274" s="257" t="n"/>
      <c r="U3274" s="296" t="n"/>
      <c r="V3274" s="175" t="n"/>
      <c r="W3274" s="175" t="n"/>
      <c r="X3274" s="175" t="n"/>
      <c r="Y3274" s="175" t="n"/>
      <c r="Z3274" s="175" t="n"/>
      <c r="AA3274" s="175" t="n"/>
      <c r="AB3274" s="175" t="n"/>
      <c r="AC3274" s="175" t="n"/>
      <c r="AD3274" s="175" t="n"/>
      <c r="AE3274" s="175" t="n"/>
      <c r="AF3274" s="175" t="n"/>
      <c r="AG3274" s="175" t="n"/>
      <c r="AH3274" s="175" t="n"/>
      <c r="AI3274" s="175" t="n"/>
      <c r="AJ3274" s="175" t="n"/>
    </row>
    <row r="3275">
      <c r="B3275" s="175" t="n"/>
      <c r="C3275" s="175" t="n"/>
      <c r="D3275" s="175" t="n"/>
      <c r="E3275" s="175" t="n"/>
      <c r="F3275" s="175" t="n"/>
      <c r="G3275" s="175" t="n"/>
      <c r="H3275" s="175" t="n"/>
      <c r="I3275" s="175" t="n"/>
      <c r="J3275" s="175" t="n"/>
      <c r="K3275" s="175" t="n"/>
      <c r="L3275" s="175" t="n"/>
      <c r="M3275" s="175" t="n"/>
      <c r="N3275" s="175" t="n"/>
      <c r="O3275" s="175" t="n"/>
      <c r="P3275" s="175" t="n"/>
      <c r="Q3275" s="175" t="n"/>
      <c r="R3275" s="175" t="n"/>
      <c r="S3275" s="257" t="n"/>
      <c r="U3275" s="296" t="n"/>
      <c r="V3275" s="175" t="n"/>
      <c r="W3275" s="175" t="n"/>
      <c r="X3275" s="175" t="n"/>
      <c r="Y3275" s="175" t="n"/>
      <c r="Z3275" s="175" t="n"/>
      <c r="AA3275" s="175" t="n"/>
      <c r="AB3275" s="175" t="n"/>
      <c r="AC3275" s="175" t="n"/>
      <c r="AD3275" s="175" t="n"/>
      <c r="AE3275" s="175" t="n"/>
      <c r="AF3275" s="175" t="n"/>
      <c r="AG3275" s="175" t="n"/>
      <c r="AH3275" s="175" t="n"/>
      <c r="AI3275" s="175" t="n"/>
      <c r="AJ3275" s="175" t="n"/>
    </row>
    <row r="3276">
      <c r="B3276" s="175" t="n"/>
      <c r="C3276" s="175" t="n"/>
      <c r="D3276" s="175" t="n"/>
      <c r="E3276" s="175" t="n"/>
      <c r="F3276" s="175" t="n"/>
      <c r="G3276" s="175" t="n"/>
      <c r="H3276" s="175" t="n"/>
      <c r="I3276" s="175" t="n"/>
      <c r="J3276" s="175" t="n"/>
      <c r="K3276" s="175" t="n"/>
      <c r="L3276" s="175" t="n"/>
      <c r="M3276" s="175" t="n"/>
      <c r="N3276" s="175" t="n"/>
      <c r="O3276" s="175" t="n"/>
      <c r="P3276" s="175" t="n"/>
      <c r="Q3276" s="175" t="n"/>
      <c r="R3276" s="175" t="n"/>
      <c r="S3276" s="257" t="n"/>
      <c r="U3276" s="296" t="n"/>
      <c r="V3276" s="175" t="n"/>
      <c r="W3276" s="175" t="n"/>
      <c r="X3276" s="175" t="n"/>
      <c r="Y3276" s="175" t="n"/>
      <c r="Z3276" s="175" t="n"/>
      <c r="AA3276" s="175" t="n"/>
      <c r="AB3276" s="175" t="n"/>
      <c r="AC3276" s="175" t="n"/>
      <c r="AD3276" s="175" t="n"/>
      <c r="AE3276" s="175" t="n"/>
      <c r="AF3276" s="175" t="n"/>
      <c r="AG3276" s="175" t="n"/>
      <c r="AH3276" s="175" t="n"/>
      <c r="AI3276" s="175" t="n"/>
      <c r="AJ3276" s="175" t="n"/>
    </row>
    <row r="3277">
      <c r="B3277" s="175" t="n"/>
      <c r="C3277" s="175" t="n"/>
      <c r="D3277" s="175" t="n"/>
      <c r="E3277" s="175" t="n"/>
      <c r="F3277" s="175" t="n"/>
      <c r="G3277" s="175" t="n"/>
      <c r="H3277" s="175" t="n"/>
      <c r="I3277" s="175" t="n"/>
      <c r="J3277" s="175" t="n"/>
      <c r="K3277" s="175" t="n"/>
      <c r="L3277" s="175" t="n"/>
      <c r="M3277" s="175" t="n"/>
      <c r="N3277" s="175" t="n"/>
      <c r="O3277" s="175" t="n"/>
      <c r="P3277" s="175" t="n"/>
      <c r="Q3277" s="175" t="n"/>
      <c r="R3277" s="175" t="n"/>
      <c r="S3277" s="257" t="n"/>
      <c r="U3277" s="296" t="n"/>
      <c r="V3277" s="175" t="n"/>
      <c r="W3277" s="175" t="n"/>
      <c r="X3277" s="175" t="n"/>
      <c r="Y3277" s="175" t="n"/>
      <c r="Z3277" s="175" t="n"/>
      <c r="AA3277" s="175" t="n"/>
      <c r="AB3277" s="175" t="n"/>
      <c r="AC3277" s="175" t="n"/>
      <c r="AD3277" s="175" t="n"/>
      <c r="AE3277" s="175" t="n"/>
      <c r="AF3277" s="175" t="n"/>
      <c r="AG3277" s="175" t="n"/>
      <c r="AH3277" s="175" t="n"/>
      <c r="AI3277" s="175" t="n"/>
      <c r="AJ3277" s="175" t="n"/>
    </row>
    <row r="3278">
      <c r="B3278" s="175" t="n"/>
      <c r="C3278" s="175" t="n"/>
      <c r="D3278" s="175" t="n"/>
      <c r="E3278" s="175" t="n"/>
      <c r="F3278" s="175" t="n"/>
      <c r="G3278" s="175" t="n"/>
      <c r="H3278" s="175" t="n"/>
      <c r="I3278" s="175" t="n"/>
      <c r="J3278" s="175" t="n"/>
      <c r="K3278" s="175" t="n"/>
      <c r="L3278" s="175" t="n"/>
      <c r="M3278" s="175" t="n"/>
      <c r="N3278" s="175" t="n"/>
      <c r="O3278" s="175" t="n"/>
      <c r="P3278" s="175" t="n"/>
      <c r="Q3278" s="175" t="n"/>
      <c r="R3278" s="175" t="n"/>
      <c r="S3278" s="257" t="n"/>
      <c r="U3278" s="296" t="n"/>
      <c r="V3278" s="175" t="n"/>
      <c r="W3278" s="175" t="n"/>
      <c r="X3278" s="175" t="n"/>
      <c r="Y3278" s="175" t="n"/>
      <c r="Z3278" s="175" t="n"/>
      <c r="AA3278" s="175" t="n"/>
      <c r="AB3278" s="175" t="n"/>
      <c r="AC3278" s="175" t="n"/>
      <c r="AD3278" s="175" t="n"/>
      <c r="AE3278" s="175" t="n"/>
      <c r="AF3278" s="175" t="n"/>
      <c r="AG3278" s="175" t="n"/>
      <c r="AH3278" s="175" t="n"/>
      <c r="AI3278" s="175" t="n"/>
      <c r="AJ3278" s="175" t="n"/>
    </row>
    <row r="3279">
      <c r="B3279" s="175" t="n"/>
      <c r="C3279" s="175" t="n"/>
      <c r="D3279" s="175" t="n"/>
      <c r="E3279" s="175" t="n"/>
      <c r="F3279" s="175" t="n"/>
      <c r="G3279" s="175" t="n"/>
      <c r="H3279" s="175" t="n"/>
      <c r="I3279" s="175" t="n"/>
      <c r="J3279" s="175" t="n"/>
      <c r="K3279" s="175" t="n"/>
      <c r="L3279" s="175" t="n"/>
      <c r="M3279" s="175" t="n"/>
      <c r="N3279" s="175" t="n"/>
      <c r="O3279" s="175" t="n"/>
      <c r="P3279" s="175" t="n"/>
      <c r="Q3279" s="175" t="n"/>
      <c r="R3279" s="175" t="n"/>
      <c r="S3279" s="257" t="n"/>
      <c r="U3279" s="296" t="n"/>
      <c r="V3279" s="175" t="n"/>
      <c r="W3279" s="175" t="n"/>
      <c r="X3279" s="175" t="n"/>
      <c r="Y3279" s="175" t="n"/>
      <c r="Z3279" s="175" t="n"/>
      <c r="AA3279" s="175" t="n"/>
      <c r="AB3279" s="175" t="n"/>
      <c r="AC3279" s="175" t="n"/>
      <c r="AD3279" s="175" t="n"/>
      <c r="AE3279" s="175" t="n"/>
      <c r="AF3279" s="175" t="n"/>
      <c r="AG3279" s="175" t="n"/>
      <c r="AH3279" s="175" t="n"/>
      <c r="AI3279" s="175" t="n"/>
      <c r="AJ3279" s="175" t="n"/>
    </row>
    <row r="3280">
      <c r="B3280" s="175" t="n"/>
      <c r="C3280" s="175" t="n"/>
      <c r="D3280" s="175" t="n"/>
      <c r="E3280" s="175" t="n"/>
      <c r="F3280" s="175" t="n"/>
      <c r="G3280" s="175" t="n"/>
      <c r="H3280" s="175" t="n"/>
      <c r="I3280" s="175" t="n"/>
      <c r="J3280" s="175" t="n"/>
      <c r="K3280" s="175" t="n"/>
      <c r="L3280" s="175" t="n"/>
      <c r="M3280" s="175" t="n"/>
      <c r="N3280" s="175" t="n"/>
      <c r="O3280" s="175" t="n"/>
      <c r="P3280" s="175" t="n"/>
      <c r="Q3280" s="175" t="n"/>
      <c r="R3280" s="175" t="n"/>
      <c r="S3280" s="257" t="n"/>
      <c r="U3280" s="296" t="n"/>
      <c r="V3280" s="175" t="n"/>
      <c r="W3280" s="175" t="n"/>
      <c r="X3280" s="175" t="n"/>
      <c r="Y3280" s="175" t="n"/>
      <c r="Z3280" s="175" t="n"/>
      <c r="AA3280" s="175" t="n"/>
      <c r="AB3280" s="175" t="n"/>
      <c r="AC3280" s="175" t="n"/>
      <c r="AD3280" s="175" t="n"/>
      <c r="AE3280" s="175" t="n"/>
      <c r="AF3280" s="175" t="n"/>
      <c r="AG3280" s="175" t="n"/>
      <c r="AH3280" s="175" t="n"/>
      <c r="AI3280" s="175" t="n"/>
      <c r="AJ3280" s="175" t="n"/>
    </row>
    <row r="3281">
      <c r="B3281" s="175" t="n"/>
      <c r="C3281" s="175" t="n"/>
      <c r="D3281" s="175" t="n"/>
      <c r="E3281" s="175" t="n"/>
      <c r="F3281" s="175" t="n"/>
      <c r="G3281" s="175" t="n"/>
      <c r="H3281" s="175" t="n"/>
      <c r="I3281" s="175" t="n"/>
      <c r="J3281" s="175" t="n"/>
      <c r="K3281" s="175" t="n"/>
      <c r="L3281" s="175" t="n"/>
      <c r="M3281" s="175" t="n"/>
      <c r="N3281" s="175" t="n"/>
      <c r="O3281" s="175" t="n"/>
      <c r="P3281" s="175" t="n"/>
      <c r="Q3281" s="175" t="n"/>
      <c r="R3281" s="175" t="n"/>
      <c r="S3281" s="257" t="n"/>
      <c r="U3281" s="296" t="n"/>
      <c r="V3281" s="175" t="n"/>
      <c r="W3281" s="175" t="n"/>
      <c r="X3281" s="175" t="n"/>
      <c r="Y3281" s="175" t="n"/>
      <c r="Z3281" s="175" t="n"/>
      <c r="AA3281" s="175" t="n"/>
      <c r="AB3281" s="175" t="n"/>
      <c r="AC3281" s="175" t="n"/>
      <c r="AD3281" s="175" t="n"/>
      <c r="AE3281" s="175" t="n"/>
      <c r="AF3281" s="175" t="n"/>
      <c r="AG3281" s="175" t="n"/>
      <c r="AH3281" s="175" t="n"/>
      <c r="AI3281" s="175" t="n"/>
      <c r="AJ3281" s="175" t="n"/>
    </row>
    <row r="3282">
      <c r="B3282" s="175" t="n"/>
      <c r="C3282" s="175" t="n"/>
      <c r="D3282" s="175" t="n"/>
      <c r="E3282" s="175" t="n"/>
      <c r="F3282" s="175" t="n"/>
      <c r="G3282" s="175" t="n"/>
      <c r="H3282" s="175" t="n"/>
      <c r="I3282" s="175" t="n"/>
      <c r="J3282" s="175" t="n"/>
      <c r="K3282" s="175" t="n"/>
      <c r="L3282" s="175" t="n"/>
      <c r="M3282" s="175" t="n"/>
      <c r="N3282" s="175" t="n"/>
      <c r="O3282" s="175" t="n"/>
      <c r="P3282" s="175" t="n"/>
      <c r="Q3282" s="175" t="n"/>
      <c r="R3282" s="175" t="n"/>
      <c r="S3282" s="257" t="n"/>
      <c r="U3282" s="296" t="n"/>
      <c r="V3282" s="175" t="n"/>
      <c r="W3282" s="175" t="n"/>
      <c r="X3282" s="175" t="n"/>
      <c r="Y3282" s="175" t="n"/>
      <c r="Z3282" s="175" t="n"/>
      <c r="AA3282" s="175" t="n"/>
      <c r="AB3282" s="175" t="n"/>
      <c r="AC3282" s="175" t="n"/>
      <c r="AD3282" s="175" t="n"/>
      <c r="AE3282" s="175" t="n"/>
      <c r="AF3282" s="175" t="n"/>
      <c r="AG3282" s="175" t="n"/>
      <c r="AH3282" s="175" t="n"/>
      <c r="AI3282" s="175" t="n"/>
      <c r="AJ3282" s="175" t="n"/>
    </row>
    <row r="3283">
      <c r="B3283" s="175" t="n"/>
      <c r="C3283" s="175" t="n"/>
      <c r="D3283" s="175" t="n"/>
      <c r="E3283" s="175" t="n"/>
      <c r="F3283" s="175" t="n"/>
      <c r="G3283" s="175" t="n"/>
      <c r="H3283" s="175" t="n"/>
      <c r="I3283" s="175" t="n"/>
      <c r="J3283" s="175" t="n"/>
      <c r="K3283" s="175" t="n"/>
      <c r="L3283" s="175" t="n"/>
      <c r="M3283" s="175" t="n"/>
      <c r="N3283" s="175" t="n"/>
      <c r="O3283" s="175" t="n"/>
      <c r="P3283" s="175" t="n"/>
      <c r="Q3283" s="175" t="n"/>
      <c r="R3283" s="175" t="n"/>
      <c r="S3283" s="257" t="n"/>
      <c r="U3283" s="296" t="n"/>
      <c r="V3283" s="175" t="n"/>
      <c r="W3283" s="175" t="n"/>
      <c r="X3283" s="175" t="n"/>
      <c r="Y3283" s="175" t="n"/>
      <c r="Z3283" s="175" t="n"/>
      <c r="AA3283" s="175" t="n"/>
      <c r="AB3283" s="175" t="n"/>
      <c r="AC3283" s="175" t="n"/>
      <c r="AD3283" s="175" t="n"/>
      <c r="AE3283" s="175" t="n"/>
      <c r="AF3283" s="175" t="n"/>
      <c r="AG3283" s="175" t="n"/>
      <c r="AH3283" s="175" t="n"/>
      <c r="AI3283" s="175" t="n"/>
      <c r="AJ3283" s="175" t="n"/>
    </row>
    <row r="3284">
      <c r="B3284" s="175" t="n"/>
      <c r="C3284" s="175" t="n"/>
      <c r="D3284" s="175" t="n"/>
      <c r="E3284" s="175" t="n"/>
      <c r="F3284" s="175" t="n"/>
      <c r="G3284" s="175" t="n"/>
      <c r="H3284" s="175" t="n"/>
      <c r="I3284" s="175" t="n"/>
      <c r="J3284" s="175" t="n"/>
      <c r="K3284" s="175" t="n"/>
      <c r="L3284" s="175" t="n"/>
      <c r="M3284" s="175" t="n"/>
      <c r="N3284" s="175" t="n"/>
      <c r="O3284" s="175" t="n"/>
      <c r="P3284" s="175" t="n"/>
      <c r="Q3284" s="175" t="n"/>
      <c r="R3284" s="175" t="n"/>
      <c r="S3284" s="257" t="n"/>
      <c r="U3284" s="296" t="n"/>
      <c r="V3284" s="175" t="n"/>
      <c r="W3284" s="175" t="n"/>
      <c r="X3284" s="175" t="n"/>
      <c r="Y3284" s="175" t="n"/>
      <c r="Z3284" s="175" t="n"/>
      <c r="AA3284" s="175" t="n"/>
      <c r="AB3284" s="175" t="n"/>
      <c r="AC3284" s="175" t="n"/>
      <c r="AD3284" s="175" t="n"/>
      <c r="AE3284" s="175" t="n"/>
      <c r="AF3284" s="175" t="n"/>
      <c r="AG3284" s="175" t="n"/>
      <c r="AH3284" s="175" t="n"/>
      <c r="AI3284" s="175" t="n"/>
      <c r="AJ3284" s="175" t="n"/>
    </row>
    <row r="3285">
      <c r="B3285" s="175" t="n"/>
      <c r="C3285" s="175" t="n"/>
      <c r="D3285" s="175" t="n"/>
      <c r="E3285" s="175" t="n"/>
      <c r="F3285" s="175" t="n"/>
      <c r="G3285" s="175" t="n"/>
      <c r="H3285" s="175" t="n"/>
      <c r="I3285" s="175" t="n"/>
      <c r="J3285" s="175" t="n"/>
      <c r="K3285" s="175" t="n"/>
      <c r="L3285" s="175" t="n"/>
      <c r="M3285" s="175" t="n"/>
      <c r="N3285" s="175" t="n"/>
      <c r="O3285" s="175" t="n"/>
      <c r="P3285" s="175" t="n"/>
      <c r="Q3285" s="175" t="n"/>
      <c r="R3285" s="175" t="n"/>
      <c r="S3285" s="257" t="n"/>
      <c r="U3285" s="296" t="n"/>
      <c r="V3285" s="175" t="n"/>
      <c r="W3285" s="175" t="n"/>
      <c r="X3285" s="175" t="n"/>
      <c r="Y3285" s="175" t="n"/>
      <c r="Z3285" s="175" t="n"/>
      <c r="AA3285" s="175" t="n"/>
      <c r="AB3285" s="175" t="n"/>
      <c r="AC3285" s="175" t="n"/>
      <c r="AD3285" s="175" t="n"/>
      <c r="AE3285" s="175" t="n"/>
      <c r="AF3285" s="175" t="n"/>
      <c r="AG3285" s="175" t="n"/>
      <c r="AH3285" s="175" t="n"/>
      <c r="AI3285" s="175" t="n"/>
      <c r="AJ3285" s="175" t="n"/>
    </row>
    <row r="3286">
      <c r="B3286" s="175" t="n"/>
      <c r="C3286" s="175" t="n"/>
      <c r="D3286" s="175" t="n"/>
      <c r="E3286" s="175" t="n"/>
      <c r="F3286" s="175" t="n"/>
      <c r="G3286" s="175" t="n"/>
      <c r="H3286" s="175" t="n"/>
      <c r="I3286" s="175" t="n"/>
      <c r="J3286" s="175" t="n"/>
      <c r="K3286" s="175" t="n"/>
      <c r="L3286" s="175" t="n"/>
      <c r="M3286" s="175" t="n"/>
      <c r="N3286" s="175" t="n"/>
      <c r="O3286" s="175" t="n"/>
      <c r="P3286" s="175" t="n"/>
      <c r="Q3286" s="175" t="n"/>
      <c r="R3286" s="175" t="n"/>
      <c r="S3286" s="257" t="n"/>
      <c r="U3286" s="296" t="n"/>
      <c r="V3286" s="175" t="n"/>
      <c r="W3286" s="175" t="n"/>
      <c r="X3286" s="175" t="n"/>
      <c r="Y3286" s="175" t="n"/>
      <c r="Z3286" s="175" t="n"/>
      <c r="AA3286" s="175" t="n"/>
      <c r="AB3286" s="175" t="n"/>
      <c r="AC3286" s="175" t="n"/>
      <c r="AD3286" s="175" t="n"/>
      <c r="AE3286" s="175" t="n"/>
      <c r="AF3286" s="175" t="n"/>
      <c r="AG3286" s="175" t="n"/>
      <c r="AH3286" s="175" t="n"/>
      <c r="AI3286" s="175" t="n"/>
      <c r="AJ3286" s="175" t="n"/>
    </row>
    <row r="3287">
      <c r="B3287" s="175" t="n"/>
      <c r="C3287" s="175" t="n"/>
      <c r="D3287" s="175" t="n"/>
      <c r="E3287" s="175" t="n"/>
      <c r="F3287" s="175" t="n"/>
      <c r="G3287" s="175" t="n"/>
      <c r="H3287" s="175" t="n"/>
      <c r="I3287" s="175" t="n"/>
      <c r="J3287" s="175" t="n"/>
      <c r="K3287" s="175" t="n"/>
      <c r="L3287" s="175" t="n"/>
      <c r="M3287" s="175" t="n"/>
      <c r="N3287" s="175" t="n"/>
      <c r="O3287" s="175" t="n"/>
      <c r="P3287" s="175" t="n"/>
      <c r="Q3287" s="175" t="n"/>
      <c r="R3287" s="175" t="n"/>
      <c r="S3287" s="257" t="n"/>
      <c r="U3287" s="296" t="n"/>
      <c r="V3287" s="175" t="n"/>
      <c r="W3287" s="175" t="n"/>
      <c r="X3287" s="175" t="n"/>
      <c r="Y3287" s="175" t="n"/>
      <c r="Z3287" s="175" t="n"/>
      <c r="AA3287" s="175" t="n"/>
      <c r="AB3287" s="175" t="n"/>
      <c r="AC3287" s="175" t="n"/>
      <c r="AD3287" s="175" t="n"/>
      <c r="AE3287" s="175" t="n"/>
      <c r="AF3287" s="175" t="n"/>
      <c r="AG3287" s="175" t="n"/>
      <c r="AH3287" s="175" t="n"/>
      <c r="AI3287" s="175" t="n"/>
      <c r="AJ3287" s="175" t="n"/>
    </row>
    <row r="3288">
      <c r="B3288" s="175" t="n"/>
      <c r="C3288" s="175" t="n"/>
      <c r="D3288" s="175" t="n"/>
      <c r="E3288" s="175" t="n"/>
      <c r="F3288" s="175" t="n"/>
      <c r="G3288" s="175" t="n"/>
      <c r="H3288" s="175" t="n"/>
      <c r="I3288" s="175" t="n"/>
      <c r="J3288" s="175" t="n"/>
      <c r="K3288" s="175" t="n"/>
      <c r="L3288" s="175" t="n"/>
      <c r="M3288" s="175" t="n"/>
      <c r="N3288" s="175" t="n"/>
      <c r="O3288" s="175" t="n"/>
      <c r="P3288" s="175" t="n"/>
      <c r="Q3288" s="175" t="n"/>
      <c r="R3288" s="175" t="n"/>
      <c r="S3288" s="257" t="n"/>
      <c r="U3288" s="296" t="n"/>
      <c r="V3288" s="175" t="n"/>
      <c r="W3288" s="175" t="n"/>
      <c r="X3288" s="175" t="n"/>
      <c r="Y3288" s="175" t="n"/>
      <c r="Z3288" s="175" t="n"/>
      <c r="AA3288" s="175" t="n"/>
      <c r="AB3288" s="175" t="n"/>
      <c r="AC3288" s="175" t="n"/>
      <c r="AD3288" s="175" t="n"/>
      <c r="AE3288" s="175" t="n"/>
      <c r="AF3288" s="175" t="n"/>
      <c r="AG3288" s="175" t="n"/>
      <c r="AH3288" s="175" t="n"/>
      <c r="AI3288" s="175" t="n"/>
      <c r="AJ3288" s="175" t="n"/>
    </row>
    <row r="3289">
      <c r="B3289" s="175" t="n"/>
      <c r="C3289" s="175" t="n"/>
      <c r="D3289" s="175" t="n"/>
      <c r="E3289" s="175" t="n"/>
      <c r="F3289" s="175" t="n"/>
      <c r="G3289" s="175" t="n"/>
      <c r="H3289" s="175" t="n"/>
      <c r="I3289" s="175" t="n"/>
      <c r="J3289" s="175" t="n"/>
      <c r="K3289" s="175" t="n"/>
      <c r="L3289" s="175" t="n"/>
      <c r="M3289" s="175" t="n"/>
      <c r="N3289" s="175" t="n"/>
      <c r="O3289" s="175" t="n"/>
      <c r="P3289" s="175" t="n"/>
      <c r="Q3289" s="175" t="n"/>
      <c r="R3289" s="175" t="n"/>
      <c r="S3289" s="257" t="n"/>
      <c r="U3289" s="296" t="n"/>
      <c r="V3289" s="175" t="n"/>
      <c r="W3289" s="175" t="n"/>
      <c r="X3289" s="175" t="n"/>
      <c r="Y3289" s="175" t="n"/>
      <c r="Z3289" s="175" t="n"/>
      <c r="AA3289" s="175" t="n"/>
      <c r="AB3289" s="175" t="n"/>
      <c r="AC3289" s="175" t="n"/>
      <c r="AD3289" s="175" t="n"/>
      <c r="AE3289" s="175" t="n"/>
      <c r="AF3289" s="175" t="n"/>
      <c r="AG3289" s="175" t="n"/>
      <c r="AH3289" s="175" t="n"/>
      <c r="AI3289" s="175" t="n"/>
      <c r="AJ3289" s="175" t="n"/>
    </row>
    <row r="3290">
      <c r="B3290" s="175" t="n"/>
      <c r="C3290" s="175" t="n"/>
      <c r="D3290" s="175" t="n"/>
      <c r="E3290" s="175" t="n"/>
      <c r="F3290" s="175" t="n"/>
      <c r="G3290" s="175" t="n"/>
      <c r="H3290" s="175" t="n"/>
      <c r="I3290" s="175" t="n"/>
      <c r="J3290" s="175" t="n"/>
      <c r="K3290" s="175" t="n"/>
      <c r="L3290" s="175" t="n"/>
      <c r="M3290" s="175" t="n"/>
      <c r="N3290" s="175" t="n"/>
      <c r="O3290" s="175" t="n"/>
      <c r="P3290" s="175" t="n"/>
      <c r="Q3290" s="175" t="n"/>
      <c r="R3290" s="175" t="n"/>
      <c r="S3290" s="257" t="n"/>
      <c r="U3290" s="296" t="n"/>
      <c r="V3290" s="175" t="n"/>
      <c r="W3290" s="175" t="n"/>
      <c r="X3290" s="175" t="n"/>
      <c r="Y3290" s="175" t="n"/>
      <c r="Z3290" s="175" t="n"/>
      <c r="AA3290" s="175" t="n"/>
      <c r="AB3290" s="175" t="n"/>
      <c r="AC3290" s="175" t="n"/>
      <c r="AD3290" s="175" t="n"/>
      <c r="AE3290" s="175" t="n"/>
      <c r="AF3290" s="175" t="n"/>
      <c r="AG3290" s="175" t="n"/>
      <c r="AH3290" s="175" t="n"/>
      <c r="AI3290" s="175" t="n"/>
      <c r="AJ3290" s="175" t="n"/>
    </row>
    <row r="3291">
      <c r="B3291" s="175" t="n"/>
      <c r="C3291" s="175" t="n"/>
      <c r="D3291" s="175" t="n"/>
      <c r="E3291" s="175" t="n"/>
      <c r="F3291" s="175" t="n"/>
      <c r="G3291" s="175" t="n"/>
      <c r="H3291" s="175" t="n"/>
      <c r="I3291" s="175" t="n"/>
      <c r="J3291" s="175" t="n"/>
      <c r="K3291" s="175" t="n"/>
      <c r="L3291" s="175" t="n"/>
      <c r="M3291" s="175" t="n"/>
      <c r="N3291" s="175" t="n"/>
      <c r="O3291" s="175" t="n"/>
      <c r="P3291" s="175" t="n"/>
      <c r="Q3291" s="175" t="n"/>
      <c r="R3291" s="175" t="n"/>
      <c r="S3291" s="257" t="n"/>
      <c r="U3291" s="296" t="n"/>
      <c r="V3291" s="175" t="n"/>
      <c r="W3291" s="175" t="n"/>
      <c r="X3291" s="175" t="n"/>
      <c r="Y3291" s="175" t="n"/>
      <c r="Z3291" s="175" t="n"/>
      <c r="AA3291" s="175" t="n"/>
      <c r="AB3291" s="175" t="n"/>
      <c r="AC3291" s="175" t="n"/>
      <c r="AD3291" s="175" t="n"/>
      <c r="AE3291" s="175" t="n"/>
      <c r="AF3291" s="175" t="n"/>
      <c r="AG3291" s="175" t="n"/>
      <c r="AH3291" s="175" t="n"/>
      <c r="AI3291" s="175" t="n"/>
      <c r="AJ3291" s="175" t="n"/>
    </row>
    <row r="3292">
      <c r="B3292" s="175" t="n"/>
      <c r="C3292" s="175" t="n"/>
      <c r="D3292" s="175" t="n"/>
      <c r="E3292" s="175" t="n"/>
      <c r="F3292" s="175" t="n"/>
      <c r="G3292" s="175" t="n"/>
      <c r="H3292" s="175" t="n"/>
      <c r="I3292" s="175" t="n"/>
      <c r="J3292" s="175" t="n"/>
      <c r="K3292" s="175" t="n"/>
      <c r="L3292" s="175" t="n"/>
      <c r="M3292" s="175" t="n"/>
      <c r="N3292" s="175" t="n"/>
      <c r="O3292" s="175" t="n"/>
      <c r="P3292" s="175" t="n"/>
      <c r="Q3292" s="175" t="n"/>
      <c r="R3292" s="175" t="n"/>
      <c r="S3292" s="257" t="n"/>
      <c r="U3292" s="296" t="n"/>
      <c r="V3292" s="175" t="n"/>
      <c r="W3292" s="175" t="n"/>
      <c r="X3292" s="175" t="n"/>
      <c r="Y3292" s="175" t="n"/>
      <c r="Z3292" s="175" t="n"/>
      <c r="AA3292" s="175" t="n"/>
      <c r="AB3292" s="175" t="n"/>
      <c r="AC3292" s="175" t="n"/>
      <c r="AD3292" s="175" t="n"/>
      <c r="AE3292" s="175" t="n"/>
      <c r="AF3292" s="175" t="n"/>
      <c r="AG3292" s="175" t="n"/>
      <c r="AH3292" s="175" t="n"/>
      <c r="AI3292" s="175" t="n"/>
      <c r="AJ3292" s="175" t="n"/>
    </row>
    <row r="3293">
      <c r="B3293" s="175" t="n"/>
      <c r="C3293" s="175" t="n"/>
      <c r="D3293" s="175" t="n"/>
      <c r="E3293" s="175" t="n"/>
      <c r="F3293" s="175" t="n"/>
      <c r="G3293" s="175" t="n"/>
      <c r="H3293" s="175" t="n"/>
      <c r="I3293" s="175" t="n"/>
      <c r="J3293" s="175" t="n"/>
      <c r="K3293" s="175" t="n"/>
      <c r="L3293" s="175" t="n"/>
      <c r="M3293" s="175" t="n"/>
      <c r="N3293" s="175" t="n"/>
      <c r="O3293" s="175" t="n"/>
      <c r="P3293" s="175" t="n"/>
      <c r="Q3293" s="175" t="n"/>
      <c r="R3293" s="175" t="n"/>
      <c r="S3293" s="257" t="n"/>
      <c r="U3293" s="296" t="n"/>
      <c r="V3293" s="175" t="n"/>
      <c r="W3293" s="175" t="n"/>
      <c r="X3293" s="175" t="n"/>
      <c r="Y3293" s="175" t="n"/>
      <c r="Z3293" s="175" t="n"/>
      <c r="AA3293" s="175" t="n"/>
      <c r="AB3293" s="175" t="n"/>
      <c r="AC3293" s="175" t="n"/>
      <c r="AD3293" s="175" t="n"/>
      <c r="AE3293" s="175" t="n"/>
      <c r="AF3293" s="175" t="n"/>
      <c r="AG3293" s="175" t="n"/>
      <c r="AH3293" s="175" t="n"/>
      <c r="AI3293" s="175" t="n"/>
      <c r="AJ3293" s="175" t="n"/>
    </row>
    <row r="3294">
      <c r="B3294" s="175" t="n"/>
      <c r="C3294" s="175" t="n"/>
      <c r="D3294" s="175" t="n"/>
      <c r="E3294" s="175" t="n"/>
      <c r="F3294" s="175" t="n"/>
      <c r="G3294" s="175" t="n"/>
      <c r="H3294" s="175" t="n"/>
      <c r="I3294" s="175" t="n"/>
      <c r="J3294" s="175" t="n"/>
      <c r="K3294" s="175" t="n"/>
      <c r="L3294" s="175" t="n"/>
      <c r="M3294" s="175" t="n"/>
      <c r="N3294" s="175" t="n"/>
      <c r="O3294" s="175" t="n"/>
      <c r="P3294" s="175" t="n"/>
      <c r="Q3294" s="175" t="n"/>
      <c r="R3294" s="175" t="n"/>
      <c r="S3294" s="257" t="n"/>
      <c r="U3294" s="296" t="n"/>
      <c r="V3294" s="175" t="n"/>
      <c r="W3294" s="175" t="n"/>
      <c r="X3294" s="175" t="n"/>
      <c r="Y3294" s="175" t="n"/>
      <c r="Z3294" s="175" t="n"/>
      <c r="AA3294" s="175" t="n"/>
      <c r="AB3294" s="175" t="n"/>
      <c r="AC3294" s="175" t="n"/>
      <c r="AD3294" s="175" t="n"/>
      <c r="AE3294" s="175" t="n"/>
      <c r="AF3294" s="175" t="n"/>
      <c r="AG3294" s="175" t="n"/>
      <c r="AH3294" s="175" t="n"/>
      <c r="AI3294" s="175" t="n"/>
      <c r="AJ3294" s="175" t="n"/>
    </row>
    <row r="3295">
      <c r="B3295" s="175" t="n"/>
      <c r="C3295" s="175" t="n"/>
      <c r="D3295" s="175" t="n"/>
      <c r="E3295" s="175" t="n"/>
      <c r="F3295" s="175" t="n"/>
      <c r="G3295" s="175" t="n"/>
      <c r="H3295" s="175" t="n"/>
      <c r="I3295" s="175" t="n"/>
      <c r="J3295" s="175" t="n"/>
      <c r="K3295" s="175" t="n"/>
      <c r="L3295" s="175" t="n"/>
      <c r="M3295" s="175" t="n"/>
      <c r="N3295" s="175" t="n"/>
      <c r="O3295" s="175" t="n"/>
      <c r="P3295" s="175" t="n"/>
      <c r="Q3295" s="175" t="n"/>
      <c r="R3295" s="175" t="n"/>
      <c r="S3295" s="257" t="n"/>
      <c r="U3295" s="296" t="n"/>
      <c r="V3295" s="175" t="n"/>
      <c r="W3295" s="175" t="n"/>
      <c r="X3295" s="175" t="n"/>
      <c r="Y3295" s="175" t="n"/>
      <c r="Z3295" s="175" t="n"/>
      <c r="AA3295" s="175" t="n"/>
      <c r="AB3295" s="175" t="n"/>
      <c r="AC3295" s="175" t="n"/>
      <c r="AD3295" s="175" t="n"/>
      <c r="AE3295" s="175" t="n"/>
      <c r="AF3295" s="175" t="n"/>
      <c r="AG3295" s="175" t="n"/>
      <c r="AH3295" s="175" t="n"/>
      <c r="AI3295" s="175" t="n"/>
      <c r="AJ3295" s="175" t="n"/>
    </row>
    <row r="3296">
      <c r="B3296" s="175" t="n"/>
      <c r="C3296" s="175" t="n"/>
      <c r="D3296" s="175" t="n"/>
      <c r="E3296" s="175" t="n"/>
      <c r="F3296" s="175" t="n"/>
      <c r="G3296" s="175" t="n"/>
      <c r="H3296" s="175" t="n"/>
      <c r="I3296" s="175" t="n"/>
      <c r="J3296" s="175" t="n"/>
      <c r="K3296" s="175" t="n"/>
      <c r="L3296" s="175" t="n"/>
      <c r="M3296" s="175" t="n"/>
      <c r="N3296" s="175" t="n"/>
      <c r="O3296" s="175" t="n"/>
      <c r="P3296" s="175" t="n"/>
      <c r="Q3296" s="175" t="n"/>
      <c r="R3296" s="175" t="n"/>
      <c r="S3296" s="257" t="n"/>
      <c r="U3296" s="296" t="n"/>
      <c r="V3296" s="175" t="n"/>
      <c r="W3296" s="175" t="n"/>
      <c r="X3296" s="175" t="n"/>
      <c r="Y3296" s="175" t="n"/>
      <c r="Z3296" s="175" t="n"/>
      <c r="AA3296" s="175" t="n"/>
      <c r="AB3296" s="175" t="n"/>
      <c r="AC3296" s="175" t="n"/>
      <c r="AD3296" s="175" t="n"/>
      <c r="AE3296" s="175" t="n"/>
      <c r="AF3296" s="175" t="n"/>
      <c r="AG3296" s="175" t="n"/>
      <c r="AH3296" s="175" t="n"/>
      <c r="AI3296" s="175" t="n"/>
      <c r="AJ3296" s="175" t="n"/>
    </row>
    <row r="3297">
      <c r="B3297" s="175" t="n"/>
      <c r="C3297" s="175" t="n"/>
      <c r="D3297" s="175" t="n"/>
      <c r="E3297" s="175" t="n"/>
      <c r="F3297" s="175" t="n"/>
      <c r="G3297" s="175" t="n"/>
      <c r="H3297" s="175" t="n"/>
      <c r="I3297" s="175" t="n"/>
      <c r="J3297" s="175" t="n"/>
      <c r="K3297" s="175" t="n"/>
      <c r="L3297" s="175" t="n"/>
      <c r="M3297" s="175" t="n"/>
      <c r="N3297" s="175" t="n"/>
      <c r="O3297" s="175" t="n"/>
      <c r="P3297" s="175" t="n"/>
      <c r="Q3297" s="175" t="n"/>
      <c r="R3297" s="175" t="n"/>
      <c r="S3297" s="257" t="n"/>
      <c r="U3297" s="296" t="n"/>
      <c r="V3297" s="175" t="n"/>
      <c r="W3297" s="175" t="n"/>
      <c r="X3297" s="175" t="n"/>
      <c r="Y3297" s="175" t="n"/>
      <c r="Z3297" s="175" t="n"/>
      <c r="AA3297" s="175" t="n"/>
      <c r="AB3297" s="175" t="n"/>
      <c r="AC3297" s="175" t="n"/>
      <c r="AD3297" s="175" t="n"/>
      <c r="AE3297" s="175" t="n"/>
      <c r="AF3297" s="175" t="n"/>
      <c r="AG3297" s="175" t="n"/>
      <c r="AH3297" s="175" t="n"/>
      <c r="AI3297" s="175" t="n"/>
      <c r="AJ3297" s="175" t="n"/>
    </row>
    <row r="3298">
      <c r="B3298" s="175" t="n"/>
      <c r="C3298" s="175" t="n"/>
      <c r="D3298" s="175" t="n"/>
      <c r="E3298" s="175" t="n"/>
      <c r="F3298" s="175" t="n"/>
      <c r="G3298" s="175" t="n"/>
      <c r="H3298" s="175" t="n"/>
      <c r="I3298" s="175" t="n"/>
      <c r="J3298" s="175" t="n"/>
      <c r="K3298" s="175" t="n"/>
      <c r="L3298" s="175" t="n"/>
      <c r="M3298" s="175" t="n"/>
      <c r="N3298" s="175" t="n"/>
      <c r="O3298" s="175" t="n"/>
      <c r="P3298" s="175" t="n"/>
      <c r="Q3298" s="175" t="n"/>
      <c r="R3298" s="175" t="n"/>
      <c r="S3298" s="257" t="n"/>
      <c r="U3298" s="296" t="n"/>
      <c r="V3298" s="175" t="n"/>
      <c r="W3298" s="175" t="n"/>
      <c r="X3298" s="175" t="n"/>
      <c r="Y3298" s="175" t="n"/>
      <c r="Z3298" s="175" t="n"/>
      <c r="AA3298" s="175" t="n"/>
      <c r="AB3298" s="175" t="n"/>
      <c r="AC3298" s="175" t="n"/>
      <c r="AD3298" s="175" t="n"/>
      <c r="AE3298" s="175" t="n"/>
      <c r="AF3298" s="175" t="n"/>
      <c r="AG3298" s="175" t="n"/>
      <c r="AH3298" s="175" t="n"/>
      <c r="AI3298" s="175" t="n"/>
      <c r="AJ3298" s="175" t="n"/>
    </row>
    <row r="3299">
      <c r="B3299" s="175" t="n"/>
      <c r="C3299" s="175" t="n"/>
      <c r="D3299" s="175" t="n"/>
      <c r="E3299" s="175" t="n"/>
      <c r="F3299" s="175" t="n"/>
      <c r="G3299" s="175" t="n"/>
      <c r="H3299" s="175" t="n"/>
      <c r="I3299" s="175" t="n"/>
      <c r="J3299" s="175" t="n"/>
      <c r="K3299" s="175" t="n"/>
      <c r="L3299" s="175" t="n"/>
      <c r="M3299" s="175" t="n"/>
      <c r="N3299" s="175" t="n"/>
      <c r="O3299" s="175" t="n"/>
      <c r="P3299" s="175" t="n"/>
      <c r="Q3299" s="175" t="n"/>
      <c r="R3299" s="175" t="n"/>
      <c r="S3299" s="257" t="n"/>
      <c r="U3299" s="296" t="n"/>
      <c r="V3299" s="175" t="n"/>
      <c r="W3299" s="175" t="n"/>
      <c r="X3299" s="175" t="n"/>
      <c r="Y3299" s="175" t="n"/>
      <c r="Z3299" s="175" t="n"/>
      <c r="AA3299" s="175" t="n"/>
      <c r="AB3299" s="175" t="n"/>
      <c r="AC3299" s="175" t="n"/>
      <c r="AD3299" s="175" t="n"/>
      <c r="AE3299" s="175" t="n"/>
      <c r="AF3299" s="175" t="n"/>
      <c r="AG3299" s="175" t="n"/>
      <c r="AH3299" s="175" t="n"/>
      <c r="AI3299" s="175" t="n"/>
      <c r="AJ3299" s="175" t="n"/>
    </row>
    <row r="3300">
      <c r="B3300" s="175" t="n"/>
      <c r="C3300" s="175" t="n"/>
      <c r="D3300" s="175" t="n"/>
      <c r="E3300" s="175" t="n"/>
      <c r="F3300" s="175" t="n"/>
      <c r="G3300" s="175" t="n"/>
      <c r="H3300" s="175" t="n"/>
      <c r="I3300" s="175" t="n"/>
      <c r="J3300" s="175" t="n"/>
      <c r="K3300" s="175" t="n"/>
      <c r="L3300" s="175" t="n"/>
      <c r="M3300" s="175" t="n"/>
      <c r="N3300" s="175" t="n"/>
      <c r="O3300" s="175" t="n"/>
      <c r="P3300" s="175" t="n"/>
      <c r="Q3300" s="175" t="n"/>
      <c r="R3300" s="175" t="n"/>
      <c r="S3300" s="257" t="n"/>
      <c r="U3300" s="296" t="n"/>
      <c r="V3300" s="175" t="n"/>
      <c r="W3300" s="175" t="n"/>
      <c r="X3300" s="175" t="n"/>
      <c r="Y3300" s="175" t="n"/>
      <c r="Z3300" s="175" t="n"/>
      <c r="AA3300" s="175" t="n"/>
      <c r="AB3300" s="175" t="n"/>
      <c r="AC3300" s="175" t="n"/>
      <c r="AD3300" s="175" t="n"/>
      <c r="AE3300" s="175" t="n"/>
      <c r="AF3300" s="175" t="n"/>
      <c r="AG3300" s="175" t="n"/>
      <c r="AH3300" s="175" t="n"/>
      <c r="AI3300" s="175" t="n"/>
      <c r="AJ3300" s="175" t="n"/>
    </row>
    <row r="3301">
      <c r="B3301" s="175" t="n"/>
      <c r="C3301" s="175" t="n"/>
      <c r="D3301" s="175" t="n"/>
      <c r="E3301" s="175" t="n"/>
      <c r="F3301" s="175" t="n"/>
      <c r="G3301" s="175" t="n"/>
      <c r="H3301" s="175" t="n"/>
      <c r="I3301" s="175" t="n"/>
      <c r="J3301" s="175" t="n"/>
      <c r="K3301" s="175" t="n"/>
      <c r="L3301" s="175" t="n"/>
      <c r="M3301" s="175" t="n"/>
      <c r="N3301" s="175" t="n"/>
      <c r="O3301" s="175" t="n"/>
      <c r="P3301" s="175" t="n"/>
      <c r="Q3301" s="175" t="n"/>
      <c r="R3301" s="175" t="n"/>
      <c r="S3301" s="257" t="n"/>
      <c r="U3301" s="296" t="n"/>
      <c r="V3301" s="175" t="n"/>
      <c r="W3301" s="175" t="n"/>
      <c r="X3301" s="175" t="n"/>
      <c r="Y3301" s="175" t="n"/>
      <c r="Z3301" s="175" t="n"/>
      <c r="AA3301" s="175" t="n"/>
      <c r="AB3301" s="175" t="n"/>
      <c r="AC3301" s="175" t="n"/>
      <c r="AD3301" s="175" t="n"/>
      <c r="AE3301" s="175" t="n"/>
      <c r="AF3301" s="175" t="n"/>
      <c r="AG3301" s="175" t="n"/>
      <c r="AH3301" s="175" t="n"/>
      <c r="AI3301" s="175" t="n"/>
      <c r="AJ3301" s="175" t="n"/>
    </row>
    <row r="3302">
      <c r="B3302" s="175" t="n"/>
      <c r="C3302" s="175" t="n"/>
      <c r="D3302" s="175" t="n"/>
      <c r="E3302" s="175" t="n"/>
      <c r="F3302" s="175" t="n"/>
      <c r="G3302" s="175" t="n"/>
      <c r="H3302" s="175" t="n"/>
      <c r="I3302" s="175" t="n"/>
      <c r="J3302" s="175" t="n"/>
      <c r="K3302" s="175" t="n"/>
      <c r="L3302" s="175" t="n"/>
      <c r="M3302" s="175" t="n"/>
      <c r="N3302" s="175" t="n"/>
      <c r="O3302" s="175" t="n"/>
      <c r="P3302" s="175" t="n"/>
      <c r="Q3302" s="175" t="n"/>
      <c r="R3302" s="175" t="n"/>
      <c r="S3302" s="257" t="n"/>
      <c r="U3302" s="296" t="n"/>
      <c r="V3302" s="175" t="n"/>
      <c r="W3302" s="175" t="n"/>
      <c r="X3302" s="175" t="n"/>
      <c r="Y3302" s="175" t="n"/>
      <c r="Z3302" s="175" t="n"/>
      <c r="AA3302" s="175" t="n"/>
      <c r="AB3302" s="175" t="n"/>
      <c r="AC3302" s="175" t="n"/>
      <c r="AD3302" s="175" t="n"/>
      <c r="AE3302" s="175" t="n"/>
      <c r="AF3302" s="175" t="n"/>
      <c r="AG3302" s="175" t="n"/>
      <c r="AH3302" s="175" t="n"/>
      <c r="AI3302" s="175" t="n"/>
      <c r="AJ3302" s="175" t="n"/>
    </row>
    <row r="3303">
      <c r="B3303" s="175" t="n"/>
      <c r="C3303" s="175" t="n"/>
      <c r="D3303" s="175" t="n"/>
      <c r="E3303" s="175" t="n"/>
      <c r="F3303" s="175" t="n"/>
      <c r="G3303" s="175" t="n"/>
      <c r="H3303" s="175" t="n"/>
      <c r="I3303" s="175" t="n"/>
      <c r="J3303" s="175" t="n"/>
      <c r="K3303" s="175" t="n"/>
      <c r="L3303" s="175" t="n"/>
      <c r="M3303" s="175" t="n"/>
      <c r="N3303" s="175" t="n"/>
      <c r="O3303" s="175" t="n"/>
      <c r="P3303" s="175" t="n"/>
      <c r="Q3303" s="175" t="n"/>
      <c r="R3303" s="175" t="n"/>
      <c r="S3303" s="257" t="n"/>
      <c r="U3303" s="296" t="n"/>
      <c r="V3303" s="175" t="n"/>
      <c r="W3303" s="175" t="n"/>
      <c r="X3303" s="175" t="n"/>
      <c r="Y3303" s="175" t="n"/>
      <c r="Z3303" s="175" t="n"/>
      <c r="AA3303" s="175" t="n"/>
      <c r="AB3303" s="175" t="n"/>
      <c r="AC3303" s="175" t="n"/>
      <c r="AD3303" s="175" t="n"/>
      <c r="AE3303" s="175" t="n"/>
      <c r="AF3303" s="175" t="n"/>
      <c r="AG3303" s="175" t="n"/>
      <c r="AH3303" s="175" t="n"/>
      <c r="AI3303" s="175" t="n"/>
      <c r="AJ3303" s="175" t="n"/>
    </row>
    <row r="3304">
      <c r="B3304" s="175" t="n"/>
      <c r="C3304" s="175" t="n"/>
      <c r="D3304" s="175" t="n"/>
      <c r="E3304" s="175" t="n"/>
      <c r="F3304" s="175" t="n"/>
      <c r="G3304" s="175" t="n"/>
      <c r="H3304" s="175" t="n"/>
      <c r="I3304" s="175" t="n"/>
      <c r="J3304" s="175" t="n"/>
      <c r="K3304" s="175" t="n"/>
      <c r="L3304" s="175" t="n"/>
      <c r="M3304" s="175" t="n"/>
      <c r="N3304" s="175" t="n"/>
      <c r="O3304" s="175" t="n"/>
      <c r="P3304" s="175" t="n"/>
      <c r="Q3304" s="175" t="n"/>
      <c r="R3304" s="175" t="n"/>
      <c r="S3304" s="257" t="n"/>
      <c r="U3304" s="296" t="n"/>
      <c r="V3304" s="175" t="n"/>
      <c r="W3304" s="175" t="n"/>
      <c r="X3304" s="175" t="n"/>
      <c r="Y3304" s="175" t="n"/>
      <c r="Z3304" s="175" t="n"/>
      <c r="AA3304" s="175" t="n"/>
      <c r="AB3304" s="175" t="n"/>
      <c r="AC3304" s="175" t="n"/>
      <c r="AD3304" s="175" t="n"/>
      <c r="AE3304" s="175" t="n"/>
      <c r="AF3304" s="175" t="n"/>
      <c r="AG3304" s="175" t="n"/>
      <c r="AH3304" s="175" t="n"/>
      <c r="AI3304" s="175" t="n"/>
      <c r="AJ3304" s="175" t="n"/>
    </row>
    <row r="3305">
      <c r="B3305" s="175" t="n"/>
      <c r="C3305" s="175" t="n"/>
      <c r="D3305" s="175" t="n"/>
      <c r="E3305" s="175" t="n"/>
      <c r="F3305" s="175" t="n"/>
      <c r="G3305" s="175" t="n"/>
      <c r="H3305" s="175" t="n"/>
      <c r="I3305" s="175" t="n"/>
      <c r="J3305" s="175" t="n"/>
      <c r="K3305" s="175" t="n"/>
      <c r="L3305" s="175" t="n"/>
      <c r="M3305" s="175" t="n"/>
      <c r="N3305" s="175" t="n"/>
      <c r="O3305" s="175" t="n"/>
      <c r="P3305" s="175" t="n"/>
      <c r="Q3305" s="175" t="n"/>
      <c r="R3305" s="175" t="n"/>
      <c r="S3305" s="257" t="n"/>
      <c r="U3305" s="296" t="n"/>
      <c r="V3305" s="175" t="n"/>
      <c r="W3305" s="175" t="n"/>
      <c r="X3305" s="175" t="n"/>
      <c r="Y3305" s="175" t="n"/>
      <c r="Z3305" s="175" t="n"/>
      <c r="AA3305" s="175" t="n"/>
      <c r="AB3305" s="175" t="n"/>
      <c r="AC3305" s="175" t="n"/>
      <c r="AD3305" s="175" t="n"/>
      <c r="AE3305" s="175" t="n"/>
      <c r="AF3305" s="175" t="n"/>
      <c r="AG3305" s="175" t="n"/>
      <c r="AH3305" s="175" t="n"/>
      <c r="AI3305" s="175" t="n"/>
      <c r="AJ3305" s="175" t="n"/>
    </row>
    <row r="3306">
      <c r="B3306" s="175" t="n"/>
      <c r="C3306" s="175" t="n"/>
      <c r="D3306" s="175" t="n"/>
      <c r="E3306" s="175" t="n"/>
      <c r="F3306" s="175" t="n"/>
      <c r="G3306" s="175" t="n"/>
      <c r="H3306" s="175" t="n"/>
      <c r="I3306" s="175" t="n"/>
      <c r="J3306" s="175" t="n"/>
      <c r="K3306" s="175" t="n"/>
      <c r="L3306" s="175" t="n"/>
      <c r="M3306" s="175" t="n"/>
      <c r="N3306" s="175" t="n"/>
      <c r="O3306" s="175" t="n"/>
      <c r="P3306" s="175" t="n"/>
      <c r="Q3306" s="175" t="n"/>
      <c r="R3306" s="175" t="n"/>
      <c r="S3306" s="257" t="n"/>
      <c r="U3306" s="296" t="n"/>
      <c r="V3306" s="175" t="n"/>
      <c r="W3306" s="175" t="n"/>
      <c r="X3306" s="175" t="n"/>
      <c r="Y3306" s="175" t="n"/>
      <c r="Z3306" s="175" t="n"/>
      <c r="AA3306" s="175" t="n"/>
      <c r="AB3306" s="175" t="n"/>
      <c r="AC3306" s="175" t="n"/>
      <c r="AD3306" s="175" t="n"/>
      <c r="AE3306" s="175" t="n"/>
      <c r="AF3306" s="175" t="n"/>
      <c r="AG3306" s="175" t="n"/>
      <c r="AH3306" s="175" t="n"/>
      <c r="AI3306" s="175" t="n"/>
      <c r="AJ3306" s="175" t="n"/>
    </row>
    <row r="3307">
      <c r="B3307" s="175" t="n"/>
      <c r="C3307" s="175" t="n"/>
      <c r="D3307" s="175" t="n"/>
      <c r="E3307" s="175" t="n"/>
      <c r="F3307" s="175" t="n"/>
      <c r="G3307" s="175" t="n"/>
      <c r="H3307" s="175" t="n"/>
      <c r="I3307" s="175" t="n"/>
      <c r="J3307" s="175" t="n"/>
      <c r="K3307" s="175" t="n"/>
      <c r="L3307" s="175" t="n"/>
      <c r="M3307" s="175" t="n"/>
      <c r="N3307" s="175" t="n"/>
      <c r="O3307" s="175" t="n"/>
      <c r="P3307" s="175" t="n"/>
      <c r="Q3307" s="175" t="n"/>
      <c r="R3307" s="175" t="n"/>
      <c r="S3307" s="257" t="n"/>
      <c r="U3307" s="296" t="n"/>
      <c r="V3307" s="175" t="n"/>
      <c r="W3307" s="175" t="n"/>
      <c r="X3307" s="175" t="n"/>
      <c r="Y3307" s="175" t="n"/>
      <c r="Z3307" s="175" t="n"/>
      <c r="AA3307" s="175" t="n"/>
      <c r="AB3307" s="175" t="n"/>
      <c r="AC3307" s="175" t="n"/>
      <c r="AD3307" s="175" t="n"/>
      <c r="AE3307" s="175" t="n"/>
      <c r="AF3307" s="175" t="n"/>
      <c r="AG3307" s="175" t="n"/>
      <c r="AH3307" s="175" t="n"/>
      <c r="AI3307" s="175" t="n"/>
      <c r="AJ3307" s="175" t="n"/>
    </row>
    <row r="3308">
      <c r="B3308" s="175" t="n"/>
      <c r="C3308" s="175" t="n"/>
      <c r="D3308" s="175" t="n"/>
      <c r="E3308" s="175" t="n"/>
      <c r="F3308" s="175" t="n"/>
      <c r="G3308" s="175" t="n"/>
      <c r="H3308" s="175" t="n"/>
      <c r="I3308" s="175" t="n"/>
      <c r="J3308" s="175" t="n"/>
      <c r="K3308" s="175" t="n"/>
      <c r="L3308" s="175" t="n"/>
      <c r="M3308" s="175" t="n"/>
      <c r="N3308" s="175" t="n"/>
      <c r="O3308" s="175" t="n"/>
      <c r="P3308" s="175" t="n"/>
      <c r="Q3308" s="175" t="n"/>
      <c r="R3308" s="175" t="n"/>
      <c r="S3308" s="257" t="n"/>
      <c r="U3308" s="296" t="n"/>
      <c r="V3308" s="175" t="n"/>
      <c r="W3308" s="175" t="n"/>
      <c r="X3308" s="175" t="n"/>
      <c r="Y3308" s="175" t="n"/>
      <c r="Z3308" s="175" t="n"/>
      <c r="AA3308" s="175" t="n"/>
      <c r="AB3308" s="175" t="n"/>
      <c r="AC3308" s="175" t="n"/>
      <c r="AD3308" s="175" t="n"/>
      <c r="AE3308" s="175" t="n"/>
      <c r="AF3308" s="175" t="n"/>
      <c r="AG3308" s="175" t="n"/>
      <c r="AH3308" s="175" t="n"/>
      <c r="AI3308" s="175" t="n"/>
      <c r="AJ3308" s="175" t="n"/>
    </row>
    <row r="3309">
      <c r="B3309" s="175" t="n"/>
      <c r="C3309" s="175" t="n"/>
      <c r="D3309" s="175" t="n"/>
      <c r="E3309" s="175" t="n"/>
      <c r="F3309" s="175" t="n"/>
      <c r="G3309" s="175" t="n"/>
      <c r="H3309" s="175" t="n"/>
      <c r="I3309" s="175" t="n"/>
      <c r="J3309" s="175" t="n"/>
      <c r="K3309" s="175" t="n"/>
      <c r="L3309" s="175" t="n"/>
      <c r="M3309" s="175" t="n"/>
      <c r="N3309" s="175" t="n"/>
      <c r="O3309" s="175" t="n"/>
      <c r="P3309" s="175" t="n"/>
      <c r="Q3309" s="175" t="n"/>
      <c r="R3309" s="175" t="n"/>
      <c r="S3309" s="257" t="n"/>
      <c r="U3309" s="296" t="n"/>
      <c r="V3309" s="175" t="n"/>
      <c r="W3309" s="175" t="n"/>
      <c r="X3309" s="175" t="n"/>
      <c r="Y3309" s="175" t="n"/>
      <c r="Z3309" s="175" t="n"/>
      <c r="AA3309" s="175" t="n"/>
      <c r="AB3309" s="175" t="n"/>
      <c r="AC3309" s="175" t="n"/>
      <c r="AD3309" s="175" t="n"/>
      <c r="AE3309" s="175" t="n"/>
      <c r="AF3309" s="175" t="n"/>
      <c r="AG3309" s="175" t="n"/>
      <c r="AH3309" s="175" t="n"/>
      <c r="AI3309" s="175" t="n"/>
      <c r="AJ3309" s="175" t="n"/>
    </row>
    <row r="3310">
      <c r="B3310" s="175" t="n"/>
      <c r="C3310" s="175" t="n"/>
      <c r="D3310" s="175" t="n"/>
      <c r="E3310" s="175" t="n"/>
      <c r="F3310" s="175" t="n"/>
      <c r="G3310" s="175" t="n"/>
      <c r="H3310" s="175" t="n"/>
      <c r="I3310" s="175" t="n"/>
      <c r="J3310" s="175" t="n"/>
      <c r="K3310" s="175" t="n"/>
      <c r="L3310" s="175" t="n"/>
      <c r="M3310" s="175" t="n"/>
      <c r="N3310" s="175" t="n"/>
      <c r="O3310" s="175" t="n"/>
      <c r="P3310" s="175" t="n"/>
      <c r="Q3310" s="175" t="n"/>
      <c r="R3310" s="175" t="n"/>
      <c r="S3310" s="257" t="n"/>
      <c r="U3310" s="296" t="n"/>
      <c r="V3310" s="175" t="n"/>
      <c r="W3310" s="175" t="n"/>
      <c r="X3310" s="175" t="n"/>
      <c r="Y3310" s="175" t="n"/>
      <c r="Z3310" s="175" t="n"/>
      <c r="AA3310" s="175" t="n"/>
      <c r="AB3310" s="175" t="n"/>
      <c r="AC3310" s="175" t="n"/>
      <c r="AD3310" s="175" t="n"/>
      <c r="AE3310" s="175" t="n"/>
      <c r="AF3310" s="175" t="n"/>
      <c r="AG3310" s="175" t="n"/>
      <c r="AH3310" s="175" t="n"/>
      <c r="AI3310" s="175" t="n"/>
      <c r="AJ3310" s="175" t="n"/>
    </row>
    <row r="3311">
      <c r="B3311" s="175" t="n"/>
      <c r="C3311" s="175" t="n"/>
      <c r="D3311" s="175" t="n"/>
      <c r="E3311" s="175" t="n"/>
      <c r="F3311" s="175" t="n"/>
      <c r="G3311" s="175" t="n"/>
      <c r="H3311" s="175" t="n"/>
      <c r="I3311" s="175" t="n"/>
      <c r="J3311" s="175" t="n"/>
      <c r="K3311" s="175" t="n"/>
      <c r="L3311" s="175" t="n"/>
      <c r="M3311" s="175" t="n"/>
      <c r="N3311" s="175" t="n"/>
      <c r="O3311" s="175" t="n"/>
      <c r="P3311" s="175" t="n"/>
      <c r="Q3311" s="175" t="n"/>
      <c r="R3311" s="175" t="n"/>
      <c r="S3311" s="257" t="n"/>
      <c r="U3311" s="296" t="n"/>
      <c r="V3311" s="175" t="n"/>
      <c r="W3311" s="175" t="n"/>
      <c r="X3311" s="175" t="n"/>
      <c r="Y3311" s="175" t="n"/>
      <c r="Z3311" s="175" t="n"/>
      <c r="AA3311" s="175" t="n"/>
      <c r="AB3311" s="175" t="n"/>
      <c r="AC3311" s="175" t="n"/>
      <c r="AD3311" s="175" t="n"/>
      <c r="AE3311" s="175" t="n"/>
      <c r="AF3311" s="175" t="n"/>
      <c r="AG3311" s="175" t="n"/>
      <c r="AH3311" s="175" t="n"/>
      <c r="AI3311" s="175" t="n"/>
      <c r="AJ3311" s="175" t="n"/>
    </row>
    <row r="3312">
      <c r="B3312" s="175" t="n"/>
      <c r="C3312" s="175" t="n"/>
      <c r="D3312" s="175" t="n"/>
      <c r="E3312" s="175" t="n"/>
      <c r="F3312" s="175" t="n"/>
      <c r="G3312" s="175" t="n"/>
      <c r="H3312" s="175" t="n"/>
      <c r="I3312" s="175" t="n"/>
      <c r="J3312" s="175" t="n"/>
      <c r="K3312" s="175" t="n"/>
      <c r="L3312" s="175" t="n"/>
      <c r="M3312" s="175" t="n"/>
      <c r="N3312" s="175" t="n"/>
      <c r="O3312" s="175" t="n"/>
      <c r="P3312" s="175" t="n"/>
      <c r="Q3312" s="175" t="n"/>
      <c r="R3312" s="175" t="n"/>
      <c r="S3312" s="257" t="n"/>
      <c r="U3312" s="296" t="n"/>
      <c r="V3312" s="175" t="n"/>
      <c r="W3312" s="175" t="n"/>
      <c r="X3312" s="175" t="n"/>
      <c r="Y3312" s="175" t="n"/>
      <c r="Z3312" s="175" t="n"/>
      <c r="AA3312" s="175" t="n"/>
      <c r="AB3312" s="175" t="n"/>
      <c r="AC3312" s="175" t="n"/>
      <c r="AD3312" s="175" t="n"/>
      <c r="AE3312" s="175" t="n"/>
      <c r="AF3312" s="175" t="n"/>
      <c r="AG3312" s="175" t="n"/>
      <c r="AH3312" s="175" t="n"/>
      <c r="AI3312" s="175" t="n"/>
      <c r="AJ3312" s="175" t="n"/>
    </row>
    <row r="3313">
      <c r="B3313" s="175" t="n"/>
      <c r="C3313" s="175" t="n"/>
      <c r="D3313" s="175" t="n"/>
      <c r="E3313" s="175" t="n"/>
      <c r="F3313" s="175" t="n"/>
      <c r="G3313" s="175" t="n"/>
      <c r="H3313" s="175" t="n"/>
      <c r="I3313" s="175" t="n"/>
      <c r="J3313" s="175" t="n"/>
      <c r="K3313" s="175" t="n"/>
      <c r="L3313" s="175" t="n"/>
      <c r="M3313" s="175" t="n"/>
      <c r="N3313" s="175" t="n"/>
      <c r="O3313" s="175" t="n"/>
      <c r="P3313" s="175" t="n"/>
      <c r="Q3313" s="175" t="n"/>
      <c r="R3313" s="175" t="n"/>
      <c r="S3313" s="257" t="n"/>
      <c r="U3313" s="296" t="n"/>
      <c r="V3313" s="175" t="n"/>
      <c r="W3313" s="175" t="n"/>
      <c r="X3313" s="175" t="n"/>
      <c r="Y3313" s="175" t="n"/>
      <c r="Z3313" s="175" t="n"/>
      <c r="AA3313" s="175" t="n"/>
      <c r="AB3313" s="175" t="n"/>
      <c r="AC3313" s="175" t="n"/>
      <c r="AD3313" s="175" t="n"/>
      <c r="AE3313" s="175" t="n"/>
      <c r="AF3313" s="175" t="n"/>
      <c r="AG3313" s="175" t="n"/>
      <c r="AH3313" s="175" t="n"/>
      <c r="AI3313" s="175" t="n"/>
      <c r="AJ3313" s="175" t="n"/>
    </row>
    <row r="3314">
      <c r="B3314" s="175" t="n"/>
      <c r="C3314" s="175" t="n"/>
      <c r="D3314" s="175" t="n"/>
      <c r="E3314" s="175" t="n"/>
      <c r="F3314" s="175" t="n"/>
      <c r="G3314" s="175" t="n"/>
      <c r="H3314" s="175" t="n"/>
      <c r="I3314" s="175" t="n"/>
      <c r="J3314" s="175" t="n"/>
      <c r="K3314" s="175" t="n"/>
      <c r="L3314" s="175" t="n"/>
      <c r="M3314" s="175" t="n"/>
      <c r="N3314" s="175" t="n"/>
      <c r="O3314" s="175" t="n"/>
      <c r="P3314" s="175" t="n"/>
      <c r="Q3314" s="175" t="n"/>
      <c r="R3314" s="175" t="n"/>
      <c r="S3314" s="257" t="n"/>
      <c r="U3314" s="296" t="n"/>
      <c r="V3314" s="175" t="n"/>
      <c r="W3314" s="175" t="n"/>
      <c r="X3314" s="175" t="n"/>
      <c r="Y3314" s="175" t="n"/>
      <c r="Z3314" s="175" t="n"/>
      <c r="AA3314" s="175" t="n"/>
      <c r="AB3314" s="175" t="n"/>
      <c r="AC3314" s="175" t="n"/>
      <c r="AD3314" s="175" t="n"/>
      <c r="AE3314" s="175" t="n"/>
      <c r="AF3314" s="175" t="n"/>
      <c r="AG3314" s="175" t="n"/>
      <c r="AH3314" s="175" t="n"/>
      <c r="AI3314" s="175" t="n"/>
      <c r="AJ3314" s="175" t="n"/>
    </row>
    <row r="3315">
      <c r="B3315" s="175" t="n"/>
      <c r="C3315" s="175" t="n"/>
      <c r="D3315" s="175" t="n"/>
      <c r="E3315" s="175" t="n"/>
      <c r="F3315" s="175" t="n"/>
      <c r="G3315" s="175" t="n"/>
      <c r="H3315" s="175" t="n"/>
      <c r="I3315" s="175" t="n"/>
      <c r="J3315" s="175" t="n"/>
      <c r="K3315" s="175" t="n"/>
      <c r="L3315" s="175" t="n"/>
      <c r="M3315" s="175" t="n"/>
      <c r="N3315" s="175" t="n"/>
      <c r="O3315" s="175" t="n"/>
      <c r="P3315" s="175" t="n"/>
      <c r="Q3315" s="175" t="n"/>
      <c r="R3315" s="175" t="n"/>
      <c r="S3315" s="257" t="n"/>
      <c r="U3315" s="296" t="n"/>
      <c r="V3315" s="175" t="n"/>
      <c r="W3315" s="175" t="n"/>
      <c r="X3315" s="175" t="n"/>
      <c r="Y3315" s="175" t="n"/>
      <c r="Z3315" s="175" t="n"/>
      <c r="AA3315" s="175" t="n"/>
      <c r="AB3315" s="175" t="n"/>
      <c r="AC3315" s="175" t="n"/>
      <c r="AD3315" s="175" t="n"/>
      <c r="AE3315" s="175" t="n"/>
      <c r="AF3315" s="175" t="n"/>
      <c r="AG3315" s="175" t="n"/>
      <c r="AH3315" s="175" t="n"/>
      <c r="AI3315" s="175" t="n"/>
      <c r="AJ3315" s="175" t="n"/>
    </row>
    <row r="3316">
      <c r="B3316" s="175" t="n"/>
      <c r="C3316" s="175" t="n"/>
      <c r="D3316" s="175" t="n"/>
      <c r="E3316" s="175" t="n"/>
      <c r="F3316" s="175" t="n"/>
      <c r="G3316" s="175" t="n"/>
      <c r="H3316" s="175" t="n"/>
      <c r="I3316" s="175" t="n"/>
      <c r="J3316" s="175" t="n"/>
      <c r="K3316" s="175" t="n"/>
      <c r="L3316" s="175" t="n"/>
      <c r="M3316" s="175" t="n"/>
      <c r="N3316" s="175" t="n"/>
      <c r="O3316" s="175" t="n"/>
      <c r="P3316" s="175" t="n"/>
      <c r="Q3316" s="175" t="n"/>
      <c r="R3316" s="175" t="n"/>
      <c r="S3316" s="257" t="n"/>
      <c r="U3316" s="296" t="n"/>
      <c r="V3316" s="175" t="n"/>
      <c r="W3316" s="175" t="n"/>
      <c r="X3316" s="175" t="n"/>
      <c r="Y3316" s="175" t="n"/>
      <c r="Z3316" s="175" t="n"/>
      <c r="AA3316" s="175" t="n"/>
      <c r="AB3316" s="175" t="n"/>
      <c r="AC3316" s="175" t="n"/>
      <c r="AD3316" s="175" t="n"/>
      <c r="AE3316" s="175" t="n"/>
      <c r="AF3316" s="175" t="n"/>
      <c r="AG3316" s="175" t="n"/>
      <c r="AH3316" s="175" t="n"/>
      <c r="AI3316" s="175" t="n"/>
      <c r="AJ3316" s="175" t="n"/>
    </row>
    <row r="3317">
      <c r="B3317" s="175" t="n"/>
      <c r="C3317" s="175" t="n"/>
      <c r="D3317" s="175" t="n"/>
      <c r="E3317" s="175" t="n"/>
      <c r="F3317" s="175" t="n"/>
      <c r="G3317" s="175" t="n"/>
      <c r="H3317" s="175" t="n"/>
      <c r="I3317" s="175" t="n"/>
      <c r="J3317" s="175" t="n"/>
      <c r="K3317" s="175" t="n"/>
      <c r="L3317" s="175" t="n"/>
      <c r="M3317" s="175" t="n"/>
      <c r="N3317" s="175" t="n"/>
      <c r="O3317" s="175" t="n"/>
      <c r="P3317" s="175" t="n"/>
      <c r="Q3317" s="175" t="n"/>
      <c r="R3317" s="175" t="n"/>
      <c r="S3317" s="257" t="n"/>
      <c r="U3317" s="296" t="n"/>
      <c r="V3317" s="175" t="n"/>
      <c r="W3317" s="175" t="n"/>
      <c r="X3317" s="175" t="n"/>
      <c r="Y3317" s="175" t="n"/>
      <c r="Z3317" s="175" t="n"/>
      <c r="AA3317" s="175" t="n"/>
      <c r="AB3317" s="175" t="n"/>
      <c r="AC3317" s="175" t="n"/>
      <c r="AD3317" s="175" t="n"/>
      <c r="AE3317" s="175" t="n"/>
      <c r="AF3317" s="175" t="n"/>
      <c r="AG3317" s="175" t="n"/>
      <c r="AH3317" s="175" t="n"/>
      <c r="AI3317" s="175" t="n"/>
      <c r="AJ3317" s="175" t="n"/>
    </row>
    <row r="3318">
      <c r="B3318" s="175" t="n"/>
      <c r="C3318" s="175" t="n"/>
      <c r="D3318" s="175" t="n"/>
      <c r="E3318" s="175" t="n"/>
      <c r="F3318" s="175" t="n"/>
      <c r="G3318" s="175" t="n"/>
      <c r="H3318" s="175" t="n"/>
      <c r="I3318" s="175" t="n"/>
      <c r="J3318" s="175" t="n"/>
      <c r="K3318" s="175" t="n"/>
      <c r="L3318" s="175" t="n"/>
      <c r="M3318" s="175" t="n"/>
      <c r="N3318" s="175" t="n"/>
      <c r="O3318" s="175" t="n"/>
      <c r="P3318" s="175" t="n"/>
      <c r="Q3318" s="175" t="n"/>
      <c r="R3318" s="175" t="n"/>
      <c r="S3318" s="257" t="n"/>
      <c r="U3318" s="296" t="n"/>
      <c r="V3318" s="175" t="n"/>
      <c r="W3318" s="175" t="n"/>
      <c r="X3318" s="175" t="n"/>
      <c r="Y3318" s="175" t="n"/>
      <c r="Z3318" s="175" t="n"/>
      <c r="AA3318" s="175" t="n"/>
      <c r="AB3318" s="175" t="n"/>
      <c r="AC3318" s="175" t="n"/>
      <c r="AD3318" s="175" t="n"/>
      <c r="AE3318" s="175" t="n"/>
      <c r="AF3318" s="175" t="n"/>
      <c r="AG3318" s="175" t="n"/>
      <c r="AH3318" s="175" t="n"/>
      <c r="AI3318" s="175" t="n"/>
      <c r="AJ3318" s="175" t="n"/>
    </row>
    <row r="3319">
      <c r="B3319" s="175" t="n"/>
      <c r="C3319" s="175" t="n"/>
      <c r="D3319" s="175" t="n"/>
      <c r="E3319" s="175" t="n"/>
      <c r="F3319" s="175" t="n"/>
      <c r="G3319" s="175" t="n"/>
      <c r="H3319" s="175" t="n"/>
      <c r="I3319" s="175" t="n"/>
      <c r="J3319" s="175" t="n"/>
      <c r="K3319" s="175" t="n"/>
      <c r="L3319" s="175" t="n"/>
      <c r="M3319" s="175" t="n"/>
      <c r="N3319" s="175" t="n"/>
      <c r="O3319" s="175" t="n"/>
      <c r="P3319" s="175" t="n"/>
      <c r="Q3319" s="175" t="n"/>
      <c r="R3319" s="175" t="n"/>
      <c r="S3319" s="257" t="n"/>
      <c r="U3319" s="296" t="n"/>
      <c r="V3319" s="175" t="n"/>
      <c r="W3319" s="175" t="n"/>
      <c r="X3319" s="175" t="n"/>
      <c r="Y3319" s="175" t="n"/>
      <c r="Z3319" s="175" t="n"/>
      <c r="AA3319" s="175" t="n"/>
      <c r="AB3319" s="175" t="n"/>
      <c r="AC3319" s="175" t="n"/>
      <c r="AD3319" s="175" t="n"/>
      <c r="AE3319" s="175" t="n"/>
      <c r="AF3319" s="175" t="n"/>
      <c r="AG3319" s="175" t="n"/>
      <c r="AH3319" s="175" t="n"/>
      <c r="AI3319" s="175" t="n"/>
      <c r="AJ3319" s="175" t="n"/>
    </row>
    <row r="3320">
      <c r="B3320" s="175" t="n"/>
      <c r="C3320" s="175" t="n"/>
      <c r="D3320" s="175" t="n"/>
      <c r="E3320" s="175" t="n"/>
      <c r="F3320" s="175" t="n"/>
      <c r="G3320" s="175" t="n"/>
      <c r="H3320" s="175" t="n"/>
      <c r="I3320" s="175" t="n"/>
      <c r="J3320" s="175" t="n"/>
      <c r="K3320" s="175" t="n"/>
      <c r="L3320" s="175" t="n"/>
      <c r="M3320" s="175" t="n"/>
      <c r="N3320" s="175" t="n"/>
      <c r="O3320" s="175" t="n"/>
      <c r="P3320" s="175" t="n"/>
      <c r="Q3320" s="175" t="n"/>
      <c r="R3320" s="175" t="n"/>
      <c r="S3320" s="257" t="n"/>
      <c r="U3320" s="296" t="n"/>
      <c r="V3320" s="175" t="n"/>
      <c r="W3320" s="175" t="n"/>
      <c r="X3320" s="175" t="n"/>
      <c r="Y3320" s="175" t="n"/>
      <c r="Z3320" s="175" t="n"/>
      <c r="AA3320" s="175" t="n"/>
      <c r="AB3320" s="175" t="n"/>
      <c r="AC3320" s="175" t="n"/>
      <c r="AD3320" s="175" t="n"/>
      <c r="AE3320" s="175" t="n"/>
      <c r="AF3320" s="175" t="n"/>
      <c r="AG3320" s="175" t="n"/>
      <c r="AH3320" s="175" t="n"/>
      <c r="AI3320" s="175" t="n"/>
      <c r="AJ3320" s="175" t="n"/>
    </row>
    <row r="3321">
      <c r="B3321" s="175" t="n"/>
      <c r="C3321" s="175" t="n"/>
      <c r="D3321" s="175" t="n"/>
      <c r="E3321" s="175" t="n"/>
      <c r="F3321" s="175" t="n"/>
      <c r="G3321" s="175" t="n"/>
      <c r="H3321" s="175" t="n"/>
      <c r="I3321" s="175" t="n"/>
      <c r="J3321" s="175" t="n"/>
      <c r="K3321" s="175" t="n"/>
      <c r="L3321" s="175" t="n"/>
      <c r="M3321" s="175" t="n"/>
      <c r="N3321" s="175" t="n"/>
      <c r="O3321" s="175" t="n"/>
      <c r="P3321" s="175" t="n"/>
      <c r="Q3321" s="175" t="n"/>
      <c r="R3321" s="175" t="n"/>
      <c r="S3321" s="257" t="n"/>
      <c r="U3321" s="296" t="n"/>
      <c r="V3321" s="175" t="n"/>
      <c r="W3321" s="175" t="n"/>
      <c r="X3321" s="175" t="n"/>
      <c r="Y3321" s="175" t="n"/>
      <c r="Z3321" s="175" t="n"/>
      <c r="AA3321" s="175" t="n"/>
      <c r="AB3321" s="175" t="n"/>
      <c r="AC3321" s="175" t="n"/>
      <c r="AD3321" s="175" t="n"/>
      <c r="AE3321" s="175" t="n"/>
      <c r="AF3321" s="175" t="n"/>
      <c r="AG3321" s="175" t="n"/>
      <c r="AH3321" s="175" t="n"/>
      <c r="AI3321" s="175" t="n"/>
      <c r="AJ3321" s="175" t="n"/>
    </row>
    <row r="3322">
      <c r="B3322" s="175" t="n"/>
      <c r="C3322" s="175" t="n"/>
      <c r="D3322" s="175" t="n"/>
      <c r="E3322" s="175" t="n"/>
      <c r="F3322" s="175" t="n"/>
      <c r="G3322" s="175" t="n"/>
      <c r="H3322" s="175" t="n"/>
      <c r="I3322" s="175" t="n"/>
      <c r="J3322" s="175" t="n"/>
      <c r="K3322" s="175" t="n"/>
      <c r="L3322" s="175" t="n"/>
      <c r="M3322" s="175" t="n"/>
      <c r="N3322" s="175" t="n"/>
      <c r="O3322" s="175" t="n"/>
      <c r="P3322" s="175" t="n"/>
      <c r="Q3322" s="175" t="n"/>
      <c r="R3322" s="175" t="n"/>
      <c r="S3322" s="257" t="n"/>
      <c r="U3322" s="296" t="n"/>
      <c r="V3322" s="175" t="n"/>
      <c r="W3322" s="175" t="n"/>
      <c r="X3322" s="175" t="n"/>
      <c r="Y3322" s="175" t="n"/>
      <c r="Z3322" s="175" t="n"/>
      <c r="AA3322" s="175" t="n"/>
      <c r="AB3322" s="175" t="n"/>
      <c r="AC3322" s="175" t="n"/>
      <c r="AD3322" s="175" t="n"/>
      <c r="AE3322" s="175" t="n"/>
      <c r="AF3322" s="175" t="n"/>
      <c r="AG3322" s="175" t="n"/>
      <c r="AH3322" s="175" t="n"/>
      <c r="AI3322" s="175" t="n"/>
      <c r="AJ3322" s="175" t="n"/>
    </row>
    <row r="3323">
      <c r="B3323" s="175" t="n"/>
      <c r="C3323" s="175" t="n"/>
      <c r="D3323" s="175" t="n"/>
      <c r="E3323" s="175" t="n"/>
      <c r="F3323" s="175" t="n"/>
      <c r="G3323" s="175" t="n"/>
      <c r="H3323" s="175" t="n"/>
      <c r="I3323" s="175" t="n"/>
      <c r="J3323" s="175" t="n"/>
      <c r="K3323" s="175" t="n"/>
      <c r="L3323" s="175" t="n"/>
      <c r="M3323" s="175" t="n"/>
      <c r="N3323" s="175" t="n"/>
      <c r="O3323" s="175" t="n"/>
      <c r="P3323" s="175" t="n"/>
      <c r="Q3323" s="175" t="n"/>
      <c r="R3323" s="175" t="n"/>
      <c r="S3323" s="257" t="n"/>
      <c r="U3323" s="296" t="n"/>
      <c r="V3323" s="175" t="n"/>
      <c r="W3323" s="175" t="n"/>
      <c r="X3323" s="175" t="n"/>
      <c r="Y3323" s="175" t="n"/>
      <c r="Z3323" s="175" t="n"/>
      <c r="AA3323" s="175" t="n"/>
      <c r="AB3323" s="175" t="n"/>
      <c r="AC3323" s="175" t="n"/>
      <c r="AD3323" s="175" t="n"/>
      <c r="AE3323" s="175" t="n"/>
      <c r="AF3323" s="175" t="n"/>
      <c r="AG3323" s="175" t="n"/>
      <c r="AH3323" s="175" t="n"/>
      <c r="AI3323" s="175" t="n"/>
      <c r="AJ3323" s="175" t="n"/>
    </row>
    <row r="3324">
      <c r="B3324" s="175" t="n"/>
      <c r="C3324" s="175" t="n"/>
      <c r="D3324" s="175" t="n"/>
      <c r="E3324" s="175" t="n"/>
      <c r="F3324" s="175" t="n"/>
      <c r="G3324" s="175" t="n"/>
      <c r="H3324" s="175" t="n"/>
      <c r="I3324" s="175" t="n"/>
      <c r="J3324" s="175" t="n"/>
      <c r="K3324" s="175" t="n"/>
      <c r="L3324" s="175" t="n"/>
      <c r="M3324" s="175" t="n"/>
      <c r="N3324" s="175" t="n"/>
      <c r="O3324" s="175" t="n"/>
      <c r="P3324" s="175" t="n"/>
      <c r="Q3324" s="175" t="n"/>
      <c r="R3324" s="175" t="n"/>
      <c r="S3324" s="257" t="n"/>
      <c r="U3324" s="296" t="n"/>
      <c r="V3324" s="175" t="n"/>
      <c r="W3324" s="175" t="n"/>
      <c r="X3324" s="175" t="n"/>
      <c r="Y3324" s="175" t="n"/>
      <c r="Z3324" s="175" t="n"/>
      <c r="AA3324" s="175" t="n"/>
      <c r="AB3324" s="175" t="n"/>
      <c r="AC3324" s="175" t="n"/>
      <c r="AD3324" s="175" t="n"/>
      <c r="AE3324" s="175" t="n"/>
      <c r="AF3324" s="175" t="n"/>
      <c r="AG3324" s="175" t="n"/>
      <c r="AH3324" s="175" t="n"/>
      <c r="AI3324" s="175" t="n"/>
      <c r="AJ3324" s="175" t="n"/>
    </row>
    <row r="3325">
      <c r="B3325" s="175" t="n"/>
      <c r="C3325" s="175" t="n"/>
      <c r="D3325" s="175" t="n"/>
      <c r="E3325" s="175" t="n"/>
      <c r="F3325" s="175" t="n"/>
      <c r="G3325" s="175" t="n"/>
      <c r="H3325" s="175" t="n"/>
      <c r="I3325" s="175" t="n"/>
      <c r="J3325" s="175" t="n"/>
      <c r="K3325" s="175" t="n"/>
      <c r="L3325" s="175" t="n"/>
      <c r="M3325" s="175" t="n"/>
      <c r="N3325" s="175" t="n"/>
      <c r="O3325" s="175" t="n"/>
      <c r="P3325" s="175" t="n"/>
      <c r="Q3325" s="175" t="n"/>
      <c r="R3325" s="175" t="n"/>
      <c r="S3325" s="257" t="n"/>
      <c r="U3325" s="296" t="n"/>
      <c r="V3325" s="175" t="n"/>
      <c r="W3325" s="175" t="n"/>
      <c r="X3325" s="175" t="n"/>
      <c r="Y3325" s="175" t="n"/>
      <c r="Z3325" s="175" t="n"/>
      <c r="AA3325" s="175" t="n"/>
      <c r="AB3325" s="175" t="n"/>
      <c r="AC3325" s="175" t="n"/>
      <c r="AD3325" s="175" t="n"/>
      <c r="AE3325" s="175" t="n"/>
      <c r="AF3325" s="175" t="n"/>
      <c r="AG3325" s="175" t="n"/>
      <c r="AH3325" s="175" t="n"/>
      <c r="AI3325" s="175" t="n"/>
      <c r="AJ3325" s="175" t="n"/>
    </row>
    <row r="3326">
      <c r="B3326" s="175" t="n"/>
      <c r="C3326" s="175" t="n"/>
      <c r="D3326" s="175" t="n"/>
      <c r="E3326" s="175" t="n"/>
      <c r="F3326" s="175" t="n"/>
      <c r="G3326" s="175" t="n"/>
      <c r="H3326" s="175" t="n"/>
      <c r="I3326" s="175" t="n"/>
      <c r="J3326" s="175" t="n"/>
      <c r="K3326" s="175" t="n"/>
      <c r="L3326" s="175" t="n"/>
      <c r="M3326" s="175" t="n"/>
      <c r="N3326" s="175" t="n"/>
      <c r="O3326" s="175" t="n"/>
      <c r="P3326" s="175" t="n"/>
      <c r="Q3326" s="175" t="n"/>
      <c r="R3326" s="175" t="n"/>
      <c r="S3326" s="257" t="n"/>
      <c r="U3326" s="296" t="n"/>
      <c r="V3326" s="175" t="n"/>
      <c r="W3326" s="175" t="n"/>
      <c r="X3326" s="175" t="n"/>
      <c r="Y3326" s="175" t="n"/>
      <c r="Z3326" s="175" t="n"/>
      <c r="AA3326" s="175" t="n"/>
      <c r="AB3326" s="175" t="n"/>
      <c r="AC3326" s="175" t="n"/>
      <c r="AD3326" s="175" t="n"/>
      <c r="AE3326" s="175" t="n"/>
      <c r="AF3326" s="175" t="n"/>
      <c r="AG3326" s="175" t="n"/>
      <c r="AH3326" s="175" t="n"/>
      <c r="AI3326" s="175" t="n"/>
      <c r="AJ3326" s="175" t="n"/>
    </row>
    <row r="3327">
      <c r="B3327" s="175" t="n"/>
      <c r="C3327" s="175" t="n"/>
      <c r="D3327" s="175" t="n"/>
      <c r="E3327" s="175" t="n"/>
      <c r="F3327" s="175" t="n"/>
      <c r="G3327" s="175" t="n"/>
      <c r="H3327" s="175" t="n"/>
      <c r="I3327" s="175" t="n"/>
      <c r="J3327" s="175" t="n"/>
      <c r="K3327" s="175" t="n"/>
      <c r="L3327" s="175" t="n"/>
      <c r="M3327" s="175" t="n"/>
      <c r="N3327" s="175" t="n"/>
      <c r="O3327" s="175" t="n"/>
      <c r="P3327" s="175" t="n"/>
      <c r="Q3327" s="175" t="n"/>
      <c r="R3327" s="175" t="n"/>
      <c r="S3327" s="257" t="n"/>
      <c r="U3327" s="296" t="n"/>
      <c r="V3327" s="175" t="n"/>
      <c r="W3327" s="175" t="n"/>
      <c r="X3327" s="175" t="n"/>
      <c r="Y3327" s="175" t="n"/>
      <c r="Z3327" s="175" t="n"/>
      <c r="AA3327" s="175" t="n"/>
      <c r="AB3327" s="175" t="n"/>
      <c r="AC3327" s="175" t="n"/>
      <c r="AD3327" s="175" t="n"/>
      <c r="AE3327" s="175" t="n"/>
      <c r="AF3327" s="175" t="n"/>
      <c r="AG3327" s="175" t="n"/>
      <c r="AH3327" s="175" t="n"/>
      <c r="AI3327" s="175" t="n"/>
      <c r="AJ3327" s="175" t="n"/>
    </row>
    <row r="3328">
      <c r="B3328" s="175" t="n"/>
      <c r="C3328" s="175" t="n"/>
      <c r="D3328" s="175" t="n"/>
      <c r="E3328" s="175" t="n"/>
      <c r="F3328" s="175" t="n"/>
      <c r="G3328" s="175" t="n"/>
      <c r="H3328" s="175" t="n"/>
      <c r="I3328" s="175" t="n"/>
      <c r="J3328" s="175" t="n"/>
      <c r="K3328" s="175" t="n"/>
      <c r="L3328" s="175" t="n"/>
      <c r="M3328" s="175" t="n"/>
      <c r="N3328" s="175" t="n"/>
      <c r="O3328" s="175" t="n"/>
      <c r="P3328" s="175" t="n"/>
      <c r="Q3328" s="175" t="n"/>
      <c r="R3328" s="175" t="n"/>
      <c r="S3328" s="257" t="n"/>
      <c r="U3328" s="296" t="n"/>
      <c r="V3328" s="175" t="n"/>
      <c r="W3328" s="175" t="n"/>
      <c r="X3328" s="175" t="n"/>
      <c r="Y3328" s="175" t="n"/>
      <c r="Z3328" s="175" t="n"/>
      <c r="AA3328" s="175" t="n"/>
      <c r="AB3328" s="175" t="n"/>
      <c r="AC3328" s="175" t="n"/>
      <c r="AD3328" s="175" t="n"/>
      <c r="AE3328" s="175" t="n"/>
      <c r="AF3328" s="175" t="n"/>
      <c r="AG3328" s="175" t="n"/>
      <c r="AH3328" s="175" t="n"/>
      <c r="AI3328" s="175" t="n"/>
      <c r="AJ3328" s="175" t="n"/>
    </row>
    <row r="3329">
      <c r="B3329" s="175" t="n"/>
      <c r="C3329" s="175" t="n"/>
      <c r="D3329" s="175" t="n"/>
      <c r="E3329" s="175" t="n"/>
      <c r="F3329" s="175" t="n"/>
      <c r="G3329" s="175" t="n"/>
      <c r="H3329" s="175" t="n"/>
      <c r="I3329" s="175" t="n"/>
      <c r="J3329" s="175" t="n"/>
      <c r="K3329" s="175" t="n"/>
      <c r="L3329" s="175" t="n"/>
      <c r="M3329" s="175" t="n"/>
      <c r="N3329" s="175" t="n"/>
      <c r="O3329" s="175" t="n"/>
      <c r="P3329" s="175" t="n"/>
      <c r="Q3329" s="175" t="n"/>
      <c r="R3329" s="175" t="n"/>
      <c r="S3329" s="257" t="n"/>
      <c r="U3329" s="296" t="n"/>
      <c r="V3329" s="175" t="n"/>
      <c r="W3329" s="175" t="n"/>
      <c r="X3329" s="175" t="n"/>
      <c r="Y3329" s="175" t="n"/>
      <c r="Z3329" s="175" t="n"/>
      <c r="AA3329" s="175" t="n"/>
      <c r="AB3329" s="175" t="n"/>
      <c r="AC3329" s="175" t="n"/>
      <c r="AD3329" s="175" t="n"/>
      <c r="AE3329" s="175" t="n"/>
      <c r="AF3329" s="175" t="n"/>
      <c r="AG3329" s="175" t="n"/>
      <c r="AH3329" s="175" t="n"/>
      <c r="AI3329" s="175" t="n"/>
      <c r="AJ3329" s="175" t="n"/>
    </row>
    <row r="3330">
      <c r="B3330" s="175" t="n"/>
      <c r="C3330" s="175" t="n"/>
      <c r="D3330" s="175" t="n"/>
      <c r="E3330" s="175" t="n"/>
      <c r="F3330" s="175" t="n"/>
      <c r="G3330" s="175" t="n"/>
      <c r="H3330" s="175" t="n"/>
      <c r="I3330" s="175" t="n"/>
      <c r="J3330" s="175" t="n"/>
      <c r="K3330" s="175" t="n"/>
      <c r="L3330" s="175" t="n"/>
      <c r="M3330" s="175" t="n"/>
      <c r="N3330" s="175" t="n"/>
      <c r="O3330" s="175" t="n"/>
      <c r="P3330" s="175" t="n"/>
      <c r="Q3330" s="175" t="n"/>
      <c r="R3330" s="175" t="n"/>
      <c r="S3330" s="257" t="n"/>
      <c r="U3330" s="296" t="n"/>
      <c r="V3330" s="175" t="n"/>
      <c r="W3330" s="175" t="n"/>
      <c r="X3330" s="175" t="n"/>
      <c r="Y3330" s="175" t="n"/>
      <c r="Z3330" s="175" t="n"/>
      <c r="AA3330" s="175" t="n"/>
      <c r="AB3330" s="175" t="n"/>
      <c r="AC3330" s="175" t="n"/>
      <c r="AD3330" s="175" t="n"/>
      <c r="AE3330" s="175" t="n"/>
      <c r="AF3330" s="175" t="n"/>
      <c r="AG3330" s="175" t="n"/>
      <c r="AH3330" s="175" t="n"/>
      <c r="AI3330" s="175" t="n"/>
      <c r="AJ3330" s="175" t="n"/>
    </row>
    <row r="3331">
      <c r="B3331" s="175" t="n"/>
      <c r="C3331" s="175" t="n"/>
      <c r="D3331" s="175" t="n"/>
      <c r="E3331" s="175" t="n"/>
      <c r="F3331" s="175" t="n"/>
      <c r="G3331" s="175" t="n"/>
      <c r="H3331" s="175" t="n"/>
      <c r="I3331" s="175" t="n"/>
      <c r="J3331" s="175" t="n"/>
      <c r="K3331" s="175" t="n"/>
      <c r="L3331" s="175" t="n"/>
      <c r="M3331" s="175" t="n"/>
      <c r="N3331" s="175" t="n"/>
      <c r="O3331" s="175" t="n"/>
      <c r="P3331" s="175" t="n"/>
      <c r="Q3331" s="175" t="n"/>
      <c r="R3331" s="175" t="n"/>
      <c r="S3331" s="257" t="n"/>
      <c r="U3331" s="296" t="n"/>
      <c r="V3331" s="175" t="n"/>
      <c r="W3331" s="175" t="n"/>
      <c r="X3331" s="175" t="n"/>
      <c r="Y3331" s="175" t="n"/>
      <c r="Z3331" s="175" t="n"/>
      <c r="AA3331" s="175" t="n"/>
      <c r="AB3331" s="175" t="n"/>
      <c r="AC3331" s="175" t="n"/>
      <c r="AD3331" s="175" t="n"/>
      <c r="AE3331" s="175" t="n"/>
      <c r="AF3331" s="175" t="n"/>
      <c r="AG3331" s="175" t="n"/>
      <c r="AH3331" s="175" t="n"/>
      <c r="AI3331" s="175" t="n"/>
      <c r="AJ3331" s="175" t="n"/>
    </row>
    <row r="3332">
      <c r="B3332" s="175" t="n"/>
      <c r="C3332" s="175" t="n"/>
      <c r="D3332" s="175" t="n"/>
      <c r="E3332" s="175" t="n"/>
      <c r="F3332" s="175" t="n"/>
      <c r="G3332" s="175" t="n"/>
      <c r="H3332" s="175" t="n"/>
      <c r="I3332" s="175" t="n"/>
      <c r="J3332" s="175" t="n"/>
      <c r="K3332" s="175" t="n"/>
      <c r="L3332" s="175" t="n"/>
      <c r="M3332" s="175" t="n"/>
      <c r="N3332" s="175" t="n"/>
      <c r="O3332" s="175" t="n"/>
      <c r="P3332" s="175" t="n"/>
      <c r="Q3332" s="175" t="n"/>
      <c r="R3332" s="175" t="n"/>
      <c r="S3332" s="257" t="n"/>
      <c r="U3332" s="296" t="n"/>
      <c r="V3332" s="175" t="n"/>
      <c r="W3332" s="175" t="n"/>
      <c r="X3332" s="175" t="n"/>
      <c r="Y3332" s="175" t="n"/>
      <c r="Z3332" s="175" t="n"/>
      <c r="AA3332" s="175" t="n"/>
      <c r="AB3332" s="175" t="n"/>
      <c r="AC3332" s="175" t="n"/>
      <c r="AD3332" s="175" t="n"/>
      <c r="AE3332" s="175" t="n"/>
      <c r="AF3332" s="175" t="n"/>
      <c r="AG3332" s="175" t="n"/>
      <c r="AH3332" s="175" t="n"/>
      <c r="AI3332" s="175" t="n"/>
      <c r="AJ3332" s="175" t="n"/>
    </row>
    <row r="3333">
      <c r="B3333" s="175" t="n"/>
      <c r="C3333" s="175" t="n"/>
      <c r="D3333" s="175" t="n"/>
      <c r="E3333" s="175" t="n"/>
      <c r="F3333" s="175" t="n"/>
      <c r="G3333" s="175" t="n"/>
      <c r="H3333" s="175" t="n"/>
      <c r="I3333" s="175" t="n"/>
      <c r="J3333" s="175" t="n"/>
      <c r="K3333" s="175" t="n"/>
      <c r="L3333" s="175" t="n"/>
      <c r="M3333" s="175" t="n"/>
      <c r="N3333" s="175" t="n"/>
      <c r="O3333" s="175" t="n"/>
      <c r="P3333" s="175" t="n"/>
      <c r="Q3333" s="175" t="n"/>
      <c r="R3333" s="175" t="n"/>
      <c r="S3333" s="257" t="n"/>
      <c r="U3333" s="296" t="n"/>
      <c r="V3333" s="175" t="n"/>
      <c r="W3333" s="175" t="n"/>
      <c r="X3333" s="175" t="n"/>
      <c r="Y3333" s="175" t="n"/>
      <c r="Z3333" s="175" t="n"/>
      <c r="AA3333" s="175" t="n"/>
      <c r="AB3333" s="175" t="n"/>
      <c r="AC3333" s="175" t="n"/>
      <c r="AD3333" s="175" t="n"/>
      <c r="AE3333" s="175" t="n"/>
      <c r="AF3333" s="175" t="n"/>
      <c r="AG3333" s="175" t="n"/>
      <c r="AH3333" s="175" t="n"/>
      <c r="AI3333" s="175" t="n"/>
      <c r="AJ3333" s="175" t="n"/>
    </row>
    <row r="3334">
      <c r="B3334" s="175" t="n"/>
      <c r="C3334" s="175" t="n"/>
      <c r="D3334" s="175" t="n"/>
      <c r="E3334" s="175" t="n"/>
      <c r="F3334" s="175" t="n"/>
      <c r="G3334" s="175" t="n"/>
      <c r="H3334" s="175" t="n"/>
      <c r="I3334" s="175" t="n"/>
      <c r="J3334" s="175" t="n"/>
      <c r="K3334" s="175" t="n"/>
      <c r="L3334" s="175" t="n"/>
      <c r="M3334" s="175" t="n"/>
      <c r="N3334" s="175" t="n"/>
      <c r="O3334" s="175" t="n"/>
      <c r="P3334" s="175" t="n"/>
      <c r="Q3334" s="175" t="n"/>
      <c r="R3334" s="175" t="n"/>
      <c r="S3334" s="257" t="n"/>
      <c r="U3334" s="296" t="n"/>
      <c r="V3334" s="175" t="n"/>
      <c r="W3334" s="175" t="n"/>
      <c r="X3334" s="175" t="n"/>
      <c r="Y3334" s="175" t="n"/>
      <c r="Z3334" s="175" t="n"/>
      <c r="AA3334" s="175" t="n"/>
      <c r="AB3334" s="175" t="n"/>
      <c r="AC3334" s="175" t="n"/>
      <c r="AD3334" s="175" t="n"/>
      <c r="AE3334" s="175" t="n"/>
      <c r="AF3334" s="175" t="n"/>
      <c r="AG3334" s="175" t="n"/>
      <c r="AH3334" s="175" t="n"/>
      <c r="AI3334" s="175" t="n"/>
      <c r="AJ3334" s="175" t="n"/>
    </row>
    <row r="3335">
      <c r="B3335" s="175" t="n"/>
      <c r="C3335" s="175" t="n"/>
      <c r="D3335" s="175" t="n"/>
      <c r="E3335" s="175" t="n"/>
      <c r="F3335" s="175" t="n"/>
      <c r="G3335" s="175" t="n"/>
      <c r="H3335" s="175" t="n"/>
      <c r="I3335" s="175" t="n"/>
      <c r="J3335" s="175" t="n"/>
      <c r="K3335" s="175" t="n"/>
      <c r="L3335" s="175" t="n"/>
      <c r="M3335" s="175" t="n"/>
      <c r="N3335" s="175" t="n"/>
      <c r="O3335" s="175" t="n"/>
      <c r="P3335" s="175" t="n"/>
      <c r="Q3335" s="175" t="n"/>
      <c r="R3335" s="175" t="n"/>
      <c r="S3335" s="257" t="n"/>
      <c r="U3335" s="296" t="n"/>
      <c r="V3335" s="175" t="n"/>
      <c r="W3335" s="175" t="n"/>
      <c r="X3335" s="175" t="n"/>
      <c r="Y3335" s="175" t="n"/>
      <c r="Z3335" s="175" t="n"/>
      <c r="AA3335" s="175" t="n"/>
      <c r="AB3335" s="175" t="n"/>
      <c r="AC3335" s="175" t="n"/>
      <c r="AD3335" s="175" t="n"/>
      <c r="AE3335" s="175" t="n"/>
      <c r="AF3335" s="175" t="n"/>
      <c r="AG3335" s="175" t="n"/>
      <c r="AH3335" s="175" t="n"/>
      <c r="AI3335" s="175" t="n"/>
      <c r="AJ3335" s="175" t="n"/>
    </row>
    <row r="3336">
      <c r="B3336" s="175" t="n"/>
      <c r="C3336" s="175" t="n"/>
      <c r="D3336" s="175" t="n"/>
      <c r="E3336" s="175" t="n"/>
      <c r="F3336" s="175" t="n"/>
      <c r="G3336" s="175" t="n"/>
      <c r="H3336" s="175" t="n"/>
      <c r="I3336" s="175" t="n"/>
      <c r="J3336" s="175" t="n"/>
      <c r="K3336" s="175" t="n"/>
      <c r="L3336" s="175" t="n"/>
      <c r="M3336" s="175" t="n"/>
      <c r="N3336" s="175" t="n"/>
      <c r="O3336" s="175" t="n"/>
      <c r="P3336" s="175" t="n"/>
      <c r="Q3336" s="175" t="n"/>
      <c r="R3336" s="175" t="n"/>
      <c r="S3336" s="257" t="n"/>
      <c r="U3336" s="296" t="n"/>
      <c r="V3336" s="175" t="n"/>
      <c r="W3336" s="175" t="n"/>
      <c r="X3336" s="175" t="n"/>
      <c r="Y3336" s="175" t="n"/>
      <c r="Z3336" s="175" t="n"/>
      <c r="AA3336" s="175" t="n"/>
      <c r="AB3336" s="175" t="n"/>
      <c r="AC3336" s="175" t="n"/>
      <c r="AD3336" s="175" t="n"/>
      <c r="AE3336" s="175" t="n"/>
      <c r="AF3336" s="175" t="n"/>
      <c r="AG3336" s="175" t="n"/>
      <c r="AH3336" s="175" t="n"/>
      <c r="AI3336" s="175" t="n"/>
      <c r="AJ3336" s="175" t="n"/>
    </row>
    <row r="3337">
      <c r="B3337" s="175" t="n"/>
      <c r="C3337" s="175" t="n"/>
      <c r="D3337" s="175" t="n"/>
      <c r="E3337" s="175" t="n"/>
      <c r="F3337" s="175" t="n"/>
      <c r="G3337" s="175" t="n"/>
      <c r="H3337" s="175" t="n"/>
      <c r="I3337" s="175" t="n"/>
      <c r="J3337" s="175" t="n"/>
      <c r="K3337" s="175" t="n"/>
      <c r="L3337" s="175" t="n"/>
      <c r="M3337" s="175" t="n"/>
      <c r="N3337" s="175" t="n"/>
      <c r="O3337" s="175" t="n"/>
      <c r="P3337" s="175" t="n"/>
      <c r="Q3337" s="175" t="n"/>
      <c r="R3337" s="175" t="n"/>
      <c r="S3337" s="257" t="n"/>
      <c r="U3337" s="296" t="n"/>
      <c r="V3337" s="175" t="n"/>
      <c r="W3337" s="175" t="n"/>
      <c r="X3337" s="175" t="n"/>
      <c r="Y3337" s="175" t="n"/>
      <c r="Z3337" s="175" t="n"/>
      <c r="AA3337" s="175" t="n"/>
      <c r="AB3337" s="175" t="n"/>
      <c r="AC3337" s="175" t="n"/>
      <c r="AD3337" s="175" t="n"/>
      <c r="AE3337" s="175" t="n"/>
      <c r="AF3337" s="175" t="n"/>
      <c r="AG3337" s="175" t="n"/>
      <c r="AH3337" s="175" t="n"/>
      <c r="AI3337" s="175" t="n"/>
      <c r="AJ3337" s="175" t="n"/>
    </row>
    <row r="3338">
      <c r="B3338" s="175" t="n"/>
      <c r="C3338" s="175" t="n"/>
      <c r="D3338" s="175" t="n"/>
      <c r="E3338" s="175" t="n"/>
      <c r="F3338" s="175" t="n"/>
      <c r="G3338" s="175" t="n"/>
      <c r="H3338" s="175" t="n"/>
      <c r="I3338" s="175" t="n"/>
      <c r="J3338" s="175" t="n"/>
      <c r="K3338" s="175" t="n"/>
      <c r="L3338" s="175" t="n"/>
      <c r="M3338" s="175" t="n"/>
      <c r="N3338" s="175" t="n"/>
      <c r="O3338" s="175" t="n"/>
      <c r="P3338" s="175" t="n"/>
      <c r="Q3338" s="175" t="n"/>
      <c r="R3338" s="175" t="n"/>
      <c r="S3338" s="257" t="n"/>
      <c r="U3338" s="296" t="n"/>
      <c r="V3338" s="175" t="n"/>
      <c r="W3338" s="175" t="n"/>
      <c r="X3338" s="175" t="n"/>
      <c r="Y3338" s="175" t="n"/>
      <c r="Z3338" s="175" t="n"/>
      <c r="AA3338" s="175" t="n"/>
      <c r="AB3338" s="175" t="n"/>
      <c r="AC3338" s="175" t="n"/>
      <c r="AD3338" s="175" t="n"/>
      <c r="AE3338" s="175" t="n"/>
      <c r="AF3338" s="175" t="n"/>
      <c r="AG3338" s="175" t="n"/>
      <c r="AH3338" s="175" t="n"/>
      <c r="AI3338" s="175" t="n"/>
      <c r="AJ3338" s="175" t="n"/>
    </row>
    <row r="3339">
      <c r="B3339" s="175" t="n"/>
      <c r="C3339" s="175" t="n"/>
      <c r="D3339" s="175" t="n"/>
      <c r="E3339" s="175" t="n"/>
      <c r="F3339" s="175" t="n"/>
      <c r="G3339" s="175" t="n"/>
      <c r="H3339" s="175" t="n"/>
      <c r="I3339" s="175" t="n"/>
      <c r="J3339" s="175" t="n"/>
      <c r="K3339" s="175" t="n"/>
      <c r="L3339" s="175" t="n"/>
      <c r="M3339" s="175" t="n"/>
      <c r="N3339" s="175" t="n"/>
      <c r="O3339" s="175" t="n"/>
      <c r="P3339" s="175" t="n"/>
      <c r="Q3339" s="175" t="n"/>
      <c r="R3339" s="175" t="n"/>
      <c r="S3339" s="257" t="n"/>
      <c r="U3339" s="296" t="n"/>
      <c r="V3339" s="175" t="n"/>
      <c r="W3339" s="175" t="n"/>
      <c r="X3339" s="175" t="n"/>
      <c r="Y3339" s="175" t="n"/>
      <c r="Z3339" s="175" t="n"/>
      <c r="AA3339" s="175" t="n"/>
      <c r="AB3339" s="175" t="n"/>
      <c r="AC3339" s="175" t="n"/>
      <c r="AD3339" s="175" t="n"/>
      <c r="AE3339" s="175" t="n"/>
      <c r="AF3339" s="175" t="n"/>
      <c r="AG3339" s="175" t="n"/>
      <c r="AH3339" s="175" t="n"/>
      <c r="AI3339" s="175" t="n"/>
      <c r="AJ3339" s="175" t="n"/>
    </row>
    <row r="3340">
      <c r="B3340" s="175" t="n"/>
      <c r="C3340" s="175" t="n"/>
      <c r="D3340" s="175" t="n"/>
      <c r="E3340" s="175" t="n"/>
      <c r="F3340" s="175" t="n"/>
      <c r="G3340" s="175" t="n"/>
      <c r="H3340" s="175" t="n"/>
      <c r="I3340" s="175" t="n"/>
      <c r="J3340" s="175" t="n"/>
      <c r="K3340" s="175" t="n"/>
      <c r="L3340" s="175" t="n"/>
      <c r="M3340" s="175" t="n"/>
      <c r="N3340" s="175" t="n"/>
      <c r="O3340" s="175" t="n"/>
      <c r="P3340" s="175" t="n"/>
      <c r="Q3340" s="175" t="n"/>
      <c r="R3340" s="175" t="n"/>
      <c r="S3340" s="257" t="n"/>
      <c r="U3340" s="296" t="n"/>
      <c r="V3340" s="175" t="n"/>
      <c r="W3340" s="175" t="n"/>
      <c r="X3340" s="175" t="n"/>
      <c r="Y3340" s="175" t="n"/>
      <c r="Z3340" s="175" t="n"/>
      <c r="AA3340" s="175" t="n"/>
      <c r="AB3340" s="175" t="n"/>
      <c r="AC3340" s="175" t="n"/>
      <c r="AD3340" s="175" t="n"/>
      <c r="AE3340" s="175" t="n"/>
      <c r="AF3340" s="175" t="n"/>
      <c r="AG3340" s="175" t="n"/>
      <c r="AH3340" s="175" t="n"/>
      <c r="AI3340" s="175" t="n"/>
      <c r="AJ3340" s="175" t="n"/>
    </row>
    <row r="3341">
      <c r="B3341" s="175" t="n"/>
      <c r="C3341" s="175" t="n"/>
      <c r="D3341" s="175" t="n"/>
      <c r="E3341" s="175" t="n"/>
      <c r="F3341" s="175" t="n"/>
      <c r="G3341" s="175" t="n"/>
      <c r="H3341" s="175" t="n"/>
      <c r="I3341" s="175" t="n"/>
      <c r="J3341" s="175" t="n"/>
      <c r="K3341" s="175" t="n"/>
      <c r="L3341" s="175" t="n"/>
      <c r="M3341" s="175" t="n"/>
      <c r="N3341" s="175" t="n"/>
      <c r="O3341" s="175" t="n"/>
      <c r="P3341" s="175" t="n"/>
      <c r="Q3341" s="175" t="n"/>
      <c r="R3341" s="175" t="n"/>
      <c r="S3341" s="257" t="n"/>
      <c r="U3341" s="296" t="n"/>
      <c r="V3341" s="175" t="n"/>
      <c r="W3341" s="175" t="n"/>
      <c r="X3341" s="175" t="n"/>
      <c r="Y3341" s="175" t="n"/>
      <c r="Z3341" s="175" t="n"/>
      <c r="AA3341" s="175" t="n"/>
      <c r="AB3341" s="175" t="n"/>
      <c r="AC3341" s="175" t="n"/>
      <c r="AD3341" s="175" t="n"/>
      <c r="AE3341" s="175" t="n"/>
      <c r="AF3341" s="175" t="n"/>
      <c r="AG3341" s="175" t="n"/>
      <c r="AH3341" s="175" t="n"/>
      <c r="AI3341" s="175" t="n"/>
      <c r="AJ3341" s="175" t="n"/>
    </row>
    <row r="3342">
      <c r="B3342" s="175" t="n"/>
      <c r="C3342" s="175" t="n"/>
      <c r="D3342" s="175" t="n"/>
      <c r="E3342" s="175" t="n"/>
      <c r="F3342" s="175" t="n"/>
      <c r="G3342" s="175" t="n"/>
      <c r="H3342" s="175" t="n"/>
      <c r="I3342" s="175" t="n"/>
      <c r="J3342" s="175" t="n"/>
      <c r="K3342" s="175" t="n"/>
      <c r="L3342" s="175" t="n"/>
      <c r="M3342" s="175" t="n"/>
      <c r="N3342" s="175" t="n"/>
      <c r="O3342" s="175" t="n"/>
      <c r="P3342" s="175" t="n"/>
      <c r="Q3342" s="175" t="n"/>
      <c r="R3342" s="175" t="n"/>
      <c r="S3342" s="257" t="n"/>
      <c r="U3342" s="296" t="n"/>
      <c r="V3342" s="175" t="n"/>
      <c r="W3342" s="175" t="n"/>
      <c r="X3342" s="175" t="n"/>
      <c r="Y3342" s="175" t="n"/>
      <c r="Z3342" s="175" t="n"/>
      <c r="AA3342" s="175" t="n"/>
      <c r="AB3342" s="175" t="n"/>
      <c r="AC3342" s="175" t="n"/>
      <c r="AD3342" s="175" t="n"/>
      <c r="AE3342" s="175" t="n"/>
      <c r="AF3342" s="175" t="n"/>
      <c r="AG3342" s="175" t="n"/>
      <c r="AH3342" s="175" t="n"/>
      <c r="AI3342" s="175" t="n"/>
      <c r="AJ3342" s="175" t="n"/>
    </row>
    <row r="3343">
      <c r="B3343" s="175" t="n"/>
      <c r="C3343" s="175" t="n"/>
      <c r="D3343" s="175" t="n"/>
      <c r="E3343" s="175" t="n"/>
      <c r="F3343" s="175" t="n"/>
      <c r="G3343" s="175" t="n"/>
      <c r="H3343" s="175" t="n"/>
      <c r="I3343" s="175" t="n"/>
      <c r="J3343" s="175" t="n"/>
      <c r="K3343" s="175" t="n"/>
      <c r="L3343" s="175" t="n"/>
      <c r="M3343" s="175" t="n"/>
      <c r="N3343" s="175" t="n"/>
      <c r="O3343" s="175" t="n"/>
      <c r="P3343" s="175" t="n"/>
      <c r="Q3343" s="175" t="n"/>
      <c r="R3343" s="175" t="n"/>
      <c r="S3343" s="257" t="n"/>
      <c r="U3343" s="296" t="n"/>
      <c r="V3343" s="175" t="n"/>
      <c r="W3343" s="175" t="n"/>
      <c r="X3343" s="175" t="n"/>
      <c r="Y3343" s="175" t="n"/>
      <c r="Z3343" s="175" t="n"/>
      <c r="AA3343" s="175" t="n"/>
      <c r="AB3343" s="175" t="n"/>
      <c r="AC3343" s="175" t="n"/>
      <c r="AD3343" s="175" t="n"/>
      <c r="AE3343" s="175" t="n"/>
      <c r="AF3343" s="175" t="n"/>
      <c r="AG3343" s="175" t="n"/>
      <c r="AH3343" s="175" t="n"/>
      <c r="AI3343" s="175" t="n"/>
      <c r="AJ3343" s="175" t="n"/>
    </row>
    <row r="3344">
      <c r="B3344" s="175" t="n"/>
      <c r="C3344" s="175" t="n"/>
      <c r="D3344" s="175" t="n"/>
      <c r="E3344" s="175" t="n"/>
      <c r="F3344" s="175" t="n"/>
      <c r="G3344" s="175" t="n"/>
      <c r="H3344" s="175" t="n"/>
      <c r="I3344" s="175" t="n"/>
      <c r="J3344" s="175" t="n"/>
      <c r="K3344" s="175" t="n"/>
      <c r="L3344" s="175" t="n"/>
      <c r="M3344" s="175" t="n"/>
      <c r="N3344" s="175" t="n"/>
      <c r="O3344" s="175" t="n"/>
      <c r="P3344" s="175" t="n"/>
      <c r="Q3344" s="175" t="n"/>
      <c r="R3344" s="175" t="n"/>
      <c r="S3344" s="257" t="n"/>
      <c r="U3344" s="296" t="n"/>
      <c r="V3344" s="175" t="n"/>
      <c r="W3344" s="175" t="n"/>
      <c r="X3344" s="175" t="n"/>
      <c r="Y3344" s="175" t="n"/>
      <c r="Z3344" s="175" t="n"/>
      <c r="AA3344" s="175" t="n"/>
      <c r="AB3344" s="175" t="n"/>
      <c r="AC3344" s="175" t="n"/>
      <c r="AD3344" s="175" t="n"/>
      <c r="AE3344" s="175" t="n"/>
      <c r="AF3344" s="175" t="n"/>
      <c r="AG3344" s="175" t="n"/>
      <c r="AH3344" s="175" t="n"/>
      <c r="AI3344" s="175" t="n"/>
      <c r="AJ3344" s="175" t="n"/>
    </row>
    <row r="3345">
      <c r="B3345" s="175" t="n"/>
      <c r="C3345" s="175" t="n"/>
      <c r="D3345" s="175" t="n"/>
      <c r="E3345" s="175" t="n"/>
      <c r="F3345" s="175" t="n"/>
      <c r="G3345" s="175" t="n"/>
      <c r="H3345" s="175" t="n"/>
      <c r="I3345" s="175" t="n"/>
      <c r="J3345" s="175" t="n"/>
      <c r="K3345" s="175" t="n"/>
      <c r="L3345" s="175" t="n"/>
      <c r="M3345" s="175" t="n"/>
      <c r="N3345" s="175" t="n"/>
      <c r="O3345" s="175" t="n"/>
      <c r="P3345" s="175" t="n"/>
      <c r="Q3345" s="175" t="n"/>
      <c r="R3345" s="175" t="n"/>
      <c r="S3345" s="257" t="n"/>
      <c r="U3345" s="296" t="n"/>
      <c r="V3345" s="175" t="n"/>
      <c r="W3345" s="175" t="n"/>
      <c r="X3345" s="175" t="n"/>
      <c r="Y3345" s="175" t="n"/>
      <c r="Z3345" s="175" t="n"/>
      <c r="AA3345" s="175" t="n"/>
      <c r="AB3345" s="175" t="n"/>
      <c r="AC3345" s="175" t="n"/>
      <c r="AD3345" s="175" t="n"/>
      <c r="AE3345" s="175" t="n"/>
      <c r="AF3345" s="175" t="n"/>
      <c r="AG3345" s="175" t="n"/>
      <c r="AH3345" s="175" t="n"/>
      <c r="AI3345" s="175" t="n"/>
      <c r="AJ3345" s="175" t="n"/>
    </row>
    <row r="3346">
      <c r="B3346" s="175" t="n"/>
      <c r="C3346" s="175" t="n"/>
      <c r="D3346" s="175" t="n"/>
      <c r="E3346" s="175" t="n"/>
      <c r="F3346" s="175" t="n"/>
      <c r="G3346" s="175" t="n"/>
      <c r="H3346" s="175" t="n"/>
      <c r="I3346" s="175" t="n"/>
      <c r="J3346" s="175" t="n"/>
      <c r="K3346" s="175" t="n"/>
      <c r="L3346" s="175" t="n"/>
      <c r="M3346" s="175" t="n"/>
      <c r="N3346" s="175" t="n"/>
      <c r="O3346" s="175" t="n"/>
      <c r="P3346" s="175" t="n"/>
      <c r="Q3346" s="175" t="n"/>
      <c r="R3346" s="175" t="n"/>
      <c r="S3346" s="257" t="n"/>
      <c r="U3346" s="296" t="n"/>
      <c r="V3346" s="175" t="n"/>
      <c r="W3346" s="175" t="n"/>
      <c r="X3346" s="175" t="n"/>
      <c r="Y3346" s="175" t="n"/>
      <c r="Z3346" s="175" t="n"/>
      <c r="AA3346" s="175" t="n"/>
      <c r="AB3346" s="175" t="n"/>
      <c r="AC3346" s="175" t="n"/>
      <c r="AD3346" s="175" t="n"/>
      <c r="AE3346" s="175" t="n"/>
      <c r="AF3346" s="175" t="n"/>
      <c r="AG3346" s="175" t="n"/>
      <c r="AH3346" s="175" t="n"/>
      <c r="AI3346" s="175" t="n"/>
      <c r="AJ3346" s="175" t="n"/>
    </row>
    <row r="3347">
      <c r="B3347" s="175" t="n"/>
      <c r="C3347" s="175" t="n"/>
      <c r="D3347" s="175" t="n"/>
      <c r="E3347" s="175" t="n"/>
      <c r="F3347" s="175" t="n"/>
      <c r="G3347" s="175" t="n"/>
      <c r="H3347" s="175" t="n"/>
      <c r="I3347" s="175" t="n"/>
      <c r="J3347" s="175" t="n"/>
      <c r="K3347" s="175" t="n"/>
      <c r="L3347" s="175" t="n"/>
      <c r="M3347" s="175" t="n"/>
      <c r="N3347" s="175" t="n"/>
      <c r="O3347" s="175" t="n"/>
      <c r="P3347" s="175" t="n"/>
      <c r="Q3347" s="175" t="n"/>
      <c r="R3347" s="175" t="n"/>
      <c r="S3347" s="257" t="n"/>
      <c r="U3347" s="296" t="n"/>
      <c r="V3347" s="175" t="n"/>
      <c r="W3347" s="175" t="n"/>
      <c r="X3347" s="175" t="n"/>
      <c r="Y3347" s="175" t="n"/>
      <c r="Z3347" s="175" t="n"/>
      <c r="AA3347" s="175" t="n"/>
      <c r="AB3347" s="175" t="n"/>
      <c r="AC3347" s="175" t="n"/>
      <c r="AD3347" s="175" t="n"/>
      <c r="AE3347" s="175" t="n"/>
      <c r="AF3347" s="175" t="n"/>
      <c r="AG3347" s="175" t="n"/>
      <c r="AH3347" s="175" t="n"/>
      <c r="AI3347" s="175" t="n"/>
      <c r="AJ3347" s="175" t="n"/>
    </row>
    <row r="3348">
      <c r="B3348" s="175" t="n"/>
      <c r="C3348" s="175" t="n"/>
      <c r="D3348" s="175" t="n"/>
      <c r="E3348" s="175" t="n"/>
      <c r="F3348" s="175" t="n"/>
      <c r="G3348" s="175" t="n"/>
      <c r="H3348" s="175" t="n"/>
      <c r="I3348" s="175" t="n"/>
      <c r="J3348" s="175" t="n"/>
      <c r="K3348" s="175" t="n"/>
      <c r="L3348" s="175" t="n"/>
      <c r="M3348" s="175" t="n"/>
      <c r="N3348" s="175" t="n"/>
      <c r="O3348" s="175" t="n"/>
      <c r="P3348" s="175" t="n"/>
      <c r="Q3348" s="175" t="n"/>
      <c r="R3348" s="175" t="n"/>
      <c r="S3348" s="257" t="n"/>
      <c r="U3348" s="296" t="n"/>
      <c r="V3348" s="175" t="n"/>
      <c r="W3348" s="175" t="n"/>
      <c r="X3348" s="175" t="n"/>
      <c r="Y3348" s="175" t="n"/>
      <c r="Z3348" s="175" t="n"/>
      <c r="AA3348" s="175" t="n"/>
      <c r="AB3348" s="175" t="n"/>
      <c r="AC3348" s="175" t="n"/>
      <c r="AD3348" s="175" t="n"/>
      <c r="AE3348" s="175" t="n"/>
      <c r="AF3348" s="175" t="n"/>
      <c r="AG3348" s="175" t="n"/>
      <c r="AH3348" s="175" t="n"/>
      <c r="AI3348" s="175" t="n"/>
      <c r="AJ3348" s="175" t="n"/>
    </row>
    <row r="3349">
      <c r="B3349" s="175" t="n"/>
      <c r="C3349" s="175" t="n"/>
      <c r="D3349" s="175" t="n"/>
      <c r="E3349" s="175" t="n"/>
      <c r="F3349" s="175" t="n"/>
      <c r="G3349" s="175" t="n"/>
      <c r="H3349" s="175" t="n"/>
      <c r="I3349" s="175" t="n"/>
      <c r="J3349" s="175" t="n"/>
      <c r="K3349" s="175" t="n"/>
      <c r="L3349" s="175" t="n"/>
      <c r="M3349" s="175" t="n"/>
      <c r="N3349" s="175" t="n"/>
      <c r="O3349" s="175" t="n"/>
      <c r="P3349" s="175" t="n"/>
      <c r="Q3349" s="175" t="n"/>
      <c r="R3349" s="175" t="n"/>
      <c r="S3349" s="257" t="n"/>
      <c r="U3349" s="296" t="n"/>
      <c r="V3349" s="175" t="n"/>
      <c r="W3349" s="175" t="n"/>
      <c r="X3349" s="175" t="n"/>
      <c r="Y3349" s="175" t="n"/>
      <c r="Z3349" s="175" t="n"/>
      <c r="AA3349" s="175" t="n"/>
      <c r="AB3349" s="175" t="n"/>
      <c r="AC3349" s="175" t="n"/>
      <c r="AD3349" s="175" t="n"/>
      <c r="AE3349" s="175" t="n"/>
      <c r="AF3349" s="175" t="n"/>
      <c r="AG3349" s="175" t="n"/>
      <c r="AH3349" s="175" t="n"/>
      <c r="AI3349" s="175" t="n"/>
      <c r="AJ3349" s="175" t="n"/>
    </row>
    <row r="3350">
      <c r="B3350" s="175" t="n"/>
      <c r="C3350" s="175" t="n"/>
      <c r="D3350" s="175" t="n"/>
      <c r="E3350" s="175" t="n"/>
      <c r="F3350" s="175" t="n"/>
      <c r="G3350" s="175" t="n"/>
      <c r="H3350" s="175" t="n"/>
      <c r="I3350" s="175" t="n"/>
      <c r="J3350" s="175" t="n"/>
      <c r="K3350" s="175" t="n"/>
      <c r="L3350" s="175" t="n"/>
      <c r="M3350" s="175" t="n"/>
      <c r="N3350" s="175" t="n"/>
      <c r="O3350" s="175" t="n"/>
      <c r="P3350" s="175" t="n"/>
      <c r="Q3350" s="175" t="n"/>
      <c r="R3350" s="175" t="n"/>
      <c r="S3350" s="257" t="n"/>
      <c r="U3350" s="296" t="n"/>
      <c r="V3350" s="175" t="n"/>
      <c r="W3350" s="175" t="n"/>
      <c r="X3350" s="175" t="n"/>
      <c r="Y3350" s="175" t="n"/>
      <c r="Z3350" s="175" t="n"/>
      <c r="AA3350" s="175" t="n"/>
      <c r="AB3350" s="175" t="n"/>
      <c r="AC3350" s="175" t="n"/>
      <c r="AD3350" s="175" t="n"/>
      <c r="AE3350" s="175" t="n"/>
      <c r="AF3350" s="175" t="n"/>
      <c r="AG3350" s="175" t="n"/>
      <c r="AH3350" s="175" t="n"/>
      <c r="AI3350" s="175" t="n"/>
      <c r="AJ3350" s="175" t="n"/>
    </row>
    <row r="3351">
      <c r="B3351" s="175" t="n"/>
      <c r="C3351" s="175" t="n"/>
      <c r="D3351" s="175" t="n"/>
      <c r="E3351" s="175" t="n"/>
      <c r="F3351" s="175" t="n"/>
      <c r="G3351" s="175" t="n"/>
      <c r="H3351" s="175" t="n"/>
      <c r="I3351" s="175" t="n"/>
      <c r="J3351" s="175" t="n"/>
      <c r="K3351" s="175" t="n"/>
      <c r="L3351" s="175" t="n"/>
      <c r="M3351" s="175" t="n"/>
      <c r="N3351" s="175" t="n"/>
      <c r="O3351" s="175" t="n"/>
      <c r="P3351" s="175" t="n"/>
      <c r="Q3351" s="175" t="n"/>
      <c r="R3351" s="175" t="n"/>
      <c r="S3351" s="257" t="n"/>
      <c r="U3351" s="296" t="n"/>
      <c r="V3351" s="175" t="n"/>
      <c r="W3351" s="175" t="n"/>
      <c r="X3351" s="175" t="n"/>
      <c r="Y3351" s="175" t="n"/>
      <c r="Z3351" s="175" t="n"/>
      <c r="AA3351" s="175" t="n"/>
      <c r="AB3351" s="175" t="n"/>
      <c r="AC3351" s="175" t="n"/>
      <c r="AD3351" s="175" t="n"/>
      <c r="AE3351" s="175" t="n"/>
      <c r="AF3351" s="175" t="n"/>
      <c r="AG3351" s="175" t="n"/>
      <c r="AH3351" s="175" t="n"/>
      <c r="AI3351" s="175" t="n"/>
      <c r="AJ3351" s="175" t="n"/>
    </row>
    <row r="3352">
      <c r="B3352" s="175" t="n"/>
      <c r="C3352" s="175" t="n"/>
      <c r="D3352" s="175" t="n"/>
      <c r="E3352" s="175" t="n"/>
      <c r="F3352" s="175" t="n"/>
      <c r="G3352" s="175" t="n"/>
      <c r="H3352" s="175" t="n"/>
      <c r="I3352" s="175" t="n"/>
      <c r="J3352" s="175" t="n"/>
      <c r="K3352" s="175" t="n"/>
      <c r="L3352" s="175" t="n"/>
      <c r="M3352" s="175" t="n"/>
      <c r="N3352" s="175" t="n"/>
      <c r="O3352" s="175" t="n"/>
      <c r="P3352" s="175" t="n"/>
      <c r="Q3352" s="175" t="n"/>
      <c r="R3352" s="175" t="n"/>
      <c r="S3352" s="257" t="n"/>
      <c r="U3352" s="296" t="n"/>
      <c r="V3352" s="175" t="n"/>
      <c r="W3352" s="175" t="n"/>
      <c r="X3352" s="175" t="n"/>
      <c r="Y3352" s="175" t="n"/>
      <c r="Z3352" s="175" t="n"/>
      <c r="AA3352" s="175" t="n"/>
      <c r="AB3352" s="175" t="n"/>
      <c r="AC3352" s="175" t="n"/>
      <c r="AD3352" s="175" t="n"/>
      <c r="AE3352" s="175" t="n"/>
      <c r="AF3352" s="175" t="n"/>
      <c r="AG3352" s="175" t="n"/>
      <c r="AH3352" s="175" t="n"/>
      <c r="AI3352" s="175" t="n"/>
      <c r="AJ3352" s="175" t="n"/>
    </row>
    <row r="3353">
      <c r="B3353" s="175" t="n"/>
      <c r="C3353" s="175" t="n"/>
      <c r="D3353" s="175" t="n"/>
      <c r="E3353" s="175" t="n"/>
      <c r="F3353" s="175" t="n"/>
      <c r="G3353" s="175" t="n"/>
      <c r="H3353" s="175" t="n"/>
      <c r="I3353" s="175" t="n"/>
      <c r="J3353" s="175" t="n"/>
      <c r="K3353" s="175" t="n"/>
      <c r="L3353" s="175" t="n"/>
      <c r="M3353" s="175" t="n"/>
      <c r="N3353" s="175" t="n"/>
      <c r="O3353" s="175" t="n"/>
      <c r="P3353" s="175" t="n"/>
      <c r="Q3353" s="175" t="n"/>
      <c r="R3353" s="175" t="n"/>
      <c r="S3353" s="257" t="n"/>
      <c r="U3353" s="296" t="n"/>
      <c r="V3353" s="175" t="n"/>
      <c r="W3353" s="175" t="n"/>
      <c r="X3353" s="175" t="n"/>
      <c r="Y3353" s="175" t="n"/>
      <c r="Z3353" s="175" t="n"/>
      <c r="AA3353" s="175" t="n"/>
      <c r="AB3353" s="175" t="n"/>
      <c r="AC3353" s="175" t="n"/>
      <c r="AD3353" s="175" t="n"/>
      <c r="AE3353" s="175" t="n"/>
      <c r="AF3353" s="175" t="n"/>
      <c r="AG3353" s="175" t="n"/>
      <c r="AH3353" s="175" t="n"/>
      <c r="AI3353" s="175" t="n"/>
      <c r="AJ3353" s="175" t="n"/>
    </row>
    <row r="3354">
      <c r="B3354" s="175" t="n"/>
      <c r="C3354" s="175" t="n"/>
      <c r="D3354" s="175" t="n"/>
      <c r="E3354" s="175" t="n"/>
      <c r="F3354" s="175" t="n"/>
      <c r="G3354" s="175" t="n"/>
      <c r="H3354" s="175" t="n"/>
      <c r="I3354" s="175" t="n"/>
      <c r="J3354" s="175" t="n"/>
      <c r="K3354" s="175" t="n"/>
      <c r="L3354" s="175" t="n"/>
      <c r="M3354" s="175" t="n"/>
      <c r="N3354" s="175" t="n"/>
      <c r="O3354" s="175" t="n"/>
      <c r="P3354" s="175" t="n"/>
      <c r="Q3354" s="175" t="n"/>
      <c r="R3354" s="175" t="n"/>
      <c r="S3354" s="257" t="n"/>
      <c r="U3354" s="296" t="n"/>
      <c r="V3354" s="175" t="n"/>
      <c r="W3354" s="175" t="n"/>
      <c r="X3354" s="175" t="n"/>
      <c r="Y3354" s="175" t="n"/>
      <c r="Z3354" s="175" t="n"/>
      <c r="AA3354" s="175" t="n"/>
      <c r="AB3354" s="175" t="n"/>
      <c r="AC3354" s="175" t="n"/>
      <c r="AD3354" s="175" t="n"/>
      <c r="AE3354" s="175" t="n"/>
      <c r="AF3354" s="175" t="n"/>
      <c r="AG3354" s="175" t="n"/>
      <c r="AH3354" s="175" t="n"/>
      <c r="AI3354" s="175" t="n"/>
      <c r="AJ3354" s="175" t="n"/>
    </row>
    <row r="3355">
      <c r="B3355" s="175" t="n"/>
      <c r="C3355" s="175" t="n"/>
      <c r="D3355" s="175" t="n"/>
      <c r="E3355" s="175" t="n"/>
      <c r="F3355" s="175" t="n"/>
      <c r="G3355" s="175" t="n"/>
      <c r="H3355" s="175" t="n"/>
      <c r="I3355" s="175" t="n"/>
      <c r="J3355" s="175" t="n"/>
      <c r="K3355" s="175" t="n"/>
      <c r="L3355" s="175" t="n"/>
      <c r="M3355" s="175" t="n"/>
      <c r="N3355" s="175" t="n"/>
      <c r="O3355" s="175" t="n"/>
      <c r="P3355" s="175" t="n"/>
      <c r="Q3355" s="175" t="n"/>
      <c r="R3355" s="175" t="n"/>
      <c r="S3355" s="257" t="n"/>
      <c r="U3355" s="296" t="n"/>
      <c r="V3355" s="175" t="n"/>
      <c r="W3355" s="175" t="n"/>
      <c r="X3355" s="175" t="n"/>
      <c r="Y3355" s="175" t="n"/>
      <c r="Z3355" s="175" t="n"/>
      <c r="AA3355" s="175" t="n"/>
      <c r="AB3355" s="175" t="n"/>
      <c r="AC3355" s="175" t="n"/>
      <c r="AD3355" s="175" t="n"/>
      <c r="AE3355" s="175" t="n"/>
      <c r="AF3355" s="175" t="n"/>
      <c r="AG3355" s="175" t="n"/>
      <c r="AH3355" s="175" t="n"/>
      <c r="AI3355" s="175" t="n"/>
      <c r="AJ3355" s="175" t="n"/>
    </row>
    <row r="3356">
      <c r="B3356" s="175" t="n"/>
      <c r="C3356" s="175" t="n"/>
      <c r="D3356" s="175" t="n"/>
      <c r="E3356" s="175" t="n"/>
      <c r="F3356" s="175" t="n"/>
      <c r="G3356" s="175" t="n"/>
      <c r="H3356" s="175" t="n"/>
      <c r="I3356" s="175" t="n"/>
      <c r="J3356" s="175" t="n"/>
      <c r="K3356" s="175" t="n"/>
      <c r="L3356" s="175" t="n"/>
      <c r="M3356" s="175" t="n"/>
      <c r="N3356" s="175" t="n"/>
      <c r="O3356" s="175" t="n"/>
      <c r="P3356" s="175" t="n"/>
      <c r="Q3356" s="175" t="n"/>
      <c r="R3356" s="175" t="n"/>
      <c r="S3356" s="257" t="n"/>
      <c r="U3356" s="296" t="n"/>
      <c r="V3356" s="175" t="n"/>
      <c r="W3356" s="175" t="n"/>
      <c r="X3356" s="175" t="n"/>
      <c r="Y3356" s="175" t="n"/>
      <c r="Z3356" s="175" t="n"/>
      <c r="AA3356" s="175" t="n"/>
      <c r="AB3356" s="175" t="n"/>
      <c r="AC3356" s="175" t="n"/>
      <c r="AD3356" s="175" t="n"/>
      <c r="AE3356" s="175" t="n"/>
      <c r="AF3356" s="175" t="n"/>
      <c r="AG3356" s="175" t="n"/>
      <c r="AH3356" s="175" t="n"/>
      <c r="AI3356" s="175" t="n"/>
      <c r="AJ3356" s="175" t="n"/>
    </row>
    <row r="3357">
      <c r="B3357" s="175" t="n"/>
      <c r="C3357" s="175" t="n"/>
      <c r="D3357" s="175" t="n"/>
      <c r="E3357" s="175" t="n"/>
      <c r="F3357" s="175" t="n"/>
      <c r="G3357" s="175" t="n"/>
      <c r="H3357" s="175" t="n"/>
      <c r="I3357" s="175" t="n"/>
      <c r="J3357" s="175" t="n"/>
      <c r="K3357" s="175" t="n"/>
      <c r="L3357" s="175" t="n"/>
      <c r="M3357" s="175" t="n"/>
      <c r="N3357" s="175" t="n"/>
      <c r="O3357" s="175" t="n"/>
      <c r="P3357" s="175" t="n"/>
      <c r="Q3357" s="175" t="n"/>
      <c r="R3357" s="175" t="n"/>
      <c r="S3357" s="257" t="n"/>
      <c r="U3357" s="296" t="n"/>
      <c r="V3357" s="175" t="n"/>
      <c r="W3357" s="175" t="n"/>
      <c r="X3357" s="175" t="n"/>
      <c r="Y3357" s="175" t="n"/>
      <c r="Z3357" s="175" t="n"/>
      <c r="AA3357" s="175" t="n"/>
      <c r="AB3357" s="175" t="n"/>
      <c r="AC3357" s="175" t="n"/>
      <c r="AD3357" s="175" t="n"/>
      <c r="AE3357" s="175" t="n"/>
      <c r="AF3357" s="175" t="n"/>
      <c r="AG3357" s="175" t="n"/>
      <c r="AH3357" s="175" t="n"/>
      <c r="AI3357" s="175" t="n"/>
      <c r="AJ3357" s="175" t="n"/>
    </row>
    <row r="3358">
      <c r="B3358" s="175" t="n"/>
      <c r="C3358" s="175" t="n"/>
      <c r="D3358" s="175" t="n"/>
      <c r="E3358" s="175" t="n"/>
      <c r="F3358" s="175" t="n"/>
      <c r="G3358" s="175" t="n"/>
      <c r="H3358" s="175" t="n"/>
      <c r="I3358" s="175" t="n"/>
      <c r="J3358" s="175" t="n"/>
      <c r="K3358" s="175" t="n"/>
      <c r="L3358" s="175" t="n"/>
      <c r="M3358" s="175" t="n"/>
      <c r="N3358" s="175" t="n"/>
      <c r="O3358" s="175" t="n"/>
      <c r="P3358" s="175" t="n"/>
      <c r="Q3358" s="175" t="n"/>
      <c r="R3358" s="175" t="n"/>
      <c r="S3358" s="257" t="n"/>
      <c r="U3358" s="296" t="n"/>
      <c r="V3358" s="175" t="n"/>
      <c r="W3358" s="175" t="n"/>
      <c r="X3358" s="175" t="n"/>
      <c r="Y3358" s="175" t="n"/>
      <c r="Z3358" s="175" t="n"/>
      <c r="AA3358" s="175" t="n"/>
      <c r="AB3358" s="175" t="n"/>
      <c r="AC3358" s="175" t="n"/>
      <c r="AD3358" s="175" t="n"/>
      <c r="AE3358" s="175" t="n"/>
      <c r="AF3358" s="175" t="n"/>
      <c r="AG3358" s="175" t="n"/>
      <c r="AH3358" s="175" t="n"/>
      <c r="AI3358" s="175" t="n"/>
      <c r="AJ3358" s="175" t="n"/>
    </row>
    <row r="3359">
      <c r="B3359" s="175" t="n"/>
      <c r="C3359" s="175" t="n"/>
      <c r="D3359" s="175" t="n"/>
      <c r="E3359" s="175" t="n"/>
      <c r="F3359" s="175" t="n"/>
      <c r="G3359" s="175" t="n"/>
      <c r="H3359" s="175" t="n"/>
      <c r="I3359" s="175" t="n"/>
      <c r="J3359" s="175" t="n"/>
      <c r="K3359" s="175" t="n"/>
      <c r="L3359" s="175" t="n"/>
      <c r="M3359" s="175" t="n"/>
      <c r="N3359" s="175" t="n"/>
      <c r="O3359" s="175" t="n"/>
      <c r="P3359" s="175" t="n"/>
      <c r="Q3359" s="175" t="n"/>
      <c r="R3359" s="175" t="n"/>
      <c r="S3359" s="257" t="n"/>
      <c r="U3359" s="296" t="n"/>
      <c r="V3359" s="175" t="n"/>
      <c r="W3359" s="175" t="n"/>
      <c r="X3359" s="175" t="n"/>
      <c r="Y3359" s="175" t="n"/>
      <c r="Z3359" s="175" t="n"/>
      <c r="AA3359" s="175" t="n"/>
      <c r="AB3359" s="175" t="n"/>
      <c r="AC3359" s="175" t="n"/>
      <c r="AD3359" s="175" t="n"/>
      <c r="AE3359" s="175" t="n"/>
      <c r="AF3359" s="175" t="n"/>
      <c r="AG3359" s="175" t="n"/>
      <c r="AH3359" s="175" t="n"/>
      <c r="AI3359" s="175" t="n"/>
      <c r="AJ3359" s="175" t="n"/>
    </row>
    <row r="3360">
      <c r="B3360" s="175" t="n"/>
      <c r="C3360" s="175" t="n"/>
      <c r="D3360" s="175" t="n"/>
      <c r="E3360" s="175" t="n"/>
      <c r="F3360" s="175" t="n"/>
      <c r="G3360" s="175" t="n"/>
      <c r="H3360" s="175" t="n"/>
      <c r="I3360" s="175" t="n"/>
      <c r="J3360" s="175" t="n"/>
      <c r="K3360" s="175" t="n"/>
      <c r="L3360" s="175" t="n"/>
      <c r="M3360" s="175" t="n"/>
      <c r="N3360" s="175" t="n"/>
      <c r="O3360" s="175" t="n"/>
      <c r="P3360" s="175" t="n"/>
      <c r="Q3360" s="175" t="n"/>
      <c r="R3360" s="175" t="n"/>
      <c r="S3360" s="257" t="n"/>
      <c r="U3360" s="296" t="n"/>
      <c r="V3360" s="175" t="n"/>
      <c r="W3360" s="175" t="n"/>
      <c r="X3360" s="175" t="n"/>
      <c r="Y3360" s="175" t="n"/>
      <c r="Z3360" s="175" t="n"/>
      <c r="AA3360" s="175" t="n"/>
      <c r="AB3360" s="175" t="n"/>
      <c r="AC3360" s="175" t="n"/>
      <c r="AD3360" s="175" t="n"/>
      <c r="AE3360" s="175" t="n"/>
      <c r="AF3360" s="175" t="n"/>
      <c r="AG3360" s="175" t="n"/>
      <c r="AH3360" s="175" t="n"/>
      <c r="AI3360" s="175" t="n"/>
      <c r="AJ3360" s="175" t="n"/>
    </row>
    <row r="3361">
      <c r="B3361" s="175" t="n"/>
      <c r="C3361" s="175" t="n"/>
      <c r="D3361" s="175" t="n"/>
      <c r="E3361" s="175" t="n"/>
      <c r="F3361" s="175" t="n"/>
      <c r="G3361" s="175" t="n"/>
      <c r="H3361" s="175" t="n"/>
      <c r="I3361" s="175" t="n"/>
      <c r="J3361" s="175" t="n"/>
      <c r="K3361" s="175" t="n"/>
      <c r="L3361" s="175" t="n"/>
      <c r="M3361" s="175" t="n"/>
      <c r="N3361" s="175" t="n"/>
      <c r="O3361" s="175" t="n"/>
      <c r="P3361" s="175" t="n"/>
      <c r="Q3361" s="175" t="n"/>
      <c r="R3361" s="175" t="n"/>
      <c r="S3361" s="257" t="n"/>
      <c r="U3361" s="296" t="n"/>
      <c r="V3361" s="175" t="n"/>
      <c r="W3361" s="175" t="n"/>
      <c r="X3361" s="175" t="n"/>
      <c r="Y3361" s="175" t="n"/>
      <c r="Z3361" s="175" t="n"/>
      <c r="AA3361" s="175" t="n"/>
      <c r="AB3361" s="175" t="n"/>
      <c r="AC3361" s="175" t="n"/>
      <c r="AD3361" s="175" t="n"/>
      <c r="AE3361" s="175" t="n"/>
      <c r="AF3361" s="175" t="n"/>
      <c r="AG3361" s="175" t="n"/>
      <c r="AH3361" s="175" t="n"/>
      <c r="AI3361" s="175" t="n"/>
      <c r="AJ3361" s="175" t="n"/>
    </row>
    <row r="3362">
      <c r="B3362" s="175" t="n"/>
      <c r="C3362" s="175" t="n"/>
      <c r="D3362" s="175" t="n"/>
      <c r="E3362" s="175" t="n"/>
      <c r="F3362" s="175" t="n"/>
      <c r="G3362" s="175" t="n"/>
      <c r="H3362" s="175" t="n"/>
      <c r="I3362" s="175" t="n"/>
      <c r="J3362" s="175" t="n"/>
      <c r="K3362" s="175" t="n"/>
      <c r="L3362" s="175" t="n"/>
      <c r="M3362" s="175" t="n"/>
      <c r="N3362" s="175" t="n"/>
      <c r="O3362" s="175" t="n"/>
      <c r="P3362" s="175" t="n"/>
      <c r="Q3362" s="175" t="n"/>
      <c r="R3362" s="175" t="n"/>
      <c r="S3362" s="257" t="n"/>
      <c r="U3362" s="296" t="n"/>
      <c r="V3362" s="175" t="n"/>
      <c r="W3362" s="175" t="n"/>
      <c r="X3362" s="175" t="n"/>
      <c r="Y3362" s="175" t="n"/>
      <c r="Z3362" s="175" t="n"/>
      <c r="AA3362" s="175" t="n"/>
      <c r="AB3362" s="175" t="n"/>
      <c r="AC3362" s="175" t="n"/>
      <c r="AD3362" s="175" t="n"/>
      <c r="AE3362" s="175" t="n"/>
      <c r="AF3362" s="175" t="n"/>
      <c r="AG3362" s="175" t="n"/>
      <c r="AH3362" s="175" t="n"/>
      <c r="AI3362" s="175" t="n"/>
      <c r="AJ3362" s="175" t="n"/>
    </row>
    <row r="3363">
      <c r="B3363" s="175" t="n"/>
      <c r="C3363" s="175" t="n"/>
      <c r="D3363" s="175" t="n"/>
      <c r="E3363" s="175" t="n"/>
      <c r="F3363" s="175" t="n"/>
      <c r="G3363" s="175" t="n"/>
      <c r="H3363" s="175" t="n"/>
      <c r="I3363" s="175" t="n"/>
      <c r="J3363" s="175" t="n"/>
      <c r="K3363" s="175" t="n"/>
      <c r="L3363" s="175" t="n"/>
      <c r="M3363" s="175" t="n"/>
      <c r="N3363" s="175" t="n"/>
      <c r="O3363" s="175" t="n"/>
      <c r="P3363" s="175" t="n"/>
      <c r="Q3363" s="175" t="n"/>
      <c r="R3363" s="175" t="n"/>
      <c r="S3363" s="257" t="n"/>
      <c r="U3363" s="296" t="n"/>
      <c r="V3363" s="175" t="n"/>
      <c r="W3363" s="175" t="n"/>
      <c r="X3363" s="175" t="n"/>
      <c r="Y3363" s="175" t="n"/>
      <c r="Z3363" s="175" t="n"/>
      <c r="AA3363" s="175" t="n"/>
      <c r="AB3363" s="175" t="n"/>
      <c r="AC3363" s="175" t="n"/>
      <c r="AD3363" s="175" t="n"/>
      <c r="AE3363" s="175" t="n"/>
      <c r="AF3363" s="175" t="n"/>
      <c r="AG3363" s="175" t="n"/>
      <c r="AH3363" s="175" t="n"/>
      <c r="AI3363" s="175" t="n"/>
      <c r="AJ3363" s="175" t="n"/>
    </row>
    <row r="3364">
      <c r="B3364" s="175" t="n"/>
      <c r="C3364" s="175" t="n"/>
      <c r="D3364" s="175" t="n"/>
      <c r="E3364" s="175" t="n"/>
      <c r="F3364" s="175" t="n"/>
      <c r="G3364" s="175" t="n"/>
      <c r="H3364" s="175" t="n"/>
      <c r="I3364" s="175" t="n"/>
      <c r="J3364" s="175" t="n"/>
      <c r="K3364" s="175" t="n"/>
      <c r="L3364" s="175" t="n"/>
      <c r="M3364" s="175" t="n"/>
      <c r="N3364" s="175" t="n"/>
      <c r="O3364" s="175" t="n"/>
      <c r="P3364" s="175" t="n"/>
      <c r="Q3364" s="175" t="n"/>
      <c r="R3364" s="175" t="n"/>
      <c r="S3364" s="257" t="n"/>
      <c r="U3364" s="296" t="n"/>
      <c r="V3364" s="175" t="n"/>
      <c r="W3364" s="175" t="n"/>
      <c r="X3364" s="175" t="n"/>
      <c r="Y3364" s="175" t="n"/>
      <c r="Z3364" s="175" t="n"/>
      <c r="AA3364" s="175" t="n"/>
      <c r="AB3364" s="175" t="n"/>
      <c r="AC3364" s="175" t="n"/>
      <c r="AD3364" s="175" t="n"/>
      <c r="AE3364" s="175" t="n"/>
      <c r="AF3364" s="175" t="n"/>
      <c r="AG3364" s="175" t="n"/>
      <c r="AH3364" s="175" t="n"/>
      <c r="AI3364" s="175" t="n"/>
      <c r="AJ3364" s="175" t="n"/>
    </row>
    <row r="3365">
      <c r="B3365" s="175" t="n"/>
      <c r="C3365" s="175" t="n"/>
      <c r="D3365" s="175" t="n"/>
      <c r="E3365" s="175" t="n"/>
      <c r="F3365" s="175" t="n"/>
      <c r="G3365" s="175" t="n"/>
      <c r="H3365" s="175" t="n"/>
      <c r="I3365" s="175" t="n"/>
      <c r="J3365" s="175" t="n"/>
      <c r="K3365" s="175" t="n"/>
      <c r="L3365" s="175" t="n"/>
      <c r="M3365" s="175" t="n"/>
      <c r="N3365" s="175" t="n"/>
      <c r="O3365" s="175" t="n"/>
      <c r="P3365" s="175" t="n"/>
      <c r="Q3365" s="175" t="n"/>
      <c r="R3365" s="175" t="n"/>
      <c r="S3365" s="257" t="n"/>
      <c r="U3365" s="296" t="n"/>
      <c r="V3365" s="175" t="n"/>
      <c r="W3365" s="175" t="n"/>
      <c r="X3365" s="175" t="n"/>
      <c r="Y3365" s="175" t="n"/>
      <c r="Z3365" s="175" t="n"/>
      <c r="AA3365" s="175" t="n"/>
      <c r="AB3365" s="175" t="n"/>
      <c r="AC3365" s="175" t="n"/>
      <c r="AD3365" s="175" t="n"/>
      <c r="AE3365" s="175" t="n"/>
      <c r="AF3365" s="175" t="n"/>
      <c r="AG3365" s="175" t="n"/>
      <c r="AH3365" s="175" t="n"/>
      <c r="AI3365" s="175" t="n"/>
      <c r="AJ3365" s="175" t="n"/>
    </row>
    <row r="3366">
      <c r="B3366" s="175" t="n"/>
      <c r="C3366" s="175" t="n"/>
      <c r="D3366" s="175" t="n"/>
      <c r="E3366" s="175" t="n"/>
      <c r="F3366" s="175" t="n"/>
      <c r="G3366" s="175" t="n"/>
      <c r="H3366" s="175" t="n"/>
      <c r="I3366" s="175" t="n"/>
      <c r="J3366" s="175" t="n"/>
      <c r="K3366" s="175" t="n"/>
      <c r="L3366" s="175" t="n"/>
      <c r="M3366" s="175" t="n"/>
      <c r="N3366" s="175" t="n"/>
      <c r="O3366" s="175" t="n"/>
      <c r="P3366" s="175" t="n"/>
      <c r="Q3366" s="175" t="n"/>
      <c r="R3366" s="175" t="n"/>
      <c r="S3366" s="257" t="n"/>
      <c r="U3366" s="296" t="n"/>
      <c r="V3366" s="175" t="n"/>
      <c r="W3366" s="175" t="n"/>
      <c r="X3366" s="175" t="n"/>
      <c r="Y3366" s="175" t="n"/>
      <c r="Z3366" s="175" t="n"/>
      <c r="AA3366" s="175" t="n"/>
      <c r="AB3366" s="175" t="n"/>
      <c r="AC3366" s="175" t="n"/>
      <c r="AD3366" s="175" t="n"/>
      <c r="AE3366" s="175" t="n"/>
      <c r="AF3366" s="175" t="n"/>
      <c r="AG3366" s="175" t="n"/>
      <c r="AH3366" s="175" t="n"/>
      <c r="AI3366" s="175" t="n"/>
      <c r="AJ3366" s="175" t="n"/>
    </row>
    <row r="3367">
      <c r="B3367" s="175" t="n"/>
      <c r="C3367" s="175" t="n"/>
      <c r="D3367" s="175" t="n"/>
      <c r="E3367" s="175" t="n"/>
      <c r="F3367" s="175" t="n"/>
      <c r="G3367" s="175" t="n"/>
      <c r="H3367" s="175" t="n"/>
      <c r="I3367" s="175" t="n"/>
      <c r="J3367" s="175" t="n"/>
      <c r="K3367" s="175" t="n"/>
      <c r="L3367" s="175" t="n"/>
      <c r="M3367" s="175" t="n"/>
      <c r="N3367" s="175" t="n"/>
      <c r="O3367" s="175" t="n"/>
      <c r="P3367" s="175" t="n"/>
      <c r="Q3367" s="175" t="n"/>
      <c r="R3367" s="175" t="n"/>
      <c r="S3367" s="257" t="n"/>
      <c r="U3367" s="296" t="n"/>
      <c r="V3367" s="175" t="n"/>
      <c r="W3367" s="175" t="n"/>
      <c r="X3367" s="175" t="n"/>
      <c r="Y3367" s="175" t="n"/>
      <c r="Z3367" s="175" t="n"/>
      <c r="AA3367" s="175" t="n"/>
      <c r="AB3367" s="175" t="n"/>
      <c r="AC3367" s="175" t="n"/>
      <c r="AD3367" s="175" t="n"/>
      <c r="AE3367" s="175" t="n"/>
      <c r="AF3367" s="175" t="n"/>
      <c r="AG3367" s="175" t="n"/>
      <c r="AH3367" s="175" t="n"/>
      <c r="AI3367" s="175" t="n"/>
      <c r="AJ3367" s="175" t="n"/>
    </row>
    <row r="3368">
      <c r="B3368" s="175" t="n"/>
      <c r="C3368" s="175" t="n"/>
      <c r="D3368" s="175" t="n"/>
      <c r="E3368" s="175" t="n"/>
      <c r="F3368" s="175" t="n"/>
      <c r="G3368" s="175" t="n"/>
      <c r="H3368" s="175" t="n"/>
      <c r="I3368" s="175" t="n"/>
      <c r="J3368" s="175" t="n"/>
      <c r="K3368" s="175" t="n"/>
      <c r="L3368" s="175" t="n"/>
      <c r="M3368" s="175" t="n"/>
      <c r="N3368" s="175" t="n"/>
      <c r="O3368" s="175" t="n"/>
      <c r="P3368" s="175" t="n"/>
      <c r="Q3368" s="175" t="n"/>
      <c r="R3368" s="175" t="n"/>
      <c r="S3368" s="257" t="n"/>
      <c r="U3368" s="296" t="n"/>
      <c r="V3368" s="175" t="n"/>
      <c r="W3368" s="175" t="n"/>
      <c r="X3368" s="175" t="n"/>
      <c r="Y3368" s="175" t="n"/>
      <c r="Z3368" s="175" t="n"/>
      <c r="AA3368" s="175" t="n"/>
      <c r="AB3368" s="175" t="n"/>
      <c r="AC3368" s="175" t="n"/>
      <c r="AD3368" s="175" t="n"/>
      <c r="AE3368" s="175" t="n"/>
      <c r="AF3368" s="175" t="n"/>
      <c r="AG3368" s="175" t="n"/>
      <c r="AH3368" s="175" t="n"/>
      <c r="AI3368" s="175" t="n"/>
      <c r="AJ3368" s="175" t="n"/>
    </row>
    <row r="3369">
      <c r="B3369" s="175" t="n"/>
      <c r="C3369" s="175" t="n"/>
      <c r="D3369" s="175" t="n"/>
      <c r="E3369" s="175" t="n"/>
      <c r="F3369" s="175" t="n"/>
      <c r="G3369" s="175" t="n"/>
      <c r="H3369" s="175" t="n"/>
      <c r="I3369" s="175" t="n"/>
      <c r="J3369" s="175" t="n"/>
      <c r="K3369" s="175" t="n"/>
      <c r="L3369" s="175" t="n"/>
      <c r="M3369" s="175" t="n"/>
      <c r="N3369" s="175" t="n"/>
      <c r="O3369" s="175" t="n"/>
      <c r="P3369" s="175" t="n"/>
      <c r="Q3369" s="175" t="n"/>
      <c r="R3369" s="175" t="n"/>
      <c r="S3369" s="257" t="n"/>
      <c r="U3369" s="296" t="n"/>
      <c r="V3369" s="175" t="n"/>
      <c r="W3369" s="175" t="n"/>
      <c r="X3369" s="175" t="n"/>
      <c r="Y3369" s="175" t="n"/>
      <c r="Z3369" s="175" t="n"/>
      <c r="AA3369" s="175" t="n"/>
      <c r="AB3369" s="175" t="n"/>
      <c r="AC3369" s="175" t="n"/>
      <c r="AD3369" s="175" t="n"/>
      <c r="AE3369" s="175" t="n"/>
      <c r="AF3369" s="175" t="n"/>
      <c r="AG3369" s="175" t="n"/>
      <c r="AH3369" s="175" t="n"/>
      <c r="AI3369" s="175" t="n"/>
      <c r="AJ3369" s="175" t="n"/>
    </row>
    <row r="3370">
      <c r="B3370" s="175" t="n"/>
      <c r="C3370" s="175" t="n"/>
      <c r="D3370" s="175" t="n"/>
      <c r="E3370" s="175" t="n"/>
      <c r="F3370" s="175" t="n"/>
      <c r="G3370" s="175" t="n"/>
      <c r="H3370" s="175" t="n"/>
      <c r="I3370" s="175" t="n"/>
      <c r="J3370" s="175" t="n"/>
      <c r="K3370" s="175" t="n"/>
      <c r="L3370" s="175" t="n"/>
      <c r="M3370" s="175" t="n"/>
      <c r="N3370" s="175" t="n"/>
      <c r="O3370" s="175" t="n"/>
      <c r="P3370" s="175" t="n"/>
      <c r="Q3370" s="175" t="n"/>
      <c r="R3370" s="175" t="n"/>
      <c r="S3370" s="257" t="n"/>
      <c r="U3370" s="296" t="n"/>
      <c r="V3370" s="175" t="n"/>
      <c r="W3370" s="175" t="n"/>
      <c r="X3370" s="175" t="n"/>
      <c r="Y3370" s="175" t="n"/>
      <c r="Z3370" s="175" t="n"/>
      <c r="AA3370" s="175" t="n"/>
      <c r="AB3370" s="175" t="n"/>
      <c r="AC3370" s="175" t="n"/>
      <c r="AD3370" s="175" t="n"/>
      <c r="AE3370" s="175" t="n"/>
      <c r="AF3370" s="175" t="n"/>
      <c r="AG3370" s="175" t="n"/>
      <c r="AH3370" s="175" t="n"/>
      <c r="AI3370" s="175" t="n"/>
      <c r="AJ3370" s="175" t="n"/>
    </row>
    <row r="3371">
      <c r="B3371" s="175" t="n"/>
      <c r="C3371" s="175" t="n"/>
      <c r="D3371" s="175" t="n"/>
      <c r="E3371" s="175" t="n"/>
      <c r="F3371" s="175" t="n"/>
      <c r="G3371" s="175" t="n"/>
      <c r="H3371" s="175" t="n"/>
      <c r="I3371" s="175" t="n"/>
      <c r="J3371" s="175" t="n"/>
      <c r="K3371" s="175" t="n"/>
      <c r="L3371" s="175" t="n"/>
      <c r="M3371" s="175" t="n"/>
      <c r="N3371" s="175" t="n"/>
      <c r="O3371" s="175" t="n"/>
      <c r="P3371" s="175" t="n"/>
      <c r="Q3371" s="175" t="n"/>
      <c r="R3371" s="175" t="n"/>
      <c r="S3371" s="257" t="n"/>
      <c r="U3371" s="296" t="n"/>
      <c r="V3371" s="175" t="n"/>
      <c r="W3371" s="175" t="n"/>
      <c r="X3371" s="175" t="n"/>
      <c r="Y3371" s="175" t="n"/>
      <c r="Z3371" s="175" t="n"/>
      <c r="AA3371" s="175" t="n"/>
      <c r="AB3371" s="175" t="n"/>
      <c r="AC3371" s="175" t="n"/>
      <c r="AD3371" s="175" t="n"/>
      <c r="AE3371" s="175" t="n"/>
      <c r="AF3371" s="175" t="n"/>
      <c r="AG3371" s="175" t="n"/>
      <c r="AH3371" s="175" t="n"/>
      <c r="AI3371" s="175" t="n"/>
      <c r="AJ3371" s="175" t="n"/>
    </row>
    <row r="3372">
      <c r="B3372" s="175" t="n"/>
      <c r="C3372" s="175" t="n"/>
      <c r="D3372" s="175" t="n"/>
      <c r="E3372" s="175" t="n"/>
      <c r="F3372" s="175" t="n"/>
      <c r="G3372" s="175" t="n"/>
      <c r="H3372" s="175" t="n"/>
      <c r="I3372" s="175" t="n"/>
      <c r="J3372" s="175" t="n"/>
      <c r="K3372" s="175" t="n"/>
      <c r="L3372" s="175" t="n"/>
      <c r="M3372" s="175" t="n"/>
      <c r="N3372" s="175" t="n"/>
      <c r="O3372" s="175" t="n"/>
      <c r="P3372" s="175" t="n"/>
      <c r="Q3372" s="175" t="n"/>
      <c r="R3372" s="175" t="n"/>
      <c r="S3372" s="257" t="n"/>
      <c r="U3372" s="296" t="n"/>
      <c r="V3372" s="175" t="n"/>
      <c r="W3372" s="175" t="n"/>
      <c r="X3372" s="175" t="n"/>
      <c r="Y3372" s="175" t="n"/>
      <c r="Z3372" s="175" t="n"/>
      <c r="AA3372" s="175" t="n"/>
      <c r="AB3372" s="175" t="n"/>
      <c r="AC3372" s="175" t="n"/>
      <c r="AD3372" s="175" t="n"/>
      <c r="AE3372" s="175" t="n"/>
      <c r="AF3372" s="175" t="n"/>
      <c r="AG3372" s="175" t="n"/>
      <c r="AH3372" s="175" t="n"/>
      <c r="AI3372" s="175" t="n"/>
      <c r="AJ3372" s="175" t="n"/>
    </row>
    <row r="3373">
      <c r="B3373" s="175" t="n"/>
      <c r="C3373" s="175" t="n"/>
      <c r="D3373" s="175" t="n"/>
      <c r="E3373" s="175" t="n"/>
      <c r="F3373" s="175" t="n"/>
      <c r="G3373" s="175" t="n"/>
      <c r="H3373" s="175" t="n"/>
      <c r="I3373" s="175" t="n"/>
      <c r="J3373" s="175" t="n"/>
      <c r="K3373" s="175" t="n"/>
      <c r="L3373" s="175" t="n"/>
      <c r="M3373" s="175" t="n"/>
      <c r="N3373" s="175" t="n"/>
      <c r="O3373" s="175" t="n"/>
      <c r="P3373" s="175" t="n"/>
      <c r="Q3373" s="175" t="n"/>
      <c r="R3373" s="175" t="n"/>
      <c r="S3373" s="257" t="n"/>
      <c r="U3373" s="296" t="n"/>
      <c r="V3373" s="175" t="n"/>
      <c r="W3373" s="175" t="n"/>
      <c r="X3373" s="175" t="n"/>
      <c r="Y3373" s="175" t="n"/>
      <c r="Z3373" s="175" t="n"/>
      <c r="AA3373" s="175" t="n"/>
      <c r="AB3373" s="175" t="n"/>
      <c r="AC3373" s="175" t="n"/>
      <c r="AD3373" s="175" t="n"/>
      <c r="AE3373" s="175" t="n"/>
      <c r="AF3373" s="175" t="n"/>
      <c r="AG3373" s="175" t="n"/>
      <c r="AH3373" s="175" t="n"/>
      <c r="AI3373" s="175" t="n"/>
      <c r="AJ3373" s="175" t="n"/>
    </row>
    <row r="3374">
      <c r="B3374" s="175" t="n"/>
      <c r="C3374" s="175" t="n"/>
      <c r="D3374" s="175" t="n"/>
      <c r="E3374" s="175" t="n"/>
      <c r="F3374" s="175" t="n"/>
      <c r="G3374" s="175" t="n"/>
      <c r="H3374" s="175" t="n"/>
      <c r="I3374" s="175" t="n"/>
      <c r="J3374" s="175" t="n"/>
      <c r="K3374" s="175" t="n"/>
      <c r="L3374" s="175" t="n"/>
      <c r="M3374" s="175" t="n"/>
      <c r="N3374" s="175" t="n"/>
      <c r="O3374" s="175" t="n"/>
      <c r="P3374" s="175" t="n"/>
      <c r="Q3374" s="175" t="n"/>
      <c r="R3374" s="175" t="n"/>
      <c r="S3374" s="257" t="n"/>
      <c r="U3374" s="296" t="n"/>
      <c r="V3374" s="175" t="n"/>
      <c r="W3374" s="175" t="n"/>
      <c r="X3374" s="175" t="n"/>
      <c r="Y3374" s="175" t="n"/>
      <c r="Z3374" s="175" t="n"/>
      <c r="AA3374" s="175" t="n"/>
      <c r="AB3374" s="175" t="n"/>
      <c r="AC3374" s="175" t="n"/>
      <c r="AD3374" s="175" t="n"/>
      <c r="AE3374" s="175" t="n"/>
      <c r="AF3374" s="175" t="n"/>
      <c r="AG3374" s="175" t="n"/>
      <c r="AH3374" s="175" t="n"/>
      <c r="AI3374" s="175" t="n"/>
      <c r="AJ3374" s="175" t="n"/>
    </row>
    <row r="3375">
      <c r="B3375" s="175" t="n"/>
      <c r="C3375" s="175" t="n"/>
      <c r="D3375" s="175" t="n"/>
      <c r="E3375" s="175" t="n"/>
      <c r="F3375" s="175" t="n"/>
      <c r="G3375" s="175" t="n"/>
      <c r="H3375" s="175" t="n"/>
      <c r="I3375" s="175" t="n"/>
      <c r="J3375" s="175" t="n"/>
      <c r="K3375" s="175" t="n"/>
      <c r="L3375" s="175" t="n"/>
      <c r="M3375" s="175" t="n"/>
      <c r="N3375" s="175" t="n"/>
      <c r="O3375" s="175" t="n"/>
      <c r="P3375" s="175" t="n"/>
      <c r="Q3375" s="175" t="n"/>
      <c r="R3375" s="175" t="n"/>
      <c r="S3375" s="257" t="n"/>
      <c r="U3375" s="296" t="n"/>
      <c r="V3375" s="175" t="n"/>
      <c r="W3375" s="175" t="n"/>
      <c r="X3375" s="175" t="n"/>
      <c r="Y3375" s="175" t="n"/>
      <c r="Z3375" s="175" t="n"/>
      <c r="AA3375" s="175" t="n"/>
      <c r="AB3375" s="175" t="n"/>
      <c r="AC3375" s="175" t="n"/>
      <c r="AD3375" s="175" t="n"/>
      <c r="AE3375" s="175" t="n"/>
      <c r="AF3375" s="175" t="n"/>
      <c r="AG3375" s="175" t="n"/>
      <c r="AH3375" s="175" t="n"/>
      <c r="AI3375" s="175" t="n"/>
      <c r="AJ3375" s="175" t="n"/>
    </row>
    <row r="3376">
      <c r="B3376" s="175" t="n"/>
      <c r="C3376" s="175" t="n"/>
      <c r="D3376" s="175" t="n"/>
      <c r="E3376" s="175" t="n"/>
      <c r="F3376" s="175" t="n"/>
      <c r="G3376" s="175" t="n"/>
      <c r="H3376" s="175" t="n"/>
      <c r="I3376" s="175" t="n"/>
      <c r="J3376" s="175" t="n"/>
      <c r="K3376" s="175" t="n"/>
      <c r="L3376" s="175" t="n"/>
      <c r="M3376" s="175" t="n"/>
      <c r="N3376" s="175" t="n"/>
      <c r="O3376" s="175" t="n"/>
      <c r="P3376" s="175" t="n"/>
      <c r="Q3376" s="175" t="n"/>
      <c r="R3376" s="175" t="n"/>
      <c r="S3376" s="257" t="n"/>
      <c r="U3376" s="296" t="n"/>
      <c r="V3376" s="175" t="n"/>
      <c r="W3376" s="175" t="n"/>
      <c r="X3376" s="175" t="n"/>
      <c r="Y3376" s="175" t="n"/>
      <c r="Z3376" s="175" t="n"/>
      <c r="AA3376" s="175" t="n"/>
      <c r="AB3376" s="175" t="n"/>
      <c r="AC3376" s="175" t="n"/>
      <c r="AD3376" s="175" t="n"/>
      <c r="AE3376" s="175" t="n"/>
      <c r="AF3376" s="175" t="n"/>
      <c r="AG3376" s="175" t="n"/>
      <c r="AH3376" s="175" t="n"/>
      <c r="AI3376" s="175" t="n"/>
      <c r="AJ3376" s="175" t="n"/>
    </row>
    <row r="3377">
      <c r="B3377" s="175" t="n"/>
      <c r="C3377" s="175" t="n"/>
      <c r="D3377" s="175" t="n"/>
      <c r="E3377" s="175" t="n"/>
      <c r="F3377" s="175" t="n"/>
      <c r="G3377" s="175" t="n"/>
      <c r="H3377" s="175" t="n"/>
      <c r="I3377" s="175" t="n"/>
      <c r="J3377" s="175" t="n"/>
      <c r="K3377" s="175" t="n"/>
      <c r="L3377" s="175" t="n"/>
      <c r="M3377" s="175" t="n"/>
      <c r="N3377" s="175" t="n"/>
      <c r="O3377" s="175" t="n"/>
      <c r="P3377" s="175" t="n"/>
      <c r="Q3377" s="175" t="n"/>
      <c r="R3377" s="175" t="n"/>
      <c r="S3377" s="257" t="n"/>
      <c r="U3377" s="296" t="n"/>
      <c r="V3377" s="175" t="n"/>
      <c r="W3377" s="175" t="n"/>
      <c r="X3377" s="175" t="n"/>
      <c r="Y3377" s="175" t="n"/>
      <c r="Z3377" s="175" t="n"/>
      <c r="AA3377" s="175" t="n"/>
      <c r="AB3377" s="175" t="n"/>
      <c r="AC3377" s="175" t="n"/>
      <c r="AD3377" s="175" t="n"/>
      <c r="AE3377" s="175" t="n"/>
      <c r="AF3377" s="175" t="n"/>
      <c r="AG3377" s="175" t="n"/>
      <c r="AH3377" s="175" t="n"/>
      <c r="AI3377" s="175" t="n"/>
      <c r="AJ3377" s="175" t="n"/>
    </row>
    <row r="3378">
      <c r="B3378" s="175" t="n"/>
      <c r="C3378" s="175" t="n"/>
      <c r="D3378" s="175" t="n"/>
      <c r="E3378" s="175" t="n"/>
      <c r="F3378" s="175" t="n"/>
      <c r="G3378" s="175" t="n"/>
      <c r="H3378" s="175" t="n"/>
      <c r="I3378" s="175" t="n"/>
      <c r="J3378" s="175" t="n"/>
      <c r="K3378" s="175" t="n"/>
      <c r="L3378" s="175" t="n"/>
      <c r="M3378" s="175" t="n"/>
      <c r="N3378" s="175" t="n"/>
      <c r="O3378" s="175" t="n"/>
      <c r="P3378" s="175" t="n"/>
      <c r="Q3378" s="175" t="n"/>
      <c r="R3378" s="175" t="n"/>
      <c r="S3378" s="257" t="n"/>
      <c r="U3378" s="296" t="n"/>
      <c r="V3378" s="175" t="n"/>
      <c r="W3378" s="175" t="n"/>
      <c r="X3378" s="175" t="n"/>
      <c r="Y3378" s="175" t="n"/>
      <c r="Z3378" s="175" t="n"/>
      <c r="AA3378" s="175" t="n"/>
      <c r="AB3378" s="175" t="n"/>
      <c r="AC3378" s="175" t="n"/>
      <c r="AD3378" s="175" t="n"/>
      <c r="AE3378" s="175" t="n"/>
      <c r="AF3378" s="175" t="n"/>
      <c r="AG3378" s="175" t="n"/>
      <c r="AH3378" s="175" t="n"/>
      <c r="AI3378" s="175" t="n"/>
      <c r="AJ3378" s="175" t="n"/>
    </row>
    <row r="3379">
      <c r="B3379" s="175" t="n"/>
      <c r="C3379" s="175" t="n"/>
      <c r="D3379" s="175" t="n"/>
      <c r="E3379" s="175" t="n"/>
      <c r="F3379" s="175" t="n"/>
      <c r="G3379" s="175" t="n"/>
      <c r="H3379" s="175" t="n"/>
      <c r="I3379" s="175" t="n"/>
      <c r="J3379" s="175" t="n"/>
      <c r="K3379" s="175" t="n"/>
      <c r="L3379" s="175" t="n"/>
      <c r="M3379" s="175" t="n"/>
      <c r="N3379" s="175" t="n"/>
      <c r="O3379" s="175" t="n"/>
      <c r="P3379" s="175" t="n"/>
      <c r="Q3379" s="175" t="n"/>
      <c r="R3379" s="175" t="n"/>
      <c r="S3379" s="257" t="n"/>
      <c r="U3379" s="296" t="n"/>
      <c r="V3379" s="175" t="n"/>
      <c r="W3379" s="175" t="n"/>
      <c r="X3379" s="175" t="n"/>
      <c r="Y3379" s="175" t="n"/>
      <c r="Z3379" s="175" t="n"/>
      <c r="AA3379" s="175" t="n"/>
      <c r="AB3379" s="175" t="n"/>
      <c r="AC3379" s="175" t="n"/>
      <c r="AD3379" s="175" t="n"/>
      <c r="AE3379" s="175" t="n"/>
      <c r="AF3379" s="175" t="n"/>
      <c r="AG3379" s="175" t="n"/>
      <c r="AH3379" s="175" t="n"/>
      <c r="AI3379" s="175" t="n"/>
      <c r="AJ3379" s="175" t="n"/>
    </row>
    <row r="3380">
      <c r="B3380" s="175" t="n"/>
      <c r="C3380" s="175" t="n"/>
      <c r="D3380" s="175" t="n"/>
      <c r="E3380" s="175" t="n"/>
      <c r="F3380" s="175" t="n"/>
      <c r="G3380" s="175" t="n"/>
      <c r="H3380" s="175" t="n"/>
      <c r="I3380" s="175" t="n"/>
      <c r="J3380" s="175" t="n"/>
      <c r="K3380" s="175" t="n"/>
      <c r="L3380" s="175" t="n"/>
      <c r="M3380" s="175" t="n"/>
      <c r="N3380" s="175" t="n"/>
      <c r="O3380" s="175" t="n"/>
      <c r="P3380" s="175" t="n"/>
      <c r="Q3380" s="175" t="n"/>
      <c r="R3380" s="175" t="n"/>
      <c r="S3380" s="257" t="n"/>
      <c r="U3380" s="296" t="n"/>
      <c r="V3380" s="175" t="n"/>
      <c r="W3380" s="175" t="n"/>
      <c r="X3380" s="175" t="n"/>
      <c r="Y3380" s="175" t="n"/>
      <c r="Z3380" s="175" t="n"/>
      <c r="AA3380" s="175" t="n"/>
      <c r="AB3380" s="175" t="n"/>
      <c r="AC3380" s="175" t="n"/>
      <c r="AD3380" s="175" t="n"/>
      <c r="AE3380" s="175" t="n"/>
      <c r="AF3380" s="175" t="n"/>
      <c r="AG3380" s="175" t="n"/>
      <c r="AH3380" s="175" t="n"/>
      <c r="AI3380" s="175" t="n"/>
      <c r="AJ3380" s="175" t="n"/>
    </row>
    <row r="3381">
      <c r="B3381" s="175" t="n"/>
      <c r="C3381" s="175" t="n"/>
      <c r="D3381" s="175" t="n"/>
      <c r="E3381" s="175" t="n"/>
      <c r="F3381" s="175" t="n"/>
      <c r="G3381" s="175" t="n"/>
      <c r="H3381" s="175" t="n"/>
      <c r="I3381" s="175" t="n"/>
      <c r="J3381" s="175" t="n"/>
      <c r="K3381" s="175" t="n"/>
      <c r="L3381" s="175" t="n"/>
      <c r="M3381" s="175" t="n"/>
      <c r="N3381" s="175" t="n"/>
      <c r="O3381" s="175" t="n"/>
      <c r="P3381" s="175" t="n"/>
      <c r="Q3381" s="175" t="n"/>
      <c r="R3381" s="175" t="n"/>
      <c r="S3381" s="257" t="n"/>
      <c r="U3381" s="296" t="n"/>
      <c r="V3381" s="175" t="n"/>
      <c r="W3381" s="175" t="n"/>
      <c r="X3381" s="175" t="n"/>
      <c r="Y3381" s="175" t="n"/>
      <c r="Z3381" s="175" t="n"/>
      <c r="AA3381" s="175" t="n"/>
      <c r="AB3381" s="175" t="n"/>
      <c r="AC3381" s="175" t="n"/>
      <c r="AD3381" s="175" t="n"/>
      <c r="AE3381" s="175" t="n"/>
      <c r="AF3381" s="175" t="n"/>
      <c r="AG3381" s="175" t="n"/>
      <c r="AH3381" s="175" t="n"/>
      <c r="AI3381" s="175" t="n"/>
      <c r="AJ3381" s="175" t="n"/>
    </row>
    <row r="3382">
      <c r="B3382" s="175" t="n"/>
      <c r="C3382" s="175" t="n"/>
      <c r="D3382" s="175" t="n"/>
      <c r="E3382" s="175" t="n"/>
      <c r="F3382" s="175" t="n"/>
      <c r="G3382" s="175" t="n"/>
      <c r="H3382" s="175" t="n"/>
      <c r="I3382" s="175" t="n"/>
      <c r="J3382" s="175" t="n"/>
      <c r="K3382" s="175" t="n"/>
      <c r="L3382" s="175" t="n"/>
      <c r="M3382" s="175" t="n"/>
      <c r="N3382" s="175" t="n"/>
      <c r="O3382" s="175" t="n"/>
      <c r="P3382" s="175" t="n"/>
      <c r="Q3382" s="175" t="n"/>
      <c r="R3382" s="175" t="n"/>
      <c r="S3382" s="257" t="n"/>
      <c r="U3382" s="296" t="n"/>
      <c r="V3382" s="175" t="n"/>
      <c r="W3382" s="175" t="n"/>
      <c r="X3382" s="175" t="n"/>
      <c r="Y3382" s="175" t="n"/>
      <c r="Z3382" s="175" t="n"/>
      <c r="AA3382" s="175" t="n"/>
      <c r="AB3382" s="175" t="n"/>
      <c r="AC3382" s="175" t="n"/>
      <c r="AD3382" s="175" t="n"/>
      <c r="AE3382" s="175" t="n"/>
      <c r="AF3382" s="175" t="n"/>
      <c r="AG3382" s="175" t="n"/>
      <c r="AH3382" s="175" t="n"/>
      <c r="AI3382" s="175" t="n"/>
      <c r="AJ3382" s="175" t="n"/>
    </row>
    <row r="3383">
      <c r="B3383" s="175" t="n"/>
      <c r="C3383" s="175" t="n"/>
      <c r="D3383" s="175" t="n"/>
      <c r="E3383" s="175" t="n"/>
      <c r="F3383" s="175" t="n"/>
      <c r="G3383" s="175" t="n"/>
      <c r="H3383" s="175" t="n"/>
      <c r="I3383" s="175" t="n"/>
      <c r="J3383" s="175" t="n"/>
      <c r="K3383" s="175" t="n"/>
      <c r="L3383" s="175" t="n"/>
      <c r="M3383" s="175" t="n"/>
      <c r="N3383" s="175" t="n"/>
      <c r="O3383" s="175" t="n"/>
      <c r="P3383" s="175" t="n"/>
      <c r="Q3383" s="175" t="n"/>
      <c r="R3383" s="175" t="n"/>
      <c r="S3383" s="257" t="n"/>
      <c r="U3383" s="296" t="n"/>
      <c r="V3383" s="175" t="n"/>
      <c r="W3383" s="175" t="n"/>
      <c r="X3383" s="175" t="n"/>
      <c r="Y3383" s="175" t="n"/>
      <c r="Z3383" s="175" t="n"/>
      <c r="AA3383" s="175" t="n"/>
      <c r="AB3383" s="175" t="n"/>
      <c r="AC3383" s="175" t="n"/>
      <c r="AD3383" s="175" t="n"/>
      <c r="AE3383" s="175" t="n"/>
      <c r="AF3383" s="175" t="n"/>
      <c r="AG3383" s="175" t="n"/>
      <c r="AH3383" s="175" t="n"/>
      <c r="AI3383" s="175" t="n"/>
      <c r="AJ3383" s="175" t="n"/>
    </row>
    <row r="3384">
      <c r="B3384" s="175" t="n"/>
      <c r="C3384" s="175" t="n"/>
      <c r="D3384" s="175" t="n"/>
      <c r="E3384" s="175" t="n"/>
      <c r="F3384" s="175" t="n"/>
      <c r="G3384" s="175" t="n"/>
      <c r="H3384" s="175" t="n"/>
      <c r="I3384" s="175" t="n"/>
      <c r="J3384" s="175" t="n"/>
      <c r="K3384" s="175" t="n"/>
      <c r="L3384" s="175" t="n"/>
      <c r="M3384" s="175" t="n"/>
      <c r="N3384" s="175" t="n"/>
      <c r="O3384" s="175" t="n"/>
      <c r="P3384" s="175" t="n"/>
      <c r="Q3384" s="175" t="n"/>
      <c r="R3384" s="175" t="n"/>
      <c r="S3384" s="257" t="n"/>
      <c r="U3384" s="296" t="n"/>
      <c r="V3384" s="175" t="n"/>
      <c r="W3384" s="175" t="n"/>
      <c r="X3384" s="175" t="n"/>
      <c r="Y3384" s="175" t="n"/>
      <c r="Z3384" s="175" t="n"/>
      <c r="AA3384" s="175" t="n"/>
      <c r="AB3384" s="175" t="n"/>
      <c r="AC3384" s="175" t="n"/>
      <c r="AD3384" s="175" t="n"/>
      <c r="AE3384" s="175" t="n"/>
      <c r="AF3384" s="175" t="n"/>
      <c r="AG3384" s="175" t="n"/>
      <c r="AH3384" s="175" t="n"/>
      <c r="AI3384" s="175" t="n"/>
      <c r="AJ3384" s="175" t="n"/>
    </row>
    <row r="3385">
      <c r="B3385" s="175" t="n"/>
      <c r="C3385" s="175" t="n"/>
      <c r="D3385" s="175" t="n"/>
      <c r="E3385" s="175" t="n"/>
      <c r="F3385" s="175" t="n"/>
      <c r="G3385" s="175" t="n"/>
      <c r="H3385" s="175" t="n"/>
      <c r="I3385" s="175" t="n"/>
      <c r="J3385" s="175" t="n"/>
      <c r="K3385" s="175" t="n"/>
      <c r="L3385" s="175" t="n"/>
      <c r="M3385" s="175" t="n"/>
      <c r="N3385" s="175" t="n"/>
      <c r="O3385" s="175" t="n"/>
      <c r="P3385" s="175" t="n"/>
      <c r="Q3385" s="175" t="n"/>
      <c r="R3385" s="175" t="n"/>
      <c r="S3385" s="257" t="n"/>
      <c r="U3385" s="296" t="n"/>
      <c r="V3385" s="175" t="n"/>
      <c r="W3385" s="175" t="n"/>
      <c r="X3385" s="175" t="n"/>
      <c r="Y3385" s="175" t="n"/>
      <c r="Z3385" s="175" t="n"/>
      <c r="AA3385" s="175" t="n"/>
      <c r="AB3385" s="175" t="n"/>
      <c r="AC3385" s="175" t="n"/>
      <c r="AD3385" s="175" t="n"/>
      <c r="AE3385" s="175" t="n"/>
      <c r="AF3385" s="175" t="n"/>
      <c r="AG3385" s="175" t="n"/>
      <c r="AH3385" s="175" t="n"/>
      <c r="AI3385" s="175" t="n"/>
      <c r="AJ3385" s="175" t="n"/>
    </row>
    <row r="3386">
      <c r="B3386" s="175" t="n"/>
      <c r="C3386" s="175" t="n"/>
      <c r="D3386" s="175" t="n"/>
      <c r="E3386" s="175" t="n"/>
      <c r="F3386" s="175" t="n"/>
      <c r="G3386" s="175" t="n"/>
      <c r="H3386" s="175" t="n"/>
      <c r="I3386" s="175" t="n"/>
      <c r="J3386" s="175" t="n"/>
      <c r="K3386" s="175" t="n"/>
      <c r="L3386" s="175" t="n"/>
      <c r="M3386" s="175" t="n"/>
      <c r="N3386" s="175" t="n"/>
      <c r="O3386" s="175" t="n"/>
      <c r="P3386" s="175" t="n"/>
      <c r="Q3386" s="175" t="n"/>
      <c r="R3386" s="175" t="n"/>
      <c r="S3386" s="257" t="n"/>
      <c r="U3386" s="296" t="n"/>
      <c r="V3386" s="175" t="n"/>
      <c r="W3386" s="175" t="n"/>
      <c r="X3386" s="175" t="n"/>
      <c r="Y3386" s="175" t="n"/>
      <c r="Z3386" s="175" t="n"/>
      <c r="AA3386" s="175" t="n"/>
      <c r="AB3386" s="175" t="n"/>
      <c r="AC3386" s="175" t="n"/>
      <c r="AD3386" s="175" t="n"/>
      <c r="AE3386" s="175" t="n"/>
      <c r="AF3386" s="175" t="n"/>
      <c r="AG3386" s="175" t="n"/>
      <c r="AH3386" s="175" t="n"/>
      <c r="AI3386" s="175" t="n"/>
      <c r="AJ3386" s="175" t="n"/>
    </row>
    <row r="3387">
      <c r="B3387" s="175" t="n"/>
      <c r="C3387" s="175" t="n"/>
      <c r="D3387" s="175" t="n"/>
      <c r="E3387" s="175" t="n"/>
      <c r="F3387" s="175" t="n"/>
      <c r="G3387" s="175" t="n"/>
      <c r="H3387" s="175" t="n"/>
      <c r="I3387" s="175" t="n"/>
      <c r="J3387" s="175" t="n"/>
      <c r="K3387" s="175" t="n"/>
      <c r="L3387" s="175" t="n"/>
      <c r="M3387" s="175" t="n"/>
      <c r="N3387" s="175" t="n"/>
      <c r="O3387" s="175" t="n"/>
      <c r="P3387" s="175" t="n"/>
      <c r="Q3387" s="175" t="n"/>
      <c r="R3387" s="175" t="n"/>
      <c r="S3387" s="257" t="n"/>
      <c r="U3387" s="296" t="n"/>
      <c r="V3387" s="175" t="n"/>
      <c r="W3387" s="175" t="n"/>
      <c r="X3387" s="175" t="n"/>
      <c r="Y3387" s="175" t="n"/>
      <c r="Z3387" s="175" t="n"/>
      <c r="AA3387" s="175" t="n"/>
      <c r="AB3387" s="175" t="n"/>
      <c r="AC3387" s="175" t="n"/>
      <c r="AD3387" s="175" t="n"/>
      <c r="AE3387" s="175" t="n"/>
      <c r="AF3387" s="175" t="n"/>
      <c r="AG3387" s="175" t="n"/>
      <c r="AH3387" s="175" t="n"/>
      <c r="AI3387" s="175" t="n"/>
      <c r="AJ3387" s="175" t="n"/>
    </row>
    <row r="3388">
      <c r="B3388" s="175" t="n"/>
      <c r="C3388" s="175" t="n"/>
      <c r="D3388" s="175" t="n"/>
      <c r="E3388" s="175" t="n"/>
      <c r="F3388" s="175" t="n"/>
      <c r="G3388" s="175" t="n"/>
      <c r="H3388" s="175" t="n"/>
      <c r="I3388" s="175" t="n"/>
      <c r="J3388" s="175" t="n"/>
      <c r="K3388" s="175" t="n"/>
      <c r="L3388" s="175" t="n"/>
      <c r="M3388" s="175" t="n"/>
      <c r="N3388" s="175" t="n"/>
      <c r="O3388" s="175" t="n"/>
      <c r="P3388" s="175" t="n"/>
      <c r="Q3388" s="175" t="n"/>
      <c r="R3388" s="175" t="n"/>
      <c r="S3388" s="257" t="n"/>
      <c r="U3388" s="296" t="n"/>
      <c r="V3388" s="175" t="n"/>
      <c r="W3388" s="175" t="n"/>
      <c r="X3388" s="175" t="n"/>
      <c r="Y3388" s="175" t="n"/>
      <c r="Z3388" s="175" t="n"/>
      <c r="AA3388" s="175" t="n"/>
      <c r="AB3388" s="175" t="n"/>
      <c r="AC3388" s="175" t="n"/>
      <c r="AD3388" s="175" t="n"/>
      <c r="AE3388" s="175" t="n"/>
      <c r="AF3388" s="175" t="n"/>
      <c r="AG3388" s="175" t="n"/>
      <c r="AH3388" s="175" t="n"/>
      <c r="AI3388" s="175" t="n"/>
      <c r="AJ3388" s="175" t="n"/>
    </row>
    <row r="3389">
      <c r="B3389" s="175" t="n"/>
      <c r="C3389" s="175" t="n"/>
      <c r="D3389" s="175" t="n"/>
      <c r="E3389" s="175" t="n"/>
      <c r="F3389" s="175" t="n"/>
      <c r="G3389" s="175" t="n"/>
      <c r="H3389" s="175" t="n"/>
      <c r="I3389" s="175" t="n"/>
      <c r="J3389" s="175" t="n"/>
      <c r="K3389" s="175" t="n"/>
      <c r="L3389" s="175" t="n"/>
      <c r="M3389" s="175" t="n"/>
      <c r="N3389" s="175" t="n"/>
      <c r="O3389" s="175" t="n"/>
      <c r="P3389" s="175" t="n"/>
      <c r="Q3389" s="175" t="n"/>
      <c r="R3389" s="175" t="n"/>
      <c r="S3389" s="257" t="n"/>
      <c r="U3389" s="296" t="n"/>
      <c r="V3389" s="175" t="n"/>
      <c r="W3389" s="175" t="n"/>
      <c r="X3389" s="175" t="n"/>
      <c r="Y3389" s="175" t="n"/>
      <c r="Z3389" s="175" t="n"/>
      <c r="AA3389" s="175" t="n"/>
      <c r="AB3389" s="175" t="n"/>
      <c r="AC3389" s="175" t="n"/>
      <c r="AD3389" s="175" t="n"/>
      <c r="AE3389" s="175" t="n"/>
      <c r="AF3389" s="175" t="n"/>
      <c r="AG3389" s="175" t="n"/>
      <c r="AH3389" s="175" t="n"/>
      <c r="AI3389" s="175" t="n"/>
      <c r="AJ3389" s="175" t="n"/>
    </row>
    <row r="3390">
      <c r="B3390" s="175" t="n"/>
      <c r="C3390" s="175" t="n"/>
      <c r="D3390" s="175" t="n"/>
      <c r="E3390" s="175" t="n"/>
      <c r="F3390" s="175" t="n"/>
      <c r="G3390" s="175" t="n"/>
      <c r="H3390" s="175" t="n"/>
      <c r="I3390" s="175" t="n"/>
      <c r="J3390" s="175" t="n"/>
      <c r="K3390" s="175" t="n"/>
      <c r="L3390" s="175" t="n"/>
      <c r="M3390" s="175" t="n"/>
      <c r="N3390" s="175" t="n"/>
      <c r="O3390" s="175" t="n"/>
      <c r="P3390" s="175" t="n"/>
      <c r="Q3390" s="175" t="n"/>
      <c r="R3390" s="175" t="n"/>
      <c r="S3390" s="257" t="n"/>
      <c r="U3390" s="296" t="n"/>
      <c r="V3390" s="175" t="n"/>
      <c r="W3390" s="175" t="n"/>
      <c r="X3390" s="175" t="n"/>
      <c r="Y3390" s="175" t="n"/>
      <c r="Z3390" s="175" t="n"/>
      <c r="AA3390" s="175" t="n"/>
      <c r="AB3390" s="175" t="n"/>
      <c r="AC3390" s="175" t="n"/>
      <c r="AD3390" s="175" t="n"/>
      <c r="AE3390" s="175" t="n"/>
      <c r="AF3390" s="175" t="n"/>
      <c r="AG3390" s="175" t="n"/>
      <c r="AH3390" s="175" t="n"/>
      <c r="AI3390" s="175" t="n"/>
      <c r="AJ3390" s="175" t="n"/>
    </row>
    <row r="3391">
      <c r="B3391" s="175" t="n"/>
      <c r="C3391" s="175" t="n"/>
      <c r="D3391" s="175" t="n"/>
      <c r="E3391" s="175" t="n"/>
      <c r="F3391" s="175" t="n"/>
      <c r="G3391" s="175" t="n"/>
      <c r="H3391" s="175" t="n"/>
      <c r="I3391" s="175" t="n"/>
      <c r="J3391" s="175" t="n"/>
      <c r="K3391" s="175" t="n"/>
      <c r="L3391" s="175" t="n"/>
      <c r="M3391" s="175" t="n"/>
      <c r="N3391" s="175" t="n"/>
      <c r="O3391" s="175" t="n"/>
      <c r="P3391" s="175" t="n"/>
      <c r="Q3391" s="175" t="n"/>
      <c r="R3391" s="175" t="n"/>
      <c r="S3391" s="257" t="n"/>
      <c r="U3391" s="296" t="n"/>
      <c r="V3391" s="175" t="n"/>
      <c r="W3391" s="175" t="n"/>
      <c r="X3391" s="175" t="n"/>
      <c r="Y3391" s="175" t="n"/>
      <c r="Z3391" s="175" t="n"/>
      <c r="AA3391" s="175" t="n"/>
      <c r="AB3391" s="175" t="n"/>
      <c r="AC3391" s="175" t="n"/>
      <c r="AD3391" s="175" t="n"/>
      <c r="AE3391" s="175" t="n"/>
      <c r="AF3391" s="175" t="n"/>
      <c r="AG3391" s="175" t="n"/>
      <c r="AH3391" s="175" t="n"/>
      <c r="AI3391" s="175" t="n"/>
      <c r="AJ3391" s="175" t="n"/>
    </row>
    <row r="3392">
      <c r="B3392" s="175" t="n"/>
      <c r="C3392" s="175" t="n"/>
      <c r="D3392" s="175" t="n"/>
      <c r="E3392" s="175" t="n"/>
      <c r="F3392" s="175" t="n"/>
      <c r="G3392" s="175" t="n"/>
      <c r="H3392" s="175" t="n"/>
      <c r="I3392" s="175" t="n"/>
      <c r="J3392" s="175" t="n"/>
      <c r="K3392" s="175" t="n"/>
      <c r="L3392" s="175" t="n"/>
      <c r="M3392" s="175" t="n"/>
      <c r="N3392" s="175" t="n"/>
      <c r="O3392" s="175" t="n"/>
      <c r="P3392" s="175" t="n"/>
      <c r="Q3392" s="175" t="n"/>
      <c r="R3392" s="175" t="n"/>
      <c r="S3392" s="257" t="n"/>
      <c r="U3392" s="296" t="n"/>
      <c r="V3392" s="175" t="n"/>
      <c r="W3392" s="175" t="n"/>
      <c r="X3392" s="175" t="n"/>
      <c r="Y3392" s="175" t="n"/>
      <c r="Z3392" s="175" t="n"/>
      <c r="AA3392" s="175" t="n"/>
      <c r="AB3392" s="175" t="n"/>
      <c r="AC3392" s="175" t="n"/>
      <c r="AD3392" s="175" t="n"/>
      <c r="AE3392" s="175" t="n"/>
      <c r="AF3392" s="175" t="n"/>
      <c r="AG3392" s="175" t="n"/>
      <c r="AH3392" s="175" t="n"/>
      <c r="AI3392" s="175" t="n"/>
      <c r="AJ3392" s="175" t="n"/>
    </row>
    <row r="3393">
      <c r="B3393" s="175" t="n"/>
      <c r="C3393" s="175" t="n"/>
      <c r="D3393" s="175" t="n"/>
      <c r="E3393" s="175" t="n"/>
      <c r="F3393" s="175" t="n"/>
      <c r="G3393" s="175" t="n"/>
      <c r="H3393" s="175" t="n"/>
      <c r="I3393" s="175" t="n"/>
      <c r="J3393" s="175" t="n"/>
      <c r="K3393" s="175" t="n"/>
      <c r="L3393" s="175" t="n"/>
      <c r="M3393" s="175" t="n"/>
      <c r="N3393" s="175" t="n"/>
      <c r="O3393" s="175" t="n"/>
      <c r="P3393" s="175" t="n"/>
      <c r="Q3393" s="175" t="n"/>
      <c r="R3393" s="175" t="n"/>
      <c r="S3393" s="257" t="n"/>
      <c r="U3393" s="296" t="n"/>
      <c r="V3393" s="175" t="n"/>
      <c r="W3393" s="175" t="n"/>
      <c r="X3393" s="175" t="n"/>
      <c r="Y3393" s="175" t="n"/>
      <c r="Z3393" s="175" t="n"/>
      <c r="AA3393" s="175" t="n"/>
      <c r="AB3393" s="175" t="n"/>
      <c r="AC3393" s="175" t="n"/>
      <c r="AD3393" s="175" t="n"/>
      <c r="AE3393" s="175" t="n"/>
      <c r="AF3393" s="175" t="n"/>
      <c r="AG3393" s="175" t="n"/>
      <c r="AH3393" s="175" t="n"/>
      <c r="AI3393" s="175" t="n"/>
      <c r="AJ3393" s="175" t="n"/>
    </row>
    <row r="3394">
      <c r="B3394" s="175" t="n"/>
      <c r="C3394" s="175" t="n"/>
      <c r="D3394" s="175" t="n"/>
      <c r="E3394" s="175" t="n"/>
      <c r="F3394" s="175" t="n"/>
      <c r="G3394" s="175" t="n"/>
      <c r="H3394" s="175" t="n"/>
      <c r="I3394" s="175" t="n"/>
      <c r="J3394" s="175" t="n"/>
      <c r="K3394" s="175" t="n"/>
      <c r="L3394" s="175" t="n"/>
      <c r="M3394" s="175" t="n"/>
      <c r="N3394" s="175" t="n"/>
      <c r="O3394" s="175" t="n"/>
      <c r="P3394" s="175" t="n"/>
      <c r="Q3394" s="175" t="n"/>
      <c r="R3394" s="175" t="n"/>
      <c r="S3394" s="257" t="n"/>
      <c r="U3394" s="296" t="n"/>
      <c r="V3394" s="175" t="n"/>
      <c r="W3394" s="175" t="n"/>
      <c r="X3394" s="175" t="n"/>
      <c r="Y3394" s="175" t="n"/>
      <c r="Z3394" s="175" t="n"/>
      <c r="AA3394" s="175" t="n"/>
      <c r="AB3394" s="175" t="n"/>
      <c r="AC3394" s="175" t="n"/>
      <c r="AD3394" s="175" t="n"/>
      <c r="AE3394" s="175" t="n"/>
      <c r="AF3394" s="175" t="n"/>
      <c r="AG3394" s="175" t="n"/>
      <c r="AH3394" s="175" t="n"/>
      <c r="AI3394" s="175" t="n"/>
      <c r="AJ3394" s="175" t="n"/>
    </row>
    <row r="3395">
      <c r="B3395" s="175" t="n"/>
      <c r="C3395" s="175" t="n"/>
      <c r="D3395" s="175" t="n"/>
      <c r="E3395" s="175" t="n"/>
      <c r="F3395" s="175" t="n"/>
      <c r="G3395" s="175" t="n"/>
      <c r="H3395" s="175" t="n"/>
      <c r="I3395" s="175" t="n"/>
      <c r="J3395" s="175" t="n"/>
      <c r="K3395" s="175" t="n"/>
      <c r="L3395" s="175" t="n"/>
      <c r="M3395" s="175" t="n"/>
      <c r="N3395" s="175" t="n"/>
      <c r="O3395" s="175" t="n"/>
      <c r="P3395" s="175" t="n"/>
      <c r="Q3395" s="175" t="n"/>
      <c r="R3395" s="175" t="n"/>
      <c r="S3395" s="257" t="n"/>
      <c r="U3395" s="296" t="n"/>
      <c r="V3395" s="175" t="n"/>
      <c r="W3395" s="175" t="n"/>
      <c r="X3395" s="175" t="n"/>
      <c r="Y3395" s="175" t="n"/>
      <c r="Z3395" s="175" t="n"/>
      <c r="AA3395" s="175" t="n"/>
      <c r="AB3395" s="175" t="n"/>
      <c r="AC3395" s="175" t="n"/>
      <c r="AD3395" s="175" t="n"/>
      <c r="AE3395" s="175" t="n"/>
      <c r="AF3395" s="175" t="n"/>
      <c r="AG3395" s="175" t="n"/>
      <c r="AH3395" s="175" t="n"/>
      <c r="AI3395" s="175" t="n"/>
      <c r="AJ3395" s="175" t="n"/>
    </row>
    <row r="3396">
      <c r="B3396" s="175" t="n"/>
      <c r="C3396" s="175" t="n"/>
      <c r="D3396" s="175" t="n"/>
      <c r="E3396" s="175" t="n"/>
      <c r="F3396" s="175" t="n"/>
      <c r="G3396" s="175" t="n"/>
      <c r="H3396" s="175" t="n"/>
      <c r="I3396" s="175" t="n"/>
      <c r="J3396" s="175" t="n"/>
      <c r="K3396" s="175" t="n"/>
      <c r="L3396" s="175" t="n"/>
      <c r="M3396" s="175" t="n"/>
      <c r="N3396" s="175" t="n"/>
      <c r="O3396" s="175" t="n"/>
      <c r="P3396" s="175" t="n"/>
      <c r="Q3396" s="175" t="n"/>
      <c r="R3396" s="175" t="n"/>
      <c r="S3396" s="257" t="n"/>
      <c r="U3396" s="296" t="n"/>
      <c r="V3396" s="175" t="n"/>
      <c r="W3396" s="175" t="n"/>
      <c r="X3396" s="175" t="n"/>
      <c r="Y3396" s="175" t="n"/>
      <c r="Z3396" s="175" t="n"/>
      <c r="AA3396" s="175" t="n"/>
      <c r="AB3396" s="175" t="n"/>
      <c r="AC3396" s="175" t="n"/>
      <c r="AD3396" s="175" t="n"/>
      <c r="AE3396" s="175" t="n"/>
      <c r="AF3396" s="175" t="n"/>
      <c r="AG3396" s="175" t="n"/>
      <c r="AH3396" s="175" t="n"/>
      <c r="AI3396" s="175" t="n"/>
      <c r="AJ3396" s="175" t="n"/>
    </row>
    <row r="3397">
      <c r="B3397" s="175" t="n"/>
      <c r="C3397" s="175" t="n"/>
      <c r="D3397" s="175" t="n"/>
      <c r="E3397" s="175" t="n"/>
      <c r="F3397" s="175" t="n"/>
      <c r="G3397" s="175" t="n"/>
      <c r="H3397" s="175" t="n"/>
      <c r="I3397" s="175" t="n"/>
      <c r="J3397" s="175" t="n"/>
      <c r="K3397" s="175" t="n"/>
      <c r="L3397" s="175" t="n"/>
      <c r="M3397" s="175" t="n"/>
      <c r="N3397" s="175" t="n"/>
      <c r="O3397" s="175" t="n"/>
      <c r="P3397" s="175" t="n"/>
      <c r="Q3397" s="175" t="n"/>
      <c r="R3397" s="175" t="n"/>
      <c r="S3397" s="257" t="n"/>
      <c r="U3397" s="296" t="n"/>
      <c r="V3397" s="175" t="n"/>
      <c r="W3397" s="175" t="n"/>
      <c r="X3397" s="175" t="n"/>
      <c r="Y3397" s="175" t="n"/>
      <c r="Z3397" s="175" t="n"/>
      <c r="AA3397" s="175" t="n"/>
      <c r="AB3397" s="175" t="n"/>
      <c r="AC3397" s="175" t="n"/>
      <c r="AD3397" s="175" t="n"/>
      <c r="AE3397" s="175" t="n"/>
      <c r="AF3397" s="175" t="n"/>
      <c r="AG3397" s="175" t="n"/>
      <c r="AH3397" s="175" t="n"/>
      <c r="AI3397" s="175" t="n"/>
      <c r="AJ3397" s="175" t="n"/>
    </row>
    <row r="3398">
      <c r="B3398" s="175" t="n"/>
      <c r="C3398" s="175" t="n"/>
      <c r="D3398" s="175" t="n"/>
      <c r="E3398" s="175" t="n"/>
      <c r="F3398" s="175" t="n"/>
      <c r="G3398" s="175" t="n"/>
      <c r="H3398" s="175" t="n"/>
      <c r="I3398" s="175" t="n"/>
      <c r="J3398" s="175" t="n"/>
      <c r="K3398" s="175" t="n"/>
      <c r="L3398" s="175" t="n"/>
      <c r="M3398" s="175" t="n"/>
      <c r="N3398" s="175" t="n"/>
      <c r="O3398" s="175" t="n"/>
      <c r="P3398" s="175" t="n"/>
      <c r="Q3398" s="175" t="n"/>
      <c r="R3398" s="175" t="n"/>
      <c r="S3398" s="257" t="n"/>
      <c r="U3398" s="296" t="n"/>
      <c r="V3398" s="175" t="n"/>
      <c r="W3398" s="175" t="n"/>
      <c r="X3398" s="175" t="n"/>
      <c r="Y3398" s="175" t="n"/>
      <c r="Z3398" s="175" t="n"/>
      <c r="AA3398" s="175" t="n"/>
      <c r="AB3398" s="175" t="n"/>
      <c r="AC3398" s="175" t="n"/>
      <c r="AD3398" s="175" t="n"/>
      <c r="AE3398" s="175" t="n"/>
      <c r="AF3398" s="175" t="n"/>
      <c r="AG3398" s="175" t="n"/>
      <c r="AH3398" s="175" t="n"/>
      <c r="AI3398" s="175" t="n"/>
      <c r="AJ3398" s="175" t="n"/>
    </row>
    <row r="3399">
      <c r="B3399" s="175" t="n"/>
      <c r="C3399" s="175" t="n"/>
      <c r="D3399" s="175" t="n"/>
      <c r="E3399" s="175" t="n"/>
      <c r="F3399" s="175" t="n"/>
      <c r="G3399" s="175" t="n"/>
      <c r="H3399" s="175" t="n"/>
      <c r="I3399" s="175" t="n"/>
      <c r="J3399" s="175" t="n"/>
      <c r="K3399" s="175" t="n"/>
      <c r="L3399" s="175" t="n"/>
      <c r="M3399" s="175" t="n"/>
      <c r="N3399" s="175" t="n"/>
      <c r="O3399" s="175" t="n"/>
      <c r="P3399" s="175" t="n"/>
      <c r="Q3399" s="175" t="n"/>
      <c r="R3399" s="175" t="n"/>
      <c r="S3399" s="257" t="n"/>
      <c r="U3399" s="296" t="n"/>
      <c r="V3399" s="175" t="n"/>
      <c r="W3399" s="175" t="n"/>
      <c r="X3399" s="175" t="n"/>
      <c r="Y3399" s="175" t="n"/>
      <c r="Z3399" s="175" t="n"/>
      <c r="AA3399" s="175" t="n"/>
      <c r="AB3399" s="175" t="n"/>
      <c r="AC3399" s="175" t="n"/>
      <c r="AD3399" s="175" t="n"/>
      <c r="AE3399" s="175" t="n"/>
      <c r="AF3399" s="175" t="n"/>
      <c r="AG3399" s="175" t="n"/>
      <c r="AH3399" s="175" t="n"/>
      <c r="AI3399" s="175" t="n"/>
      <c r="AJ3399" s="175" t="n"/>
    </row>
    <row r="3400">
      <c r="B3400" s="175" t="n"/>
      <c r="C3400" s="175" t="n"/>
      <c r="D3400" s="175" t="n"/>
      <c r="E3400" s="175" t="n"/>
      <c r="F3400" s="175" t="n"/>
      <c r="G3400" s="175" t="n"/>
      <c r="H3400" s="175" t="n"/>
      <c r="I3400" s="175" t="n"/>
      <c r="J3400" s="175" t="n"/>
      <c r="K3400" s="175" t="n"/>
      <c r="L3400" s="175" t="n"/>
      <c r="M3400" s="175" t="n"/>
      <c r="N3400" s="175" t="n"/>
      <c r="O3400" s="175" t="n"/>
      <c r="P3400" s="175" t="n"/>
      <c r="Q3400" s="175" t="n"/>
      <c r="R3400" s="175" t="n"/>
      <c r="S3400" s="257" t="n"/>
      <c r="U3400" s="296" t="n"/>
      <c r="V3400" s="175" t="n"/>
      <c r="W3400" s="175" t="n"/>
      <c r="X3400" s="175" t="n"/>
      <c r="Y3400" s="175" t="n"/>
      <c r="Z3400" s="175" t="n"/>
      <c r="AA3400" s="175" t="n"/>
      <c r="AB3400" s="175" t="n"/>
      <c r="AC3400" s="175" t="n"/>
      <c r="AD3400" s="175" t="n"/>
      <c r="AE3400" s="175" t="n"/>
      <c r="AF3400" s="175" t="n"/>
      <c r="AG3400" s="175" t="n"/>
      <c r="AH3400" s="175" t="n"/>
      <c r="AI3400" s="175" t="n"/>
      <c r="AJ3400" s="175" t="n"/>
    </row>
    <row r="3401">
      <c r="B3401" s="175" t="n"/>
      <c r="C3401" s="175" t="n"/>
      <c r="D3401" s="175" t="n"/>
      <c r="E3401" s="175" t="n"/>
      <c r="F3401" s="175" t="n"/>
      <c r="G3401" s="175" t="n"/>
      <c r="H3401" s="175" t="n"/>
      <c r="I3401" s="175" t="n"/>
      <c r="J3401" s="175" t="n"/>
      <c r="K3401" s="175" t="n"/>
      <c r="L3401" s="175" t="n"/>
      <c r="M3401" s="175" t="n"/>
      <c r="N3401" s="175" t="n"/>
      <c r="O3401" s="175" t="n"/>
      <c r="P3401" s="175" t="n"/>
      <c r="Q3401" s="175" t="n"/>
      <c r="R3401" s="175" t="n"/>
      <c r="S3401" s="257" t="n"/>
      <c r="U3401" s="296" t="n"/>
      <c r="V3401" s="175" t="n"/>
      <c r="W3401" s="175" t="n"/>
      <c r="X3401" s="175" t="n"/>
      <c r="Y3401" s="175" t="n"/>
      <c r="Z3401" s="175" t="n"/>
      <c r="AA3401" s="175" t="n"/>
      <c r="AB3401" s="175" t="n"/>
      <c r="AC3401" s="175" t="n"/>
      <c r="AD3401" s="175" t="n"/>
      <c r="AE3401" s="175" t="n"/>
      <c r="AF3401" s="175" t="n"/>
      <c r="AG3401" s="175" t="n"/>
      <c r="AH3401" s="175" t="n"/>
      <c r="AI3401" s="175" t="n"/>
      <c r="AJ3401" s="175" t="n"/>
    </row>
    <row r="3402">
      <c r="B3402" s="175" t="n"/>
      <c r="C3402" s="175" t="n"/>
      <c r="D3402" s="175" t="n"/>
      <c r="E3402" s="175" t="n"/>
      <c r="F3402" s="175" t="n"/>
      <c r="G3402" s="175" t="n"/>
      <c r="H3402" s="175" t="n"/>
      <c r="I3402" s="175" t="n"/>
      <c r="J3402" s="175" t="n"/>
      <c r="K3402" s="175" t="n"/>
      <c r="L3402" s="175" t="n"/>
      <c r="M3402" s="175" t="n"/>
      <c r="N3402" s="175" t="n"/>
      <c r="O3402" s="175" t="n"/>
      <c r="P3402" s="175" t="n"/>
      <c r="Q3402" s="175" t="n"/>
      <c r="R3402" s="175" t="n"/>
      <c r="S3402" s="257" t="n"/>
      <c r="U3402" s="296" t="n"/>
      <c r="V3402" s="175" t="n"/>
      <c r="W3402" s="175" t="n"/>
      <c r="X3402" s="175" t="n"/>
      <c r="Y3402" s="175" t="n"/>
      <c r="Z3402" s="175" t="n"/>
      <c r="AA3402" s="175" t="n"/>
      <c r="AB3402" s="175" t="n"/>
      <c r="AC3402" s="175" t="n"/>
      <c r="AD3402" s="175" t="n"/>
      <c r="AE3402" s="175" t="n"/>
      <c r="AF3402" s="175" t="n"/>
      <c r="AG3402" s="175" t="n"/>
      <c r="AH3402" s="175" t="n"/>
      <c r="AI3402" s="175" t="n"/>
      <c r="AJ3402" s="175" t="n"/>
    </row>
    <row r="3403">
      <c r="B3403" s="175" t="n"/>
      <c r="C3403" s="175" t="n"/>
      <c r="D3403" s="175" t="n"/>
      <c r="E3403" s="175" t="n"/>
      <c r="F3403" s="175" t="n"/>
      <c r="G3403" s="175" t="n"/>
      <c r="H3403" s="175" t="n"/>
      <c r="I3403" s="175" t="n"/>
      <c r="J3403" s="175" t="n"/>
      <c r="K3403" s="175" t="n"/>
      <c r="L3403" s="175" t="n"/>
      <c r="M3403" s="175" t="n"/>
      <c r="N3403" s="175" t="n"/>
      <c r="O3403" s="175" t="n"/>
      <c r="P3403" s="175" t="n"/>
      <c r="Q3403" s="175" t="n"/>
      <c r="R3403" s="175" t="n"/>
      <c r="S3403" s="257" t="n"/>
      <c r="U3403" s="296" t="n"/>
      <c r="V3403" s="175" t="n"/>
      <c r="W3403" s="175" t="n"/>
      <c r="X3403" s="175" t="n"/>
      <c r="Y3403" s="175" t="n"/>
      <c r="Z3403" s="175" t="n"/>
      <c r="AA3403" s="175" t="n"/>
      <c r="AB3403" s="175" t="n"/>
      <c r="AC3403" s="175" t="n"/>
      <c r="AD3403" s="175" t="n"/>
      <c r="AE3403" s="175" t="n"/>
      <c r="AF3403" s="175" t="n"/>
      <c r="AG3403" s="175" t="n"/>
      <c r="AH3403" s="175" t="n"/>
      <c r="AI3403" s="175" t="n"/>
      <c r="AJ3403" s="175" t="n"/>
    </row>
    <row r="3404">
      <c r="B3404" s="175" t="n"/>
      <c r="C3404" s="175" t="n"/>
      <c r="D3404" s="175" t="n"/>
      <c r="E3404" s="175" t="n"/>
      <c r="F3404" s="175" t="n"/>
      <c r="G3404" s="175" t="n"/>
      <c r="H3404" s="175" t="n"/>
      <c r="I3404" s="175" t="n"/>
      <c r="J3404" s="175" t="n"/>
      <c r="K3404" s="175" t="n"/>
      <c r="L3404" s="175" t="n"/>
      <c r="M3404" s="175" t="n"/>
      <c r="N3404" s="175" t="n"/>
      <c r="O3404" s="175" t="n"/>
      <c r="P3404" s="175" t="n"/>
      <c r="Q3404" s="175" t="n"/>
      <c r="R3404" s="175" t="n"/>
      <c r="S3404" s="257" t="n"/>
      <c r="U3404" s="296" t="n"/>
      <c r="V3404" s="175" t="n"/>
      <c r="W3404" s="175" t="n"/>
      <c r="X3404" s="175" t="n"/>
      <c r="Y3404" s="175" t="n"/>
      <c r="Z3404" s="175" t="n"/>
      <c r="AA3404" s="175" t="n"/>
      <c r="AB3404" s="175" t="n"/>
      <c r="AC3404" s="175" t="n"/>
      <c r="AD3404" s="175" t="n"/>
      <c r="AE3404" s="175" t="n"/>
      <c r="AF3404" s="175" t="n"/>
      <c r="AG3404" s="175" t="n"/>
      <c r="AH3404" s="175" t="n"/>
      <c r="AI3404" s="175" t="n"/>
      <c r="AJ3404" s="175" t="n"/>
    </row>
    <row r="3405">
      <c r="B3405" s="175" t="n"/>
      <c r="C3405" s="175" t="n"/>
      <c r="D3405" s="175" t="n"/>
      <c r="E3405" s="175" t="n"/>
      <c r="F3405" s="175" t="n"/>
      <c r="G3405" s="175" t="n"/>
      <c r="H3405" s="175" t="n"/>
      <c r="I3405" s="175" t="n"/>
      <c r="J3405" s="175" t="n"/>
      <c r="K3405" s="175" t="n"/>
      <c r="L3405" s="175" t="n"/>
      <c r="M3405" s="175" t="n"/>
      <c r="N3405" s="175" t="n"/>
      <c r="O3405" s="175" t="n"/>
      <c r="P3405" s="175" t="n"/>
      <c r="Q3405" s="175" t="n"/>
      <c r="R3405" s="175" t="n"/>
      <c r="S3405" s="257" t="n"/>
      <c r="U3405" s="296" t="n"/>
      <c r="V3405" s="175" t="n"/>
      <c r="W3405" s="175" t="n"/>
      <c r="X3405" s="175" t="n"/>
      <c r="Y3405" s="175" t="n"/>
      <c r="Z3405" s="175" t="n"/>
      <c r="AA3405" s="175" t="n"/>
      <c r="AB3405" s="175" t="n"/>
      <c r="AC3405" s="175" t="n"/>
      <c r="AD3405" s="175" t="n"/>
      <c r="AE3405" s="175" t="n"/>
      <c r="AF3405" s="175" t="n"/>
      <c r="AG3405" s="175" t="n"/>
      <c r="AH3405" s="175" t="n"/>
      <c r="AI3405" s="175" t="n"/>
      <c r="AJ3405" s="175" t="n"/>
    </row>
    <row r="3406">
      <c r="B3406" s="175" t="n"/>
      <c r="C3406" s="175" t="n"/>
      <c r="D3406" s="175" t="n"/>
      <c r="E3406" s="175" t="n"/>
      <c r="F3406" s="175" t="n"/>
      <c r="G3406" s="175" t="n"/>
      <c r="H3406" s="175" t="n"/>
      <c r="I3406" s="175" t="n"/>
      <c r="J3406" s="175" t="n"/>
      <c r="K3406" s="175" t="n"/>
      <c r="L3406" s="175" t="n"/>
      <c r="M3406" s="175" t="n"/>
      <c r="N3406" s="175" t="n"/>
      <c r="O3406" s="175" t="n"/>
      <c r="P3406" s="175" t="n"/>
      <c r="Q3406" s="175" t="n"/>
      <c r="R3406" s="175" t="n"/>
      <c r="S3406" s="257" t="n"/>
      <c r="U3406" s="296" t="n"/>
      <c r="V3406" s="175" t="n"/>
      <c r="W3406" s="175" t="n"/>
      <c r="X3406" s="175" t="n"/>
      <c r="Y3406" s="175" t="n"/>
      <c r="Z3406" s="175" t="n"/>
      <c r="AA3406" s="175" t="n"/>
      <c r="AB3406" s="175" t="n"/>
      <c r="AC3406" s="175" t="n"/>
      <c r="AD3406" s="175" t="n"/>
      <c r="AE3406" s="175" t="n"/>
      <c r="AF3406" s="175" t="n"/>
      <c r="AG3406" s="175" t="n"/>
      <c r="AH3406" s="175" t="n"/>
      <c r="AI3406" s="175" t="n"/>
      <c r="AJ3406" s="175" t="n"/>
    </row>
    <row r="3407">
      <c r="B3407" s="175" t="n"/>
      <c r="C3407" s="175" t="n"/>
      <c r="D3407" s="175" t="n"/>
      <c r="E3407" s="175" t="n"/>
      <c r="F3407" s="175" t="n"/>
      <c r="G3407" s="175" t="n"/>
      <c r="H3407" s="175" t="n"/>
      <c r="I3407" s="175" t="n"/>
      <c r="J3407" s="175" t="n"/>
      <c r="K3407" s="175" t="n"/>
      <c r="L3407" s="175" t="n"/>
      <c r="M3407" s="175" t="n"/>
      <c r="N3407" s="175" t="n"/>
      <c r="O3407" s="175" t="n"/>
      <c r="P3407" s="175" t="n"/>
      <c r="Q3407" s="175" t="n"/>
      <c r="R3407" s="175" t="n"/>
      <c r="S3407" s="257" t="n"/>
      <c r="U3407" s="296" t="n"/>
      <c r="V3407" s="175" t="n"/>
      <c r="W3407" s="175" t="n"/>
      <c r="X3407" s="175" t="n"/>
      <c r="Y3407" s="175" t="n"/>
      <c r="Z3407" s="175" t="n"/>
      <c r="AA3407" s="175" t="n"/>
      <c r="AB3407" s="175" t="n"/>
      <c r="AC3407" s="175" t="n"/>
      <c r="AD3407" s="175" t="n"/>
      <c r="AE3407" s="175" t="n"/>
      <c r="AF3407" s="175" t="n"/>
      <c r="AG3407" s="175" t="n"/>
      <c r="AH3407" s="175" t="n"/>
      <c r="AI3407" s="175" t="n"/>
      <c r="AJ3407" s="175" t="n"/>
    </row>
    <row r="3408">
      <c r="B3408" s="175" t="n"/>
      <c r="C3408" s="175" t="n"/>
      <c r="D3408" s="175" t="n"/>
      <c r="E3408" s="175" t="n"/>
      <c r="F3408" s="175" t="n"/>
      <c r="G3408" s="175" t="n"/>
      <c r="H3408" s="175" t="n"/>
      <c r="I3408" s="175" t="n"/>
      <c r="J3408" s="175" t="n"/>
      <c r="K3408" s="175" t="n"/>
      <c r="L3408" s="175" t="n"/>
      <c r="M3408" s="175" t="n"/>
      <c r="N3408" s="175" t="n"/>
      <c r="O3408" s="175" t="n"/>
      <c r="P3408" s="175" t="n"/>
      <c r="Q3408" s="175" t="n"/>
      <c r="R3408" s="175" t="n"/>
      <c r="S3408" s="257" t="n"/>
      <c r="U3408" s="296" t="n"/>
      <c r="V3408" s="175" t="n"/>
      <c r="W3408" s="175" t="n"/>
      <c r="X3408" s="175" t="n"/>
      <c r="Y3408" s="175" t="n"/>
      <c r="Z3408" s="175" t="n"/>
      <c r="AA3408" s="175" t="n"/>
      <c r="AB3408" s="175" t="n"/>
      <c r="AC3408" s="175" t="n"/>
      <c r="AD3408" s="175" t="n"/>
      <c r="AE3408" s="175" t="n"/>
      <c r="AF3408" s="175" t="n"/>
      <c r="AG3408" s="175" t="n"/>
      <c r="AH3408" s="175" t="n"/>
      <c r="AI3408" s="175" t="n"/>
      <c r="AJ3408" s="175" t="n"/>
    </row>
    <row r="3409">
      <c r="B3409" s="175" t="n"/>
      <c r="C3409" s="175" t="n"/>
      <c r="D3409" s="175" t="n"/>
      <c r="E3409" s="175" t="n"/>
      <c r="F3409" s="175" t="n"/>
      <c r="G3409" s="175" t="n"/>
      <c r="H3409" s="175" t="n"/>
      <c r="I3409" s="175" t="n"/>
      <c r="J3409" s="175" t="n"/>
      <c r="K3409" s="175" t="n"/>
      <c r="L3409" s="175" t="n"/>
      <c r="M3409" s="175" t="n"/>
      <c r="N3409" s="175" t="n"/>
      <c r="O3409" s="175" t="n"/>
      <c r="P3409" s="175" t="n"/>
      <c r="Q3409" s="175" t="n"/>
      <c r="R3409" s="175" t="n"/>
      <c r="S3409" s="257" t="n"/>
      <c r="U3409" s="296" t="n"/>
      <c r="V3409" s="175" t="n"/>
      <c r="W3409" s="175" t="n"/>
      <c r="X3409" s="175" t="n"/>
      <c r="Y3409" s="175" t="n"/>
      <c r="Z3409" s="175" t="n"/>
      <c r="AA3409" s="175" t="n"/>
      <c r="AB3409" s="175" t="n"/>
      <c r="AC3409" s="175" t="n"/>
      <c r="AD3409" s="175" t="n"/>
      <c r="AE3409" s="175" t="n"/>
      <c r="AF3409" s="175" t="n"/>
      <c r="AG3409" s="175" t="n"/>
      <c r="AH3409" s="175" t="n"/>
      <c r="AI3409" s="175" t="n"/>
      <c r="AJ3409" s="175" t="n"/>
    </row>
    <row r="3410">
      <c r="B3410" s="175" t="n"/>
      <c r="C3410" s="175" t="n"/>
      <c r="D3410" s="175" t="n"/>
      <c r="E3410" s="175" t="n"/>
      <c r="F3410" s="175" t="n"/>
      <c r="G3410" s="175" t="n"/>
      <c r="H3410" s="175" t="n"/>
      <c r="I3410" s="175" t="n"/>
      <c r="J3410" s="175" t="n"/>
      <c r="K3410" s="175" t="n"/>
      <c r="L3410" s="175" t="n"/>
      <c r="M3410" s="175" t="n"/>
      <c r="N3410" s="175" t="n"/>
      <c r="O3410" s="175" t="n"/>
      <c r="P3410" s="175" t="n"/>
      <c r="Q3410" s="175" t="n"/>
      <c r="R3410" s="175" t="n"/>
      <c r="S3410" s="257" t="n"/>
      <c r="U3410" s="296" t="n"/>
      <c r="V3410" s="175" t="n"/>
      <c r="W3410" s="175" t="n"/>
      <c r="X3410" s="175" t="n"/>
      <c r="Y3410" s="175" t="n"/>
      <c r="Z3410" s="175" t="n"/>
      <c r="AA3410" s="175" t="n"/>
      <c r="AB3410" s="175" t="n"/>
      <c r="AC3410" s="175" t="n"/>
      <c r="AD3410" s="175" t="n"/>
      <c r="AE3410" s="175" t="n"/>
      <c r="AF3410" s="175" t="n"/>
      <c r="AG3410" s="175" t="n"/>
      <c r="AH3410" s="175" t="n"/>
      <c r="AI3410" s="175" t="n"/>
      <c r="AJ3410" s="175" t="n"/>
    </row>
    <row r="3411">
      <c r="B3411" s="175" t="n"/>
      <c r="C3411" s="175" t="n"/>
      <c r="D3411" s="175" t="n"/>
      <c r="E3411" s="175" t="n"/>
      <c r="F3411" s="175" t="n"/>
      <c r="G3411" s="175" t="n"/>
      <c r="H3411" s="175" t="n"/>
      <c r="I3411" s="175" t="n"/>
      <c r="J3411" s="175" t="n"/>
      <c r="K3411" s="175" t="n"/>
      <c r="L3411" s="175" t="n"/>
      <c r="M3411" s="175" t="n"/>
      <c r="N3411" s="175" t="n"/>
      <c r="O3411" s="175" t="n"/>
      <c r="P3411" s="175" t="n"/>
      <c r="Q3411" s="175" t="n"/>
      <c r="R3411" s="175" t="n"/>
      <c r="S3411" s="257" t="n"/>
      <c r="U3411" s="296" t="n"/>
      <c r="V3411" s="175" t="n"/>
      <c r="W3411" s="175" t="n"/>
      <c r="X3411" s="175" t="n"/>
      <c r="Y3411" s="175" t="n"/>
      <c r="Z3411" s="175" t="n"/>
      <c r="AA3411" s="175" t="n"/>
      <c r="AB3411" s="175" t="n"/>
      <c r="AC3411" s="175" t="n"/>
      <c r="AD3411" s="175" t="n"/>
      <c r="AE3411" s="175" t="n"/>
      <c r="AF3411" s="175" t="n"/>
      <c r="AG3411" s="175" t="n"/>
      <c r="AH3411" s="175" t="n"/>
      <c r="AI3411" s="175" t="n"/>
      <c r="AJ3411" s="175" t="n"/>
    </row>
    <row r="3412">
      <c r="B3412" s="175" t="n"/>
      <c r="C3412" s="175" t="n"/>
      <c r="D3412" s="175" t="n"/>
      <c r="E3412" s="175" t="n"/>
      <c r="F3412" s="175" t="n"/>
      <c r="G3412" s="175" t="n"/>
      <c r="H3412" s="175" t="n"/>
      <c r="I3412" s="175" t="n"/>
      <c r="J3412" s="175" t="n"/>
      <c r="K3412" s="175" t="n"/>
      <c r="L3412" s="175" t="n"/>
      <c r="M3412" s="175" t="n"/>
      <c r="N3412" s="175" t="n"/>
      <c r="O3412" s="175" t="n"/>
      <c r="P3412" s="175" t="n"/>
      <c r="Q3412" s="175" t="n"/>
      <c r="R3412" s="175" t="n"/>
      <c r="S3412" s="257" t="n"/>
      <c r="U3412" s="296" t="n"/>
      <c r="V3412" s="175" t="n"/>
      <c r="W3412" s="175" t="n"/>
      <c r="X3412" s="175" t="n"/>
      <c r="Y3412" s="175" t="n"/>
      <c r="Z3412" s="175" t="n"/>
      <c r="AA3412" s="175" t="n"/>
      <c r="AB3412" s="175" t="n"/>
      <c r="AC3412" s="175" t="n"/>
      <c r="AD3412" s="175" t="n"/>
      <c r="AE3412" s="175" t="n"/>
      <c r="AF3412" s="175" t="n"/>
      <c r="AG3412" s="175" t="n"/>
      <c r="AH3412" s="175" t="n"/>
      <c r="AI3412" s="175" t="n"/>
      <c r="AJ3412" s="175" t="n"/>
    </row>
    <row r="3413">
      <c r="B3413" s="175" t="n"/>
      <c r="C3413" s="175" t="n"/>
      <c r="D3413" s="175" t="n"/>
      <c r="E3413" s="175" t="n"/>
      <c r="F3413" s="175" t="n"/>
      <c r="G3413" s="175" t="n"/>
      <c r="H3413" s="175" t="n"/>
      <c r="I3413" s="175" t="n"/>
      <c r="J3413" s="175" t="n"/>
      <c r="K3413" s="175" t="n"/>
      <c r="L3413" s="175" t="n"/>
      <c r="M3413" s="175" t="n"/>
      <c r="N3413" s="175" t="n"/>
      <c r="O3413" s="175" t="n"/>
      <c r="P3413" s="175" t="n"/>
      <c r="Q3413" s="175" t="n"/>
      <c r="R3413" s="175" t="n"/>
      <c r="S3413" s="257" t="n"/>
      <c r="U3413" s="296" t="n"/>
      <c r="V3413" s="175" t="n"/>
      <c r="W3413" s="175" t="n"/>
      <c r="X3413" s="175" t="n"/>
      <c r="Y3413" s="175" t="n"/>
      <c r="Z3413" s="175" t="n"/>
      <c r="AA3413" s="175" t="n"/>
      <c r="AB3413" s="175" t="n"/>
      <c r="AC3413" s="175" t="n"/>
      <c r="AD3413" s="175" t="n"/>
      <c r="AE3413" s="175" t="n"/>
      <c r="AF3413" s="175" t="n"/>
      <c r="AG3413" s="175" t="n"/>
      <c r="AH3413" s="175" t="n"/>
      <c r="AI3413" s="175" t="n"/>
      <c r="AJ3413" s="175" t="n"/>
    </row>
    <row r="3414">
      <c r="B3414" s="175" t="n"/>
      <c r="C3414" s="175" t="n"/>
      <c r="D3414" s="175" t="n"/>
      <c r="E3414" s="175" t="n"/>
      <c r="F3414" s="175" t="n"/>
      <c r="G3414" s="175" t="n"/>
      <c r="H3414" s="175" t="n"/>
      <c r="I3414" s="175" t="n"/>
      <c r="J3414" s="175" t="n"/>
      <c r="K3414" s="175" t="n"/>
      <c r="L3414" s="175" t="n"/>
      <c r="M3414" s="175" t="n"/>
      <c r="N3414" s="175" t="n"/>
      <c r="O3414" s="175" t="n"/>
      <c r="P3414" s="175" t="n"/>
      <c r="Q3414" s="175" t="n"/>
      <c r="R3414" s="175" t="n"/>
      <c r="S3414" s="257" t="n"/>
      <c r="U3414" s="296" t="n"/>
      <c r="V3414" s="175" t="n"/>
      <c r="W3414" s="175" t="n"/>
      <c r="X3414" s="175" t="n"/>
      <c r="Y3414" s="175" t="n"/>
      <c r="Z3414" s="175" t="n"/>
      <c r="AA3414" s="175" t="n"/>
      <c r="AB3414" s="175" t="n"/>
      <c r="AC3414" s="175" t="n"/>
      <c r="AD3414" s="175" t="n"/>
      <c r="AE3414" s="175" t="n"/>
      <c r="AF3414" s="175" t="n"/>
      <c r="AG3414" s="175" t="n"/>
      <c r="AH3414" s="175" t="n"/>
      <c r="AI3414" s="175" t="n"/>
      <c r="AJ3414" s="175" t="n"/>
    </row>
    <row r="3415">
      <c r="B3415" s="175" t="n"/>
      <c r="C3415" s="175" t="n"/>
      <c r="D3415" s="175" t="n"/>
      <c r="E3415" s="175" t="n"/>
      <c r="F3415" s="175" t="n"/>
      <c r="G3415" s="175" t="n"/>
      <c r="H3415" s="175" t="n"/>
      <c r="I3415" s="175" t="n"/>
      <c r="J3415" s="175" t="n"/>
      <c r="K3415" s="175" t="n"/>
      <c r="L3415" s="175" t="n"/>
      <c r="M3415" s="175" t="n"/>
      <c r="N3415" s="175" t="n"/>
      <c r="O3415" s="175" t="n"/>
      <c r="P3415" s="175" t="n"/>
      <c r="Q3415" s="175" t="n"/>
      <c r="R3415" s="175" t="n"/>
      <c r="S3415" s="257" t="n"/>
      <c r="U3415" s="296" t="n"/>
      <c r="V3415" s="175" t="n"/>
      <c r="W3415" s="175" t="n"/>
      <c r="X3415" s="175" t="n"/>
      <c r="Y3415" s="175" t="n"/>
      <c r="Z3415" s="175" t="n"/>
      <c r="AA3415" s="175" t="n"/>
      <c r="AB3415" s="175" t="n"/>
      <c r="AC3415" s="175" t="n"/>
      <c r="AD3415" s="175" t="n"/>
      <c r="AE3415" s="175" t="n"/>
      <c r="AF3415" s="175" t="n"/>
      <c r="AG3415" s="175" t="n"/>
      <c r="AH3415" s="175" t="n"/>
      <c r="AI3415" s="175" t="n"/>
      <c r="AJ3415" s="175" t="n"/>
    </row>
    <row r="3416">
      <c r="B3416" s="175" t="n"/>
      <c r="C3416" s="175" t="n"/>
      <c r="D3416" s="175" t="n"/>
      <c r="E3416" s="175" t="n"/>
      <c r="F3416" s="175" t="n"/>
      <c r="G3416" s="175" t="n"/>
      <c r="H3416" s="175" t="n"/>
      <c r="I3416" s="175" t="n"/>
      <c r="J3416" s="175" t="n"/>
      <c r="K3416" s="175" t="n"/>
      <c r="L3416" s="175" t="n"/>
      <c r="M3416" s="175" t="n"/>
      <c r="N3416" s="175" t="n"/>
      <c r="O3416" s="175" t="n"/>
      <c r="P3416" s="175" t="n"/>
      <c r="Q3416" s="175" t="n"/>
      <c r="R3416" s="175" t="n"/>
      <c r="S3416" s="257" t="n"/>
      <c r="U3416" s="296" t="n"/>
      <c r="V3416" s="175" t="n"/>
      <c r="W3416" s="175" t="n"/>
      <c r="X3416" s="175" t="n"/>
      <c r="Y3416" s="175" t="n"/>
      <c r="Z3416" s="175" t="n"/>
      <c r="AA3416" s="175" t="n"/>
      <c r="AB3416" s="175" t="n"/>
      <c r="AC3416" s="175" t="n"/>
      <c r="AD3416" s="175" t="n"/>
      <c r="AE3416" s="175" t="n"/>
      <c r="AF3416" s="175" t="n"/>
      <c r="AG3416" s="175" t="n"/>
      <c r="AH3416" s="175" t="n"/>
      <c r="AI3416" s="175" t="n"/>
      <c r="AJ3416" s="175" t="n"/>
    </row>
    <row r="3417">
      <c r="B3417" s="175" t="n"/>
      <c r="C3417" s="175" t="n"/>
      <c r="D3417" s="175" t="n"/>
      <c r="E3417" s="175" t="n"/>
      <c r="F3417" s="175" t="n"/>
      <c r="G3417" s="175" t="n"/>
      <c r="H3417" s="175" t="n"/>
      <c r="I3417" s="175" t="n"/>
      <c r="J3417" s="175" t="n"/>
      <c r="K3417" s="175" t="n"/>
      <c r="L3417" s="175" t="n"/>
      <c r="M3417" s="175" t="n"/>
      <c r="N3417" s="175" t="n"/>
      <c r="O3417" s="175" t="n"/>
      <c r="P3417" s="175" t="n"/>
      <c r="Q3417" s="175" t="n"/>
      <c r="R3417" s="175" t="n"/>
      <c r="S3417" s="257" t="n"/>
      <c r="U3417" s="296" t="n"/>
      <c r="V3417" s="175" t="n"/>
      <c r="W3417" s="175" t="n"/>
      <c r="X3417" s="175" t="n"/>
      <c r="Y3417" s="175" t="n"/>
      <c r="Z3417" s="175" t="n"/>
      <c r="AA3417" s="175" t="n"/>
      <c r="AB3417" s="175" t="n"/>
      <c r="AC3417" s="175" t="n"/>
      <c r="AD3417" s="175" t="n"/>
      <c r="AE3417" s="175" t="n"/>
      <c r="AF3417" s="175" t="n"/>
      <c r="AG3417" s="175" t="n"/>
      <c r="AH3417" s="175" t="n"/>
      <c r="AI3417" s="175" t="n"/>
      <c r="AJ3417" s="175" t="n"/>
    </row>
    <row r="3418">
      <c r="B3418" s="175" t="n"/>
      <c r="C3418" s="175" t="n"/>
      <c r="D3418" s="175" t="n"/>
      <c r="E3418" s="175" t="n"/>
      <c r="F3418" s="175" t="n"/>
      <c r="G3418" s="175" t="n"/>
      <c r="H3418" s="175" t="n"/>
      <c r="I3418" s="175" t="n"/>
      <c r="J3418" s="175" t="n"/>
      <c r="K3418" s="175" t="n"/>
      <c r="L3418" s="175" t="n"/>
      <c r="M3418" s="175" t="n"/>
      <c r="N3418" s="175" t="n"/>
      <c r="O3418" s="175" t="n"/>
      <c r="P3418" s="175" t="n"/>
      <c r="Q3418" s="175" t="n"/>
      <c r="R3418" s="175" t="n"/>
      <c r="S3418" s="257" t="n"/>
      <c r="U3418" s="296" t="n"/>
      <c r="V3418" s="175" t="n"/>
      <c r="W3418" s="175" t="n"/>
      <c r="X3418" s="175" t="n"/>
      <c r="Y3418" s="175" t="n"/>
      <c r="Z3418" s="175" t="n"/>
      <c r="AA3418" s="175" t="n"/>
      <c r="AB3418" s="175" t="n"/>
      <c r="AC3418" s="175" t="n"/>
      <c r="AD3418" s="175" t="n"/>
      <c r="AE3418" s="175" t="n"/>
      <c r="AF3418" s="175" t="n"/>
      <c r="AG3418" s="175" t="n"/>
      <c r="AH3418" s="175" t="n"/>
      <c r="AI3418" s="175" t="n"/>
      <c r="AJ3418" s="175" t="n"/>
    </row>
    <row r="3419">
      <c r="B3419" s="175" t="n"/>
      <c r="C3419" s="175" t="n"/>
      <c r="D3419" s="175" t="n"/>
      <c r="E3419" s="175" t="n"/>
      <c r="F3419" s="175" t="n"/>
      <c r="G3419" s="175" t="n"/>
      <c r="H3419" s="175" t="n"/>
      <c r="I3419" s="175" t="n"/>
      <c r="J3419" s="175" t="n"/>
      <c r="K3419" s="175" t="n"/>
      <c r="L3419" s="175" t="n"/>
      <c r="M3419" s="175" t="n"/>
      <c r="N3419" s="175" t="n"/>
      <c r="O3419" s="175" t="n"/>
      <c r="P3419" s="175" t="n"/>
      <c r="Q3419" s="175" t="n"/>
      <c r="R3419" s="175" t="n"/>
      <c r="S3419" s="257" t="n"/>
      <c r="U3419" s="296" t="n"/>
      <c r="V3419" s="175" t="n"/>
      <c r="W3419" s="175" t="n"/>
      <c r="X3419" s="175" t="n"/>
      <c r="Y3419" s="175" t="n"/>
      <c r="Z3419" s="175" t="n"/>
      <c r="AA3419" s="175" t="n"/>
      <c r="AB3419" s="175" t="n"/>
      <c r="AC3419" s="175" t="n"/>
      <c r="AD3419" s="175" t="n"/>
      <c r="AE3419" s="175" t="n"/>
      <c r="AF3419" s="175" t="n"/>
      <c r="AG3419" s="175" t="n"/>
      <c r="AH3419" s="175" t="n"/>
      <c r="AI3419" s="175" t="n"/>
      <c r="AJ3419" s="175" t="n"/>
    </row>
    <row r="3420">
      <c r="B3420" s="175" t="n"/>
      <c r="C3420" s="175" t="n"/>
      <c r="D3420" s="175" t="n"/>
      <c r="E3420" s="175" t="n"/>
      <c r="F3420" s="175" t="n"/>
      <c r="G3420" s="175" t="n"/>
      <c r="H3420" s="175" t="n"/>
      <c r="I3420" s="175" t="n"/>
      <c r="J3420" s="175" t="n"/>
      <c r="K3420" s="175" t="n"/>
      <c r="L3420" s="175" t="n"/>
      <c r="M3420" s="175" t="n"/>
      <c r="N3420" s="175" t="n"/>
      <c r="O3420" s="175" t="n"/>
      <c r="P3420" s="175" t="n"/>
      <c r="Q3420" s="175" t="n"/>
      <c r="R3420" s="175" t="n"/>
      <c r="S3420" s="257" t="n"/>
      <c r="U3420" s="296" t="n"/>
      <c r="V3420" s="175" t="n"/>
      <c r="W3420" s="175" t="n"/>
      <c r="X3420" s="175" t="n"/>
      <c r="Y3420" s="175" t="n"/>
      <c r="Z3420" s="175" t="n"/>
      <c r="AA3420" s="175" t="n"/>
      <c r="AB3420" s="175" t="n"/>
      <c r="AC3420" s="175" t="n"/>
      <c r="AD3420" s="175" t="n"/>
      <c r="AE3420" s="175" t="n"/>
      <c r="AF3420" s="175" t="n"/>
      <c r="AG3420" s="175" t="n"/>
      <c r="AH3420" s="175" t="n"/>
      <c r="AI3420" s="175" t="n"/>
      <c r="AJ3420" s="175" t="n"/>
    </row>
    <row r="3421">
      <c r="B3421" s="175" t="n"/>
      <c r="C3421" s="175" t="n"/>
      <c r="D3421" s="175" t="n"/>
      <c r="E3421" s="175" t="n"/>
      <c r="F3421" s="175" t="n"/>
      <c r="G3421" s="175" t="n"/>
      <c r="H3421" s="175" t="n"/>
      <c r="I3421" s="175" t="n"/>
      <c r="J3421" s="175" t="n"/>
      <c r="K3421" s="175" t="n"/>
      <c r="L3421" s="175" t="n"/>
      <c r="M3421" s="175" t="n"/>
      <c r="N3421" s="175" t="n"/>
      <c r="O3421" s="175" t="n"/>
      <c r="P3421" s="175" t="n"/>
      <c r="Q3421" s="175" t="n"/>
      <c r="R3421" s="175" t="n"/>
      <c r="S3421" s="257" t="n"/>
      <c r="U3421" s="296" t="n"/>
      <c r="V3421" s="175" t="n"/>
      <c r="W3421" s="175" t="n"/>
      <c r="X3421" s="175" t="n"/>
      <c r="Y3421" s="175" t="n"/>
      <c r="Z3421" s="175" t="n"/>
      <c r="AA3421" s="175" t="n"/>
      <c r="AB3421" s="175" t="n"/>
      <c r="AC3421" s="175" t="n"/>
      <c r="AD3421" s="175" t="n"/>
      <c r="AE3421" s="175" t="n"/>
      <c r="AF3421" s="175" t="n"/>
      <c r="AG3421" s="175" t="n"/>
      <c r="AH3421" s="175" t="n"/>
      <c r="AI3421" s="175" t="n"/>
      <c r="AJ3421" s="175" t="n"/>
    </row>
    <row r="3422">
      <c r="B3422" s="175" t="n"/>
      <c r="C3422" s="175" t="n"/>
      <c r="D3422" s="175" t="n"/>
      <c r="E3422" s="175" t="n"/>
      <c r="F3422" s="175" t="n"/>
      <c r="G3422" s="175" t="n"/>
      <c r="H3422" s="175" t="n"/>
      <c r="I3422" s="175" t="n"/>
      <c r="J3422" s="175" t="n"/>
      <c r="K3422" s="175" t="n"/>
      <c r="L3422" s="175" t="n"/>
      <c r="M3422" s="175" t="n"/>
      <c r="N3422" s="175" t="n"/>
      <c r="O3422" s="175" t="n"/>
      <c r="P3422" s="175" t="n"/>
      <c r="Q3422" s="175" t="n"/>
      <c r="R3422" s="175" t="n"/>
      <c r="S3422" s="257" t="n"/>
      <c r="U3422" s="296" t="n"/>
      <c r="V3422" s="175" t="n"/>
      <c r="W3422" s="175" t="n"/>
      <c r="X3422" s="175" t="n"/>
      <c r="Y3422" s="175" t="n"/>
      <c r="Z3422" s="175" t="n"/>
      <c r="AA3422" s="175" t="n"/>
      <c r="AB3422" s="175" t="n"/>
      <c r="AC3422" s="175" t="n"/>
      <c r="AD3422" s="175" t="n"/>
      <c r="AE3422" s="175" t="n"/>
      <c r="AF3422" s="175" t="n"/>
      <c r="AG3422" s="175" t="n"/>
      <c r="AH3422" s="175" t="n"/>
      <c r="AI3422" s="175" t="n"/>
      <c r="AJ3422" s="175" t="n"/>
    </row>
    <row r="3423">
      <c r="B3423" s="175" t="n"/>
      <c r="C3423" s="175" t="n"/>
      <c r="D3423" s="175" t="n"/>
      <c r="E3423" s="175" t="n"/>
      <c r="F3423" s="175" t="n"/>
      <c r="G3423" s="175" t="n"/>
      <c r="H3423" s="175" t="n"/>
      <c r="I3423" s="175" t="n"/>
      <c r="J3423" s="175" t="n"/>
      <c r="K3423" s="175" t="n"/>
      <c r="L3423" s="175" t="n"/>
      <c r="M3423" s="175" t="n"/>
      <c r="N3423" s="175" t="n"/>
      <c r="O3423" s="175" t="n"/>
      <c r="P3423" s="175" t="n"/>
      <c r="Q3423" s="175" t="n"/>
      <c r="R3423" s="175" t="n"/>
      <c r="S3423" s="257" t="n"/>
      <c r="U3423" s="296" t="n"/>
      <c r="V3423" s="175" t="n"/>
      <c r="W3423" s="175" t="n"/>
      <c r="X3423" s="175" t="n"/>
      <c r="Y3423" s="175" t="n"/>
      <c r="Z3423" s="175" t="n"/>
      <c r="AA3423" s="175" t="n"/>
      <c r="AB3423" s="175" t="n"/>
      <c r="AC3423" s="175" t="n"/>
      <c r="AD3423" s="175" t="n"/>
      <c r="AE3423" s="175" t="n"/>
      <c r="AF3423" s="175" t="n"/>
      <c r="AG3423" s="175" t="n"/>
      <c r="AH3423" s="175" t="n"/>
      <c r="AI3423" s="175" t="n"/>
      <c r="AJ3423" s="175" t="n"/>
    </row>
    <row r="3424">
      <c r="B3424" s="175" t="n"/>
      <c r="C3424" s="175" t="n"/>
      <c r="D3424" s="175" t="n"/>
      <c r="E3424" s="175" t="n"/>
      <c r="F3424" s="175" t="n"/>
      <c r="G3424" s="175" t="n"/>
      <c r="H3424" s="175" t="n"/>
      <c r="I3424" s="175" t="n"/>
      <c r="J3424" s="175" t="n"/>
      <c r="K3424" s="175" t="n"/>
      <c r="L3424" s="175" t="n"/>
      <c r="M3424" s="175" t="n"/>
      <c r="N3424" s="175" t="n"/>
      <c r="O3424" s="175" t="n"/>
      <c r="P3424" s="175" t="n"/>
      <c r="Q3424" s="175" t="n"/>
      <c r="R3424" s="175" t="n"/>
      <c r="S3424" s="257" t="n"/>
      <c r="U3424" s="296" t="n"/>
      <c r="V3424" s="175" t="n"/>
      <c r="W3424" s="175" t="n"/>
      <c r="X3424" s="175" t="n"/>
      <c r="Y3424" s="175" t="n"/>
      <c r="Z3424" s="175" t="n"/>
      <c r="AA3424" s="175" t="n"/>
      <c r="AB3424" s="175" t="n"/>
      <c r="AC3424" s="175" t="n"/>
      <c r="AD3424" s="175" t="n"/>
      <c r="AE3424" s="175" t="n"/>
      <c r="AF3424" s="175" t="n"/>
      <c r="AG3424" s="175" t="n"/>
      <c r="AH3424" s="175" t="n"/>
      <c r="AI3424" s="175" t="n"/>
      <c r="AJ3424" s="175" t="n"/>
    </row>
    <row r="3425">
      <c r="B3425" s="175" t="n"/>
      <c r="C3425" s="175" t="n"/>
      <c r="D3425" s="175" t="n"/>
      <c r="E3425" s="175" t="n"/>
      <c r="F3425" s="175" t="n"/>
      <c r="G3425" s="175" t="n"/>
      <c r="H3425" s="175" t="n"/>
      <c r="I3425" s="175" t="n"/>
      <c r="J3425" s="175" t="n"/>
      <c r="K3425" s="175" t="n"/>
      <c r="L3425" s="175" t="n"/>
      <c r="M3425" s="175" t="n"/>
      <c r="N3425" s="175" t="n"/>
      <c r="O3425" s="175" t="n"/>
      <c r="P3425" s="175" t="n"/>
      <c r="Q3425" s="175" t="n"/>
      <c r="R3425" s="175" t="n"/>
      <c r="S3425" s="257" t="n"/>
      <c r="U3425" s="296" t="n"/>
      <c r="V3425" s="175" t="n"/>
      <c r="W3425" s="175" t="n"/>
      <c r="X3425" s="175" t="n"/>
      <c r="Y3425" s="175" t="n"/>
      <c r="Z3425" s="175" t="n"/>
      <c r="AA3425" s="175" t="n"/>
      <c r="AB3425" s="175" t="n"/>
      <c r="AC3425" s="175" t="n"/>
      <c r="AD3425" s="175" t="n"/>
      <c r="AE3425" s="175" t="n"/>
      <c r="AF3425" s="175" t="n"/>
      <c r="AG3425" s="175" t="n"/>
      <c r="AH3425" s="175" t="n"/>
      <c r="AI3425" s="175" t="n"/>
      <c r="AJ3425" s="175" t="n"/>
    </row>
    <row r="3426">
      <c r="B3426" s="175" t="n"/>
      <c r="C3426" s="175" t="n"/>
      <c r="D3426" s="175" t="n"/>
      <c r="E3426" s="175" t="n"/>
      <c r="F3426" s="175" t="n"/>
      <c r="G3426" s="175" t="n"/>
      <c r="H3426" s="175" t="n"/>
      <c r="I3426" s="175" t="n"/>
      <c r="J3426" s="175" t="n"/>
      <c r="K3426" s="175" t="n"/>
      <c r="L3426" s="175" t="n"/>
      <c r="M3426" s="175" t="n"/>
      <c r="N3426" s="175" t="n"/>
      <c r="O3426" s="175" t="n"/>
      <c r="P3426" s="175" t="n"/>
      <c r="Q3426" s="175" t="n"/>
      <c r="R3426" s="175" t="n"/>
      <c r="S3426" s="257" t="n"/>
      <c r="U3426" s="296" t="n"/>
      <c r="V3426" s="175" t="n"/>
      <c r="W3426" s="175" t="n"/>
      <c r="X3426" s="175" t="n"/>
      <c r="Y3426" s="175" t="n"/>
      <c r="Z3426" s="175" t="n"/>
      <c r="AA3426" s="175" t="n"/>
      <c r="AB3426" s="175" t="n"/>
      <c r="AC3426" s="175" t="n"/>
      <c r="AD3426" s="175" t="n"/>
      <c r="AE3426" s="175" t="n"/>
      <c r="AF3426" s="175" t="n"/>
      <c r="AG3426" s="175" t="n"/>
      <c r="AH3426" s="175" t="n"/>
      <c r="AI3426" s="175" t="n"/>
      <c r="AJ3426" s="175" t="n"/>
    </row>
    <row r="3427">
      <c r="B3427" s="175" t="n"/>
      <c r="C3427" s="175" t="n"/>
      <c r="D3427" s="175" t="n"/>
      <c r="E3427" s="175" t="n"/>
      <c r="F3427" s="175" t="n"/>
      <c r="G3427" s="175" t="n"/>
      <c r="H3427" s="175" t="n"/>
      <c r="I3427" s="175" t="n"/>
      <c r="J3427" s="175" t="n"/>
      <c r="K3427" s="175" t="n"/>
      <c r="L3427" s="175" t="n"/>
      <c r="M3427" s="175" t="n"/>
      <c r="N3427" s="175" t="n"/>
      <c r="O3427" s="175" t="n"/>
      <c r="P3427" s="175" t="n"/>
      <c r="Q3427" s="175" t="n"/>
      <c r="R3427" s="175" t="n"/>
      <c r="S3427" s="257" t="n"/>
      <c r="U3427" s="296" t="n"/>
      <c r="V3427" s="175" t="n"/>
      <c r="W3427" s="175" t="n"/>
      <c r="X3427" s="175" t="n"/>
      <c r="Y3427" s="175" t="n"/>
      <c r="Z3427" s="175" t="n"/>
      <c r="AA3427" s="175" t="n"/>
      <c r="AB3427" s="175" t="n"/>
      <c r="AC3427" s="175" t="n"/>
      <c r="AD3427" s="175" t="n"/>
      <c r="AE3427" s="175" t="n"/>
      <c r="AF3427" s="175" t="n"/>
      <c r="AG3427" s="175" t="n"/>
      <c r="AH3427" s="175" t="n"/>
      <c r="AI3427" s="175" t="n"/>
      <c r="AJ3427" s="175" t="n"/>
    </row>
    <row r="3428">
      <c r="B3428" s="175" t="n"/>
      <c r="C3428" s="175" t="n"/>
      <c r="D3428" s="175" t="n"/>
      <c r="E3428" s="175" t="n"/>
      <c r="F3428" s="175" t="n"/>
      <c r="G3428" s="175" t="n"/>
      <c r="H3428" s="175" t="n"/>
      <c r="I3428" s="175" t="n"/>
      <c r="J3428" s="175" t="n"/>
      <c r="K3428" s="175" t="n"/>
      <c r="L3428" s="175" t="n"/>
      <c r="M3428" s="175" t="n"/>
      <c r="N3428" s="175" t="n"/>
      <c r="O3428" s="175" t="n"/>
      <c r="P3428" s="175" t="n"/>
      <c r="Q3428" s="175" t="n"/>
      <c r="R3428" s="175" t="n"/>
      <c r="S3428" s="257" t="n"/>
      <c r="U3428" s="296" t="n"/>
      <c r="V3428" s="175" t="n"/>
      <c r="W3428" s="175" t="n"/>
      <c r="X3428" s="175" t="n"/>
      <c r="Y3428" s="175" t="n"/>
      <c r="Z3428" s="175" t="n"/>
      <c r="AA3428" s="175" t="n"/>
      <c r="AB3428" s="175" t="n"/>
      <c r="AC3428" s="175" t="n"/>
      <c r="AD3428" s="175" t="n"/>
      <c r="AE3428" s="175" t="n"/>
      <c r="AF3428" s="175" t="n"/>
      <c r="AG3428" s="175" t="n"/>
      <c r="AH3428" s="175" t="n"/>
      <c r="AI3428" s="175" t="n"/>
      <c r="AJ3428" s="175" t="n"/>
    </row>
    <row r="3429">
      <c r="B3429" s="175" t="n"/>
      <c r="C3429" s="175" t="n"/>
      <c r="D3429" s="175" t="n"/>
      <c r="E3429" s="175" t="n"/>
      <c r="F3429" s="175" t="n"/>
      <c r="G3429" s="175" t="n"/>
      <c r="H3429" s="175" t="n"/>
      <c r="I3429" s="175" t="n"/>
      <c r="J3429" s="175" t="n"/>
      <c r="K3429" s="175" t="n"/>
      <c r="L3429" s="175" t="n"/>
      <c r="M3429" s="175" t="n"/>
      <c r="N3429" s="175" t="n"/>
      <c r="O3429" s="175" t="n"/>
      <c r="P3429" s="175" t="n"/>
      <c r="Q3429" s="175" t="n"/>
      <c r="R3429" s="175" t="n"/>
      <c r="S3429" s="257" t="n"/>
      <c r="U3429" s="296" t="n"/>
      <c r="V3429" s="175" t="n"/>
      <c r="W3429" s="175" t="n"/>
      <c r="X3429" s="175" t="n"/>
      <c r="Y3429" s="175" t="n"/>
      <c r="Z3429" s="175" t="n"/>
      <c r="AA3429" s="175" t="n"/>
      <c r="AB3429" s="175" t="n"/>
      <c r="AC3429" s="175" t="n"/>
      <c r="AD3429" s="175" t="n"/>
      <c r="AE3429" s="175" t="n"/>
      <c r="AF3429" s="175" t="n"/>
      <c r="AG3429" s="175" t="n"/>
      <c r="AH3429" s="175" t="n"/>
      <c r="AI3429" s="175" t="n"/>
      <c r="AJ3429" s="175" t="n"/>
    </row>
    <row r="3430">
      <c r="B3430" s="175" t="n"/>
      <c r="C3430" s="175" t="n"/>
      <c r="D3430" s="175" t="n"/>
      <c r="E3430" s="175" t="n"/>
      <c r="F3430" s="175" t="n"/>
      <c r="G3430" s="175" t="n"/>
      <c r="H3430" s="175" t="n"/>
      <c r="I3430" s="175" t="n"/>
      <c r="J3430" s="175" t="n"/>
      <c r="K3430" s="175" t="n"/>
      <c r="L3430" s="175" t="n"/>
      <c r="M3430" s="175" t="n"/>
      <c r="N3430" s="175" t="n"/>
      <c r="O3430" s="175" t="n"/>
      <c r="P3430" s="175" t="n"/>
      <c r="Q3430" s="175" t="n"/>
      <c r="R3430" s="175" t="n"/>
      <c r="S3430" s="257" t="n"/>
      <c r="U3430" s="296" t="n"/>
      <c r="V3430" s="175" t="n"/>
      <c r="W3430" s="175" t="n"/>
      <c r="X3430" s="175" t="n"/>
      <c r="Y3430" s="175" t="n"/>
      <c r="Z3430" s="175" t="n"/>
      <c r="AA3430" s="175" t="n"/>
      <c r="AB3430" s="175" t="n"/>
      <c r="AC3430" s="175" t="n"/>
      <c r="AD3430" s="175" t="n"/>
      <c r="AE3430" s="175" t="n"/>
      <c r="AF3430" s="175" t="n"/>
      <c r="AG3430" s="175" t="n"/>
      <c r="AH3430" s="175" t="n"/>
      <c r="AI3430" s="175" t="n"/>
      <c r="AJ3430" s="175" t="n"/>
    </row>
    <row r="3431">
      <c r="B3431" s="175" t="n"/>
      <c r="C3431" s="175" t="n"/>
      <c r="D3431" s="175" t="n"/>
      <c r="E3431" s="175" t="n"/>
      <c r="F3431" s="175" t="n"/>
      <c r="G3431" s="175" t="n"/>
      <c r="H3431" s="175" t="n"/>
      <c r="I3431" s="175" t="n"/>
      <c r="J3431" s="175" t="n"/>
      <c r="K3431" s="175" t="n"/>
      <c r="L3431" s="175" t="n"/>
      <c r="M3431" s="175" t="n"/>
      <c r="N3431" s="175" t="n"/>
      <c r="O3431" s="175" t="n"/>
      <c r="P3431" s="175" t="n"/>
      <c r="Q3431" s="175" t="n"/>
      <c r="R3431" s="175" t="n"/>
      <c r="S3431" s="257" t="n"/>
      <c r="U3431" s="296" t="n"/>
      <c r="V3431" s="175" t="n"/>
      <c r="W3431" s="175" t="n"/>
      <c r="X3431" s="175" t="n"/>
      <c r="Y3431" s="175" t="n"/>
      <c r="Z3431" s="175" t="n"/>
      <c r="AA3431" s="175" t="n"/>
      <c r="AB3431" s="175" t="n"/>
      <c r="AC3431" s="175" t="n"/>
      <c r="AD3431" s="175" t="n"/>
      <c r="AE3431" s="175" t="n"/>
      <c r="AF3431" s="175" t="n"/>
      <c r="AG3431" s="175" t="n"/>
      <c r="AH3431" s="175" t="n"/>
      <c r="AI3431" s="175" t="n"/>
      <c r="AJ3431" s="175" t="n"/>
    </row>
    <row r="3432">
      <c r="B3432" s="175" t="n"/>
      <c r="C3432" s="175" t="n"/>
      <c r="D3432" s="175" t="n"/>
      <c r="E3432" s="175" t="n"/>
      <c r="F3432" s="175" t="n"/>
      <c r="G3432" s="175" t="n"/>
      <c r="H3432" s="175" t="n"/>
      <c r="I3432" s="175" t="n"/>
      <c r="J3432" s="175" t="n"/>
      <c r="K3432" s="175" t="n"/>
      <c r="L3432" s="175" t="n"/>
      <c r="M3432" s="175" t="n"/>
      <c r="N3432" s="175" t="n"/>
      <c r="O3432" s="175" t="n"/>
      <c r="P3432" s="175" t="n"/>
      <c r="Q3432" s="175" t="n"/>
      <c r="R3432" s="175" t="n"/>
      <c r="S3432" s="257" t="n"/>
      <c r="U3432" s="296" t="n"/>
      <c r="V3432" s="175" t="n"/>
      <c r="W3432" s="175" t="n"/>
      <c r="X3432" s="175" t="n"/>
      <c r="Y3432" s="175" t="n"/>
      <c r="Z3432" s="175" t="n"/>
      <c r="AA3432" s="175" t="n"/>
      <c r="AB3432" s="175" t="n"/>
      <c r="AC3432" s="175" t="n"/>
      <c r="AD3432" s="175" t="n"/>
      <c r="AE3432" s="175" t="n"/>
      <c r="AF3432" s="175" t="n"/>
      <c r="AG3432" s="175" t="n"/>
      <c r="AH3432" s="175" t="n"/>
      <c r="AI3432" s="175" t="n"/>
      <c r="AJ3432" s="175" t="n"/>
    </row>
    <row r="3433">
      <c r="B3433" s="175" t="n"/>
      <c r="C3433" s="175" t="n"/>
      <c r="D3433" s="175" t="n"/>
      <c r="E3433" s="175" t="n"/>
      <c r="F3433" s="175" t="n"/>
      <c r="G3433" s="175" t="n"/>
      <c r="H3433" s="175" t="n"/>
      <c r="I3433" s="175" t="n"/>
      <c r="J3433" s="175" t="n"/>
      <c r="K3433" s="175" t="n"/>
      <c r="L3433" s="175" t="n"/>
      <c r="M3433" s="175" t="n"/>
      <c r="N3433" s="175" t="n"/>
      <c r="O3433" s="175" t="n"/>
      <c r="P3433" s="175" t="n"/>
      <c r="Q3433" s="175" t="n"/>
      <c r="R3433" s="175" t="n"/>
      <c r="S3433" s="257" t="n"/>
      <c r="U3433" s="296" t="n"/>
      <c r="V3433" s="175" t="n"/>
      <c r="W3433" s="175" t="n"/>
      <c r="X3433" s="175" t="n"/>
      <c r="Y3433" s="175" t="n"/>
      <c r="Z3433" s="175" t="n"/>
      <c r="AA3433" s="175" t="n"/>
      <c r="AB3433" s="175" t="n"/>
      <c r="AC3433" s="175" t="n"/>
      <c r="AD3433" s="175" t="n"/>
      <c r="AE3433" s="175" t="n"/>
      <c r="AF3433" s="175" t="n"/>
      <c r="AG3433" s="175" t="n"/>
      <c r="AH3433" s="175" t="n"/>
      <c r="AI3433" s="175" t="n"/>
      <c r="AJ3433" s="175" t="n"/>
    </row>
    <row r="3434">
      <c r="B3434" s="175" t="n"/>
      <c r="C3434" s="175" t="n"/>
      <c r="D3434" s="175" t="n"/>
      <c r="E3434" s="175" t="n"/>
      <c r="F3434" s="175" t="n"/>
      <c r="G3434" s="175" t="n"/>
      <c r="H3434" s="175" t="n"/>
      <c r="I3434" s="175" t="n"/>
      <c r="J3434" s="175" t="n"/>
      <c r="K3434" s="175" t="n"/>
      <c r="L3434" s="175" t="n"/>
      <c r="M3434" s="175" t="n"/>
      <c r="N3434" s="175" t="n"/>
      <c r="O3434" s="175" t="n"/>
      <c r="P3434" s="175" t="n"/>
      <c r="Q3434" s="175" t="n"/>
      <c r="R3434" s="175" t="n"/>
      <c r="S3434" s="257" t="n"/>
      <c r="U3434" s="296" t="n"/>
      <c r="V3434" s="175" t="n"/>
      <c r="W3434" s="175" t="n"/>
      <c r="X3434" s="175" t="n"/>
      <c r="Y3434" s="175" t="n"/>
      <c r="Z3434" s="175" t="n"/>
      <c r="AA3434" s="175" t="n"/>
      <c r="AB3434" s="175" t="n"/>
      <c r="AC3434" s="175" t="n"/>
      <c r="AD3434" s="175" t="n"/>
      <c r="AE3434" s="175" t="n"/>
      <c r="AF3434" s="175" t="n"/>
      <c r="AG3434" s="175" t="n"/>
      <c r="AH3434" s="175" t="n"/>
      <c r="AI3434" s="175" t="n"/>
      <c r="AJ3434" s="175" t="n"/>
    </row>
    <row r="3435">
      <c r="B3435" s="175" t="n"/>
      <c r="C3435" s="175" t="n"/>
      <c r="D3435" s="175" t="n"/>
      <c r="E3435" s="175" t="n"/>
      <c r="F3435" s="175" t="n"/>
      <c r="G3435" s="175" t="n"/>
      <c r="H3435" s="175" t="n"/>
      <c r="I3435" s="175" t="n"/>
      <c r="J3435" s="175" t="n"/>
      <c r="K3435" s="175" t="n"/>
      <c r="L3435" s="175" t="n"/>
      <c r="M3435" s="175" t="n"/>
      <c r="N3435" s="175" t="n"/>
      <c r="O3435" s="175" t="n"/>
      <c r="P3435" s="175" t="n"/>
      <c r="Q3435" s="175" t="n"/>
      <c r="R3435" s="175" t="n"/>
      <c r="S3435" s="257" t="n"/>
      <c r="U3435" s="296" t="n"/>
      <c r="V3435" s="175" t="n"/>
      <c r="W3435" s="175" t="n"/>
      <c r="X3435" s="175" t="n"/>
      <c r="Y3435" s="175" t="n"/>
      <c r="Z3435" s="175" t="n"/>
      <c r="AA3435" s="175" t="n"/>
      <c r="AB3435" s="175" t="n"/>
      <c r="AC3435" s="175" t="n"/>
      <c r="AD3435" s="175" t="n"/>
      <c r="AE3435" s="175" t="n"/>
      <c r="AF3435" s="175" t="n"/>
      <c r="AG3435" s="175" t="n"/>
      <c r="AH3435" s="175" t="n"/>
      <c r="AI3435" s="175" t="n"/>
      <c r="AJ3435" s="175" t="n"/>
    </row>
    <row r="3436">
      <c r="B3436" s="175" t="n"/>
      <c r="C3436" s="175" t="n"/>
      <c r="D3436" s="175" t="n"/>
      <c r="E3436" s="175" t="n"/>
      <c r="F3436" s="175" t="n"/>
      <c r="G3436" s="175" t="n"/>
      <c r="H3436" s="175" t="n"/>
      <c r="I3436" s="175" t="n"/>
      <c r="J3436" s="175" t="n"/>
      <c r="K3436" s="175" t="n"/>
      <c r="L3436" s="175" t="n"/>
      <c r="M3436" s="175" t="n"/>
      <c r="N3436" s="175" t="n"/>
      <c r="O3436" s="175" t="n"/>
      <c r="P3436" s="175" t="n"/>
      <c r="Q3436" s="175" t="n"/>
      <c r="R3436" s="175" t="n"/>
      <c r="S3436" s="257" t="n"/>
      <c r="U3436" s="296" t="n"/>
      <c r="V3436" s="175" t="n"/>
      <c r="W3436" s="175" t="n"/>
      <c r="X3436" s="175" t="n"/>
      <c r="Y3436" s="175" t="n"/>
      <c r="Z3436" s="175" t="n"/>
      <c r="AA3436" s="175" t="n"/>
      <c r="AB3436" s="175" t="n"/>
      <c r="AC3436" s="175" t="n"/>
      <c r="AD3436" s="175" t="n"/>
      <c r="AE3436" s="175" t="n"/>
      <c r="AF3436" s="175" t="n"/>
      <c r="AG3436" s="175" t="n"/>
      <c r="AH3436" s="175" t="n"/>
      <c r="AI3436" s="175" t="n"/>
      <c r="AJ3436" s="175" t="n"/>
    </row>
    <row r="3437">
      <c r="B3437" s="175" t="n"/>
      <c r="C3437" s="175" t="n"/>
      <c r="D3437" s="175" t="n"/>
      <c r="E3437" s="175" t="n"/>
      <c r="F3437" s="175" t="n"/>
      <c r="G3437" s="175" t="n"/>
      <c r="H3437" s="175" t="n"/>
      <c r="I3437" s="175" t="n"/>
      <c r="J3437" s="175" t="n"/>
      <c r="K3437" s="175" t="n"/>
      <c r="L3437" s="175" t="n"/>
      <c r="M3437" s="175" t="n"/>
      <c r="N3437" s="175" t="n"/>
      <c r="O3437" s="175" t="n"/>
      <c r="P3437" s="175" t="n"/>
      <c r="Q3437" s="175" t="n"/>
      <c r="R3437" s="175" t="n"/>
      <c r="S3437" s="257" t="n"/>
      <c r="U3437" s="296" t="n"/>
      <c r="V3437" s="175" t="n"/>
      <c r="W3437" s="175" t="n"/>
      <c r="X3437" s="175" t="n"/>
      <c r="Y3437" s="175" t="n"/>
      <c r="Z3437" s="175" t="n"/>
      <c r="AA3437" s="175" t="n"/>
      <c r="AB3437" s="175" t="n"/>
      <c r="AC3437" s="175" t="n"/>
      <c r="AD3437" s="175" t="n"/>
      <c r="AE3437" s="175" t="n"/>
      <c r="AF3437" s="175" t="n"/>
      <c r="AG3437" s="175" t="n"/>
      <c r="AH3437" s="175" t="n"/>
      <c r="AI3437" s="175" t="n"/>
      <c r="AJ3437" s="175" t="n"/>
    </row>
    <row r="3438">
      <c r="B3438" s="175" t="n"/>
      <c r="C3438" s="175" t="n"/>
      <c r="D3438" s="175" t="n"/>
      <c r="E3438" s="175" t="n"/>
      <c r="F3438" s="175" t="n"/>
      <c r="G3438" s="175" t="n"/>
      <c r="H3438" s="175" t="n"/>
      <c r="I3438" s="175" t="n"/>
      <c r="J3438" s="175" t="n"/>
      <c r="K3438" s="175" t="n"/>
      <c r="L3438" s="175" t="n"/>
      <c r="M3438" s="175" t="n"/>
      <c r="N3438" s="175" t="n"/>
      <c r="O3438" s="175" t="n"/>
      <c r="P3438" s="175" t="n"/>
      <c r="Q3438" s="175" t="n"/>
      <c r="R3438" s="175" t="n"/>
      <c r="S3438" s="257" t="n"/>
      <c r="U3438" s="296" t="n"/>
      <c r="V3438" s="175" t="n"/>
      <c r="W3438" s="175" t="n"/>
      <c r="X3438" s="175" t="n"/>
      <c r="Y3438" s="175" t="n"/>
      <c r="Z3438" s="175" t="n"/>
      <c r="AA3438" s="175" t="n"/>
      <c r="AB3438" s="175" t="n"/>
      <c r="AC3438" s="175" t="n"/>
      <c r="AD3438" s="175" t="n"/>
      <c r="AE3438" s="175" t="n"/>
      <c r="AF3438" s="175" t="n"/>
      <c r="AG3438" s="175" t="n"/>
      <c r="AH3438" s="175" t="n"/>
      <c r="AI3438" s="175" t="n"/>
      <c r="AJ3438" s="175" t="n"/>
    </row>
    <row r="3439">
      <c r="B3439" s="175" t="n"/>
      <c r="C3439" s="175" t="n"/>
      <c r="D3439" s="175" t="n"/>
      <c r="E3439" s="175" t="n"/>
      <c r="F3439" s="175" t="n"/>
      <c r="G3439" s="175" t="n"/>
      <c r="H3439" s="175" t="n"/>
      <c r="I3439" s="175" t="n"/>
      <c r="J3439" s="175" t="n"/>
      <c r="K3439" s="175" t="n"/>
      <c r="L3439" s="175" t="n"/>
      <c r="M3439" s="175" t="n"/>
      <c r="N3439" s="175" t="n"/>
      <c r="O3439" s="175" t="n"/>
      <c r="P3439" s="175" t="n"/>
      <c r="Q3439" s="175" t="n"/>
      <c r="R3439" s="175" t="n"/>
      <c r="S3439" s="257" t="n"/>
      <c r="U3439" s="296" t="n"/>
      <c r="V3439" s="175" t="n"/>
      <c r="W3439" s="175" t="n"/>
      <c r="X3439" s="175" t="n"/>
      <c r="Y3439" s="175" t="n"/>
      <c r="Z3439" s="175" t="n"/>
      <c r="AA3439" s="175" t="n"/>
      <c r="AB3439" s="175" t="n"/>
      <c r="AC3439" s="175" t="n"/>
      <c r="AD3439" s="175" t="n"/>
      <c r="AE3439" s="175" t="n"/>
      <c r="AF3439" s="175" t="n"/>
      <c r="AG3439" s="175" t="n"/>
      <c r="AH3439" s="175" t="n"/>
      <c r="AI3439" s="175" t="n"/>
      <c r="AJ3439" s="175" t="n"/>
    </row>
    <row r="3440">
      <c r="B3440" s="175" t="n"/>
      <c r="C3440" s="175" t="n"/>
      <c r="D3440" s="175" t="n"/>
      <c r="E3440" s="175" t="n"/>
      <c r="F3440" s="175" t="n"/>
      <c r="G3440" s="175" t="n"/>
      <c r="H3440" s="175" t="n"/>
      <c r="I3440" s="175" t="n"/>
      <c r="J3440" s="175" t="n"/>
      <c r="K3440" s="175" t="n"/>
      <c r="L3440" s="175" t="n"/>
      <c r="M3440" s="175" t="n"/>
      <c r="N3440" s="175" t="n"/>
      <c r="O3440" s="175" t="n"/>
      <c r="P3440" s="175" t="n"/>
      <c r="Q3440" s="175" t="n"/>
      <c r="R3440" s="175" t="n"/>
      <c r="S3440" s="257" t="n"/>
      <c r="U3440" s="296" t="n"/>
      <c r="V3440" s="175" t="n"/>
      <c r="W3440" s="175" t="n"/>
      <c r="X3440" s="175" t="n"/>
      <c r="Y3440" s="175" t="n"/>
      <c r="Z3440" s="175" t="n"/>
      <c r="AA3440" s="175" t="n"/>
      <c r="AB3440" s="175" t="n"/>
      <c r="AC3440" s="175" t="n"/>
      <c r="AD3440" s="175" t="n"/>
      <c r="AE3440" s="175" t="n"/>
      <c r="AF3440" s="175" t="n"/>
      <c r="AG3440" s="175" t="n"/>
      <c r="AH3440" s="175" t="n"/>
      <c r="AI3440" s="175" t="n"/>
      <c r="AJ3440" s="175" t="n"/>
    </row>
    <row r="3441">
      <c r="B3441" s="175" t="n"/>
      <c r="C3441" s="175" t="n"/>
      <c r="D3441" s="175" t="n"/>
      <c r="E3441" s="175" t="n"/>
      <c r="F3441" s="175" t="n"/>
      <c r="G3441" s="175" t="n"/>
      <c r="H3441" s="175" t="n"/>
      <c r="I3441" s="175" t="n"/>
      <c r="J3441" s="175" t="n"/>
      <c r="K3441" s="175" t="n"/>
      <c r="L3441" s="175" t="n"/>
      <c r="M3441" s="175" t="n"/>
      <c r="N3441" s="175" t="n"/>
      <c r="O3441" s="175" t="n"/>
      <c r="P3441" s="175" t="n"/>
      <c r="Q3441" s="175" t="n"/>
      <c r="R3441" s="175" t="n"/>
      <c r="S3441" s="257" t="n"/>
      <c r="U3441" s="296" t="n"/>
      <c r="V3441" s="175" t="n"/>
      <c r="W3441" s="175" t="n"/>
      <c r="X3441" s="175" t="n"/>
      <c r="Y3441" s="175" t="n"/>
      <c r="Z3441" s="175" t="n"/>
      <c r="AA3441" s="175" t="n"/>
      <c r="AB3441" s="175" t="n"/>
      <c r="AC3441" s="175" t="n"/>
      <c r="AD3441" s="175" t="n"/>
      <c r="AE3441" s="175" t="n"/>
      <c r="AF3441" s="175" t="n"/>
      <c r="AG3441" s="175" t="n"/>
      <c r="AH3441" s="175" t="n"/>
      <c r="AI3441" s="175" t="n"/>
      <c r="AJ3441" s="175" t="n"/>
    </row>
    <row r="3442">
      <c r="B3442" s="175" t="n"/>
      <c r="C3442" s="175" t="n"/>
      <c r="D3442" s="175" t="n"/>
      <c r="E3442" s="175" t="n"/>
      <c r="F3442" s="175" t="n"/>
      <c r="G3442" s="175" t="n"/>
      <c r="H3442" s="175" t="n"/>
      <c r="I3442" s="175" t="n"/>
      <c r="J3442" s="175" t="n"/>
      <c r="K3442" s="175" t="n"/>
      <c r="L3442" s="175" t="n"/>
      <c r="M3442" s="175" t="n"/>
      <c r="N3442" s="175" t="n"/>
      <c r="O3442" s="175" t="n"/>
      <c r="P3442" s="175" t="n"/>
      <c r="Q3442" s="175" t="n"/>
      <c r="R3442" s="175" t="n"/>
      <c r="S3442" s="257" t="n"/>
      <c r="U3442" s="296" t="n"/>
      <c r="V3442" s="175" t="n"/>
      <c r="W3442" s="175" t="n"/>
      <c r="X3442" s="175" t="n"/>
      <c r="Y3442" s="175" t="n"/>
      <c r="Z3442" s="175" t="n"/>
      <c r="AA3442" s="175" t="n"/>
      <c r="AB3442" s="175" t="n"/>
      <c r="AC3442" s="175" t="n"/>
      <c r="AD3442" s="175" t="n"/>
      <c r="AE3442" s="175" t="n"/>
      <c r="AF3442" s="175" t="n"/>
      <c r="AG3442" s="175" t="n"/>
      <c r="AH3442" s="175" t="n"/>
      <c r="AI3442" s="175" t="n"/>
      <c r="AJ3442" s="175" t="n"/>
    </row>
    <row r="3443">
      <c r="B3443" s="175" t="n"/>
      <c r="C3443" s="175" t="n"/>
      <c r="D3443" s="175" t="n"/>
      <c r="E3443" s="175" t="n"/>
      <c r="F3443" s="175" t="n"/>
      <c r="G3443" s="175" t="n"/>
      <c r="H3443" s="175" t="n"/>
      <c r="I3443" s="175" t="n"/>
      <c r="J3443" s="175" t="n"/>
      <c r="K3443" s="175" t="n"/>
      <c r="L3443" s="175" t="n"/>
      <c r="M3443" s="175" t="n"/>
      <c r="N3443" s="175" t="n"/>
      <c r="O3443" s="175" t="n"/>
      <c r="P3443" s="175" t="n"/>
      <c r="Q3443" s="175" t="n"/>
      <c r="R3443" s="175" t="n"/>
      <c r="S3443" s="257" t="n"/>
      <c r="U3443" s="296" t="n"/>
      <c r="V3443" s="175" t="n"/>
      <c r="W3443" s="175" t="n"/>
      <c r="X3443" s="175" t="n"/>
      <c r="Y3443" s="175" t="n"/>
      <c r="Z3443" s="175" t="n"/>
      <c r="AA3443" s="175" t="n"/>
      <c r="AB3443" s="175" t="n"/>
      <c r="AC3443" s="175" t="n"/>
      <c r="AD3443" s="175" t="n"/>
      <c r="AE3443" s="175" t="n"/>
      <c r="AF3443" s="175" t="n"/>
      <c r="AG3443" s="175" t="n"/>
      <c r="AH3443" s="175" t="n"/>
      <c r="AI3443" s="175" t="n"/>
      <c r="AJ3443" s="175" t="n"/>
    </row>
    <row r="3444">
      <c r="B3444" s="175" t="n"/>
      <c r="C3444" s="175" t="n"/>
      <c r="D3444" s="175" t="n"/>
      <c r="E3444" s="175" t="n"/>
      <c r="F3444" s="175" t="n"/>
      <c r="G3444" s="175" t="n"/>
      <c r="H3444" s="175" t="n"/>
      <c r="I3444" s="175" t="n"/>
      <c r="J3444" s="175" t="n"/>
      <c r="K3444" s="175" t="n"/>
      <c r="L3444" s="175" t="n"/>
      <c r="M3444" s="175" t="n"/>
      <c r="N3444" s="175" t="n"/>
      <c r="O3444" s="175" t="n"/>
      <c r="P3444" s="175" t="n"/>
      <c r="Q3444" s="175" t="n"/>
      <c r="R3444" s="175" t="n"/>
      <c r="S3444" s="257" t="n"/>
      <c r="U3444" s="296" t="n"/>
      <c r="V3444" s="175" t="n"/>
      <c r="W3444" s="175" t="n"/>
      <c r="X3444" s="175" t="n"/>
      <c r="Y3444" s="175" t="n"/>
      <c r="Z3444" s="175" t="n"/>
      <c r="AA3444" s="175" t="n"/>
      <c r="AB3444" s="175" t="n"/>
      <c r="AC3444" s="175" t="n"/>
      <c r="AD3444" s="175" t="n"/>
      <c r="AE3444" s="175" t="n"/>
      <c r="AF3444" s="175" t="n"/>
      <c r="AG3444" s="175" t="n"/>
      <c r="AH3444" s="175" t="n"/>
      <c r="AI3444" s="175" t="n"/>
      <c r="AJ3444" s="175" t="n"/>
    </row>
    <row r="3445">
      <c r="B3445" s="175" t="n"/>
      <c r="C3445" s="175" t="n"/>
      <c r="D3445" s="175" t="n"/>
      <c r="E3445" s="175" t="n"/>
      <c r="F3445" s="175" t="n"/>
      <c r="G3445" s="175" t="n"/>
      <c r="H3445" s="175" t="n"/>
      <c r="I3445" s="175" t="n"/>
      <c r="J3445" s="175" t="n"/>
      <c r="K3445" s="175" t="n"/>
      <c r="L3445" s="175" t="n"/>
      <c r="M3445" s="175" t="n"/>
      <c r="N3445" s="175" t="n"/>
      <c r="O3445" s="175" t="n"/>
      <c r="P3445" s="175" t="n"/>
      <c r="Q3445" s="175" t="n"/>
      <c r="R3445" s="175" t="n"/>
      <c r="S3445" s="257" t="n"/>
      <c r="U3445" s="296" t="n"/>
      <c r="V3445" s="175" t="n"/>
      <c r="W3445" s="175" t="n"/>
      <c r="X3445" s="175" t="n"/>
      <c r="Y3445" s="175" t="n"/>
      <c r="Z3445" s="175" t="n"/>
      <c r="AA3445" s="175" t="n"/>
      <c r="AB3445" s="175" t="n"/>
      <c r="AC3445" s="175" t="n"/>
      <c r="AD3445" s="175" t="n"/>
      <c r="AE3445" s="175" t="n"/>
      <c r="AF3445" s="175" t="n"/>
      <c r="AG3445" s="175" t="n"/>
      <c r="AH3445" s="175" t="n"/>
      <c r="AI3445" s="175" t="n"/>
      <c r="AJ3445" s="175" t="n"/>
    </row>
    <row r="3446">
      <c r="B3446" s="175" t="n"/>
      <c r="C3446" s="175" t="n"/>
      <c r="D3446" s="175" t="n"/>
      <c r="E3446" s="175" t="n"/>
      <c r="F3446" s="175" t="n"/>
      <c r="G3446" s="175" t="n"/>
      <c r="H3446" s="175" t="n"/>
      <c r="I3446" s="175" t="n"/>
      <c r="J3446" s="175" t="n"/>
      <c r="K3446" s="175" t="n"/>
      <c r="L3446" s="175" t="n"/>
      <c r="M3446" s="175" t="n"/>
      <c r="N3446" s="175" t="n"/>
      <c r="O3446" s="175" t="n"/>
      <c r="P3446" s="175" t="n"/>
      <c r="Q3446" s="175" t="n"/>
      <c r="R3446" s="175" t="n"/>
      <c r="S3446" s="257" t="n"/>
      <c r="U3446" s="296" t="n"/>
      <c r="V3446" s="175" t="n"/>
      <c r="W3446" s="175" t="n"/>
      <c r="X3446" s="175" t="n"/>
      <c r="Y3446" s="175" t="n"/>
      <c r="Z3446" s="175" t="n"/>
      <c r="AA3446" s="175" t="n"/>
      <c r="AB3446" s="175" t="n"/>
      <c r="AC3446" s="175" t="n"/>
      <c r="AD3446" s="175" t="n"/>
      <c r="AE3446" s="175" t="n"/>
      <c r="AF3446" s="175" t="n"/>
      <c r="AG3446" s="175" t="n"/>
      <c r="AH3446" s="175" t="n"/>
      <c r="AI3446" s="175" t="n"/>
      <c r="AJ3446" s="175" t="n"/>
    </row>
    <row r="3447">
      <c r="B3447" s="175" t="n"/>
      <c r="C3447" s="175" t="n"/>
      <c r="D3447" s="175" t="n"/>
      <c r="E3447" s="175" t="n"/>
      <c r="F3447" s="175" t="n"/>
      <c r="G3447" s="175" t="n"/>
      <c r="H3447" s="175" t="n"/>
      <c r="I3447" s="175" t="n"/>
      <c r="J3447" s="175" t="n"/>
      <c r="K3447" s="175" t="n"/>
      <c r="L3447" s="175" t="n"/>
      <c r="M3447" s="175" t="n"/>
      <c r="N3447" s="175" t="n"/>
      <c r="O3447" s="175" t="n"/>
      <c r="P3447" s="175" t="n"/>
      <c r="Q3447" s="175" t="n"/>
      <c r="R3447" s="175" t="n"/>
      <c r="S3447" s="257" t="n"/>
      <c r="U3447" s="296" t="n"/>
      <c r="V3447" s="175" t="n"/>
      <c r="W3447" s="175" t="n"/>
      <c r="X3447" s="175" t="n"/>
      <c r="Y3447" s="175" t="n"/>
      <c r="Z3447" s="175" t="n"/>
      <c r="AA3447" s="175" t="n"/>
      <c r="AB3447" s="175" t="n"/>
      <c r="AC3447" s="175" t="n"/>
      <c r="AD3447" s="175" t="n"/>
      <c r="AE3447" s="175" t="n"/>
      <c r="AF3447" s="175" t="n"/>
      <c r="AG3447" s="175" t="n"/>
      <c r="AH3447" s="175" t="n"/>
      <c r="AI3447" s="175" t="n"/>
      <c r="AJ3447" s="175" t="n"/>
    </row>
    <row r="3448">
      <c r="B3448" s="175" t="n"/>
      <c r="C3448" s="175" t="n"/>
      <c r="D3448" s="175" t="n"/>
      <c r="E3448" s="175" t="n"/>
      <c r="F3448" s="175" t="n"/>
      <c r="G3448" s="175" t="n"/>
      <c r="H3448" s="175" t="n"/>
      <c r="I3448" s="175" t="n"/>
      <c r="J3448" s="175" t="n"/>
      <c r="K3448" s="175" t="n"/>
      <c r="L3448" s="175" t="n"/>
      <c r="M3448" s="175" t="n"/>
      <c r="N3448" s="175" t="n"/>
      <c r="O3448" s="175" t="n"/>
      <c r="P3448" s="175" t="n"/>
      <c r="Q3448" s="175" t="n"/>
      <c r="R3448" s="175" t="n"/>
      <c r="S3448" s="257" t="n"/>
      <c r="U3448" s="296" t="n"/>
      <c r="V3448" s="175" t="n"/>
      <c r="W3448" s="175" t="n"/>
      <c r="X3448" s="175" t="n"/>
      <c r="Y3448" s="175" t="n"/>
      <c r="Z3448" s="175" t="n"/>
      <c r="AA3448" s="175" t="n"/>
      <c r="AB3448" s="175" t="n"/>
      <c r="AC3448" s="175" t="n"/>
      <c r="AD3448" s="175" t="n"/>
      <c r="AE3448" s="175" t="n"/>
      <c r="AF3448" s="175" t="n"/>
      <c r="AG3448" s="175" t="n"/>
      <c r="AH3448" s="175" t="n"/>
      <c r="AI3448" s="175" t="n"/>
      <c r="AJ3448" s="175" t="n"/>
    </row>
    <row r="3449">
      <c r="B3449" s="175" t="n"/>
      <c r="C3449" s="175" t="n"/>
      <c r="D3449" s="175" t="n"/>
      <c r="E3449" s="175" t="n"/>
      <c r="F3449" s="175" t="n"/>
      <c r="G3449" s="175" t="n"/>
      <c r="H3449" s="175" t="n"/>
      <c r="I3449" s="175" t="n"/>
      <c r="J3449" s="175" t="n"/>
      <c r="K3449" s="175" t="n"/>
      <c r="L3449" s="175" t="n"/>
      <c r="M3449" s="175" t="n"/>
      <c r="N3449" s="175" t="n"/>
      <c r="O3449" s="175" t="n"/>
      <c r="P3449" s="175" t="n"/>
      <c r="Q3449" s="175" t="n"/>
      <c r="R3449" s="175" t="n"/>
      <c r="S3449" s="257" t="n"/>
      <c r="U3449" s="296" t="n"/>
      <c r="V3449" s="175" t="n"/>
      <c r="W3449" s="175" t="n"/>
      <c r="X3449" s="175" t="n"/>
      <c r="Y3449" s="175" t="n"/>
      <c r="Z3449" s="175" t="n"/>
      <c r="AA3449" s="175" t="n"/>
      <c r="AB3449" s="175" t="n"/>
      <c r="AC3449" s="175" t="n"/>
      <c r="AD3449" s="175" t="n"/>
      <c r="AE3449" s="175" t="n"/>
      <c r="AF3449" s="175" t="n"/>
      <c r="AG3449" s="175" t="n"/>
      <c r="AH3449" s="175" t="n"/>
      <c r="AI3449" s="175" t="n"/>
      <c r="AJ3449" s="175" t="n"/>
    </row>
    <row r="3450">
      <c r="B3450" s="175" t="n"/>
      <c r="C3450" s="175" t="n"/>
      <c r="D3450" s="175" t="n"/>
      <c r="E3450" s="175" t="n"/>
      <c r="F3450" s="175" t="n"/>
      <c r="G3450" s="175" t="n"/>
      <c r="H3450" s="175" t="n"/>
      <c r="I3450" s="175" t="n"/>
      <c r="J3450" s="175" t="n"/>
      <c r="K3450" s="175" t="n"/>
      <c r="L3450" s="175" t="n"/>
      <c r="M3450" s="175" t="n"/>
      <c r="N3450" s="175" t="n"/>
      <c r="O3450" s="175" t="n"/>
      <c r="P3450" s="175" t="n"/>
      <c r="Q3450" s="175" t="n"/>
      <c r="R3450" s="175" t="n"/>
      <c r="S3450" s="257" t="n"/>
      <c r="U3450" s="296" t="n"/>
      <c r="V3450" s="175" t="n"/>
      <c r="W3450" s="175" t="n"/>
      <c r="X3450" s="175" t="n"/>
      <c r="Y3450" s="175" t="n"/>
      <c r="Z3450" s="175" t="n"/>
      <c r="AA3450" s="175" t="n"/>
      <c r="AB3450" s="175" t="n"/>
      <c r="AC3450" s="175" t="n"/>
      <c r="AD3450" s="175" t="n"/>
      <c r="AE3450" s="175" t="n"/>
      <c r="AF3450" s="175" t="n"/>
      <c r="AG3450" s="175" t="n"/>
      <c r="AH3450" s="175" t="n"/>
      <c r="AI3450" s="175" t="n"/>
      <c r="AJ3450" s="175" t="n"/>
    </row>
    <row r="3451">
      <c r="B3451" s="175" t="n"/>
      <c r="C3451" s="175" t="n"/>
      <c r="D3451" s="175" t="n"/>
      <c r="E3451" s="175" t="n"/>
      <c r="F3451" s="175" t="n"/>
      <c r="G3451" s="175" t="n"/>
      <c r="H3451" s="175" t="n"/>
      <c r="I3451" s="175" t="n"/>
      <c r="J3451" s="175" t="n"/>
      <c r="K3451" s="175" t="n"/>
      <c r="L3451" s="175" t="n"/>
      <c r="M3451" s="175" t="n"/>
      <c r="N3451" s="175" t="n"/>
      <c r="O3451" s="175" t="n"/>
      <c r="P3451" s="175" t="n"/>
      <c r="Q3451" s="175" t="n"/>
      <c r="R3451" s="175" t="n"/>
      <c r="S3451" s="257" t="n"/>
      <c r="U3451" s="296" t="n"/>
      <c r="V3451" s="175" t="n"/>
      <c r="W3451" s="175" t="n"/>
      <c r="X3451" s="175" t="n"/>
      <c r="Y3451" s="175" t="n"/>
      <c r="Z3451" s="175" t="n"/>
      <c r="AA3451" s="175" t="n"/>
      <c r="AB3451" s="175" t="n"/>
      <c r="AC3451" s="175" t="n"/>
      <c r="AD3451" s="175" t="n"/>
      <c r="AE3451" s="175" t="n"/>
      <c r="AF3451" s="175" t="n"/>
      <c r="AG3451" s="175" t="n"/>
      <c r="AH3451" s="175" t="n"/>
      <c r="AI3451" s="175" t="n"/>
      <c r="AJ3451" s="175" t="n"/>
    </row>
    <row r="3452">
      <c r="B3452" s="175" t="n"/>
      <c r="C3452" s="175" t="n"/>
      <c r="D3452" s="175" t="n"/>
      <c r="E3452" s="175" t="n"/>
      <c r="F3452" s="175" t="n"/>
      <c r="G3452" s="175" t="n"/>
      <c r="H3452" s="175" t="n"/>
      <c r="I3452" s="175" t="n"/>
      <c r="J3452" s="175" t="n"/>
      <c r="K3452" s="175" t="n"/>
      <c r="L3452" s="175" t="n"/>
      <c r="M3452" s="175" t="n"/>
      <c r="N3452" s="175" t="n"/>
      <c r="O3452" s="175" t="n"/>
      <c r="P3452" s="175" t="n"/>
      <c r="Q3452" s="175" t="n"/>
      <c r="R3452" s="175" t="n"/>
      <c r="S3452" s="257" t="n"/>
      <c r="U3452" s="296" t="n"/>
      <c r="V3452" s="175" t="n"/>
      <c r="W3452" s="175" t="n"/>
      <c r="X3452" s="175" t="n"/>
      <c r="Y3452" s="175" t="n"/>
      <c r="Z3452" s="175" t="n"/>
      <c r="AA3452" s="175" t="n"/>
      <c r="AB3452" s="175" t="n"/>
      <c r="AC3452" s="175" t="n"/>
      <c r="AD3452" s="175" t="n"/>
      <c r="AE3452" s="175" t="n"/>
      <c r="AF3452" s="175" t="n"/>
      <c r="AG3452" s="175" t="n"/>
      <c r="AH3452" s="175" t="n"/>
      <c r="AI3452" s="175" t="n"/>
      <c r="AJ3452" s="175" t="n"/>
    </row>
    <row r="3453">
      <c r="B3453" s="175" t="n"/>
      <c r="C3453" s="175" t="n"/>
      <c r="D3453" s="175" t="n"/>
      <c r="E3453" s="175" t="n"/>
      <c r="F3453" s="175" t="n"/>
      <c r="G3453" s="175" t="n"/>
      <c r="H3453" s="175" t="n"/>
      <c r="I3453" s="175" t="n"/>
      <c r="J3453" s="175" t="n"/>
      <c r="K3453" s="175" t="n"/>
      <c r="L3453" s="175" t="n"/>
      <c r="M3453" s="175" t="n"/>
      <c r="N3453" s="175" t="n"/>
      <c r="O3453" s="175" t="n"/>
      <c r="P3453" s="175" t="n"/>
      <c r="Q3453" s="175" t="n"/>
      <c r="R3453" s="175" t="n"/>
      <c r="S3453" s="257" t="n"/>
      <c r="U3453" s="296" t="n"/>
      <c r="V3453" s="175" t="n"/>
      <c r="W3453" s="175" t="n"/>
      <c r="X3453" s="175" t="n"/>
      <c r="Y3453" s="175" t="n"/>
      <c r="Z3453" s="175" t="n"/>
      <c r="AA3453" s="175" t="n"/>
      <c r="AB3453" s="175" t="n"/>
      <c r="AC3453" s="175" t="n"/>
      <c r="AD3453" s="175" t="n"/>
      <c r="AE3453" s="175" t="n"/>
      <c r="AF3453" s="175" t="n"/>
      <c r="AG3453" s="175" t="n"/>
      <c r="AH3453" s="175" t="n"/>
      <c r="AI3453" s="175" t="n"/>
      <c r="AJ3453" s="175" t="n"/>
    </row>
    <row r="3454">
      <c r="B3454" s="175" t="n"/>
      <c r="C3454" s="175" t="n"/>
      <c r="D3454" s="175" t="n"/>
      <c r="E3454" s="175" t="n"/>
      <c r="F3454" s="175" t="n"/>
      <c r="G3454" s="175" t="n"/>
      <c r="H3454" s="175" t="n"/>
      <c r="I3454" s="175" t="n"/>
      <c r="J3454" s="175" t="n"/>
      <c r="K3454" s="175" t="n"/>
      <c r="L3454" s="175" t="n"/>
      <c r="M3454" s="175" t="n"/>
      <c r="N3454" s="175" t="n"/>
      <c r="O3454" s="175" t="n"/>
      <c r="P3454" s="175" t="n"/>
      <c r="Q3454" s="175" t="n"/>
      <c r="R3454" s="175" t="n"/>
      <c r="S3454" s="257" t="n"/>
      <c r="U3454" s="296" t="n"/>
      <c r="V3454" s="175" t="n"/>
      <c r="W3454" s="175" t="n"/>
      <c r="X3454" s="175" t="n"/>
      <c r="Y3454" s="175" t="n"/>
      <c r="Z3454" s="175" t="n"/>
      <c r="AA3454" s="175" t="n"/>
      <c r="AB3454" s="175" t="n"/>
      <c r="AC3454" s="175" t="n"/>
      <c r="AD3454" s="175" t="n"/>
      <c r="AE3454" s="175" t="n"/>
      <c r="AF3454" s="175" t="n"/>
      <c r="AG3454" s="175" t="n"/>
      <c r="AH3454" s="175" t="n"/>
      <c r="AI3454" s="175" t="n"/>
      <c r="AJ3454" s="175" t="n"/>
    </row>
    <row r="3455">
      <c r="B3455" s="175" t="n"/>
      <c r="C3455" s="175" t="n"/>
      <c r="D3455" s="175" t="n"/>
      <c r="E3455" s="175" t="n"/>
      <c r="F3455" s="175" t="n"/>
      <c r="G3455" s="175" t="n"/>
      <c r="H3455" s="175" t="n"/>
      <c r="I3455" s="175" t="n"/>
      <c r="J3455" s="175" t="n"/>
      <c r="K3455" s="175" t="n"/>
      <c r="L3455" s="175" t="n"/>
      <c r="M3455" s="175" t="n"/>
      <c r="N3455" s="175" t="n"/>
      <c r="O3455" s="175" t="n"/>
      <c r="P3455" s="175" t="n"/>
      <c r="Q3455" s="175" t="n"/>
      <c r="R3455" s="175" t="n"/>
      <c r="S3455" s="257" t="n"/>
      <c r="U3455" s="296" t="n"/>
      <c r="V3455" s="175" t="n"/>
      <c r="W3455" s="175" t="n"/>
      <c r="X3455" s="175" t="n"/>
      <c r="Y3455" s="175" t="n"/>
      <c r="Z3455" s="175" t="n"/>
      <c r="AA3455" s="175" t="n"/>
      <c r="AB3455" s="175" t="n"/>
      <c r="AC3455" s="175" t="n"/>
      <c r="AD3455" s="175" t="n"/>
      <c r="AE3455" s="175" t="n"/>
      <c r="AF3455" s="175" t="n"/>
      <c r="AG3455" s="175" t="n"/>
      <c r="AH3455" s="175" t="n"/>
      <c r="AI3455" s="175" t="n"/>
      <c r="AJ3455" s="175" t="n"/>
    </row>
    <row r="3456">
      <c r="B3456" s="175" t="n"/>
      <c r="C3456" s="175" t="n"/>
      <c r="D3456" s="175" t="n"/>
      <c r="E3456" s="175" t="n"/>
      <c r="F3456" s="175" t="n"/>
      <c r="G3456" s="175" t="n"/>
      <c r="H3456" s="175" t="n"/>
      <c r="I3456" s="175" t="n"/>
      <c r="J3456" s="175" t="n"/>
      <c r="K3456" s="175" t="n"/>
      <c r="L3456" s="175" t="n"/>
      <c r="M3456" s="175" t="n"/>
      <c r="N3456" s="175" t="n"/>
      <c r="O3456" s="175" t="n"/>
      <c r="P3456" s="175" t="n"/>
      <c r="Q3456" s="175" t="n"/>
      <c r="R3456" s="175" t="n"/>
      <c r="S3456" s="257" t="n"/>
      <c r="U3456" s="296" t="n"/>
      <c r="V3456" s="175" t="n"/>
      <c r="W3456" s="175" t="n"/>
      <c r="X3456" s="175" t="n"/>
      <c r="Y3456" s="175" t="n"/>
      <c r="Z3456" s="175" t="n"/>
      <c r="AA3456" s="175" t="n"/>
      <c r="AB3456" s="175" t="n"/>
      <c r="AC3456" s="175" t="n"/>
      <c r="AD3456" s="175" t="n"/>
      <c r="AE3456" s="175" t="n"/>
      <c r="AF3456" s="175" t="n"/>
      <c r="AG3456" s="175" t="n"/>
      <c r="AH3456" s="175" t="n"/>
      <c r="AI3456" s="175" t="n"/>
      <c r="AJ3456" s="175" t="n"/>
    </row>
    <row r="3457">
      <c r="B3457" s="175" t="n"/>
      <c r="C3457" s="175" t="n"/>
      <c r="D3457" s="175" t="n"/>
      <c r="E3457" s="175" t="n"/>
      <c r="F3457" s="175" t="n"/>
      <c r="G3457" s="175" t="n"/>
      <c r="H3457" s="175" t="n"/>
      <c r="I3457" s="175" t="n"/>
      <c r="J3457" s="175" t="n"/>
      <c r="K3457" s="175" t="n"/>
      <c r="L3457" s="175" t="n"/>
      <c r="M3457" s="175" t="n"/>
      <c r="N3457" s="175" t="n"/>
      <c r="O3457" s="175" t="n"/>
      <c r="P3457" s="175" t="n"/>
      <c r="Q3457" s="175" t="n"/>
      <c r="R3457" s="175" t="n"/>
      <c r="S3457" s="257" t="n"/>
      <c r="U3457" s="296" t="n"/>
      <c r="V3457" s="175" t="n"/>
      <c r="W3457" s="175" t="n"/>
      <c r="X3457" s="175" t="n"/>
      <c r="Y3457" s="175" t="n"/>
      <c r="Z3457" s="175" t="n"/>
      <c r="AA3457" s="175" t="n"/>
      <c r="AB3457" s="175" t="n"/>
      <c r="AC3457" s="175" t="n"/>
      <c r="AD3457" s="175" t="n"/>
      <c r="AE3457" s="175" t="n"/>
      <c r="AF3457" s="175" t="n"/>
      <c r="AG3457" s="175" t="n"/>
      <c r="AH3457" s="175" t="n"/>
      <c r="AI3457" s="175" t="n"/>
      <c r="AJ3457" s="175" t="n"/>
    </row>
    <row r="3458">
      <c r="B3458" s="175" t="n"/>
      <c r="C3458" s="175" t="n"/>
      <c r="D3458" s="175" t="n"/>
      <c r="E3458" s="175" t="n"/>
      <c r="F3458" s="175" t="n"/>
      <c r="G3458" s="175" t="n"/>
      <c r="H3458" s="175" t="n"/>
      <c r="I3458" s="175" t="n"/>
      <c r="J3458" s="175" t="n"/>
      <c r="K3458" s="175" t="n"/>
      <c r="L3458" s="175" t="n"/>
      <c r="M3458" s="175" t="n"/>
      <c r="N3458" s="175" t="n"/>
      <c r="O3458" s="175" t="n"/>
      <c r="P3458" s="175" t="n"/>
      <c r="Q3458" s="175" t="n"/>
      <c r="R3458" s="175" t="n"/>
      <c r="S3458" s="257" t="n"/>
      <c r="U3458" s="296" t="n"/>
      <c r="V3458" s="175" t="n"/>
      <c r="W3458" s="175" t="n"/>
      <c r="X3458" s="175" t="n"/>
      <c r="Y3458" s="175" t="n"/>
      <c r="Z3458" s="175" t="n"/>
      <c r="AA3458" s="175" t="n"/>
      <c r="AB3458" s="175" t="n"/>
      <c r="AC3458" s="175" t="n"/>
      <c r="AD3458" s="175" t="n"/>
      <c r="AE3458" s="175" t="n"/>
      <c r="AF3458" s="175" t="n"/>
      <c r="AG3458" s="175" t="n"/>
      <c r="AH3458" s="175" t="n"/>
      <c r="AI3458" s="175" t="n"/>
      <c r="AJ3458" s="175" t="n"/>
    </row>
    <row r="3459">
      <c r="B3459" s="175" t="n"/>
      <c r="C3459" s="175" t="n"/>
      <c r="D3459" s="175" t="n"/>
      <c r="E3459" s="175" t="n"/>
      <c r="F3459" s="175" t="n"/>
      <c r="G3459" s="175" t="n"/>
      <c r="H3459" s="175" t="n"/>
      <c r="I3459" s="175" t="n"/>
      <c r="J3459" s="175" t="n"/>
      <c r="K3459" s="175" t="n"/>
      <c r="L3459" s="175" t="n"/>
      <c r="M3459" s="175" t="n"/>
      <c r="N3459" s="175" t="n"/>
      <c r="O3459" s="175" t="n"/>
      <c r="P3459" s="175" t="n"/>
      <c r="Q3459" s="175" t="n"/>
      <c r="R3459" s="175" t="n"/>
      <c r="S3459" s="257" t="n"/>
      <c r="U3459" s="296" t="n"/>
      <c r="V3459" s="175" t="n"/>
      <c r="W3459" s="175" t="n"/>
      <c r="X3459" s="175" t="n"/>
      <c r="Y3459" s="175" t="n"/>
      <c r="Z3459" s="175" t="n"/>
      <c r="AA3459" s="175" t="n"/>
      <c r="AB3459" s="175" t="n"/>
      <c r="AC3459" s="175" t="n"/>
      <c r="AD3459" s="175" t="n"/>
      <c r="AE3459" s="175" t="n"/>
      <c r="AF3459" s="175" t="n"/>
      <c r="AG3459" s="175" t="n"/>
      <c r="AH3459" s="175" t="n"/>
      <c r="AI3459" s="175" t="n"/>
      <c r="AJ3459" s="175" t="n"/>
    </row>
    <row r="3460">
      <c r="B3460" s="175" t="n"/>
      <c r="C3460" s="175" t="n"/>
      <c r="D3460" s="175" t="n"/>
      <c r="E3460" s="175" t="n"/>
      <c r="F3460" s="175" t="n"/>
      <c r="G3460" s="175" t="n"/>
      <c r="H3460" s="175" t="n"/>
      <c r="I3460" s="175" t="n"/>
      <c r="J3460" s="175" t="n"/>
      <c r="K3460" s="175" t="n"/>
      <c r="L3460" s="175" t="n"/>
      <c r="M3460" s="175" t="n"/>
      <c r="N3460" s="175" t="n"/>
      <c r="O3460" s="175" t="n"/>
      <c r="P3460" s="175" t="n"/>
      <c r="Q3460" s="175" t="n"/>
      <c r="R3460" s="175" t="n"/>
      <c r="S3460" s="257" t="n"/>
      <c r="U3460" s="296" t="n"/>
      <c r="V3460" s="175" t="n"/>
      <c r="W3460" s="175" t="n"/>
      <c r="X3460" s="175" t="n"/>
      <c r="Y3460" s="175" t="n"/>
      <c r="Z3460" s="175" t="n"/>
      <c r="AA3460" s="175" t="n"/>
      <c r="AB3460" s="175" t="n"/>
      <c r="AC3460" s="175" t="n"/>
      <c r="AD3460" s="175" t="n"/>
      <c r="AE3460" s="175" t="n"/>
      <c r="AF3460" s="175" t="n"/>
      <c r="AG3460" s="175" t="n"/>
      <c r="AH3460" s="175" t="n"/>
      <c r="AI3460" s="175" t="n"/>
      <c r="AJ3460" s="175" t="n"/>
    </row>
    <row r="3461">
      <c r="B3461" s="175" t="n"/>
      <c r="C3461" s="175" t="n"/>
      <c r="D3461" s="175" t="n"/>
      <c r="E3461" s="175" t="n"/>
      <c r="F3461" s="175" t="n"/>
      <c r="G3461" s="175" t="n"/>
      <c r="H3461" s="175" t="n"/>
      <c r="I3461" s="175" t="n"/>
      <c r="J3461" s="175" t="n"/>
      <c r="K3461" s="175" t="n"/>
      <c r="L3461" s="175" t="n"/>
      <c r="M3461" s="175" t="n"/>
      <c r="N3461" s="175" t="n"/>
      <c r="O3461" s="175" t="n"/>
      <c r="P3461" s="175" t="n"/>
      <c r="Q3461" s="175" t="n"/>
      <c r="R3461" s="175" t="n"/>
      <c r="S3461" s="257" t="n"/>
      <c r="U3461" s="296" t="n"/>
      <c r="V3461" s="175" t="n"/>
      <c r="W3461" s="175" t="n"/>
      <c r="X3461" s="175" t="n"/>
      <c r="Y3461" s="175" t="n"/>
      <c r="Z3461" s="175" t="n"/>
      <c r="AA3461" s="175" t="n"/>
      <c r="AB3461" s="175" t="n"/>
      <c r="AC3461" s="175" t="n"/>
      <c r="AD3461" s="175" t="n"/>
      <c r="AE3461" s="175" t="n"/>
      <c r="AF3461" s="175" t="n"/>
      <c r="AG3461" s="175" t="n"/>
      <c r="AH3461" s="175" t="n"/>
      <c r="AI3461" s="175" t="n"/>
      <c r="AJ3461" s="175" t="n"/>
    </row>
    <row r="3462">
      <c r="B3462" s="175" t="n"/>
      <c r="C3462" s="175" t="n"/>
      <c r="D3462" s="175" t="n"/>
      <c r="E3462" s="175" t="n"/>
      <c r="F3462" s="175" t="n"/>
      <c r="G3462" s="175" t="n"/>
      <c r="H3462" s="175" t="n"/>
      <c r="I3462" s="175" t="n"/>
      <c r="J3462" s="175" t="n"/>
      <c r="K3462" s="175" t="n"/>
      <c r="L3462" s="175" t="n"/>
      <c r="M3462" s="175" t="n"/>
      <c r="N3462" s="175" t="n"/>
      <c r="O3462" s="175" t="n"/>
      <c r="P3462" s="175" t="n"/>
      <c r="Q3462" s="175" t="n"/>
      <c r="R3462" s="175" t="n"/>
      <c r="S3462" s="257" t="n"/>
      <c r="U3462" s="296" t="n"/>
      <c r="V3462" s="175" t="n"/>
      <c r="W3462" s="175" t="n"/>
      <c r="X3462" s="175" t="n"/>
      <c r="Y3462" s="175" t="n"/>
      <c r="Z3462" s="175" t="n"/>
      <c r="AA3462" s="175" t="n"/>
      <c r="AB3462" s="175" t="n"/>
      <c r="AC3462" s="175" t="n"/>
      <c r="AD3462" s="175" t="n"/>
      <c r="AE3462" s="175" t="n"/>
      <c r="AF3462" s="175" t="n"/>
      <c r="AG3462" s="175" t="n"/>
      <c r="AH3462" s="175" t="n"/>
      <c r="AI3462" s="175" t="n"/>
      <c r="AJ3462" s="175" t="n"/>
    </row>
    <row r="3463">
      <c r="B3463" s="175" t="n"/>
      <c r="C3463" s="175" t="n"/>
      <c r="D3463" s="175" t="n"/>
      <c r="E3463" s="175" t="n"/>
      <c r="F3463" s="175" t="n"/>
      <c r="G3463" s="175" t="n"/>
      <c r="H3463" s="175" t="n"/>
      <c r="I3463" s="175" t="n"/>
      <c r="J3463" s="175" t="n"/>
      <c r="K3463" s="175" t="n"/>
      <c r="L3463" s="175" t="n"/>
      <c r="M3463" s="175" t="n"/>
      <c r="N3463" s="175" t="n"/>
      <c r="O3463" s="175" t="n"/>
      <c r="P3463" s="175" t="n"/>
      <c r="Q3463" s="175" t="n"/>
      <c r="R3463" s="175" t="n"/>
      <c r="S3463" s="257" t="n"/>
      <c r="U3463" s="296" t="n"/>
      <c r="V3463" s="175" t="n"/>
      <c r="W3463" s="175" t="n"/>
      <c r="X3463" s="175" t="n"/>
      <c r="Y3463" s="175" t="n"/>
      <c r="Z3463" s="175" t="n"/>
      <c r="AA3463" s="175" t="n"/>
      <c r="AB3463" s="175" t="n"/>
      <c r="AC3463" s="175" t="n"/>
      <c r="AD3463" s="175" t="n"/>
      <c r="AE3463" s="175" t="n"/>
      <c r="AF3463" s="175" t="n"/>
      <c r="AG3463" s="175" t="n"/>
      <c r="AH3463" s="175" t="n"/>
      <c r="AI3463" s="175" t="n"/>
      <c r="AJ3463" s="175" t="n"/>
    </row>
    <row r="3464">
      <c r="B3464" s="175" t="n"/>
      <c r="C3464" s="175" t="n"/>
      <c r="D3464" s="175" t="n"/>
      <c r="E3464" s="175" t="n"/>
      <c r="F3464" s="175" t="n"/>
      <c r="G3464" s="175" t="n"/>
      <c r="H3464" s="175" t="n"/>
      <c r="I3464" s="175" t="n"/>
      <c r="J3464" s="175" t="n"/>
      <c r="K3464" s="175" t="n"/>
      <c r="L3464" s="175" t="n"/>
      <c r="M3464" s="175" t="n"/>
      <c r="N3464" s="175" t="n"/>
      <c r="O3464" s="175" t="n"/>
      <c r="P3464" s="175" t="n"/>
      <c r="Q3464" s="175" t="n"/>
      <c r="R3464" s="175" t="n"/>
      <c r="S3464" s="257" t="n"/>
      <c r="U3464" s="296" t="n"/>
      <c r="V3464" s="175" t="n"/>
      <c r="W3464" s="175" t="n"/>
      <c r="X3464" s="175" t="n"/>
      <c r="Y3464" s="175" t="n"/>
      <c r="Z3464" s="175" t="n"/>
      <c r="AA3464" s="175" t="n"/>
      <c r="AB3464" s="175" t="n"/>
      <c r="AC3464" s="175" t="n"/>
      <c r="AD3464" s="175" t="n"/>
      <c r="AE3464" s="175" t="n"/>
      <c r="AF3464" s="175" t="n"/>
      <c r="AG3464" s="175" t="n"/>
      <c r="AH3464" s="175" t="n"/>
      <c r="AI3464" s="175" t="n"/>
      <c r="AJ3464" s="175" t="n"/>
    </row>
    <row r="3465">
      <c r="B3465" s="175" t="n"/>
      <c r="C3465" s="175" t="n"/>
      <c r="D3465" s="175" t="n"/>
      <c r="E3465" s="175" t="n"/>
      <c r="F3465" s="175" t="n"/>
      <c r="G3465" s="175" t="n"/>
      <c r="H3465" s="175" t="n"/>
      <c r="I3465" s="175" t="n"/>
      <c r="J3465" s="175" t="n"/>
      <c r="K3465" s="175" t="n"/>
      <c r="L3465" s="175" t="n"/>
      <c r="M3465" s="175" t="n"/>
      <c r="N3465" s="175" t="n"/>
      <c r="O3465" s="175" t="n"/>
      <c r="P3465" s="175" t="n"/>
      <c r="Q3465" s="175" t="n"/>
      <c r="R3465" s="175" t="n"/>
      <c r="S3465" s="257" t="n"/>
      <c r="U3465" s="296" t="n"/>
      <c r="V3465" s="175" t="n"/>
      <c r="W3465" s="175" t="n"/>
      <c r="X3465" s="175" t="n"/>
      <c r="Y3465" s="175" t="n"/>
      <c r="Z3465" s="175" t="n"/>
      <c r="AA3465" s="175" t="n"/>
      <c r="AB3465" s="175" t="n"/>
      <c r="AC3465" s="175" t="n"/>
      <c r="AD3465" s="175" t="n"/>
      <c r="AE3465" s="175" t="n"/>
      <c r="AF3465" s="175" t="n"/>
      <c r="AG3465" s="175" t="n"/>
      <c r="AH3465" s="175" t="n"/>
      <c r="AI3465" s="175" t="n"/>
      <c r="AJ3465" s="175" t="n"/>
    </row>
    <row r="3466">
      <c r="B3466" s="175" t="n"/>
      <c r="C3466" s="175" t="n"/>
      <c r="D3466" s="175" t="n"/>
      <c r="E3466" s="175" t="n"/>
      <c r="F3466" s="175" t="n"/>
      <c r="G3466" s="175" t="n"/>
      <c r="H3466" s="175" t="n"/>
      <c r="I3466" s="175" t="n"/>
      <c r="J3466" s="175" t="n"/>
      <c r="K3466" s="175" t="n"/>
      <c r="L3466" s="175" t="n"/>
      <c r="M3466" s="175" t="n"/>
      <c r="N3466" s="175" t="n"/>
      <c r="O3466" s="175" t="n"/>
      <c r="P3466" s="175" t="n"/>
      <c r="Q3466" s="175" t="n"/>
      <c r="R3466" s="175" t="n"/>
      <c r="S3466" s="257" t="n"/>
      <c r="U3466" s="296" t="n"/>
      <c r="V3466" s="175" t="n"/>
      <c r="W3466" s="175" t="n"/>
      <c r="X3466" s="175" t="n"/>
      <c r="Y3466" s="175" t="n"/>
      <c r="Z3466" s="175" t="n"/>
      <c r="AA3466" s="175" t="n"/>
      <c r="AB3466" s="175" t="n"/>
      <c r="AC3466" s="175" t="n"/>
      <c r="AD3466" s="175" t="n"/>
      <c r="AE3466" s="175" t="n"/>
      <c r="AF3466" s="175" t="n"/>
      <c r="AG3466" s="175" t="n"/>
      <c r="AH3466" s="175" t="n"/>
      <c r="AI3466" s="175" t="n"/>
      <c r="AJ3466" s="175" t="n"/>
    </row>
    <row r="3467">
      <c r="B3467" s="175" t="n"/>
      <c r="C3467" s="175" t="n"/>
      <c r="D3467" s="175" t="n"/>
      <c r="E3467" s="175" t="n"/>
      <c r="F3467" s="175" t="n"/>
      <c r="G3467" s="175" t="n"/>
      <c r="H3467" s="175" t="n"/>
      <c r="I3467" s="175" t="n"/>
      <c r="J3467" s="175" t="n"/>
      <c r="K3467" s="175" t="n"/>
      <c r="L3467" s="175" t="n"/>
      <c r="M3467" s="175" t="n"/>
      <c r="N3467" s="175" t="n"/>
      <c r="O3467" s="175" t="n"/>
      <c r="P3467" s="175" t="n"/>
      <c r="Q3467" s="175" t="n"/>
      <c r="R3467" s="175" t="n"/>
      <c r="S3467" s="257" t="n"/>
      <c r="U3467" s="296" t="n"/>
      <c r="V3467" s="175" t="n"/>
      <c r="W3467" s="175" t="n"/>
      <c r="X3467" s="175" t="n"/>
      <c r="Y3467" s="175" t="n"/>
      <c r="Z3467" s="175" t="n"/>
      <c r="AA3467" s="175" t="n"/>
      <c r="AB3467" s="175" t="n"/>
      <c r="AC3467" s="175" t="n"/>
      <c r="AD3467" s="175" t="n"/>
      <c r="AE3467" s="175" t="n"/>
      <c r="AF3467" s="175" t="n"/>
      <c r="AG3467" s="175" t="n"/>
      <c r="AH3467" s="175" t="n"/>
      <c r="AI3467" s="175" t="n"/>
      <c r="AJ3467" s="175" t="n"/>
    </row>
    <row r="3468">
      <c r="B3468" s="175" t="n"/>
      <c r="C3468" s="175" t="n"/>
      <c r="D3468" s="175" t="n"/>
      <c r="E3468" s="175" t="n"/>
      <c r="F3468" s="175" t="n"/>
      <c r="G3468" s="175" t="n"/>
      <c r="H3468" s="175" t="n"/>
      <c r="I3468" s="175" t="n"/>
      <c r="J3468" s="175" t="n"/>
      <c r="K3468" s="175" t="n"/>
      <c r="L3468" s="175" t="n"/>
      <c r="M3468" s="175" t="n"/>
      <c r="N3468" s="175" t="n"/>
      <c r="O3468" s="175" t="n"/>
      <c r="P3468" s="175" t="n"/>
      <c r="Q3468" s="175" t="n"/>
      <c r="R3468" s="175" t="n"/>
      <c r="S3468" s="257" t="n"/>
      <c r="U3468" s="296" t="n"/>
      <c r="V3468" s="175" t="n"/>
      <c r="W3468" s="175" t="n"/>
      <c r="X3468" s="175" t="n"/>
      <c r="Y3468" s="175" t="n"/>
      <c r="Z3468" s="175" t="n"/>
      <c r="AA3468" s="175" t="n"/>
      <c r="AB3468" s="175" t="n"/>
      <c r="AC3468" s="175" t="n"/>
      <c r="AD3468" s="175" t="n"/>
      <c r="AE3468" s="175" t="n"/>
      <c r="AF3468" s="175" t="n"/>
      <c r="AG3468" s="175" t="n"/>
      <c r="AH3468" s="175" t="n"/>
      <c r="AI3468" s="175" t="n"/>
      <c r="AJ3468" s="175" t="n"/>
    </row>
    <row r="3469">
      <c r="B3469" s="175" t="n"/>
      <c r="C3469" s="175" t="n"/>
      <c r="D3469" s="175" t="n"/>
      <c r="E3469" s="175" t="n"/>
      <c r="F3469" s="175" t="n"/>
      <c r="G3469" s="175" t="n"/>
      <c r="H3469" s="175" t="n"/>
      <c r="I3469" s="175" t="n"/>
      <c r="J3469" s="175" t="n"/>
      <c r="K3469" s="175" t="n"/>
      <c r="L3469" s="175" t="n"/>
      <c r="M3469" s="175" t="n"/>
      <c r="N3469" s="175" t="n"/>
      <c r="O3469" s="175" t="n"/>
      <c r="P3469" s="175" t="n"/>
      <c r="Q3469" s="175" t="n"/>
      <c r="R3469" s="175" t="n"/>
      <c r="S3469" s="257" t="n"/>
      <c r="U3469" s="296" t="n"/>
      <c r="V3469" s="175" t="n"/>
      <c r="W3469" s="175" t="n"/>
      <c r="X3469" s="175" t="n"/>
      <c r="Y3469" s="175" t="n"/>
      <c r="Z3469" s="175" t="n"/>
      <c r="AA3469" s="175" t="n"/>
      <c r="AB3469" s="175" t="n"/>
      <c r="AC3469" s="175" t="n"/>
      <c r="AD3469" s="175" t="n"/>
      <c r="AE3469" s="175" t="n"/>
      <c r="AF3469" s="175" t="n"/>
      <c r="AG3469" s="175" t="n"/>
      <c r="AH3469" s="175" t="n"/>
      <c r="AI3469" s="175" t="n"/>
      <c r="AJ3469" s="175" t="n"/>
    </row>
    <row r="3470">
      <c r="B3470" s="175" t="n"/>
      <c r="C3470" s="175" t="n"/>
      <c r="D3470" s="175" t="n"/>
      <c r="E3470" s="175" t="n"/>
      <c r="F3470" s="175" t="n"/>
      <c r="G3470" s="175" t="n"/>
      <c r="H3470" s="175" t="n"/>
      <c r="I3470" s="175" t="n"/>
      <c r="J3470" s="175" t="n"/>
      <c r="K3470" s="175" t="n"/>
      <c r="L3470" s="175" t="n"/>
      <c r="M3470" s="175" t="n"/>
      <c r="N3470" s="175" t="n"/>
      <c r="O3470" s="175" t="n"/>
      <c r="P3470" s="175" t="n"/>
      <c r="Q3470" s="175" t="n"/>
      <c r="R3470" s="175" t="n"/>
      <c r="S3470" s="257" t="n"/>
      <c r="U3470" s="296" t="n"/>
      <c r="V3470" s="175" t="n"/>
      <c r="W3470" s="175" t="n"/>
      <c r="X3470" s="175" t="n"/>
      <c r="Y3470" s="175" t="n"/>
      <c r="Z3470" s="175" t="n"/>
      <c r="AA3470" s="175" t="n"/>
      <c r="AB3470" s="175" t="n"/>
      <c r="AC3470" s="175" t="n"/>
      <c r="AD3470" s="175" t="n"/>
      <c r="AE3470" s="175" t="n"/>
      <c r="AF3470" s="175" t="n"/>
      <c r="AG3470" s="175" t="n"/>
      <c r="AH3470" s="175" t="n"/>
      <c r="AI3470" s="175" t="n"/>
      <c r="AJ3470" s="175" t="n"/>
    </row>
    <row r="3471">
      <c r="B3471" s="175" t="n"/>
      <c r="C3471" s="175" t="n"/>
      <c r="D3471" s="175" t="n"/>
      <c r="E3471" s="175" t="n"/>
      <c r="F3471" s="175" t="n"/>
      <c r="G3471" s="175" t="n"/>
      <c r="H3471" s="175" t="n"/>
      <c r="I3471" s="175" t="n"/>
      <c r="J3471" s="175" t="n"/>
      <c r="K3471" s="175" t="n"/>
      <c r="L3471" s="175" t="n"/>
      <c r="M3471" s="175" t="n"/>
      <c r="N3471" s="175" t="n"/>
      <c r="O3471" s="175" t="n"/>
      <c r="P3471" s="175" t="n"/>
      <c r="Q3471" s="175" t="n"/>
      <c r="R3471" s="175" t="n"/>
      <c r="S3471" s="257" t="n"/>
      <c r="U3471" s="296" t="n"/>
      <c r="V3471" s="175" t="n"/>
      <c r="W3471" s="175" t="n"/>
      <c r="X3471" s="175" t="n"/>
      <c r="Y3471" s="175" t="n"/>
      <c r="Z3471" s="175" t="n"/>
      <c r="AA3471" s="175" t="n"/>
      <c r="AB3471" s="175" t="n"/>
      <c r="AC3471" s="175" t="n"/>
      <c r="AD3471" s="175" t="n"/>
      <c r="AE3471" s="175" t="n"/>
      <c r="AF3471" s="175" t="n"/>
      <c r="AG3471" s="175" t="n"/>
      <c r="AH3471" s="175" t="n"/>
      <c r="AI3471" s="175" t="n"/>
      <c r="AJ3471" s="175" t="n"/>
    </row>
    <row r="3472">
      <c r="B3472" s="175" t="n"/>
      <c r="C3472" s="175" t="n"/>
      <c r="D3472" s="175" t="n"/>
      <c r="E3472" s="175" t="n"/>
      <c r="F3472" s="175" t="n"/>
      <c r="G3472" s="175" t="n"/>
      <c r="H3472" s="175" t="n"/>
      <c r="I3472" s="175" t="n"/>
      <c r="J3472" s="175" t="n"/>
      <c r="K3472" s="175" t="n"/>
      <c r="L3472" s="175" t="n"/>
      <c r="M3472" s="175" t="n"/>
      <c r="N3472" s="175" t="n"/>
      <c r="O3472" s="175" t="n"/>
      <c r="P3472" s="175" t="n"/>
      <c r="Q3472" s="175" t="n"/>
      <c r="R3472" s="175" t="n"/>
      <c r="S3472" s="257" t="n"/>
      <c r="U3472" s="296" t="n"/>
      <c r="V3472" s="175" t="n"/>
      <c r="W3472" s="175" t="n"/>
      <c r="X3472" s="175" t="n"/>
      <c r="Y3472" s="175" t="n"/>
      <c r="Z3472" s="175" t="n"/>
      <c r="AA3472" s="175" t="n"/>
      <c r="AB3472" s="175" t="n"/>
      <c r="AC3472" s="175" t="n"/>
      <c r="AD3472" s="175" t="n"/>
      <c r="AE3472" s="175" t="n"/>
      <c r="AF3472" s="175" t="n"/>
      <c r="AG3472" s="175" t="n"/>
      <c r="AH3472" s="175" t="n"/>
      <c r="AI3472" s="175" t="n"/>
      <c r="AJ3472" s="175" t="n"/>
    </row>
    <row r="3473">
      <c r="B3473" s="175" t="n"/>
      <c r="C3473" s="175" t="n"/>
      <c r="D3473" s="175" t="n"/>
      <c r="E3473" s="175" t="n"/>
      <c r="F3473" s="175" t="n"/>
      <c r="G3473" s="175" t="n"/>
      <c r="H3473" s="175" t="n"/>
      <c r="I3473" s="175" t="n"/>
      <c r="J3473" s="175" t="n"/>
      <c r="K3473" s="175" t="n"/>
      <c r="L3473" s="175" t="n"/>
      <c r="M3473" s="175" t="n"/>
      <c r="N3473" s="175" t="n"/>
      <c r="O3473" s="175" t="n"/>
      <c r="P3473" s="175" t="n"/>
      <c r="Q3473" s="175" t="n"/>
      <c r="R3473" s="175" t="n"/>
      <c r="S3473" s="257" t="n"/>
      <c r="U3473" s="296" t="n"/>
      <c r="V3473" s="175" t="n"/>
      <c r="W3473" s="175" t="n"/>
      <c r="X3473" s="175" t="n"/>
      <c r="Y3473" s="175" t="n"/>
      <c r="Z3473" s="175" t="n"/>
      <c r="AA3473" s="175" t="n"/>
      <c r="AB3473" s="175" t="n"/>
      <c r="AC3473" s="175" t="n"/>
      <c r="AD3473" s="175" t="n"/>
      <c r="AE3473" s="175" t="n"/>
      <c r="AF3473" s="175" t="n"/>
      <c r="AG3473" s="175" t="n"/>
      <c r="AH3473" s="175" t="n"/>
      <c r="AI3473" s="175" t="n"/>
      <c r="AJ3473" s="175" t="n"/>
    </row>
    <row r="3474">
      <c r="B3474" s="175" t="n"/>
      <c r="C3474" s="175" t="n"/>
      <c r="D3474" s="175" t="n"/>
      <c r="E3474" s="175" t="n"/>
      <c r="F3474" s="175" t="n"/>
      <c r="G3474" s="175" t="n"/>
      <c r="H3474" s="175" t="n"/>
      <c r="I3474" s="175" t="n"/>
      <c r="J3474" s="175" t="n"/>
      <c r="K3474" s="175" t="n"/>
      <c r="L3474" s="175" t="n"/>
      <c r="M3474" s="175" t="n"/>
      <c r="N3474" s="175" t="n"/>
      <c r="O3474" s="175" t="n"/>
      <c r="P3474" s="175" t="n"/>
      <c r="Q3474" s="175" t="n"/>
      <c r="R3474" s="175" t="n"/>
      <c r="S3474" s="257" t="n"/>
      <c r="U3474" s="296" t="n"/>
      <c r="V3474" s="175" t="n"/>
      <c r="W3474" s="175" t="n"/>
      <c r="X3474" s="175" t="n"/>
      <c r="Y3474" s="175" t="n"/>
      <c r="Z3474" s="175" t="n"/>
      <c r="AA3474" s="175" t="n"/>
      <c r="AB3474" s="175" t="n"/>
      <c r="AC3474" s="175" t="n"/>
      <c r="AD3474" s="175" t="n"/>
      <c r="AE3474" s="175" t="n"/>
      <c r="AF3474" s="175" t="n"/>
      <c r="AG3474" s="175" t="n"/>
      <c r="AH3474" s="175" t="n"/>
      <c r="AI3474" s="175" t="n"/>
      <c r="AJ3474" s="175" t="n"/>
    </row>
    <row r="3475">
      <c r="B3475" s="175" t="n"/>
      <c r="C3475" s="175" t="n"/>
      <c r="D3475" s="175" t="n"/>
      <c r="E3475" s="175" t="n"/>
      <c r="F3475" s="175" t="n"/>
      <c r="G3475" s="175" t="n"/>
      <c r="H3475" s="175" t="n"/>
      <c r="I3475" s="175" t="n"/>
      <c r="J3475" s="175" t="n"/>
      <c r="K3475" s="175" t="n"/>
      <c r="L3475" s="175" t="n"/>
      <c r="M3475" s="175" t="n"/>
      <c r="N3475" s="175" t="n"/>
      <c r="O3475" s="175" t="n"/>
      <c r="P3475" s="175" t="n"/>
      <c r="Q3475" s="175" t="n"/>
      <c r="R3475" s="175" t="n"/>
      <c r="S3475" s="257" t="n"/>
      <c r="U3475" s="296" t="n"/>
      <c r="V3475" s="175" t="n"/>
      <c r="W3475" s="175" t="n"/>
      <c r="X3475" s="175" t="n"/>
      <c r="Y3475" s="175" t="n"/>
      <c r="Z3475" s="175" t="n"/>
      <c r="AA3475" s="175" t="n"/>
      <c r="AB3475" s="175" t="n"/>
      <c r="AC3475" s="175" t="n"/>
      <c r="AD3475" s="175" t="n"/>
      <c r="AE3475" s="175" t="n"/>
      <c r="AF3475" s="175" t="n"/>
      <c r="AG3475" s="175" t="n"/>
      <c r="AH3475" s="175" t="n"/>
      <c r="AI3475" s="175" t="n"/>
      <c r="AJ3475" s="175" t="n"/>
    </row>
    <row r="3476">
      <c r="B3476" s="175" t="n"/>
      <c r="C3476" s="175" t="n"/>
      <c r="D3476" s="175" t="n"/>
      <c r="E3476" s="175" t="n"/>
      <c r="F3476" s="175" t="n"/>
      <c r="G3476" s="175" t="n"/>
      <c r="H3476" s="175" t="n"/>
      <c r="I3476" s="175" t="n"/>
      <c r="J3476" s="175" t="n"/>
      <c r="K3476" s="175" t="n"/>
      <c r="L3476" s="175" t="n"/>
      <c r="M3476" s="175" t="n"/>
      <c r="N3476" s="175" t="n"/>
      <c r="O3476" s="175" t="n"/>
      <c r="P3476" s="175" t="n"/>
      <c r="Q3476" s="175" t="n"/>
      <c r="R3476" s="175" t="n"/>
      <c r="S3476" s="257" t="n"/>
      <c r="U3476" s="296" t="n"/>
      <c r="V3476" s="175" t="n"/>
      <c r="W3476" s="175" t="n"/>
      <c r="X3476" s="175" t="n"/>
      <c r="Y3476" s="175" t="n"/>
      <c r="Z3476" s="175" t="n"/>
      <c r="AA3476" s="175" t="n"/>
      <c r="AB3476" s="175" t="n"/>
      <c r="AC3476" s="175" t="n"/>
      <c r="AD3476" s="175" t="n"/>
      <c r="AE3476" s="175" t="n"/>
      <c r="AF3476" s="175" t="n"/>
      <c r="AG3476" s="175" t="n"/>
      <c r="AH3476" s="175" t="n"/>
      <c r="AI3476" s="175" t="n"/>
      <c r="AJ3476" s="175" t="n"/>
    </row>
    <row r="3477">
      <c r="B3477" s="175" t="n"/>
      <c r="C3477" s="175" t="n"/>
      <c r="D3477" s="175" t="n"/>
      <c r="E3477" s="175" t="n"/>
      <c r="F3477" s="175" t="n"/>
      <c r="G3477" s="175" t="n"/>
      <c r="H3477" s="175" t="n"/>
      <c r="I3477" s="175" t="n"/>
      <c r="J3477" s="175" t="n"/>
      <c r="K3477" s="175" t="n"/>
      <c r="L3477" s="175" t="n"/>
      <c r="M3477" s="175" t="n"/>
      <c r="N3477" s="175" t="n"/>
      <c r="O3477" s="175" t="n"/>
      <c r="P3477" s="175" t="n"/>
      <c r="Q3477" s="175" t="n"/>
      <c r="R3477" s="175" t="n"/>
      <c r="S3477" s="257" t="n"/>
      <c r="U3477" s="296" t="n"/>
      <c r="V3477" s="175" t="n"/>
      <c r="W3477" s="175" t="n"/>
      <c r="X3477" s="175" t="n"/>
      <c r="Y3477" s="175" t="n"/>
      <c r="Z3477" s="175" t="n"/>
      <c r="AA3477" s="175" t="n"/>
      <c r="AB3477" s="175" t="n"/>
      <c r="AC3477" s="175" t="n"/>
      <c r="AD3477" s="175" t="n"/>
      <c r="AE3477" s="175" t="n"/>
      <c r="AF3477" s="175" t="n"/>
      <c r="AG3477" s="175" t="n"/>
      <c r="AH3477" s="175" t="n"/>
      <c r="AI3477" s="175" t="n"/>
      <c r="AJ3477" s="175" t="n"/>
    </row>
    <row r="3478">
      <c r="B3478" s="175" t="n"/>
      <c r="C3478" s="175" t="n"/>
      <c r="D3478" s="175" t="n"/>
      <c r="E3478" s="175" t="n"/>
      <c r="F3478" s="175" t="n"/>
      <c r="G3478" s="175" t="n"/>
      <c r="H3478" s="175" t="n"/>
      <c r="I3478" s="175" t="n"/>
      <c r="J3478" s="175" t="n"/>
      <c r="K3478" s="175" t="n"/>
      <c r="L3478" s="175" t="n"/>
      <c r="M3478" s="175" t="n"/>
      <c r="N3478" s="175" t="n"/>
      <c r="O3478" s="175" t="n"/>
      <c r="P3478" s="175" t="n"/>
      <c r="Q3478" s="175" t="n"/>
      <c r="R3478" s="175" t="n"/>
      <c r="S3478" s="257" t="n"/>
      <c r="U3478" s="296" t="n"/>
      <c r="V3478" s="175" t="n"/>
      <c r="W3478" s="175" t="n"/>
      <c r="X3478" s="175" t="n"/>
      <c r="Y3478" s="175" t="n"/>
      <c r="Z3478" s="175" t="n"/>
      <c r="AA3478" s="175" t="n"/>
      <c r="AB3478" s="175" t="n"/>
      <c r="AC3478" s="175" t="n"/>
      <c r="AD3478" s="175" t="n"/>
      <c r="AE3478" s="175" t="n"/>
      <c r="AF3478" s="175" t="n"/>
      <c r="AG3478" s="175" t="n"/>
      <c r="AH3478" s="175" t="n"/>
      <c r="AI3478" s="175" t="n"/>
      <c r="AJ3478" s="175" t="n"/>
    </row>
    <row r="3479">
      <c r="B3479" s="175" t="n"/>
      <c r="C3479" s="175" t="n"/>
      <c r="D3479" s="175" t="n"/>
      <c r="E3479" s="175" t="n"/>
      <c r="F3479" s="175" t="n"/>
      <c r="G3479" s="175" t="n"/>
      <c r="H3479" s="175" t="n"/>
      <c r="I3479" s="175" t="n"/>
      <c r="J3479" s="175" t="n"/>
      <c r="K3479" s="175" t="n"/>
      <c r="L3479" s="175" t="n"/>
      <c r="M3479" s="175" t="n"/>
      <c r="N3479" s="175" t="n"/>
      <c r="O3479" s="175" t="n"/>
      <c r="P3479" s="175" t="n"/>
      <c r="Q3479" s="175" t="n"/>
      <c r="R3479" s="175" t="n"/>
      <c r="S3479" s="257" t="n"/>
      <c r="U3479" s="296" t="n"/>
      <c r="V3479" s="175" t="n"/>
      <c r="W3479" s="175" t="n"/>
      <c r="X3479" s="175" t="n"/>
      <c r="Y3479" s="175" t="n"/>
      <c r="Z3479" s="175" t="n"/>
      <c r="AA3479" s="175" t="n"/>
      <c r="AB3479" s="175" t="n"/>
      <c r="AC3479" s="175" t="n"/>
      <c r="AD3479" s="175" t="n"/>
      <c r="AE3479" s="175" t="n"/>
      <c r="AF3479" s="175" t="n"/>
      <c r="AG3479" s="175" t="n"/>
      <c r="AH3479" s="175" t="n"/>
      <c r="AI3479" s="175" t="n"/>
      <c r="AJ3479" s="175" t="n"/>
    </row>
    <row r="3480">
      <c r="B3480" s="175" t="n"/>
      <c r="C3480" s="175" t="n"/>
      <c r="D3480" s="175" t="n"/>
      <c r="E3480" s="175" t="n"/>
      <c r="F3480" s="175" t="n"/>
      <c r="G3480" s="175" t="n"/>
      <c r="H3480" s="175" t="n"/>
      <c r="I3480" s="175" t="n"/>
      <c r="J3480" s="175" t="n"/>
      <c r="K3480" s="175" t="n"/>
      <c r="L3480" s="175" t="n"/>
      <c r="M3480" s="175" t="n"/>
      <c r="N3480" s="175" t="n"/>
      <c r="O3480" s="175" t="n"/>
      <c r="P3480" s="175" t="n"/>
      <c r="Q3480" s="175" t="n"/>
      <c r="R3480" s="175" t="n"/>
      <c r="S3480" s="257" t="n"/>
      <c r="U3480" s="296" t="n"/>
      <c r="V3480" s="175" t="n"/>
      <c r="W3480" s="175" t="n"/>
      <c r="X3480" s="175" t="n"/>
      <c r="Y3480" s="175" t="n"/>
      <c r="Z3480" s="175" t="n"/>
      <c r="AA3480" s="175" t="n"/>
      <c r="AB3480" s="175" t="n"/>
      <c r="AC3480" s="175" t="n"/>
      <c r="AD3480" s="175" t="n"/>
      <c r="AE3480" s="175" t="n"/>
      <c r="AF3480" s="175" t="n"/>
      <c r="AG3480" s="175" t="n"/>
      <c r="AH3480" s="175" t="n"/>
      <c r="AI3480" s="175" t="n"/>
      <c r="AJ3480" s="175" t="n"/>
    </row>
    <row r="3481">
      <c r="B3481" s="175" t="n"/>
      <c r="C3481" s="175" t="n"/>
      <c r="D3481" s="175" t="n"/>
      <c r="E3481" s="175" t="n"/>
      <c r="F3481" s="175" t="n"/>
      <c r="G3481" s="175" t="n"/>
      <c r="H3481" s="175" t="n"/>
      <c r="I3481" s="175" t="n"/>
      <c r="J3481" s="175" t="n"/>
      <c r="K3481" s="175" t="n"/>
      <c r="L3481" s="175" t="n"/>
      <c r="M3481" s="175" t="n"/>
      <c r="N3481" s="175" t="n"/>
      <c r="O3481" s="175" t="n"/>
      <c r="P3481" s="175" t="n"/>
      <c r="Q3481" s="175" t="n"/>
      <c r="R3481" s="175" t="n"/>
      <c r="S3481" s="257" t="n"/>
      <c r="U3481" s="296" t="n"/>
      <c r="V3481" s="175" t="n"/>
      <c r="W3481" s="175" t="n"/>
      <c r="X3481" s="175" t="n"/>
      <c r="Y3481" s="175" t="n"/>
      <c r="Z3481" s="175" t="n"/>
      <c r="AA3481" s="175" t="n"/>
      <c r="AB3481" s="175" t="n"/>
      <c r="AC3481" s="175" t="n"/>
      <c r="AD3481" s="175" t="n"/>
      <c r="AE3481" s="175" t="n"/>
      <c r="AF3481" s="175" t="n"/>
      <c r="AG3481" s="175" t="n"/>
      <c r="AH3481" s="175" t="n"/>
      <c r="AI3481" s="175" t="n"/>
      <c r="AJ3481" s="175" t="n"/>
    </row>
    <row r="3482">
      <c r="B3482" s="175" t="n"/>
      <c r="C3482" s="175" t="n"/>
      <c r="D3482" s="175" t="n"/>
      <c r="E3482" s="175" t="n"/>
      <c r="F3482" s="175" t="n"/>
      <c r="G3482" s="175" t="n"/>
      <c r="H3482" s="175" t="n"/>
      <c r="I3482" s="175" t="n"/>
      <c r="J3482" s="175" t="n"/>
      <c r="K3482" s="175" t="n"/>
      <c r="L3482" s="175" t="n"/>
      <c r="M3482" s="175" t="n"/>
      <c r="N3482" s="175" t="n"/>
      <c r="O3482" s="175" t="n"/>
      <c r="P3482" s="175" t="n"/>
      <c r="Q3482" s="175" t="n"/>
      <c r="R3482" s="175" t="n"/>
      <c r="S3482" s="257" t="n"/>
      <c r="U3482" s="296" t="n"/>
      <c r="V3482" s="175" t="n"/>
      <c r="W3482" s="175" t="n"/>
      <c r="X3482" s="175" t="n"/>
      <c r="Y3482" s="175" t="n"/>
      <c r="Z3482" s="175" t="n"/>
      <c r="AA3482" s="175" t="n"/>
      <c r="AB3482" s="175" t="n"/>
      <c r="AC3482" s="175" t="n"/>
      <c r="AD3482" s="175" t="n"/>
      <c r="AE3482" s="175" t="n"/>
      <c r="AF3482" s="175" t="n"/>
      <c r="AG3482" s="175" t="n"/>
      <c r="AH3482" s="175" t="n"/>
      <c r="AI3482" s="175" t="n"/>
      <c r="AJ3482" s="175" t="n"/>
    </row>
    <row r="3483">
      <c r="B3483" s="175" t="n"/>
      <c r="C3483" s="175" t="n"/>
      <c r="D3483" s="175" t="n"/>
      <c r="E3483" s="175" t="n"/>
      <c r="F3483" s="175" t="n"/>
      <c r="G3483" s="175" t="n"/>
      <c r="H3483" s="175" t="n"/>
      <c r="I3483" s="175" t="n"/>
      <c r="J3483" s="175" t="n"/>
      <c r="K3483" s="175" t="n"/>
      <c r="L3483" s="175" t="n"/>
      <c r="M3483" s="175" t="n"/>
      <c r="N3483" s="175" t="n"/>
      <c r="O3483" s="175" t="n"/>
      <c r="P3483" s="175" t="n"/>
      <c r="Q3483" s="175" t="n"/>
      <c r="R3483" s="175" t="n"/>
      <c r="S3483" s="257" t="n"/>
      <c r="U3483" s="296" t="n"/>
      <c r="V3483" s="175" t="n"/>
      <c r="W3483" s="175" t="n"/>
      <c r="X3483" s="175" t="n"/>
      <c r="Y3483" s="175" t="n"/>
      <c r="Z3483" s="175" t="n"/>
      <c r="AA3483" s="175" t="n"/>
      <c r="AB3483" s="175" t="n"/>
      <c r="AC3483" s="175" t="n"/>
      <c r="AD3483" s="175" t="n"/>
      <c r="AE3483" s="175" t="n"/>
      <c r="AF3483" s="175" t="n"/>
      <c r="AG3483" s="175" t="n"/>
      <c r="AH3483" s="175" t="n"/>
      <c r="AI3483" s="175" t="n"/>
      <c r="AJ3483" s="175" t="n"/>
    </row>
    <row r="3484">
      <c r="B3484" s="175" t="n"/>
      <c r="C3484" s="175" t="n"/>
      <c r="D3484" s="175" t="n"/>
      <c r="E3484" s="175" t="n"/>
      <c r="F3484" s="175" t="n"/>
      <c r="G3484" s="175" t="n"/>
      <c r="H3484" s="175" t="n"/>
      <c r="I3484" s="175" t="n"/>
      <c r="J3484" s="175" t="n"/>
      <c r="K3484" s="175" t="n"/>
      <c r="L3484" s="175" t="n"/>
      <c r="M3484" s="175" t="n"/>
      <c r="N3484" s="175" t="n"/>
      <c r="O3484" s="175" t="n"/>
      <c r="P3484" s="175" t="n"/>
      <c r="Q3484" s="175" t="n"/>
      <c r="R3484" s="175" t="n"/>
      <c r="S3484" s="257" t="n"/>
      <c r="U3484" s="296" t="n"/>
      <c r="V3484" s="175" t="n"/>
      <c r="W3484" s="175" t="n"/>
      <c r="X3484" s="175" t="n"/>
      <c r="Y3484" s="175" t="n"/>
      <c r="Z3484" s="175" t="n"/>
      <c r="AA3484" s="175" t="n"/>
      <c r="AB3484" s="175" t="n"/>
      <c r="AC3484" s="175" t="n"/>
      <c r="AD3484" s="175" t="n"/>
      <c r="AE3484" s="175" t="n"/>
      <c r="AF3484" s="175" t="n"/>
      <c r="AG3484" s="175" t="n"/>
      <c r="AH3484" s="175" t="n"/>
      <c r="AI3484" s="175" t="n"/>
      <c r="AJ3484" s="175" t="n"/>
    </row>
    <row r="3485">
      <c r="B3485" s="175" t="n"/>
      <c r="C3485" s="175" t="n"/>
      <c r="D3485" s="175" t="n"/>
      <c r="E3485" s="175" t="n"/>
      <c r="F3485" s="175" t="n"/>
      <c r="G3485" s="175" t="n"/>
      <c r="H3485" s="175" t="n"/>
      <c r="I3485" s="175" t="n"/>
      <c r="J3485" s="175" t="n"/>
      <c r="K3485" s="175" t="n"/>
      <c r="L3485" s="175" t="n"/>
      <c r="M3485" s="175" t="n"/>
      <c r="N3485" s="175" t="n"/>
      <c r="O3485" s="175" t="n"/>
      <c r="P3485" s="175" t="n"/>
      <c r="Q3485" s="175" t="n"/>
      <c r="R3485" s="175" t="n"/>
      <c r="S3485" s="257" t="n"/>
      <c r="U3485" s="296" t="n"/>
      <c r="V3485" s="175" t="n"/>
      <c r="W3485" s="175" t="n"/>
      <c r="X3485" s="175" t="n"/>
      <c r="Y3485" s="175" t="n"/>
      <c r="Z3485" s="175" t="n"/>
      <c r="AA3485" s="175" t="n"/>
      <c r="AB3485" s="175" t="n"/>
      <c r="AC3485" s="175" t="n"/>
      <c r="AD3485" s="175" t="n"/>
      <c r="AE3485" s="175" t="n"/>
      <c r="AF3485" s="175" t="n"/>
      <c r="AG3485" s="175" t="n"/>
      <c r="AH3485" s="175" t="n"/>
      <c r="AI3485" s="175" t="n"/>
      <c r="AJ3485" s="175" t="n"/>
    </row>
    <row r="3486">
      <c r="B3486" s="175" t="n"/>
      <c r="C3486" s="175" t="n"/>
      <c r="D3486" s="175" t="n"/>
      <c r="E3486" s="175" t="n"/>
      <c r="F3486" s="175" t="n"/>
      <c r="G3486" s="175" t="n"/>
      <c r="H3486" s="175" t="n"/>
      <c r="I3486" s="175" t="n"/>
      <c r="J3486" s="175" t="n"/>
      <c r="K3486" s="175" t="n"/>
      <c r="L3486" s="175" t="n"/>
      <c r="M3486" s="175" t="n"/>
      <c r="N3486" s="175" t="n"/>
      <c r="O3486" s="175" t="n"/>
      <c r="P3486" s="175" t="n"/>
      <c r="Q3486" s="175" t="n"/>
      <c r="R3486" s="175" t="n"/>
      <c r="S3486" s="257" t="n"/>
      <c r="U3486" s="296" t="n"/>
      <c r="V3486" s="175" t="n"/>
      <c r="W3486" s="175" t="n"/>
      <c r="X3486" s="175" t="n"/>
      <c r="Y3486" s="175" t="n"/>
      <c r="Z3486" s="175" t="n"/>
      <c r="AA3486" s="175" t="n"/>
      <c r="AB3486" s="175" t="n"/>
      <c r="AC3486" s="175" t="n"/>
      <c r="AD3486" s="175" t="n"/>
      <c r="AE3486" s="175" t="n"/>
      <c r="AF3486" s="175" t="n"/>
      <c r="AG3486" s="175" t="n"/>
      <c r="AH3486" s="175" t="n"/>
      <c r="AI3486" s="175" t="n"/>
      <c r="AJ3486" s="175" t="n"/>
    </row>
    <row r="3487">
      <c r="B3487" s="175" t="n"/>
      <c r="C3487" s="175" t="n"/>
      <c r="D3487" s="175" t="n"/>
      <c r="E3487" s="175" t="n"/>
      <c r="F3487" s="175" t="n"/>
      <c r="G3487" s="175" t="n"/>
      <c r="H3487" s="175" t="n"/>
      <c r="I3487" s="175" t="n"/>
      <c r="J3487" s="175" t="n"/>
      <c r="K3487" s="175" t="n"/>
      <c r="L3487" s="175" t="n"/>
      <c r="M3487" s="175" t="n"/>
      <c r="N3487" s="175" t="n"/>
      <c r="O3487" s="175" t="n"/>
      <c r="P3487" s="175" t="n"/>
      <c r="Q3487" s="175" t="n"/>
      <c r="R3487" s="175" t="n"/>
      <c r="S3487" s="257" t="n"/>
      <c r="U3487" s="296" t="n"/>
      <c r="V3487" s="175" t="n"/>
      <c r="W3487" s="175" t="n"/>
      <c r="X3487" s="175" t="n"/>
      <c r="Y3487" s="175" t="n"/>
      <c r="Z3487" s="175" t="n"/>
      <c r="AA3487" s="175" t="n"/>
      <c r="AB3487" s="175" t="n"/>
      <c r="AC3487" s="175" t="n"/>
      <c r="AD3487" s="175" t="n"/>
      <c r="AE3487" s="175" t="n"/>
      <c r="AF3487" s="175" t="n"/>
      <c r="AG3487" s="175" t="n"/>
      <c r="AH3487" s="175" t="n"/>
      <c r="AI3487" s="175" t="n"/>
      <c r="AJ3487" s="175" t="n"/>
    </row>
    <row r="3488">
      <c r="B3488" s="175" t="n"/>
      <c r="C3488" s="175" t="n"/>
      <c r="D3488" s="175" t="n"/>
      <c r="E3488" s="175" t="n"/>
      <c r="F3488" s="175" t="n"/>
      <c r="G3488" s="175" t="n"/>
      <c r="H3488" s="175" t="n"/>
      <c r="I3488" s="175" t="n"/>
      <c r="J3488" s="175" t="n"/>
      <c r="K3488" s="175" t="n"/>
      <c r="L3488" s="175" t="n"/>
      <c r="M3488" s="175" t="n"/>
      <c r="N3488" s="175" t="n"/>
      <c r="O3488" s="175" t="n"/>
      <c r="P3488" s="175" t="n"/>
      <c r="Q3488" s="175" t="n"/>
      <c r="R3488" s="175" t="n"/>
      <c r="S3488" s="257" t="n"/>
      <c r="U3488" s="296" t="n"/>
      <c r="V3488" s="175" t="n"/>
      <c r="W3488" s="175" t="n"/>
      <c r="X3488" s="175" t="n"/>
      <c r="Y3488" s="175" t="n"/>
      <c r="Z3488" s="175" t="n"/>
      <c r="AA3488" s="175" t="n"/>
      <c r="AB3488" s="175" t="n"/>
      <c r="AC3488" s="175" t="n"/>
      <c r="AD3488" s="175" t="n"/>
      <c r="AE3488" s="175" t="n"/>
      <c r="AF3488" s="175" t="n"/>
      <c r="AG3488" s="175" t="n"/>
      <c r="AH3488" s="175" t="n"/>
      <c r="AI3488" s="175" t="n"/>
      <c r="AJ3488" s="175" t="n"/>
    </row>
    <row r="3489">
      <c r="B3489" s="175" t="n"/>
      <c r="C3489" s="175" t="n"/>
      <c r="D3489" s="175" t="n"/>
      <c r="E3489" s="175" t="n"/>
      <c r="F3489" s="175" t="n"/>
      <c r="G3489" s="175" t="n"/>
      <c r="H3489" s="175" t="n"/>
      <c r="I3489" s="175" t="n"/>
      <c r="J3489" s="175" t="n"/>
      <c r="K3489" s="175" t="n"/>
      <c r="L3489" s="175" t="n"/>
      <c r="M3489" s="175" t="n"/>
      <c r="N3489" s="175" t="n"/>
      <c r="O3489" s="175" t="n"/>
      <c r="P3489" s="175" t="n"/>
      <c r="Q3489" s="175" t="n"/>
      <c r="R3489" s="175" t="n"/>
      <c r="S3489" s="257" t="n"/>
      <c r="U3489" s="296" t="n"/>
      <c r="V3489" s="175" t="n"/>
      <c r="W3489" s="175" t="n"/>
      <c r="X3489" s="175" t="n"/>
      <c r="Y3489" s="175" t="n"/>
      <c r="Z3489" s="175" t="n"/>
      <c r="AA3489" s="175" t="n"/>
      <c r="AB3489" s="175" t="n"/>
      <c r="AC3489" s="175" t="n"/>
      <c r="AD3489" s="175" t="n"/>
      <c r="AE3489" s="175" t="n"/>
      <c r="AF3489" s="175" t="n"/>
      <c r="AG3489" s="175" t="n"/>
      <c r="AH3489" s="175" t="n"/>
      <c r="AI3489" s="175" t="n"/>
      <c r="AJ3489" s="175" t="n"/>
    </row>
    <row r="3490">
      <c r="B3490" s="175" t="n"/>
      <c r="C3490" s="175" t="n"/>
      <c r="D3490" s="175" t="n"/>
      <c r="E3490" s="175" t="n"/>
      <c r="F3490" s="175" t="n"/>
      <c r="G3490" s="175" t="n"/>
      <c r="H3490" s="175" t="n"/>
      <c r="I3490" s="175" t="n"/>
      <c r="J3490" s="175" t="n"/>
      <c r="K3490" s="175" t="n"/>
      <c r="L3490" s="175" t="n"/>
      <c r="M3490" s="175" t="n"/>
      <c r="N3490" s="175" t="n"/>
      <c r="O3490" s="175" t="n"/>
      <c r="P3490" s="175" t="n"/>
      <c r="Q3490" s="175" t="n"/>
      <c r="R3490" s="175" t="n"/>
      <c r="S3490" s="257" t="n"/>
      <c r="U3490" s="296" t="n"/>
      <c r="V3490" s="175" t="n"/>
      <c r="W3490" s="175" t="n"/>
      <c r="X3490" s="175" t="n"/>
      <c r="Y3490" s="175" t="n"/>
      <c r="Z3490" s="175" t="n"/>
      <c r="AA3490" s="175" t="n"/>
      <c r="AB3490" s="175" t="n"/>
      <c r="AC3490" s="175" t="n"/>
      <c r="AD3490" s="175" t="n"/>
      <c r="AE3490" s="175" t="n"/>
      <c r="AF3490" s="175" t="n"/>
      <c r="AG3490" s="175" t="n"/>
      <c r="AH3490" s="175" t="n"/>
      <c r="AI3490" s="175" t="n"/>
      <c r="AJ3490" s="175" t="n"/>
    </row>
    <row r="3491">
      <c r="B3491" s="175" t="n"/>
      <c r="C3491" s="175" t="n"/>
      <c r="D3491" s="175" t="n"/>
      <c r="E3491" s="175" t="n"/>
      <c r="F3491" s="175" t="n"/>
      <c r="G3491" s="175" t="n"/>
      <c r="H3491" s="175" t="n"/>
      <c r="I3491" s="175" t="n"/>
      <c r="J3491" s="175" t="n"/>
      <c r="K3491" s="175" t="n"/>
      <c r="L3491" s="175" t="n"/>
      <c r="M3491" s="175" t="n"/>
      <c r="N3491" s="175" t="n"/>
      <c r="O3491" s="175" t="n"/>
      <c r="P3491" s="175" t="n"/>
      <c r="Q3491" s="175" t="n"/>
      <c r="R3491" s="175" t="n"/>
      <c r="S3491" s="257" t="n"/>
      <c r="U3491" s="296" t="n"/>
      <c r="V3491" s="175" t="n"/>
      <c r="W3491" s="175" t="n"/>
      <c r="X3491" s="175" t="n"/>
      <c r="Y3491" s="175" t="n"/>
      <c r="Z3491" s="175" t="n"/>
      <c r="AA3491" s="175" t="n"/>
      <c r="AB3491" s="175" t="n"/>
      <c r="AC3491" s="175" t="n"/>
      <c r="AD3491" s="175" t="n"/>
      <c r="AE3491" s="175" t="n"/>
      <c r="AF3491" s="175" t="n"/>
      <c r="AG3491" s="175" t="n"/>
      <c r="AH3491" s="175" t="n"/>
      <c r="AI3491" s="175" t="n"/>
      <c r="AJ3491" s="175" t="n"/>
    </row>
    <row r="3492">
      <c r="B3492" s="175" t="n"/>
      <c r="C3492" s="175" t="n"/>
      <c r="D3492" s="175" t="n"/>
      <c r="E3492" s="175" t="n"/>
      <c r="F3492" s="175" t="n"/>
      <c r="G3492" s="175" t="n"/>
      <c r="H3492" s="175" t="n"/>
      <c r="I3492" s="175" t="n"/>
      <c r="J3492" s="175" t="n"/>
      <c r="K3492" s="175" t="n"/>
      <c r="L3492" s="175" t="n"/>
      <c r="M3492" s="175" t="n"/>
      <c r="N3492" s="175" t="n"/>
      <c r="O3492" s="175" t="n"/>
      <c r="P3492" s="175" t="n"/>
      <c r="Q3492" s="175" t="n"/>
      <c r="R3492" s="175" t="n"/>
      <c r="S3492" s="257" t="n"/>
      <c r="U3492" s="296" t="n"/>
      <c r="V3492" s="175" t="n"/>
      <c r="W3492" s="175" t="n"/>
      <c r="X3492" s="175" t="n"/>
      <c r="Y3492" s="175" t="n"/>
      <c r="Z3492" s="175" t="n"/>
      <c r="AA3492" s="175" t="n"/>
      <c r="AB3492" s="175" t="n"/>
      <c r="AC3492" s="175" t="n"/>
      <c r="AD3492" s="175" t="n"/>
      <c r="AE3492" s="175" t="n"/>
      <c r="AF3492" s="175" t="n"/>
      <c r="AG3492" s="175" t="n"/>
      <c r="AH3492" s="175" t="n"/>
      <c r="AI3492" s="175" t="n"/>
      <c r="AJ3492" s="175" t="n"/>
    </row>
    <row r="3493">
      <c r="B3493" s="175" t="n"/>
      <c r="C3493" s="175" t="n"/>
      <c r="D3493" s="175" t="n"/>
      <c r="E3493" s="175" t="n"/>
      <c r="F3493" s="175" t="n"/>
      <c r="G3493" s="175" t="n"/>
      <c r="H3493" s="175" t="n"/>
      <c r="I3493" s="175" t="n"/>
      <c r="J3493" s="175" t="n"/>
      <c r="K3493" s="175" t="n"/>
      <c r="L3493" s="175" t="n"/>
      <c r="M3493" s="175" t="n"/>
      <c r="N3493" s="175" t="n"/>
      <c r="O3493" s="175" t="n"/>
      <c r="P3493" s="175" t="n"/>
      <c r="Q3493" s="175" t="n"/>
      <c r="R3493" s="175" t="n"/>
      <c r="S3493" s="257" t="n"/>
      <c r="U3493" s="296" t="n"/>
      <c r="V3493" s="175" t="n"/>
      <c r="W3493" s="175" t="n"/>
      <c r="X3493" s="175" t="n"/>
      <c r="Y3493" s="175" t="n"/>
      <c r="Z3493" s="175" t="n"/>
      <c r="AA3493" s="175" t="n"/>
      <c r="AB3493" s="175" t="n"/>
      <c r="AC3493" s="175" t="n"/>
      <c r="AD3493" s="175" t="n"/>
      <c r="AE3493" s="175" t="n"/>
      <c r="AF3493" s="175" t="n"/>
      <c r="AG3493" s="175" t="n"/>
      <c r="AH3493" s="175" t="n"/>
      <c r="AI3493" s="175" t="n"/>
      <c r="AJ3493" s="175" t="n"/>
    </row>
    <row r="3494">
      <c r="B3494" s="175" t="n"/>
      <c r="C3494" s="175" t="n"/>
      <c r="D3494" s="175" t="n"/>
      <c r="E3494" s="175" t="n"/>
      <c r="F3494" s="175" t="n"/>
      <c r="G3494" s="175" t="n"/>
      <c r="H3494" s="175" t="n"/>
      <c r="I3494" s="175" t="n"/>
      <c r="J3494" s="175" t="n"/>
      <c r="K3494" s="175" t="n"/>
      <c r="L3494" s="175" t="n"/>
      <c r="M3494" s="175" t="n"/>
      <c r="N3494" s="175" t="n"/>
      <c r="O3494" s="175" t="n"/>
      <c r="P3494" s="175" t="n"/>
      <c r="Q3494" s="175" t="n"/>
      <c r="R3494" s="175" t="n"/>
      <c r="S3494" s="257" t="n"/>
      <c r="U3494" s="296" t="n"/>
      <c r="V3494" s="175" t="n"/>
      <c r="W3494" s="175" t="n"/>
      <c r="X3494" s="175" t="n"/>
      <c r="Y3494" s="175" t="n"/>
      <c r="Z3494" s="175" t="n"/>
      <c r="AA3494" s="175" t="n"/>
      <c r="AB3494" s="175" t="n"/>
      <c r="AC3494" s="175" t="n"/>
      <c r="AD3494" s="175" t="n"/>
      <c r="AE3494" s="175" t="n"/>
      <c r="AF3494" s="175" t="n"/>
      <c r="AG3494" s="175" t="n"/>
      <c r="AH3494" s="175" t="n"/>
      <c r="AI3494" s="175" t="n"/>
      <c r="AJ3494" s="175" t="n"/>
    </row>
    <row r="3495">
      <c r="B3495" s="175" t="n"/>
      <c r="C3495" s="175" t="n"/>
      <c r="D3495" s="175" t="n"/>
      <c r="E3495" s="175" t="n"/>
      <c r="F3495" s="175" t="n"/>
      <c r="G3495" s="175" t="n"/>
      <c r="H3495" s="175" t="n"/>
      <c r="I3495" s="175" t="n"/>
      <c r="J3495" s="175" t="n"/>
      <c r="K3495" s="175" t="n"/>
      <c r="L3495" s="175" t="n"/>
      <c r="M3495" s="175" t="n"/>
      <c r="N3495" s="175" t="n"/>
      <c r="O3495" s="175" t="n"/>
      <c r="P3495" s="175" t="n"/>
      <c r="Q3495" s="175" t="n"/>
      <c r="R3495" s="175" t="n"/>
      <c r="S3495" s="257" t="n"/>
      <c r="U3495" s="296" t="n"/>
      <c r="V3495" s="175" t="n"/>
      <c r="W3495" s="175" t="n"/>
      <c r="X3495" s="175" t="n"/>
      <c r="Y3495" s="175" t="n"/>
      <c r="Z3495" s="175" t="n"/>
      <c r="AA3495" s="175" t="n"/>
      <c r="AB3495" s="175" t="n"/>
      <c r="AC3495" s="175" t="n"/>
      <c r="AD3495" s="175" t="n"/>
      <c r="AE3495" s="175" t="n"/>
      <c r="AF3495" s="175" t="n"/>
      <c r="AG3495" s="175" t="n"/>
      <c r="AH3495" s="175" t="n"/>
      <c r="AI3495" s="175" t="n"/>
      <c r="AJ3495" s="175" t="n"/>
    </row>
    <row r="3496">
      <c r="B3496" s="175" t="n"/>
      <c r="C3496" s="175" t="n"/>
      <c r="D3496" s="175" t="n"/>
      <c r="E3496" s="175" t="n"/>
      <c r="F3496" s="175" t="n"/>
      <c r="G3496" s="175" t="n"/>
      <c r="H3496" s="175" t="n"/>
      <c r="I3496" s="175" t="n"/>
      <c r="J3496" s="175" t="n"/>
      <c r="K3496" s="175" t="n"/>
      <c r="L3496" s="175" t="n"/>
      <c r="M3496" s="175" t="n"/>
      <c r="N3496" s="175" t="n"/>
      <c r="O3496" s="175" t="n"/>
      <c r="P3496" s="175" t="n"/>
      <c r="Q3496" s="175" t="n"/>
      <c r="R3496" s="175" t="n"/>
      <c r="S3496" s="257" t="n"/>
      <c r="U3496" s="296" t="n"/>
      <c r="V3496" s="175" t="n"/>
      <c r="W3496" s="175" t="n"/>
      <c r="X3496" s="175" t="n"/>
      <c r="Y3496" s="175" t="n"/>
      <c r="Z3496" s="175" t="n"/>
      <c r="AA3496" s="175" t="n"/>
      <c r="AB3496" s="175" t="n"/>
      <c r="AC3496" s="175" t="n"/>
      <c r="AD3496" s="175" t="n"/>
      <c r="AE3496" s="175" t="n"/>
      <c r="AF3496" s="175" t="n"/>
      <c r="AG3496" s="175" t="n"/>
      <c r="AH3496" s="175" t="n"/>
      <c r="AI3496" s="175" t="n"/>
      <c r="AJ3496" s="175" t="n"/>
    </row>
    <row r="3497">
      <c r="B3497" s="175" t="n"/>
      <c r="C3497" s="175" t="n"/>
      <c r="D3497" s="175" t="n"/>
      <c r="E3497" s="175" t="n"/>
      <c r="F3497" s="175" t="n"/>
      <c r="G3497" s="175" t="n"/>
      <c r="H3497" s="175" t="n"/>
      <c r="I3497" s="175" t="n"/>
      <c r="J3497" s="175" t="n"/>
      <c r="K3497" s="175" t="n"/>
      <c r="L3497" s="175" t="n"/>
      <c r="M3497" s="175" t="n"/>
      <c r="N3497" s="175" t="n"/>
      <c r="O3497" s="175" t="n"/>
      <c r="P3497" s="175" t="n"/>
      <c r="Q3497" s="175" t="n"/>
      <c r="R3497" s="175" t="n"/>
      <c r="S3497" s="257" t="n"/>
      <c r="U3497" s="296" t="n"/>
      <c r="V3497" s="175" t="n"/>
      <c r="W3497" s="175" t="n"/>
      <c r="X3497" s="175" t="n"/>
      <c r="Y3497" s="175" t="n"/>
      <c r="Z3497" s="175" t="n"/>
      <c r="AA3497" s="175" t="n"/>
      <c r="AB3497" s="175" t="n"/>
      <c r="AC3497" s="175" t="n"/>
      <c r="AD3497" s="175" t="n"/>
      <c r="AE3497" s="175" t="n"/>
      <c r="AF3497" s="175" t="n"/>
      <c r="AG3497" s="175" t="n"/>
      <c r="AH3497" s="175" t="n"/>
      <c r="AI3497" s="175" t="n"/>
      <c r="AJ3497" s="175" t="n"/>
    </row>
    <row r="3498">
      <c r="B3498" s="175" t="n"/>
      <c r="C3498" s="175" t="n"/>
      <c r="D3498" s="175" t="n"/>
      <c r="E3498" s="175" t="n"/>
      <c r="F3498" s="175" t="n"/>
      <c r="G3498" s="175" t="n"/>
      <c r="H3498" s="175" t="n"/>
      <c r="I3498" s="175" t="n"/>
      <c r="J3498" s="175" t="n"/>
      <c r="K3498" s="175" t="n"/>
      <c r="L3498" s="175" t="n"/>
      <c r="M3498" s="175" t="n"/>
      <c r="N3498" s="175" t="n"/>
      <c r="O3498" s="175" t="n"/>
      <c r="P3498" s="175" t="n"/>
      <c r="Q3498" s="175" t="n"/>
      <c r="R3498" s="175" t="n"/>
      <c r="S3498" s="257" t="n"/>
      <c r="U3498" s="296" t="n"/>
      <c r="V3498" s="175" t="n"/>
      <c r="W3498" s="175" t="n"/>
      <c r="X3498" s="175" t="n"/>
      <c r="Y3498" s="175" t="n"/>
      <c r="Z3498" s="175" t="n"/>
      <c r="AA3498" s="175" t="n"/>
      <c r="AB3498" s="175" t="n"/>
      <c r="AC3498" s="175" t="n"/>
      <c r="AD3498" s="175" t="n"/>
      <c r="AE3498" s="175" t="n"/>
      <c r="AF3498" s="175" t="n"/>
      <c r="AG3498" s="175" t="n"/>
      <c r="AH3498" s="175" t="n"/>
      <c r="AI3498" s="175" t="n"/>
      <c r="AJ3498" s="175" t="n"/>
    </row>
    <row r="3499">
      <c r="B3499" s="175" t="n"/>
      <c r="C3499" s="175" t="n"/>
      <c r="D3499" s="175" t="n"/>
      <c r="E3499" s="175" t="n"/>
      <c r="F3499" s="175" t="n"/>
      <c r="G3499" s="175" t="n"/>
      <c r="H3499" s="175" t="n"/>
      <c r="I3499" s="175" t="n"/>
      <c r="J3499" s="175" t="n"/>
      <c r="K3499" s="175" t="n"/>
      <c r="L3499" s="175" t="n"/>
      <c r="M3499" s="175" t="n"/>
      <c r="N3499" s="175" t="n"/>
      <c r="O3499" s="175" t="n"/>
      <c r="P3499" s="175" t="n"/>
      <c r="Q3499" s="175" t="n"/>
      <c r="R3499" s="175" t="n"/>
      <c r="S3499" s="257" t="n"/>
      <c r="U3499" s="296" t="n"/>
      <c r="V3499" s="175" t="n"/>
      <c r="W3499" s="175" t="n"/>
      <c r="X3499" s="175" t="n"/>
      <c r="Y3499" s="175" t="n"/>
      <c r="Z3499" s="175" t="n"/>
      <c r="AA3499" s="175" t="n"/>
      <c r="AB3499" s="175" t="n"/>
      <c r="AC3499" s="175" t="n"/>
      <c r="AD3499" s="175" t="n"/>
      <c r="AE3499" s="175" t="n"/>
      <c r="AF3499" s="175" t="n"/>
      <c r="AG3499" s="175" t="n"/>
      <c r="AH3499" s="175" t="n"/>
      <c r="AI3499" s="175" t="n"/>
      <c r="AJ3499" s="175" t="n"/>
    </row>
    <row r="3500">
      <c r="B3500" s="175" t="n"/>
      <c r="C3500" s="175" t="n"/>
      <c r="D3500" s="175" t="n"/>
      <c r="E3500" s="175" t="n"/>
      <c r="F3500" s="175" t="n"/>
      <c r="G3500" s="175" t="n"/>
      <c r="H3500" s="175" t="n"/>
      <c r="I3500" s="175" t="n"/>
      <c r="J3500" s="175" t="n"/>
      <c r="K3500" s="175" t="n"/>
      <c r="L3500" s="175" t="n"/>
      <c r="M3500" s="175" t="n"/>
      <c r="N3500" s="175" t="n"/>
      <c r="O3500" s="175" t="n"/>
      <c r="P3500" s="175" t="n"/>
      <c r="Q3500" s="175" t="n"/>
      <c r="R3500" s="175" t="n"/>
      <c r="S3500" s="257" t="n"/>
      <c r="U3500" s="296" t="n"/>
      <c r="V3500" s="175" t="n"/>
      <c r="W3500" s="175" t="n"/>
      <c r="X3500" s="175" t="n"/>
      <c r="Y3500" s="175" t="n"/>
      <c r="Z3500" s="175" t="n"/>
      <c r="AA3500" s="175" t="n"/>
      <c r="AB3500" s="175" t="n"/>
      <c r="AC3500" s="175" t="n"/>
      <c r="AD3500" s="175" t="n"/>
      <c r="AE3500" s="175" t="n"/>
      <c r="AF3500" s="175" t="n"/>
      <c r="AG3500" s="175" t="n"/>
      <c r="AH3500" s="175" t="n"/>
      <c r="AI3500" s="175" t="n"/>
      <c r="AJ3500" s="175" t="n"/>
    </row>
    <row r="3501">
      <c r="B3501" s="175" t="n"/>
      <c r="C3501" s="175" t="n"/>
      <c r="D3501" s="175" t="n"/>
      <c r="E3501" s="175" t="n"/>
      <c r="F3501" s="175" t="n"/>
      <c r="G3501" s="175" t="n"/>
      <c r="H3501" s="175" t="n"/>
      <c r="I3501" s="175" t="n"/>
      <c r="J3501" s="175" t="n"/>
      <c r="K3501" s="175" t="n"/>
      <c r="L3501" s="175" t="n"/>
      <c r="M3501" s="175" t="n"/>
      <c r="N3501" s="175" t="n"/>
      <c r="O3501" s="175" t="n"/>
      <c r="P3501" s="175" t="n"/>
      <c r="Q3501" s="175" t="n"/>
      <c r="R3501" s="175" t="n"/>
      <c r="S3501" s="257" t="n"/>
      <c r="U3501" s="296" t="n"/>
      <c r="V3501" s="175" t="n"/>
      <c r="W3501" s="175" t="n"/>
      <c r="X3501" s="175" t="n"/>
      <c r="Y3501" s="175" t="n"/>
      <c r="Z3501" s="175" t="n"/>
      <c r="AA3501" s="175" t="n"/>
      <c r="AB3501" s="175" t="n"/>
      <c r="AC3501" s="175" t="n"/>
      <c r="AD3501" s="175" t="n"/>
      <c r="AE3501" s="175" t="n"/>
      <c r="AF3501" s="175" t="n"/>
      <c r="AG3501" s="175" t="n"/>
      <c r="AH3501" s="175" t="n"/>
      <c r="AI3501" s="175" t="n"/>
      <c r="AJ3501" s="175" t="n"/>
    </row>
    <row r="3502">
      <c r="B3502" s="175" t="n"/>
      <c r="C3502" s="175" t="n"/>
      <c r="D3502" s="175" t="n"/>
      <c r="E3502" s="175" t="n"/>
      <c r="F3502" s="175" t="n"/>
      <c r="G3502" s="175" t="n"/>
      <c r="H3502" s="175" t="n"/>
      <c r="I3502" s="175" t="n"/>
      <c r="J3502" s="175" t="n"/>
      <c r="K3502" s="175" t="n"/>
      <c r="L3502" s="175" t="n"/>
      <c r="M3502" s="175" t="n"/>
      <c r="N3502" s="175" t="n"/>
      <c r="O3502" s="175" t="n"/>
      <c r="P3502" s="175" t="n"/>
      <c r="Q3502" s="175" t="n"/>
      <c r="R3502" s="175" t="n"/>
      <c r="S3502" s="257" t="n"/>
      <c r="U3502" s="296" t="n"/>
      <c r="V3502" s="175" t="n"/>
      <c r="W3502" s="175" t="n"/>
      <c r="X3502" s="175" t="n"/>
      <c r="Y3502" s="175" t="n"/>
      <c r="Z3502" s="175" t="n"/>
      <c r="AA3502" s="175" t="n"/>
      <c r="AB3502" s="175" t="n"/>
      <c r="AC3502" s="175" t="n"/>
      <c r="AD3502" s="175" t="n"/>
      <c r="AE3502" s="175" t="n"/>
      <c r="AF3502" s="175" t="n"/>
      <c r="AG3502" s="175" t="n"/>
      <c r="AH3502" s="175" t="n"/>
      <c r="AI3502" s="175" t="n"/>
      <c r="AJ3502" s="175" t="n"/>
    </row>
    <row r="3503">
      <c r="B3503" s="175" t="n"/>
      <c r="C3503" s="175" t="n"/>
      <c r="D3503" s="175" t="n"/>
      <c r="E3503" s="175" t="n"/>
      <c r="F3503" s="175" t="n"/>
      <c r="G3503" s="175" t="n"/>
      <c r="H3503" s="175" t="n"/>
      <c r="I3503" s="175" t="n"/>
      <c r="J3503" s="175" t="n"/>
      <c r="K3503" s="175" t="n"/>
      <c r="L3503" s="175" t="n"/>
      <c r="M3503" s="175" t="n"/>
      <c r="N3503" s="175" t="n"/>
      <c r="O3503" s="175" t="n"/>
      <c r="P3503" s="175" t="n"/>
      <c r="Q3503" s="175" t="n"/>
      <c r="R3503" s="175" t="n"/>
      <c r="S3503" s="257" t="n"/>
      <c r="U3503" s="296" t="n"/>
      <c r="V3503" s="175" t="n"/>
      <c r="W3503" s="175" t="n"/>
      <c r="X3503" s="175" t="n"/>
      <c r="Y3503" s="175" t="n"/>
      <c r="Z3503" s="175" t="n"/>
      <c r="AA3503" s="175" t="n"/>
      <c r="AB3503" s="175" t="n"/>
      <c r="AC3503" s="175" t="n"/>
      <c r="AD3503" s="175" t="n"/>
      <c r="AE3503" s="175" t="n"/>
      <c r="AF3503" s="175" t="n"/>
      <c r="AG3503" s="175" t="n"/>
      <c r="AH3503" s="175" t="n"/>
      <c r="AI3503" s="175" t="n"/>
      <c r="AJ3503" s="175" t="n"/>
    </row>
    <row r="3504">
      <c r="B3504" s="175" t="n"/>
      <c r="C3504" s="175" t="n"/>
      <c r="D3504" s="175" t="n"/>
      <c r="E3504" s="175" t="n"/>
      <c r="F3504" s="175" t="n"/>
      <c r="G3504" s="175" t="n"/>
      <c r="H3504" s="175" t="n"/>
      <c r="I3504" s="175" t="n"/>
      <c r="J3504" s="175" t="n"/>
      <c r="K3504" s="175" t="n"/>
      <c r="L3504" s="175" t="n"/>
      <c r="M3504" s="175" t="n"/>
      <c r="N3504" s="175" t="n"/>
      <c r="O3504" s="175" t="n"/>
      <c r="P3504" s="175" t="n"/>
      <c r="Q3504" s="175" t="n"/>
      <c r="R3504" s="175" t="n"/>
      <c r="S3504" s="257" t="n"/>
      <c r="U3504" s="296" t="n"/>
      <c r="V3504" s="175" t="n"/>
      <c r="W3504" s="175" t="n"/>
      <c r="X3504" s="175" t="n"/>
      <c r="Y3504" s="175" t="n"/>
      <c r="Z3504" s="175" t="n"/>
      <c r="AA3504" s="175" t="n"/>
      <c r="AB3504" s="175" t="n"/>
      <c r="AC3504" s="175" t="n"/>
      <c r="AD3504" s="175" t="n"/>
      <c r="AE3504" s="175" t="n"/>
      <c r="AF3504" s="175" t="n"/>
      <c r="AG3504" s="175" t="n"/>
      <c r="AH3504" s="175" t="n"/>
      <c r="AI3504" s="175" t="n"/>
      <c r="AJ3504" s="175" t="n"/>
    </row>
    <row r="3505">
      <c r="B3505" s="175" t="n"/>
      <c r="C3505" s="175" t="n"/>
      <c r="D3505" s="175" t="n"/>
      <c r="E3505" s="175" t="n"/>
      <c r="F3505" s="175" t="n"/>
      <c r="G3505" s="175" t="n"/>
      <c r="H3505" s="175" t="n"/>
      <c r="I3505" s="175" t="n"/>
      <c r="J3505" s="175" t="n"/>
      <c r="K3505" s="175" t="n"/>
      <c r="L3505" s="175" t="n"/>
      <c r="M3505" s="175" t="n"/>
      <c r="N3505" s="175" t="n"/>
      <c r="O3505" s="175" t="n"/>
      <c r="P3505" s="175" t="n"/>
      <c r="Q3505" s="175" t="n"/>
      <c r="R3505" s="175" t="n"/>
      <c r="S3505" s="257" t="n"/>
      <c r="U3505" s="296" t="n"/>
      <c r="V3505" s="175" t="n"/>
      <c r="W3505" s="175" t="n"/>
      <c r="X3505" s="175" t="n"/>
      <c r="Y3505" s="175" t="n"/>
      <c r="Z3505" s="175" t="n"/>
      <c r="AA3505" s="175" t="n"/>
      <c r="AB3505" s="175" t="n"/>
      <c r="AC3505" s="175" t="n"/>
      <c r="AD3505" s="175" t="n"/>
      <c r="AE3505" s="175" t="n"/>
      <c r="AF3505" s="175" t="n"/>
      <c r="AG3505" s="175" t="n"/>
      <c r="AH3505" s="175" t="n"/>
      <c r="AI3505" s="175" t="n"/>
      <c r="AJ3505" s="175" t="n"/>
    </row>
    <row r="3506">
      <c r="B3506" s="175" t="n"/>
      <c r="C3506" s="175" t="n"/>
      <c r="D3506" s="175" t="n"/>
      <c r="E3506" s="175" t="n"/>
      <c r="F3506" s="175" t="n"/>
      <c r="G3506" s="175" t="n"/>
      <c r="H3506" s="175" t="n"/>
      <c r="I3506" s="175" t="n"/>
      <c r="J3506" s="175" t="n"/>
      <c r="K3506" s="175" t="n"/>
      <c r="L3506" s="175" t="n"/>
      <c r="M3506" s="175" t="n"/>
      <c r="N3506" s="175" t="n"/>
      <c r="O3506" s="175" t="n"/>
      <c r="P3506" s="175" t="n"/>
      <c r="Q3506" s="175" t="n"/>
      <c r="R3506" s="175" t="n"/>
      <c r="S3506" s="257" t="n"/>
      <c r="U3506" s="296" t="n"/>
      <c r="V3506" s="175" t="n"/>
      <c r="W3506" s="175" t="n"/>
      <c r="X3506" s="175" t="n"/>
      <c r="Y3506" s="175" t="n"/>
      <c r="Z3506" s="175" t="n"/>
      <c r="AA3506" s="175" t="n"/>
      <c r="AB3506" s="175" t="n"/>
      <c r="AC3506" s="175" t="n"/>
      <c r="AD3506" s="175" t="n"/>
      <c r="AE3506" s="175" t="n"/>
      <c r="AF3506" s="175" t="n"/>
      <c r="AG3506" s="175" t="n"/>
      <c r="AH3506" s="175" t="n"/>
      <c r="AI3506" s="175" t="n"/>
      <c r="AJ3506" s="175" t="n"/>
    </row>
    <row r="3507">
      <c r="B3507" s="175" t="n"/>
      <c r="C3507" s="175" t="n"/>
      <c r="D3507" s="175" t="n"/>
      <c r="E3507" s="175" t="n"/>
      <c r="F3507" s="175" t="n"/>
      <c r="G3507" s="175" t="n"/>
      <c r="H3507" s="175" t="n"/>
      <c r="I3507" s="175" t="n"/>
      <c r="J3507" s="175" t="n"/>
      <c r="K3507" s="175" t="n"/>
      <c r="L3507" s="175" t="n"/>
      <c r="M3507" s="175" t="n"/>
      <c r="N3507" s="175" t="n"/>
      <c r="O3507" s="175" t="n"/>
      <c r="P3507" s="175" t="n"/>
      <c r="Q3507" s="175" t="n"/>
      <c r="R3507" s="175" t="n"/>
      <c r="S3507" s="257" t="n"/>
      <c r="U3507" s="296" t="n"/>
      <c r="V3507" s="175" t="n"/>
      <c r="W3507" s="175" t="n"/>
      <c r="X3507" s="175" t="n"/>
      <c r="Y3507" s="175" t="n"/>
      <c r="Z3507" s="175" t="n"/>
      <c r="AA3507" s="175" t="n"/>
      <c r="AB3507" s="175" t="n"/>
      <c r="AC3507" s="175" t="n"/>
      <c r="AD3507" s="175" t="n"/>
      <c r="AE3507" s="175" t="n"/>
      <c r="AF3507" s="175" t="n"/>
      <c r="AG3507" s="175" t="n"/>
      <c r="AH3507" s="175" t="n"/>
      <c r="AI3507" s="175" t="n"/>
      <c r="AJ3507" s="175" t="n"/>
    </row>
    <row r="3508">
      <c r="B3508" s="175" t="n"/>
      <c r="C3508" s="175" t="n"/>
      <c r="D3508" s="175" t="n"/>
      <c r="E3508" s="175" t="n"/>
      <c r="F3508" s="175" t="n"/>
      <c r="G3508" s="175" t="n"/>
      <c r="H3508" s="175" t="n"/>
      <c r="I3508" s="175" t="n"/>
      <c r="J3508" s="175" t="n"/>
      <c r="K3508" s="175" t="n"/>
      <c r="L3508" s="175" t="n"/>
      <c r="M3508" s="175" t="n"/>
      <c r="N3508" s="175" t="n"/>
      <c r="O3508" s="175" t="n"/>
      <c r="P3508" s="175" t="n"/>
      <c r="Q3508" s="175" t="n"/>
      <c r="R3508" s="175" t="n"/>
      <c r="S3508" s="257" t="n"/>
      <c r="U3508" s="296" t="n"/>
      <c r="V3508" s="175" t="n"/>
      <c r="W3508" s="175" t="n"/>
      <c r="X3508" s="175" t="n"/>
      <c r="Y3508" s="175" t="n"/>
      <c r="Z3508" s="175" t="n"/>
      <c r="AA3508" s="175" t="n"/>
      <c r="AB3508" s="175" t="n"/>
      <c r="AC3508" s="175" t="n"/>
      <c r="AD3508" s="175" t="n"/>
      <c r="AE3508" s="175" t="n"/>
      <c r="AF3508" s="175" t="n"/>
      <c r="AG3508" s="175" t="n"/>
      <c r="AH3508" s="175" t="n"/>
      <c r="AI3508" s="175" t="n"/>
      <c r="AJ3508" s="175" t="n"/>
    </row>
    <row r="3509">
      <c r="B3509" s="175" t="n"/>
      <c r="C3509" s="175" t="n"/>
      <c r="D3509" s="175" t="n"/>
      <c r="E3509" s="175" t="n"/>
      <c r="F3509" s="175" t="n"/>
      <c r="G3509" s="175" t="n"/>
      <c r="H3509" s="175" t="n"/>
      <c r="I3509" s="175" t="n"/>
      <c r="J3509" s="175" t="n"/>
      <c r="K3509" s="175" t="n"/>
      <c r="L3509" s="175" t="n"/>
      <c r="M3509" s="175" t="n"/>
      <c r="N3509" s="175" t="n"/>
      <c r="O3509" s="175" t="n"/>
      <c r="P3509" s="175" t="n"/>
      <c r="Q3509" s="175" t="n"/>
      <c r="R3509" s="175" t="n"/>
      <c r="S3509" s="257" t="n"/>
      <c r="U3509" s="296" t="n"/>
      <c r="V3509" s="175" t="n"/>
      <c r="W3509" s="175" t="n"/>
      <c r="X3509" s="175" t="n"/>
      <c r="Y3509" s="175" t="n"/>
      <c r="Z3509" s="175" t="n"/>
      <c r="AA3509" s="175" t="n"/>
      <c r="AB3509" s="175" t="n"/>
      <c r="AC3509" s="175" t="n"/>
      <c r="AD3509" s="175" t="n"/>
      <c r="AE3509" s="175" t="n"/>
      <c r="AF3509" s="175" t="n"/>
      <c r="AG3509" s="175" t="n"/>
      <c r="AH3509" s="175" t="n"/>
      <c r="AI3509" s="175" t="n"/>
      <c r="AJ3509" s="175" t="n"/>
    </row>
    <row r="3510">
      <c r="B3510" s="175" t="n"/>
      <c r="C3510" s="175" t="n"/>
      <c r="D3510" s="175" t="n"/>
      <c r="E3510" s="175" t="n"/>
      <c r="F3510" s="175" t="n"/>
      <c r="G3510" s="175" t="n"/>
      <c r="H3510" s="175" t="n"/>
      <c r="I3510" s="175" t="n"/>
      <c r="J3510" s="175" t="n"/>
      <c r="K3510" s="175" t="n"/>
      <c r="L3510" s="175" t="n"/>
      <c r="M3510" s="175" t="n"/>
      <c r="N3510" s="175" t="n"/>
      <c r="O3510" s="175" t="n"/>
      <c r="P3510" s="175" t="n"/>
      <c r="Q3510" s="175" t="n"/>
      <c r="R3510" s="175" t="n"/>
      <c r="S3510" s="257" t="n"/>
      <c r="U3510" s="296" t="n"/>
      <c r="V3510" s="175" t="n"/>
      <c r="W3510" s="175" t="n"/>
      <c r="X3510" s="175" t="n"/>
      <c r="Y3510" s="175" t="n"/>
      <c r="Z3510" s="175" t="n"/>
      <c r="AA3510" s="175" t="n"/>
      <c r="AB3510" s="175" t="n"/>
      <c r="AC3510" s="175" t="n"/>
      <c r="AD3510" s="175" t="n"/>
      <c r="AE3510" s="175" t="n"/>
      <c r="AF3510" s="175" t="n"/>
      <c r="AG3510" s="175" t="n"/>
      <c r="AH3510" s="175" t="n"/>
      <c r="AI3510" s="175" t="n"/>
      <c r="AJ3510" s="175" t="n"/>
    </row>
    <row r="3511">
      <c r="B3511" s="175" t="n"/>
      <c r="C3511" s="175" t="n"/>
      <c r="D3511" s="175" t="n"/>
      <c r="E3511" s="175" t="n"/>
      <c r="F3511" s="175" t="n"/>
      <c r="G3511" s="175" t="n"/>
      <c r="H3511" s="175" t="n"/>
      <c r="I3511" s="175" t="n"/>
      <c r="J3511" s="175" t="n"/>
      <c r="K3511" s="175" t="n"/>
      <c r="L3511" s="175" t="n"/>
      <c r="M3511" s="175" t="n"/>
      <c r="N3511" s="175" t="n"/>
      <c r="O3511" s="175" t="n"/>
      <c r="P3511" s="175" t="n"/>
      <c r="Q3511" s="175" t="n"/>
      <c r="R3511" s="175" t="n"/>
      <c r="S3511" s="257" t="n"/>
      <c r="U3511" s="296" t="n"/>
      <c r="V3511" s="175" t="n"/>
      <c r="W3511" s="175" t="n"/>
      <c r="X3511" s="175" t="n"/>
      <c r="Y3511" s="175" t="n"/>
      <c r="Z3511" s="175" t="n"/>
      <c r="AA3511" s="175" t="n"/>
      <c r="AB3511" s="175" t="n"/>
      <c r="AC3511" s="175" t="n"/>
      <c r="AD3511" s="175" t="n"/>
      <c r="AE3511" s="175" t="n"/>
      <c r="AF3511" s="175" t="n"/>
      <c r="AG3511" s="175" t="n"/>
      <c r="AH3511" s="175" t="n"/>
      <c r="AI3511" s="175" t="n"/>
      <c r="AJ3511" s="175" t="n"/>
    </row>
    <row r="3512">
      <c r="B3512" s="175" t="n"/>
      <c r="C3512" s="175" t="n"/>
      <c r="D3512" s="175" t="n"/>
      <c r="E3512" s="175" t="n"/>
      <c r="F3512" s="175" t="n"/>
      <c r="G3512" s="175" t="n"/>
      <c r="H3512" s="175" t="n"/>
      <c r="I3512" s="175" t="n"/>
      <c r="J3512" s="175" t="n"/>
      <c r="K3512" s="175" t="n"/>
      <c r="L3512" s="175" t="n"/>
      <c r="M3512" s="175" t="n"/>
      <c r="N3512" s="175" t="n"/>
      <c r="O3512" s="175" t="n"/>
      <c r="P3512" s="175" t="n"/>
      <c r="Q3512" s="175" t="n"/>
      <c r="R3512" s="175" t="n"/>
      <c r="S3512" s="257" t="n"/>
      <c r="U3512" s="296" t="n"/>
      <c r="V3512" s="175" t="n"/>
      <c r="W3512" s="175" t="n"/>
      <c r="X3512" s="175" t="n"/>
      <c r="Y3512" s="175" t="n"/>
      <c r="Z3512" s="175" t="n"/>
      <c r="AA3512" s="175" t="n"/>
      <c r="AB3512" s="175" t="n"/>
      <c r="AC3512" s="175" t="n"/>
      <c r="AD3512" s="175" t="n"/>
      <c r="AE3512" s="175" t="n"/>
      <c r="AF3512" s="175" t="n"/>
      <c r="AG3512" s="175" t="n"/>
      <c r="AH3512" s="175" t="n"/>
      <c r="AI3512" s="175" t="n"/>
      <c r="AJ3512" s="175" t="n"/>
    </row>
    <row r="3513">
      <c r="B3513" s="175" t="n"/>
      <c r="C3513" s="175" t="n"/>
      <c r="D3513" s="175" t="n"/>
      <c r="E3513" s="175" t="n"/>
      <c r="F3513" s="175" t="n"/>
      <c r="G3513" s="175" t="n"/>
      <c r="H3513" s="175" t="n"/>
      <c r="I3513" s="175" t="n"/>
      <c r="J3513" s="175" t="n"/>
      <c r="K3513" s="175" t="n"/>
      <c r="L3513" s="175" t="n"/>
      <c r="M3513" s="175" t="n"/>
      <c r="N3513" s="175" t="n"/>
      <c r="O3513" s="175" t="n"/>
      <c r="P3513" s="175" t="n"/>
      <c r="Q3513" s="175" t="n"/>
      <c r="R3513" s="175" t="n"/>
      <c r="S3513" s="257" t="n"/>
      <c r="U3513" s="296" t="n"/>
      <c r="V3513" s="175" t="n"/>
      <c r="W3513" s="175" t="n"/>
      <c r="X3513" s="175" t="n"/>
      <c r="Y3513" s="175" t="n"/>
      <c r="Z3513" s="175" t="n"/>
      <c r="AA3513" s="175" t="n"/>
      <c r="AB3513" s="175" t="n"/>
      <c r="AC3513" s="175" t="n"/>
      <c r="AD3513" s="175" t="n"/>
      <c r="AE3513" s="175" t="n"/>
      <c r="AF3513" s="175" t="n"/>
      <c r="AG3513" s="175" t="n"/>
      <c r="AH3513" s="175" t="n"/>
      <c r="AI3513" s="175" t="n"/>
      <c r="AJ3513" s="175" t="n"/>
    </row>
    <row r="3514">
      <c r="B3514" s="175" t="n"/>
      <c r="C3514" s="175" t="n"/>
      <c r="D3514" s="175" t="n"/>
      <c r="E3514" s="175" t="n"/>
      <c r="F3514" s="175" t="n"/>
      <c r="G3514" s="175" t="n"/>
      <c r="H3514" s="175" t="n"/>
      <c r="I3514" s="175" t="n"/>
      <c r="J3514" s="175" t="n"/>
      <c r="K3514" s="175" t="n"/>
      <c r="L3514" s="175" t="n"/>
      <c r="M3514" s="175" t="n"/>
      <c r="N3514" s="175" t="n"/>
      <c r="O3514" s="175" t="n"/>
      <c r="P3514" s="175" t="n"/>
      <c r="Q3514" s="175" t="n"/>
      <c r="R3514" s="175" t="n"/>
      <c r="S3514" s="257" t="n"/>
      <c r="U3514" s="296" t="n"/>
      <c r="V3514" s="175" t="n"/>
      <c r="W3514" s="175" t="n"/>
      <c r="X3514" s="175" t="n"/>
      <c r="Y3514" s="175" t="n"/>
      <c r="Z3514" s="175" t="n"/>
      <c r="AA3514" s="175" t="n"/>
      <c r="AB3514" s="175" t="n"/>
      <c r="AC3514" s="175" t="n"/>
      <c r="AD3514" s="175" t="n"/>
      <c r="AE3514" s="175" t="n"/>
      <c r="AF3514" s="175" t="n"/>
      <c r="AG3514" s="175" t="n"/>
      <c r="AH3514" s="175" t="n"/>
      <c r="AI3514" s="175" t="n"/>
      <c r="AJ3514" s="175" t="n"/>
    </row>
    <row r="3515">
      <c r="B3515" s="175" t="n"/>
      <c r="C3515" s="175" t="n"/>
      <c r="D3515" s="175" t="n"/>
      <c r="E3515" s="175" t="n"/>
      <c r="F3515" s="175" t="n"/>
      <c r="G3515" s="175" t="n"/>
      <c r="H3515" s="175" t="n"/>
      <c r="I3515" s="175" t="n"/>
      <c r="J3515" s="175" t="n"/>
      <c r="K3515" s="175" t="n"/>
      <c r="L3515" s="175" t="n"/>
      <c r="M3515" s="175" t="n"/>
      <c r="N3515" s="175" t="n"/>
      <c r="O3515" s="175" t="n"/>
      <c r="P3515" s="175" t="n"/>
      <c r="Q3515" s="175" t="n"/>
      <c r="R3515" s="175" t="n"/>
      <c r="S3515" s="257" t="n"/>
      <c r="U3515" s="296" t="n"/>
      <c r="V3515" s="175" t="n"/>
      <c r="W3515" s="175" t="n"/>
      <c r="X3515" s="175" t="n"/>
      <c r="Y3515" s="175" t="n"/>
      <c r="Z3515" s="175" t="n"/>
      <c r="AA3515" s="175" t="n"/>
      <c r="AB3515" s="175" t="n"/>
      <c r="AC3515" s="175" t="n"/>
      <c r="AD3515" s="175" t="n"/>
      <c r="AE3515" s="175" t="n"/>
      <c r="AF3515" s="175" t="n"/>
      <c r="AG3515" s="175" t="n"/>
      <c r="AH3515" s="175" t="n"/>
      <c r="AI3515" s="175" t="n"/>
      <c r="AJ3515" s="175" t="n"/>
    </row>
    <row r="3516">
      <c r="B3516" s="175" t="n"/>
      <c r="C3516" s="175" t="n"/>
      <c r="D3516" s="175" t="n"/>
      <c r="E3516" s="175" t="n"/>
      <c r="F3516" s="175" t="n"/>
      <c r="G3516" s="175" t="n"/>
      <c r="H3516" s="175" t="n"/>
      <c r="I3516" s="175" t="n"/>
      <c r="J3516" s="175" t="n"/>
      <c r="K3516" s="175" t="n"/>
      <c r="L3516" s="175" t="n"/>
      <c r="M3516" s="175" t="n"/>
      <c r="N3516" s="175" t="n"/>
      <c r="O3516" s="175" t="n"/>
      <c r="P3516" s="175" t="n"/>
      <c r="Q3516" s="175" t="n"/>
      <c r="R3516" s="175" t="n"/>
      <c r="S3516" s="257" t="n"/>
      <c r="U3516" s="296" t="n"/>
      <c r="V3516" s="175" t="n"/>
      <c r="W3516" s="175" t="n"/>
      <c r="X3516" s="175" t="n"/>
      <c r="Y3516" s="175" t="n"/>
      <c r="Z3516" s="175" t="n"/>
      <c r="AA3516" s="175" t="n"/>
      <c r="AB3516" s="175" t="n"/>
      <c r="AC3516" s="175" t="n"/>
      <c r="AD3516" s="175" t="n"/>
      <c r="AE3516" s="175" t="n"/>
      <c r="AF3516" s="175" t="n"/>
      <c r="AG3516" s="175" t="n"/>
      <c r="AH3516" s="175" t="n"/>
      <c r="AI3516" s="175" t="n"/>
      <c r="AJ3516" s="175" t="n"/>
    </row>
    <row r="3517">
      <c r="B3517" s="175" t="n"/>
      <c r="C3517" s="175" t="n"/>
      <c r="D3517" s="175" t="n"/>
      <c r="E3517" s="175" t="n"/>
      <c r="F3517" s="175" t="n"/>
      <c r="G3517" s="175" t="n"/>
      <c r="H3517" s="175" t="n"/>
      <c r="I3517" s="175" t="n"/>
      <c r="J3517" s="175" t="n"/>
      <c r="K3517" s="175" t="n"/>
      <c r="L3517" s="175" t="n"/>
      <c r="M3517" s="175" t="n"/>
      <c r="N3517" s="175" t="n"/>
      <c r="O3517" s="175" t="n"/>
      <c r="P3517" s="175" t="n"/>
      <c r="Q3517" s="175" t="n"/>
      <c r="R3517" s="175" t="n"/>
      <c r="S3517" s="257" t="n"/>
      <c r="U3517" s="296" t="n"/>
      <c r="V3517" s="175" t="n"/>
      <c r="W3517" s="175" t="n"/>
      <c r="X3517" s="175" t="n"/>
      <c r="Y3517" s="175" t="n"/>
      <c r="Z3517" s="175" t="n"/>
      <c r="AA3517" s="175" t="n"/>
      <c r="AB3517" s="175" t="n"/>
      <c r="AC3517" s="175" t="n"/>
      <c r="AD3517" s="175" t="n"/>
      <c r="AE3517" s="175" t="n"/>
      <c r="AF3517" s="175" t="n"/>
      <c r="AG3517" s="175" t="n"/>
      <c r="AH3517" s="175" t="n"/>
      <c r="AI3517" s="175" t="n"/>
      <c r="AJ3517" s="175" t="n"/>
    </row>
    <row r="3518">
      <c r="B3518" s="175" t="n"/>
      <c r="C3518" s="175" t="n"/>
      <c r="D3518" s="175" t="n"/>
      <c r="E3518" s="175" t="n"/>
      <c r="F3518" s="175" t="n"/>
      <c r="G3518" s="175" t="n"/>
      <c r="H3518" s="175" t="n"/>
      <c r="I3518" s="175" t="n"/>
      <c r="J3518" s="175" t="n"/>
      <c r="K3518" s="175" t="n"/>
      <c r="L3518" s="175" t="n"/>
      <c r="M3518" s="175" t="n"/>
      <c r="N3518" s="175" t="n"/>
      <c r="O3518" s="175" t="n"/>
      <c r="P3518" s="175" t="n"/>
      <c r="Q3518" s="175" t="n"/>
      <c r="R3518" s="175" t="n"/>
      <c r="S3518" s="257" t="n"/>
      <c r="U3518" s="296" t="n"/>
      <c r="V3518" s="175" t="n"/>
      <c r="W3518" s="175" t="n"/>
      <c r="X3518" s="175" t="n"/>
      <c r="Y3518" s="175" t="n"/>
      <c r="Z3518" s="175" t="n"/>
      <c r="AA3518" s="175" t="n"/>
      <c r="AB3518" s="175" t="n"/>
      <c r="AC3518" s="175" t="n"/>
      <c r="AD3518" s="175" t="n"/>
      <c r="AE3518" s="175" t="n"/>
      <c r="AF3518" s="175" t="n"/>
      <c r="AG3518" s="175" t="n"/>
      <c r="AH3518" s="175" t="n"/>
      <c r="AI3518" s="175" t="n"/>
      <c r="AJ3518" s="175" t="n"/>
    </row>
    <row r="3519">
      <c r="B3519" s="175" t="n"/>
      <c r="C3519" s="175" t="n"/>
      <c r="D3519" s="175" t="n"/>
      <c r="E3519" s="175" t="n"/>
      <c r="F3519" s="175" t="n"/>
      <c r="G3519" s="175" t="n"/>
      <c r="H3519" s="175" t="n"/>
      <c r="I3519" s="175" t="n"/>
      <c r="J3519" s="175" t="n"/>
      <c r="K3519" s="175" t="n"/>
      <c r="L3519" s="175" t="n"/>
      <c r="M3519" s="175" t="n"/>
      <c r="N3519" s="175" t="n"/>
      <c r="O3519" s="175" t="n"/>
      <c r="P3519" s="175" t="n"/>
      <c r="Q3519" s="175" t="n"/>
      <c r="R3519" s="175" t="n"/>
      <c r="S3519" s="257" t="n"/>
      <c r="U3519" s="296" t="n"/>
      <c r="V3519" s="175" t="n"/>
      <c r="W3519" s="175" t="n"/>
      <c r="X3519" s="175" t="n"/>
      <c r="Y3519" s="175" t="n"/>
      <c r="Z3519" s="175" t="n"/>
      <c r="AA3519" s="175" t="n"/>
      <c r="AB3519" s="175" t="n"/>
      <c r="AC3519" s="175" t="n"/>
      <c r="AD3519" s="175" t="n"/>
      <c r="AE3519" s="175" t="n"/>
      <c r="AF3519" s="175" t="n"/>
      <c r="AG3519" s="175" t="n"/>
      <c r="AH3519" s="175" t="n"/>
      <c r="AI3519" s="175" t="n"/>
      <c r="AJ3519" s="175" t="n"/>
    </row>
    <row r="3520">
      <c r="B3520" s="175" t="n"/>
      <c r="C3520" s="175" t="n"/>
      <c r="D3520" s="175" t="n"/>
      <c r="E3520" s="175" t="n"/>
      <c r="F3520" s="175" t="n"/>
      <c r="G3520" s="175" t="n"/>
      <c r="H3520" s="175" t="n"/>
      <c r="I3520" s="175" t="n"/>
      <c r="J3520" s="175" t="n"/>
      <c r="K3520" s="175" t="n"/>
      <c r="L3520" s="175" t="n"/>
      <c r="M3520" s="175" t="n"/>
      <c r="N3520" s="175" t="n"/>
      <c r="O3520" s="175" t="n"/>
      <c r="P3520" s="175" t="n"/>
      <c r="Q3520" s="175" t="n"/>
      <c r="R3520" s="175" t="n"/>
      <c r="S3520" s="257" t="n"/>
      <c r="U3520" s="296" t="n"/>
      <c r="V3520" s="175" t="n"/>
      <c r="W3520" s="175" t="n"/>
      <c r="X3520" s="175" t="n"/>
      <c r="Y3520" s="175" t="n"/>
      <c r="Z3520" s="175" t="n"/>
      <c r="AA3520" s="175" t="n"/>
      <c r="AB3520" s="175" t="n"/>
      <c r="AC3520" s="175" t="n"/>
      <c r="AD3520" s="175" t="n"/>
      <c r="AE3520" s="175" t="n"/>
      <c r="AF3520" s="175" t="n"/>
      <c r="AG3520" s="175" t="n"/>
      <c r="AH3520" s="175" t="n"/>
      <c r="AI3520" s="175" t="n"/>
      <c r="AJ3520" s="175" t="n"/>
    </row>
    <row r="3521">
      <c r="B3521" s="175" t="n"/>
      <c r="C3521" s="175" t="n"/>
      <c r="D3521" s="175" t="n"/>
      <c r="E3521" s="175" t="n"/>
      <c r="F3521" s="175" t="n"/>
      <c r="G3521" s="175" t="n"/>
      <c r="H3521" s="175" t="n"/>
      <c r="I3521" s="175" t="n"/>
      <c r="J3521" s="175" t="n"/>
      <c r="K3521" s="175" t="n"/>
      <c r="L3521" s="175" t="n"/>
      <c r="M3521" s="175" t="n"/>
      <c r="N3521" s="175" t="n"/>
      <c r="O3521" s="175" t="n"/>
      <c r="P3521" s="175" t="n"/>
      <c r="Q3521" s="175" t="n"/>
      <c r="R3521" s="175" t="n"/>
      <c r="S3521" s="257" t="n"/>
      <c r="U3521" s="296" t="n"/>
      <c r="V3521" s="175" t="n"/>
      <c r="W3521" s="175" t="n"/>
      <c r="X3521" s="175" t="n"/>
      <c r="Y3521" s="175" t="n"/>
      <c r="Z3521" s="175" t="n"/>
      <c r="AA3521" s="175" t="n"/>
      <c r="AB3521" s="175" t="n"/>
      <c r="AC3521" s="175" t="n"/>
      <c r="AD3521" s="175" t="n"/>
      <c r="AE3521" s="175" t="n"/>
      <c r="AF3521" s="175" t="n"/>
      <c r="AG3521" s="175" t="n"/>
      <c r="AH3521" s="175" t="n"/>
      <c r="AI3521" s="175" t="n"/>
      <c r="AJ3521" s="175" t="n"/>
    </row>
    <row r="3522">
      <c r="B3522" s="175" t="n"/>
      <c r="C3522" s="175" t="n"/>
      <c r="D3522" s="175" t="n"/>
      <c r="E3522" s="175" t="n"/>
      <c r="F3522" s="175" t="n"/>
      <c r="G3522" s="175" t="n"/>
      <c r="H3522" s="175" t="n"/>
      <c r="I3522" s="175" t="n"/>
      <c r="J3522" s="175" t="n"/>
      <c r="K3522" s="175" t="n"/>
      <c r="L3522" s="175" t="n"/>
      <c r="M3522" s="175" t="n"/>
      <c r="N3522" s="175" t="n"/>
      <c r="O3522" s="175" t="n"/>
      <c r="P3522" s="175" t="n"/>
      <c r="Q3522" s="175" t="n"/>
      <c r="R3522" s="175" t="n"/>
      <c r="S3522" s="257" t="n"/>
      <c r="U3522" s="296" t="n"/>
      <c r="V3522" s="175" t="n"/>
      <c r="W3522" s="175" t="n"/>
      <c r="X3522" s="175" t="n"/>
      <c r="Y3522" s="175" t="n"/>
      <c r="Z3522" s="175" t="n"/>
      <c r="AA3522" s="175" t="n"/>
      <c r="AB3522" s="175" t="n"/>
      <c r="AC3522" s="175" t="n"/>
      <c r="AD3522" s="175" t="n"/>
      <c r="AE3522" s="175" t="n"/>
      <c r="AF3522" s="175" t="n"/>
      <c r="AG3522" s="175" t="n"/>
      <c r="AH3522" s="175" t="n"/>
      <c r="AI3522" s="175" t="n"/>
      <c r="AJ3522" s="175" t="n"/>
    </row>
    <row r="3523">
      <c r="B3523" s="175" t="n"/>
      <c r="C3523" s="175" t="n"/>
      <c r="D3523" s="175" t="n"/>
      <c r="E3523" s="175" t="n"/>
      <c r="F3523" s="175" t="n"/>
      <c r="G3523" s="175" t="n"/>
      <c r="H3523" s="175" t="n"/>
      <c r="I3523" s="175" t="n"/>
      <c r="J3523" s="175" t="n"/>
      <c r="K3523" s="175" t="n"/>
      <c r="L3523" s="175" t="n"/>
      <c r="M3523" s="175" t="n"/>
      <c r="N3523" s="175" t="n"/>
      <c r="O3523" s="175" t="n"/>
      <c r="P3523" s="175" t="n"/>
      <c r="Q3523" s="175" t="n"/>
      <c r="R3523" s="175" t="n"/>
      <c r="S3523" s="257" t="n"/>
      <c r="U3523" s="296" t="n"/>
      <c r="V3523" s="175" t="n"/>
      <c r="W3523" s="175" t="n"/>
      <c r="X3523" s="175" t="n"/>
      <c r="Y3523" s="175" t="n"/>
      <c r="Z3523" s="175" t="n"/>
      <c r="AA3523" s="175" t="n"/>
      <c r="AB3523" s="175" t="n"/>
      <c r="AC3523" s="175" t="n"/>
      <c r="AD3523" s="175" t="n"/>
      <c r="AE3523" s="175" t="n"/>
      <c r="AF3523" s="175" t="n"/>
      <c r="AG3523" s="175" t="n"/>
      <c r="AH3523" s="175" t="n"/>
      <c r="AI3523" s="175" t="n"/>
      <c r="AJ3523" s="175" t="n"/>
    </row>
    <row r="3524">
      <c r="B3524" s="175" t="n"/>
      <c r="C3524" s="175" t="n"/>
      <c r="D3524" s="175" t="n"/>
      <c r="E3524" s="175" t="n"/>
      <c r="F3524" s="175" t="n"/>
      <c r="G3524" s="175" t="n"/>
      <c r="H3524" s="175" t="n"/>
      <c r="I3524" s="175" t="n"/>
      <c r="J3524" s="175" t="n"/>
      <c r="K3524" s="175" t="n"/>
      <c r="L3524" s="175" t="n"/>
      <c r="M3524" s="175" t="n"/>
      <c r="N3524" s="175" t="n"/>
      <c r="O3524" s="175" t="n"/>
      <c r="P3524" s="175" t="n"/>
      <c r="Q3524" s="175" t="n"/>
      <c r="R3524" s="175" t="n"/>
      <c r="S3524" s="257" t="n"/>
      <c r="U3524" s="296" t="n"/>
      <c r="V3524" s="175" t="n"/>
      <c r="W3524" s="175" t="n"/>
      <c r="X3524" s="175" t="n"/>
      <c r="Y3524" s="175" t="n"/>
      <c r="Z3524" s="175" t="n"/>
      <c r="AA3524" s="175" t="n"/>
      <c r="AB3524" s="175" t="n"/>
      <c r="AC3524" s="175" t="n"/>
      <c r="AD3524" s="175" t="n"/>
      <c r="AE3524" s="175" t="n"/>
      <c r="AF3524" s="175" t="n"/>
      <c r="AG3524" s="175" t="n"/>
      <c r="AH3524" s="175" t="n"/>
      <c r="AI3524" s="175" t="n"/>
      <c r="AJ3524" s="175" t="n"/>
    </row>
    <row r="3525">
      <c r="B3525" s="175" t="n"/>
      <c r="C3525" s="175" t="n"/>
      <c r="D3525" s="175" t="n"/>
      <c r="E3525" s="175" t="n"/>
      <c r="F3525" s="175" t="n"/>
      <c r="G3525" s="175" t="n"/>
      <c r="H3525" s="175" t="n"/>
      <c r="I3525" s="175" t="n"/>
      <c r="J3525" s="175" t="n"/>
      <c r="K3525" s="175" t="n"/>
      <c r="L3525" s="175" t="n"/>
      <c r="M3525" s="175" t="n"/>
      <c r="N3525" s="175" t="n"/>
      <c r="O3525" s="175" t="n"/>
      <c r="P3525" s="175" t="n"/>
      <c r="Q3525" s="175" t="n"/>
      <c r="R3525" s="175" t="n"/>
      <c r="S3525" s="257" t="n"/>
      <c r="U3525" s="296" t="n"/>
      <c r="V3525" s="175" t="n"/>
      <c r="W3525" s="175" t="n"/>
      <c r="X3525" s="175" t="n"/>
      <c r="Y3525" s="175" t="n"/>
      <c r="Z3525" s="175" t="n"/>
      <c r="AA3525" s="175" t="n"/>
      <c r="AB3525" s="175" t="n"/>
      <c r="AC3525" s="175" t="n"/>
      <c r="AD3525" s="175" t="n"/>
      <c r="AE3525" s="175" t="n"/>
      <c r="AF3525" s="175" t="n"/>
      <c r="AG3525" s="175" t="n"/>
      <c r="AH3525" s="175" t="n"/>
      <c r="AI3525" s="175" t="n"/>
      <c r="AJ3525" s="175" t="n"/>
    </row>
    <row r="3526">
      <c r="B3526" s="175" t="n"/>
      <c r="C3526" s="175" t="n"/>
      <c r="D3526" s="175" t="n"/>
      <c r="E3526" s="175" t="n"/>
      <c r="F3526" s="175" t="n"/>
      <c r="G3526" s="175" t="n"/>
      <c r="H3526" s="175" t="n"/>
      <c r="I3526" s="175" t="n"/>
      <c r="J3526" s="175" t="n"/>
      <c r="K3526" s="175" t="n"/>
      <c r="L3526" s="175" t="n"/>
      <c r="M3526" s="175" t="n"/>
      <c r="N3526" s="175" t="n"/>
      <c r="O3526" s="175" t="n"/>
      <c r="P3526" s="175" t="n"/>
      <c r="Q3526" s="175" t="n"/>
      <c r="R3526" s="175" t="n"/>
      <c r="S3526" s="257" t="n"/>
      <c r="U3526" s="296" t="n"/>
      <c r="V3526" s="175" t="n"/>
      <c r="W3526" s="175" t="n"/>
      <c r="X3526" s="175" t="n"/>
      <c r="Y3526" s="175" t="n"/>
      <c r="Z3526" s="175" t="n"/>
      <c r="AA3526" s="175" t="n"/>
      <c r="AB3526" s="175" t="n"/>
      <c r="AC3526" s="175" t="n"/>
      <c r="AD3526" s="175" t="n"/>
      <c r="AE3526" s="175" t="n"/>
      <c r="AF3526" s="175" t="n"/>
      <c r="AG3526" s="175" t="n"/>
      <c r="AH3526" s="175" t="n"/>
      <c r="AI3526" s="175" t="n"/>
      <c r="AJ3526" s="175" t="n"/>
    </row>
    <row r="3527">
      <c r="B3527" s="175" t="n"/>
      <c r="C3527" s="175" t="n"/>
      <c r="D3527" s="175" t="n"/>
      <c r="E3527" s="175" t="n"/>
      <c r="F3527" s="175" t="n"/>
      <c r="G3527" s="175" t="n"/>
      <c r="H3527" s="175" t="n"/>
      <c r="I3527" s="175" t="n"/>
      <c r="J3527" s="175" t="n"/>
      <c r="K3527" s="175" t="n"/>
      <c r="L3527" s="175" t="n"/>
      <c r="M3527" s="175" t="n"/>
      <c r="N3527" s="175" t="n"/>
      <c r="O3527" s="175" t="n"/>
      <c r="P3527" s="175" t="n"/>
      <c r="Q3527" s="175" t="n"/>
      <c r="R3527" s="175" t="n"/>
      <c r="S3527" s="257" t="n"/>
      <c r="U3527" s="296" t="n"/>
      <c r="V3527" s="175" t="n"/>
      <c r="W3527" s="175" t="n"/>
      <c r="X3527" s="175" t="n"/>
      <c r="Y3527" s="175" t="n"/>
      <c r="Z3527" s="175" t="n"/>
      <c r="AA3527" s="175" t="n"/>
      <c r="AB3527" s="175" t="n"/>
      <c r="AC3527" s="175" t="n"/>
      <c r="AD3527" s="175" t="n"/>
      <c r="AE3527" s="175" t="n"/>
      <c r="AF3527" s="175" t="n"/>
      <c r="AG3527" s="175" t="n"/>
      <c r="AH3527" s="175" t="n"/>
      <c r="AI3527" s="175" t="n"/>
      <c r="AJ3527" s="175" t="n"/>
    </row>
    <row r="3528">
      <c r="B3528" s="175" t="n"/>
      <c r="C3528" s="175" t="n"/>
      <c r="D3528" s="175" t="n"/>
      <c r="E3528" s="175" t="n"/>
      <c r="F3528" s="175" t="n"/>
      <c r="G3528" s="175" t="n"/>
      <c r="H3528" s="175" t="n"/>
      <c r="I3528" s="175" t="n"/>
      <c r="J3528" s="175" t="n"/>
      <c r="K3528" s="175" t="n"/>
      <c r="L3528" s="175" t="n"/>
      <c r="M3528" s="175" t="n"/>
      <c r="N3528" s="175" t="n"/>
      <c r="O3528" s="175" t="n"/>
      <c r="P3528" s="175" t="n"/>
      <c r="Q3528" s="175" t="n"/>
      <c r="R3528" s="175" t="n"/>
      <c r="S3528" s="257" t="n"/>
      <c r="U3528" s="296" t="n"/>
      <c r="V3528" s="175" t="n"/>
      <c r="W3528" s="175" t="n"/>
      <c r="X3528" s="175" t="n"/>
      <c r="Y3528" s="175" t="n"/>
      <c r="Z3528" s="175" t="n"/>
      <c r="AA3528" s="175" t="n"/>
      <c r="AB3528" s="175" t="n"/>
      <c r="AC3528" s="175" t="n"/>
      <c r="AD3528" s="175" t="n"/>
      <c r="AE3528" s="175" t="n"/>
      <c r="AF3528" s="175" t="n"/>
      <c r="AG3528" s="175" t="n"/>
      <c r="AH3528" s="175" t="n"/>
      <c r="AI3528" s="175" t="n"/>
      <c r="AJ3528" s="175" t="n"/>
    </row>
    <row r="3529">
      <c r="B3529" s="175" t="n"/>
      <c r="C3529" s="175" t="n"/>
      <c r="D3529" s="175" t="n"/>
      <c r="E3529" s="175" t="n"/>
      <c r="F3529" s="175" t="n"/>
      <c r="G3529" s="175" t="n"/>
      <c r="H3529" s="175" t="n"/>
      <c r="I3529" s="175" t="n"/>
      <c r="J3529" s="175" t="n"/>
      <c r="K3529" s="175" t="n"/>
      <c r="L3529" s="175" t="n"/>
      <c r="M3529" s="175" t="n"/>
      <c r="N3529" s="175" t="n"/>
      <c r="O3529" s="175" t="n"/>
      <c r="P3529" s="175" t="n"/>
      <c r="Q3529" s="175" t="n"/>
      <c r="R3529" s="175" t="n"/>
      <c r="S3529" s="257" t="n"/>
      <c r="U3529" s="296" t="n"/>
      <c r="V3529" s="175" t="n"/>
      <c r="W3529" s="175" t="n"/>
      <c r="X3529" s="175" t="n"/>
      <c r="Y3529" s="175" t="n"/>
      <c r="Z3529" s="175" t="n"/>
      <c r="AA3529" s="175" t="n"/>
      <c r="AB3529" s="175" t="n"/>
      <c r="AC3529" s="175" t="n"/>
      <c r="AD3529" s="175" t="n"/>
      <c r="AE3529" s="175" t="n"/>
      <c r="AF3529" s="175" t="n"/>
      <c r="AG3529" s="175" t="n"/>
      <c r="AH3529" s="175" t="n"/>
      <c r="AI3529" s="175" t="n"/>
      <c r="AJ3529" s="175" t="n"/>
    </row>
    <row r="3530">
      <c r="B3530" s="175" t="n"/>
      <c r="C3530" s="175" t="n"/>
      <c r="D3530" s="175" t="n"/>
      <c r="E3530" s="175" t="n"/>
      <c r="F3530" s="175" t="n"/>
      <c r="G3530" s="175" t="n"/>
      <c r="H3530" s="175" t="n"/>
      <c r="I3530" s="175" t="n"/>
      <c r="J3530" s="175" t="n"/>
      <c r="K3530" s="175" t="n"/>
      <c r="L3530" s="175" t="n"/>
      <c r="M3530" s="175" t="n"/>
      <c r="N3530" s="175" t="n"/>
      <c r="O3530" s="175" t="n"/>
      <c r="P3530" s="175" t="n"/>
      <c r="Q3530" s="175" t="n"/>
      <c r="R3530" s="175" t="n"/>
      <c r="S3530" s="257" t="n"/>
      <c r="U3530" s="296" t="n"/>
      <c r="V3530" s="175" t="n"/>
      <c r="W3530" s="175" t="n"/>
      <c r="X3530" s="175" t="n"/>
      <c r="Y3530" s="175" t="n"/>
      <c r="Z3530" s="175" t="n"/>
      <c r="AA3530" s="175" t="n"/>
      <c r="AB3530" s="175" t="n"/>
      <c r="AC3530" s="175" t="n"/>
      <c r="AD3530" s="175" t="n"/>
      <c r="AE3530" s="175" t="n"/>
      <c r="AF3530" s="175" t="n"/>
      <c r="AG3530" s="175" t="n"/>
      <c r="AH3530" s="175" t="n"/>
      <c r="AI3530" s="175" t="n"/>
      <c r="AJ3530" s="175" t="n"/>
    </row>
    <row r="3531">
      <c r="B3531" s="175" t="n"/>
      <c r="C3531" s="175" t="n"/>
      <c r="D3531" s="175" t="n"/>
      <c r="E3531" s="175" t="n"/>
      <c r="F3531" s="175" t="n"/>
      <c r="G3531" s="175" t="n"/>
      <c r="H3531" s="175" t="n"/>
      <c r="I3531" s="175" t="n"/>
      <c r="J3531" s="175" t="n"/>
      <c r="K3531" s="175" t="n"/>
      <c r="L3531" s="175" t="n"/>
      <c r="M3531" s="175" t="n"/>
      <c r="N3531" s="175" t="n"/>
      <c r="O3531" s="175" t="n"/>
      <c r="P3531" s="175" t="n"/>
      <c r="Q3531" s="175" t="n"/>
      <c r="R3531" s="175" t="n"/>
      <c r="S3531" s="257" t="n"/>
      <c r="U3531" s="296" t="n"/>
      <c r="V3531" s="175" t="n"/>
      <c r="W3531" s="175" t="n"/>
      <c r="X3531" s="175" t="n"/>
      <c r="Y3531" s="175" t="n"/>
      <c r="Z3531" s="175" t="n"/>
      <c r="AA3531" s="175" t="n"/>
      <c r="AB3531" s="175" t="n"/>
      <c r="AC3531" s="175" t="n"/>
      <c r="AD3531" s="175" t="n"/>
      <c r="AE3531" s="175" t="n"/>
      <c r="AF3531" s="175" t="n"/>
      <c r="AG3531" s="175" t="n"/>
      <c r="AH3531" s="175" t="n"/>
      <c r="AI3531" s="175" t="n"/>
      <c r="AJ3531" s="175" t="n"/>
    </row>
    <row r="3532">
      <c r="B3532" s="175" t="n"/>
      <c r="C3532" s="175" t="n"/>
      <c r="D3532" s="175" t="n"/>
      <c r="E3532" s="175" t="n"/>
      <c r="F3532" s="175" t="n"/>
      <c r="G3532" s="175" t="n"/>
      <c r="H3532" s="175" t="n"/>
      <c r="I3532" s="175" t="n"/>
      <c r="J3532" s="175" t="n"/>
      <c r="K3532" s="175" t="n"/>
      <c r="L3532" s="175" t="n"/>
      <c r="M3532" s="175" t="n"/>
      <c r="N3532" s="175" t="n"/>
      <c r="O3532" s="175" t="n"/>
      <c r="P3532" s="175" t="n"/>
      <c r="Q3532" s="175" t="n"/>
      <c r="R3532" s="175" t="n"/>
      <c r="S3532" s="257" t="n"/>
      <c r="U3532" s="296" t="n"/>
      <c r="V3532" s="175" t="n"/>
      <c r="W3532" s="175" t="n"/>
      <c r="X3532" s="175" t="n"/>
      <c r="Y3532" s="175" t="n"/>
      <c r="Z3532" s="175" t="n"/>
      <c r="AA3532" s="175" t="n"/>
      <c r="AB3532" s="175" t="n"/>
      <c r="AC3532" s="175" t="n"/>
      <c r="AD3532" s="175" t="n"/>
      <c r="AE3532" s="175" t="n"/>
      <c r="AF3532" s="175" t="n"/>
      <c r="AG3532" s="175" t="n"/>
      <c r="AH3532" s="175" t="n"/>
      <c r="AI3532" s="175" t="n"/>
      <c r="AJ3532" s="175" t="n"/>
    </row>
    <row r="3533">
      <c r="B3533" s="175" t="n"/>
      <c r="C3533" s="175" t="n"/>
      <c r="D3533" s="175" t="n"/>
      <c r="E3533" s="175" t="n"/>
      <c r="F3533" s="175" t="n"/>
      <c r="G3533" s="175" t="n"/>
      <c r="H3533" s="175" t="n"/>
      <c r="I3533" s="175" t="n"/>
      <c r="J3533" s="175" t="n"/>
      <c r="K3533" s="175" t="n"/>
      <c r="L3533" s="175" t="n"/>
      <c r="M3533" s="175" t="n"/>
      <c r="N3533" s="175" t="n"/>
      <c r="O3533" s="175" t="n"/>
      <c r="P3533" s="175" t="n"/>
      <c r="Q3533" s="175" t="n"/>
      <c r="R3533" s="175" t="n"/>
      <c r="S3533" s="257" t="n"/>
      <c r="U3533" s="296" t="n"/>
      <c r="V3533" s="175" t="n"/>
      <c r="W3533" s="175" t="n"/>
      <c r="X3533" s="175" t="n"/>
      <c r="Y3533" s="175" t="n"/>
      <c r="Z3533" s="175" t="n"/>
      <c r="AA3533" s="175" t="n"/>
      <c r="AB3533" s="175" t="n"/>
      <c r="AC3533" s="175" t="n"/>
      <c r="AD3533" s="175" t="n"/>
      <c r="AE3533" s="175" t="n"/>
      <c r="AF3533" s="175" t="n"/>
      <c r="AG3533" s="175" t="n"/>
      <c r="AH3533" s="175" t="n"/>
      <c r="AI3533" s="175" t="n"/>
      <c r="AJ3533" s="175" t="n"/>
    </row>
    <row r="3534">
      <c r="B3534" s="175" t="n"/>
      <c r="C3534" s="175" t="n"/>
      <c r="D3534" s="175" t="n"/>
      <c r="E3534" s="175" t="n"/>
      <c r="F3534" s="175" t="n"/>
      <c r="G3534" s="175" t="n"/>
      <c r="H3534" s="175" t="n"/>
      <c r="I3534" s="175" t="n"/>
      <c r="J3534" s="175" t="n"/>
      <c r="K3534" s="175" t="n"/>
      <c r="L3534" s="175" t="n"/>
      <c r="M3534" s="175" t="n"/>
      <c r="N3534" s="175" t="n"/>
      <c r="O3534" s="175" t="n"/>
      <c r="P3534" s="175" t="n"/>
      <c r="Q3534" s="175" t="n"/>
      <c r="R3534" s="175" t="n"/>
      <c r="S3534" s="257" t="n"/>
      <c r="U3534" s="296" t="n"/>
      <c r="V3534" s="175" t="n"/>
      <c r="W3534" s="175" t="n"/>
      <c r="X3534" s="175" t="n"/>
      <c r="Y3534" s="175" t="n"/>
      <c r="Z3534" s="175" t="n"/>
      <c r="AA3534" s="175" t="n"/>
      <c r="AB3534" s="175" t="n"/>
      <c r="AC3534" s="175" t="n"/>
      <c r="AD3534" s="175" t="n"/>
      <c r="AE3534" s="175" t="n"/>
      <c r="AF3534" s="175" t="n"/>
      <c r="AG3534" s="175" t="n"/>
      <c r="AH3534" s="175" t="n"/>
      <c r="AI3534" s="175" t="n"/>
      <c r="AJ3534" s="175" t="n"/>
    </row>
    <row r="3535">
      <c r="B3535" s="175" t="n"/>
      <c r="C3535" s="175" t="n"/>
      <c r="D3535" s="175" t="n"/>
      <c r="E3535" s="175" t="n"/>
      <c r="F3535" s="175" t="n"/>
      <c r="G3535" s="175" t="n"/>
      <c r="H3535" s="175" t="n"/>
      <c r="I3535" s="175" t="n"/>
      <c r="J3535" s="175" t="n"/>
      <c r="K3535" s="175" t="n"/>
      <c r="L3535" s="175" t="n"/>
      <c r="M3535" s="175" t="n"/>
      <c r="N3535" s="175" t="n"/>
      <c r="O3535" s="175" t="n"/>
      <c r="P3535" s="175" t="n"/>
      <c r="Q3535" s="175" t="n"/>
      <c r="R3535" s="175" t="n"/>
      <c r="S3535" s="257" t="n"/>
      <c r="U3535" s="296" t="n"/>
      <c r="V3535" s="175" t="n"/>
      <c r="W3535" s="175" t="n"/>
      <c r="X3535" s="175" t="n"/>
      <c r="Y3535" s="175" t="n"/>
      <c r="Z3535" s="175" t="n"/>
      <c r="AA3535" s="175" t="n"/>
      <c r="AB3535" s="175" t="n"/>
      <c r="AC3535" s="175" t="n"/>
      <c r="AD3535" s="175" t="n"/>
      <c r="AE3535" s="175" t="n"/>
      <c r="AF3535" s="175" t="n"/>
      <c r="AG3535" s="175" t="n"/>
      <c r="AH3535" s="175" t="n"/>
      <c r="AI3535" s="175" t="n"/>
      <c r="AJ3535" s="175" t="n"/>
    </row>
    <row r="3536">
      <c r="B3536" s="175" t="n"/>
      <c r="C3536" s="175" t="n"/>
      <c r="D3536" s="175" t="n"/>
      <c r="E3536" s="175" t="n"/>
      <c r="F3536" s="175" t="n"/>
      <c r="G3536" s="175" t="n"/>
      <c r="H3536" s="175" t="n"/>
      <c r="I3536" s="175" t="n"/>
      <c r="J3536" s="175" t="n"/>
      <c r="K3536" s="175" t="n"/>
      <c r="L3536" s="175" t="n"/>
      <c r="M3536" s="175" t="n"/>
      <c r="N3536" s="175" t="n"/>
      <c r="O3536" s="175" t="n"/>
      <c r="P3536" s="175" t="n"/>
      <c r="Q3536" s="175" t="n"/>
      <c r="R3536" s="175" t="n"/>
      <c r="S3536" s="257" t="n"/>
      <c r="U3536" s="296" t="n"/>
      <c r="V3536" s="175" t="n"/>
      <c r="W3536" s="175" t="n"/>
      <c r="X3536" s="175" t="n"/>
      <c r="Y3536" s="175" t="n"/>
      <c r="Z3536" s="175" t="n"/>
      <c r="AA3536" s="175" t="n"/>
      <c r="AB3536" s="175" t="n"/>
      <c r="AC3536" s="175" t="n"/>
      <c r="AD3536" s="175" t="n"/>
      <c r="AE3536" s="175" t="n"/>
      <c r="AF3536" s="175" t="n"/>
      <c r="AG3536" s="175" t="n"/>
      <c r="AH3536" s="175" t="n"/>
      <c r="AI3536" s="175" t="n"/>
      <c r="AJ3536" s="175" t="n"/>
    </row>
    <row r="3537">
      <c r="B3537" s="175" t="n"/>
      <c r="C3537" s="175" t="n"/>
      <c r="D3537" s="175" t="n"/>
      <c r="E3537" s="175" t="n"/>
      <c r="F3537" s="175" t="n"/>
      <c r="G3537" s="175" t="n"/>
      <c r="H3537" s="175" t="n"/>
      <c r="I3537" s="175" t="n"/>
      <c r="J3537" s="175" t="n"/>
      <c r="K3537" s="175" t="n"/>
      <c r="L3537" s="175" t="n"/>
      <c r="M3537" s="175" t="n"/>
      <c r="N3537" s="175" t="n"/>
      <c r="O3537" s="175" t="n"/>
      <c r="P3537" s="175" t="n"/>
      <c r="Q3537" s="175" t="n"/>
      <c r="R3537" s="175" t="n"/>
      <c r="S3537" s="257" t="n"/>
      <c r="U3537" s="296" t="n"/>
      <c r="V3537" s="175" t="n"/>
      <c r="W3537" s="175" t="n"/>
      <c r="X3537" s="175" t="n"/>
      <c r="Y3537" s="175" t="n"/>
      <c r="Z3537" s="175" t="n"/>
      <c r="AA3537" s="175" t="n"/>
      <c r="AB3537" s="175" t="n"/>
      <c r="AC3537" s="175" t="n"/>
      <c r="AD3537" s="175" t="n"/>
      <c r="AE3537" s="175" t="n"/>
      <c r="AF3537" s="175" t="n"/>
      <c r="AG3537" s="175" t="n"/>
      <c r="AH3537" s="175" t="n"/>
      <c r="AI3537" s="175" t="n"/>
      <c r="AJ3537" s="175" t="n"/>
    </row>
    <row r="3538">
      <c r="B3538" s="175" t="n"/>
      <c r="C3538" s="175" t="n"/>
      <c r="D3538" s="175" t="n"/>
      <c r="E3538" s="175" t="n"/>
      <c r="F3538" s="175" t="n"/>
      <c r="G3538" s="175" t="n"/>
      <c r="H3538" s="175" t="n"/>
      <c r="I3538" s="175" t="n"/>
      <c r="J3538" s="175" t="n"/>
      <c r="K3538" s="175" t="n"/>
      <c r="L3538" s="175" t="n"/>
      <c r="M3538" s="175" t="n"/>
      <c r="N3538" s="175" t="n"/>
      <c r="O3538" s="175" t="n"/>
      <c r="P3538" s="175" t="n"/>
      <c r="Q3538" s="175" t="n"/>
      <c r="R3538" s="175" t="n"/>
      <c r="S3538" s="257" t="n"/>
      <c r="U3538" s="296" t="n"/>
      <c r="V3538" s="175" t="n"/>
      <c r="W3538" s="175" t="n"/>
      <c r="X3538" s="175" t="n"/>
      <c r="Y3538" s="175" t="n"/>
      <c r="Z3538" s="175" t="n"/>
      <c r="AA3538" s="175" t="n"/>
      <c r="AB3538" s="175" t="n"/>
      <c r="AC3538" s="175" t="n"/>
      <c r="AD3538" s="175" t="n"/>
      <c r="AE3538" s="175" t="n"/>
      <c r="AF3538" s="175" t="n"/>
      <c r="AG3538" s="175" t="n"/>
      <c r="AH3538" s="175" t="n"/>
      <c r="AI3538" s="175" t="n"/>
      <c r="AJ3538" s="175" t="n"/>
    </row>
    <row r="3539">
      <c r="B3539" s="175" t="n"/>
      <c r="C3539" s="175" t="n"/>
      <c r="D3539" s="175" t="n"/>
      <c r="E3539" s="175" t="n"/>
      <c r="F3539" s="175" t="n"/>
      <c r="G3539" s="175" t="n"/>
      <c r="H3539" s="175" t="n"/>
      <c r="I3539" s="175" t="n"/>
      <c r="J3539" s="175" t="n"/>
      <c r="K3539" s="175" t="n"/>
      <c r="L3539" s="175" t="n"/>
      <c r="M3539" s="175" t="n"/>
      <c r="N3539" s="175" t="n"/>
      <c r="O3539" s="175" t="n"/>
      <c r="P3539" s="175" t="n"/>
      <c r="Q3539" s="175" t="n"/>
      <c r="R3539" s="175" t="n"/>
      <c r="S3539" s="257" t="n"/>
      <c r="U3539" s="296" t="n"/>
      <c r="V3539" s="175" t="n"/>
      <c r="W3539" s="175" t="n"/>
      <c r="X3539" s="175" t="n"/>
      <c r="Y3539" s="175" t="n"/>
      <c r="Z3539" s="175" t="n"/>
      <c r="AA3539" s="175" t="n"/>
      <c r="AB3539" s="175" t="n"/>
      <c r="AC3539" s="175" t="n"/>
      <c r="AD3539" s="175" t="n"/>
      <c r="AE3539" s="175" t="n"/>
      <c r="AF3539" s="175" t="n"/>
      <c r="AG3539" s="175" t="n"/>
      <c r="AH3539" s="175" t="n"/>
      <c r="AI3539" s="175" t="n"/>
      <c r="AJ3539" s="175" t="n"/>
    </row>
    <row r="3540">
      <c r="B3540" s="175" t="n"/>
      <c r="C3540" s="175" t="n"/>
      <c r="D3540" s="175" t="n"/>
      <c r="E3540" s="175" t="n"/>
      <c r="F3540" s="175" t="n"/>
      <c r="G3540" s="175" t="n"/>
      <c r="H3540" s="175" t="n"/>
      <c r="I3540" s="175" t="n"/>
      <c r="J3540" s="175" t="n"/>
      <c r="K3540" s="175" t="n"/>
      <c r="L3540" s="175" t="n"/>
      <c r="M3540" s="175" t="n"/>
      <c r="N3540" s="175" t="n"/>
      <c r="O3540" s="175" t="n"/>
      <c r="P3540" s="175" t="n"/>
      <c r="Q3540" s="175" t="n"/>
      <c r="R3540" s="175" t="n"/>
      <c r="S3540" s="257" t="n"/>
      <c r="U3540" s="296" t="n"/>
      <c r="V3540" s="175" t="n"/>
      <c r="W3540" s="175" t="n"/>
      <c r="X3540" s="175" t="n"/>
      <c r="Y3540" s="175" t="n"/>
      <c r="Z3540" s="175" t="n"/>
      <c r="AA3540" s="175" t="n"/>
      <c r="AB3540" s="175" t="n"/>
      <c r="AC3540" s="175" t="n"/>
      <c r="AD3540" s="175" t="n"/>
      <c r="AE3540" s="175" t="n"/>
      <c r="AF3540" s="175" t="n"/>
      <c r="AG3540" s="175" t="n"/>
      <c r="AH3540" s="175" t="n"/>
      <c r="AI3540" s="175" t="n"/>
      <c r="AJ3540" s="175" t="n"/>
    </row>
    <row r="3541">
      <c r="B3541" s="175" t="n"/>
      <c r="C3541" s="175" t="n"/>
      <c r="D3541" s="175" t="n"/>
      <c r="E3541" s="175" t="n"/>
      <c r="F3541" s="175" t="n"/>
      <c r="G3541" s="175" t="n"/>
      <c r="H3541" s="175" t="n"/>
      <c r="I3541" s="175" t="n"/>
      <c r="J3541" s="175" t="n"/>
      <c r="K3541" s="175" t="n"/>
      <c r="L3541" s="175" t="n"/>
      <c r="M3541" s="175" t="n"/>
      <c r="N3541" s="175" t="n"/>
      <c r="O3541" s="175" t="n"/>
      <c r="P3541" s="175" t="n"/>
      <c r="Q3541" s="175" t="n"/>
      <c r="R3541" s="175" t="n"/>
      <c r="S3541" s="257" t="n"/>
      <c r="U3541" s="296" t="n"/>
      <c r="V3541" s="175" t="n"/>
      <c r="W3541" s="175" t="n"/>
      <c r="X3541" s="175" t="n"/>
      <c r="Y3541" s="175" t="n"/>
      <c r="Z3541" s="175" t="n"/>
      <c r="AA3541" s="175" t="n"/>
      <c r="AB3541" s="175" t="n"/>
      <c r="AC3541" s="175" t="n"/>
      <c r="AD3541" s="175" t="n"/>
      <c r="AE3541" s="175" t="n"/>
      <c r="AF3541" s="175" t="n"/>
      <c r="AG3541" s="175" t="n"/>
      <c r="AH3541" s="175" t="n"/>
      <c r="AI3541" s="175" t="n"/>
      <c r="AJ3541" s="175" t="n"/>
    </row>
    <row r="3542">
      <c r="B3542" s="175" t="n"/>
      <c r="C3542" s="175" t="n"/>
      <c r="D3542" s="175" t="n"/>
      <c r="E3542" s="175" t="n"/>
      <c r="F3542" s="175" t="n"/>
      <c r="G3542" s="175" t="n"/>
      <c r="H3542" s="175" t="n"/>
      <c r="I3542" s="175" t="n"/>
      <c r="J3542" s="175" t="n"/>
      <c r="K3542" s="175" t="n"/>
      <c r="L3542" s="175" t="n"/>
      <c r="M3542" s="175" t="n"/>
      <c r="N3542" s="175" t="n"/>
      <c r="O3542" s="175" t="n"/>
      <c r="P3542" s="175" t="n"/>
      <c r="Q3542" s="175" t="n"/>
      <c r="R3542" s="175" t="n"/>
      <c r="S3542" s="257" t="n"/>
      <c r="U3542" s="296" t="n"/>
      <c r="V3542" s="175" t="n"/>
      <c r="W3542" s="175" t="n"/>
      <c r="X3542" s="175" t="n"/>
      <c r="Y3542" s="175" t="n"/>
      <c r="Z3542" s="175" t="n"/>
      <c r="AA3542" s="175" t="n"/>
      <c r="AB3542" s="175" t="n"/>
      <c r="AC3542" s="175" t="n"/>
      <c r="AD3542" s="175" t="n"/>
      <c r="AE3542" s="175" t="n"/>
      <c r="AF3542" s="175" t="n"/>
      <c r="AG3542" s="175" t="n"/>
      <c r="AH3542" s="175" t="n"/>
      <c r="AI3542" s="175" t="n"/>
      <c r="AJ3542" s="175" t="n"/>
    </row>
    <row r="3543">
      <c r="B3543" s="175" t="n"/>
      <c r="C3543" s="175" t="n"/>
      <c r="D3543" s="175" t="n"/>
      <c r="E3543" s="175" t="n"/>
      <c r="F3543" s="175" t="n"/>
      <c r="G3543" s="175" t="n"/>
      <c r="H3543" s="175" t="n"/>
      <c r="I3543" s="175" t="n"/>
      <c r="J3543" s="175" t="n"/>
      <c r="K3543" s="175" t="n"/>
      <c r="L3543" s="175" t="n"/>
      <c r="M3543" s="175" t="n"/>
      <c r="N3543" s="175" t="n"/>
      <c r="O3543" s="175" t="n"/>
      <c r="P3543" s="175" t="n"/>
      <c r="Q3543" s="175" t="n"/>
      <c r="R3543" s="175" t="n"/>
      <c r="S3543" s="257" t="n"/>
      <c r="U3543" s="296" t="n"/>
      <c r="V3543" s="175" t="n"/>
      <c r="W3543" s="175" t="n"/>
      <c r="X3543" s="175" t="n"/>
      <c r="Y3543" s="175" t="n"/>
      <c r="Z3543" s="175" t="n"/>
      <c r="AA3543" s="175" t="n"/>
      <c r="AB3543" s="175" t="n"/>
      <c r="AC3543" s="175" t="n"/>
      <c r="AD3543" s="175" t="n"/>
      <c r="AE3543" s="175" t="n"/>
      <c r="AF3543" s="175" t="n"/>
      <c r="AG3543" s="175" t="n"/>
      <c r="AH3543" s="175" t="n"/>
      <c r="AI3543" s="175" t="n"/>
      <c r="AJ3543" s="175" t="n"/>
    </row>
    <row r="3544">
      <c r="B3544" s="175" t="n"/>
      <c r="C3544" s="175" t="n"/>
      <c r="D3544" s="175" t="n"/>
      <c r="E3544" s="175" t="n"/>
      <c r="F3544" s="175" t="n"/>
      <c r="G3544" s="175" t="n"/>
      <c r="H3544" s="175" t="n"/>
      <c r="I3544" s="175" t="n"/>
      <c r="J3544" s="175" t="n"/>
      <c r="K3544" s="175" t="n"/>
      <c r="L3544" s="175" t="n"/>
      <c r="M3544" s="175" t="n"/>
      <c r="N3544" s="175" t="n"/>
      <c r="O3544" s="175" t="n"/>
      <c r="P3544" s="175" t="n"/>
      <c r="Q3544" s="175" t="n"/>
      <c r="R3544" s="175" t="n"/>
      <c r="S3544" s="257" t="n"/>
      <c r="U3544" s="296" t="n"/>
      <c r="V3544" s="175" t="n"/>
      <c r="W3544" s="175" t="n"/>
      <c r="X3544" s="175" t="n"/>
      <c r="Y3544" s="175" t="n"/>
      <c r="Z3544" s="175" t="n"/>
      <c r="AA3544" s="175" t="n"/>
      <c r="AB3544" s="175" t="n"/>
      <c r="AC3544" s="175" t="n"/>
      <c r="AD3544" s="175" t="n"/>
      <c r="AE3544" s="175" t="n"/>
      <c r="AF3544" s="175" t="n"/>
      <c r="AG3544" s="175" t="n"/>
      <c r="AH3544" s="175" t="n"/>
      <c r="AI3544" s="175" t="n"/>
      <c r="AJ3544" s="175" t="n"/>
    </row>
    <row r="3545">
      <c r="B3545" s="175" t="n"/>
      <c r="C3545" s="175" t="n"/>
      <c r="D3545" s="175" t="n"/>
      <c r="E3545" s="175" t="n"/>
      <c r="F3545" s="175" t="n"/>
      <c r="G3545" s="175" t="n"/>
      <c r="H3545" s="175" t="n"/>
      <c r="I3545" s="175" t="n"/>
      <c r="J3545" s="175" t="n"/>
      <c r="K3545" s="175" t="n"/>
      <c r="L3545" s="175" t="n"/>
      <c r="M3545" s="175" t="n"/>
      <c r="N3545" s="175" t="n"/>
      <c r="O3545" s="175" t="n"/>
      <c r="P3545" s="175" t="n"/>
      <c r="Q3545" s="175" t="n"/>
      <c r="R3545" s="175" t="n"/>
      <c r="S3545" s="257" t="n"/>
      <c r="U3545" s="296" t="n"/>
      <c r="V3545" s="175" t="n"/>
      <c r="W3545" s="175" t="n"/>
      <c r="X3545" s="175" t="n"/>
      <c r="Y3545" s="175" t="n"/>
      <c r="Z3545" s="175" t="n"/>
      <c r="AA3545" s="175" t="n"/>
      <c r="AB3545" s="175" t="n"/>
      <c r="AC3545" s="175" t="n"/>
      <c r="AD3545" s="175" t="n"/>
      <c r="AE3545" s="175" t="n"/>
      <c r="AF3545" s="175" t="n"/>
      <c r="AG3545" s="175" t="n"/>
      <c r="AH3545" s="175" t="n"/>
      <c r="AI3545" s="175" t="n"/>
      <c r="AJ3545" s="175" t="n"/>
    </row>
    <row r="3546">
      <c r="B3546" s="175" t="n"/>
      <c r="C3546" s="175" t="n"/>
      <c r="D3546" s="175" t="n"/>
      <c r="E3546" s="175" t="n"/>
      <c r="F3546" s="175" t="n"/>
      <c r="G3546" s="175" t="n"/>
      <c r="H3546" s="175" t="n"/>
      <c r="I3546" s="175" t="n"/>
      <c r="J3546" s="175" t="n"/>
      <c r="K3546" s="175" t="n"/>
      <c r="L3546" s="175" t="n"/>
      <c r="M3546" s="175" t="n"/>
      <c r="N3546" s="175" t="n"/>
      <c r="O3546" s="175" t="n"/>
      <c r="P3546" s="175" t="n"/>
      <c r="Q3546" s="175" t="n"/>
      <c r="R3546" s="175" t="n"/>
      <c r="S3546" s="257" t="n"/>
      <c r="U3546" s="296" t="n"/>
      <c r="V3546" s="175" t="n"/>
      <c r="W3546" s="175" t="n"/>
      <c r="X3546" s="175" t="n"/>
      <c r="Y3546" s="175" t="n"/>
      <c r="Z3546" s="175" t="n"/>
      <c r="AA3546" s="175" t="n"/>
      <c r="AB3546" s="175" t="n"/>
      <c r="AC3546" s="175" t="n"/>
      <c r="AD3546" s="175" t="n"/>
      <c r="AE3546" s="175" t="n"/>
      <c r="AF3546" s="175" t="n"/>
      <c r="AG3546" s="175" t="n"/>
      <c r="AH3546" s="175" t="n"/>
      <c r="AI3546" s="175" t="n"/>
      <c r="AJ3546" s="175" t="n"/>
    </row>
    <row r="3547">
      <c r="B3547" s="175" t="n"/>
      <c r="C3547" s="175" t="n"/>
      <c r="D3547" s="175" t="n"/>
      <c r="E3547" s="175" t="n"/>
      <c r="F3547" s="175" t="n"/>
      <c r="G3547" s="175" t="n"/>
      <c r="H3547" s="175" t="n"/>
      <c r="I3547" s="175" t="n"/>
      <c r="J3547" s="175" t="n"/>
      <c r="K3547" s="175" t="n"/>
      <c r="L3547" s="175" t="n"/>
      <c r="M3547" s="175" t="n"/>
      <c r="N3547" s="175" t="n"/>
      <c r="O3547" s="175" t="n"/>
      <c r="P3547" s="175" t="n"/>
      <c r="Q3547" s="175" t="n"/>
      <c r="R3547" s="175" t="n"/>
      <c r="S3547" s="257" t="n"/>
      <c r="U3547" s="296" t="n"/>
      <c r="V3547" s="175" t="n"/>
      <c r="W3547" s="175" t="n"/>
      <c r="X3547" s="175" t="n"/>
      <c r="Y3547" s="175" t="n"/>
      <c r="Z3547" s="175" t="n"/>
      <c r="AA3547" s="175" t="n"/>
      <c r="AB3547" s="175" t="n"/>
      <c r="AC3547" s="175" t="n"/>
      <c r="AD3547" s="175" t="n"/>
      <c r="AE3547" s="175" t="n"/>
      <c r="AF3547" s="175" t="n"/>
      <c r="AG3547" s="175" t="n"/>
      <c r="AH3547" s="175" t="n"/>
      <c r="AI3547" s="175" t="n"/>
      <c r="AJ3547" s="175" t="n"/>
    </row>
    <row r="3548">
      <c r="B3548" s="175" t="n"/>
      <c r="C3548" s="175" t="n"/>
      <c r="D3548" s="175" t="n"/>
      <c r="E3548" s="175" t="n"/>
      <c r="F3548" s="175" t="n"/>
      <c r="G3548" s="175" t="n"/>
      <c r="H3548" s="175" t="n"/>
      <c r="I3548" s="175" t="n"/>
      <c r="J3548" s="175" t="n"/>
      <c r="K3548" s="175" t="n"/>
      <c r="L3548" s="175" t="n"/>
      <c r="M3548" s="175" t="n"/>
      <c r="N3548" s="175" t="n"/>
      <c r="O3548" s="175" t="n"/>
      <c r="P3548" s="175" t="n"/>
      <c r="Q3548" s="175" t="n"/>
      <c r="R3548" s="175" t="n"/>
      <c r="S3548" s="257" t="n"/>
      <c r="U3548" s="296" t="n"/>
      <c r="V3548" s="175" t="n"/>
      <c r="W3548" s="175" t="n"/>
      <c r="X3548" s="175" t="n"/>
      <c r="Y3548" s="175" t="n"/>
      <c r="Z3548" s="175" t="n"/>
      <c r="AA3548" s="175" t="n"/>
      <c r="AB3548" s="175" t="n"/>
      <c r="AC3548" s="175" t="n"/>
      <c r="AD3548" s="175" t="n"/>
      <c r="AE3548" s="175" t="n"/>
      <c r="AF3548" s="175" t="n"/>
      <c r="AG3548" s="175" t="n"/>
      <c r="AH3548" s="175" t="n"/>
      <c r="AI3548" s="175" t="n"/>
      <c r="AJ3548" s="175" t="n"/>
    </row>
    <row r="3549">
      <c r="B3549" s="175" t="n"/>
      <c r="C3549" s="175" t="n"/>
      <c r="D3549" s="175" t="n"/>
      <c r="E3549" s="175" t="n"/>
      <c r="F3549" s="175" t="n"/>
      <c r="G3549" s="175" t="n"/>
      <c r="H3549" s="175" t="n"/>
      <c r="I3549" s="175" t="n"/>
      <c r="J3549" s="175" t="n"/>
      <c r="K3549" s="175" t="n"/>
      <c r="L3549" s="175" t="n"/>
      <c r="M3549" s="175" t="n"/>
      <c r="N3549" s="175" t="n"/>
      <c r="O3549" s="175" t="n"/>
      <c r="P3549" s="175" t="n"/>
      <c r="Q3549" s="175" t="n"/>
      <c r="R3549" s="175" t="n"/>
      <c r="S3549" s="257" t="n"/>
      <c r="U3549" s="296" t="n"/>
      <c r="V3549" s="175" t="n"/>
      <c r="W3549" s="175" t="n"/>
      <c r="X3549" s="175" t="n"/>
      <c r="Y3549" s="175" t="n"/>
      <c r="Z3549" s="175" t="n"/>
      <c r="AA3549" s="175" t="n"/>
      <c r="AB3549" s="175" t="n"/>
      <c r="AC3549" s="175" t="n"/>
      <c r="AD3549" s="175" t="n"/>
      <c r="AE3549" s="175" t="n"/>
      <c r="AF3549" s="175" t="n"/>
      <c r="AG3549" s="175" t="n"/>
      <c r="AH3549" s="175" t="n"/>
      <c r="AI3549" s="175" t="n"/>
      <c r="AJ3549" s="175" t="n"/>
    </row>
    <row r="3550">
      <c r="B3550" s="175" t="n"/>
      <c r="C3550" s="175" t="n"/>
      <c r="D3550" s="175" t="n"/>
      <c r="E3550" s="175" t="n"/>
      <c r="F3550" s="175" t="n"/>
      <c r="G3550" s="175" t="n"/>
      <c r="H3550" s="175" t="n"/>
      <c r="I3550" s="175" t="n"/>
      <c r="J3550" s="175" t="n"/>
      <c r="K3550" s="175" t="n"/>
      <c r="L3550" s="175" t="n"/>
      <c r="M3550" s="175" t="n"/>
      <c r="N3550" s="175" t="n"/>
      <c r="O3550" s="175" t="n"/>
      <c r="P3550" s="175" t="n"/>
      <c r="Q3550" s="175" t="n"/>
      <c r="R3550" s="175" t="n"/>
      <c r="S3550" s="257" t="n"/>
      <c r="U3550" s="296" t="n"/>
      <c r="V3550" s="175" t="n"/>
      <c r="W3550" s="175" t="n"/>
      <c r="X3550" s="175" t="n"/>
      <c r="Y3550" s="175" t="n"/>
      <c r="Z3550" s="175" t="n"/>
      <c r="AA3550" s="175" t="n"/>
      <c r="AB3550" s="175" t="n"/>
      <c r="AC3550" s="175" t="n"/>
      <c r="AD3550" s="175" t="n"/>
      <c r="AE3550" s="175" t="n"/>
      <c r="AF3550" s="175" t="n"/>
      <c r="AG3550" s="175" t="n"/>
      <c r="AH3550" s="175" t="n"/>
      <c r="AI3550" s="175" t="n"/>
      <c r="AJ3550" s="175" t="n"/>
    </row>
    <row r="3551">
      <c r="B3551" s="175" t="n"/>
      <c r="C3551" s="175" t="n"/>
      <c r="D3551" s="175" t="n"/>
      <c r="E3551" s="175" t="n"/>
      <c r="F3551" s="175" t="n"/>
      <c r="G3551" s="175" t="n"/>
      <c r="H3551" s="175" t="n"/>
      <c r="I3551" s="175" t="n"/>
      <c r="J3551" s="175" t="n"/>
      <c r="K3551" s="175" t="n"/>
      <c r="L3551" s="175" t="n"/>
      <c r="M3551" s="175" t="n"/>
      <c r="N3551" s="175" t="n"/>
      <c r="O3551" s="175" t="n"/>
      <c r="P3551" s="175" t="n"/>
      <c r="Q3551" s="175" t="n"/>
      <c r="R3551" s="175" t="n"/>
      <c r="S3551" s="257" t="n"/>
      <c r="U3551" s="296" t="n"/>
      <c r="V3551" s="175" t="n"/>
      <c r="W3551" s="175" t="n"/>
      <c r="X3551" s="175" t="n"/>
      <c r="Y3551" s="175" t="n"/>
      <c r="Z3551" s="175" t="n"/>
      <c r="AA3551" s="175" t="n"/>
      <c r="AB3551" s="175" t="n"/>
      <c r="AC3551" s="175" t="n"/>
      <c r="AD3551" s="175" t="n"/>
      <c r="AE3551" s="175" t="n"/>
      <c r="AF3551" s="175" t="n"/>
      <c r="AG3551" s="175" t="n"/>
      <c r="AH3551" s="175" t="n"/>
      <c r="AI3551" s="175" t="n"/>
      <c r="AJ3551" s="175" t="n"/>
    </row>
    <row r="3552">
      <c r="B3552" s="175" t="n"/>
      <c r="C3552" s="175" t="n"/>
      <c r="D3552" s="175" t="n"/>
      <c r="E3552" s="175" t="n"/>
      <c r="F3552" s="175" t="n"/>
      <c r="G3552" s="175" t="n"/>
      <c r="H3552" s="175" t="n"/>
      <c r="I3552" s="175" t="n"/>
      <c r="J3552" s="175" t="n"/>
      <c r="K3552" s="175" t="n"/>
      <c r="L3552" s="175" t="n"/>
      <c r="M3552" s="175" t="n"/>
      <c r="N3552" s="175" t="n"/>
      <c r="O3552" s="175" t="n"/>
      <c r="P3552" s="175" t="n"/>
      <c r="Q3552" s="175" t="n"/>
      <c r="R3552" s="175" t="n"/>
      <c r="S3552" s="257" t="n"/>
      <c r="U3552" s="296" t="n"/>
      <c r="V3552" s="175" t="n"/>
      <c r="W3552" s="175" t="n"/>
      <c r="X3552" s="175" t="n"/>
      <c r="Y3552" s="175" t="n"/>
      <c r="Z3552" s="175" t="n"/>
      <c r="AA3552" s="175" t="n"/>
      <c r="AB3552" s="175" t="n"/>
      <c r="AC3552" s="175" t="n"/>
      <c r="AD3552" s="175" t="n"/>
      <c r="AE3552" s="175" t="n"/>
      <c r="AF3552" s="175" t="n"/>
      <c r="AG3552" s="175" t="n"/>
      <c r="AH3552" s="175" t="n"/>
      <c r="AI3552" s="175" t="n"/>
      <c r="AJ3552" s="175" t="n"/>
    </row>
    <row r="3553">
      <c r="B3553" s="175" t="n"/>
      <c r="C3553" s="175" t="n"/>
      <c r="D3553" s="175" t="n"/>
      <c r="E3553" s="175" t="n"/>
      <c r="F3553" s="175" t="n"/>
      <c r="G3553" s="175" t="n"/>
      <c r="H3553" s="175" t="n"/>
      <c r="I3553" s="175" t="n"/>
      <c r="J3553" s="175" t="n"/>
      <c r="K3553" s="175" t="n"/>
      <c r="L3553" s="175" t="n"/>
      <c r="M3553" s="175" t="n"/>
      <c r="N3553" s="175" t="n"/>
      <c r="O3553" s="175" t="n"/>
      <c r="P3553" s="175" t="n"/>
      <c r="Q3553" s="175" t="n"/>
      <c r="R3553" s="175" t="n"/>
      <c r="S3553" s="257" t="n"/>
      <c r="U3553" s="296" t="n"/>
      <c r="V3553" s="175" t="n"/>
      <c r="W3553" s="175" t="n"/>
      <c r="X3553" s="175" t="n"/>
      <c r="Y3553" s="175" t="n"/>
      <c r="Z3553" s="175" t="n"/>
      <c r="AA3553" s="175" t="n"/>
      <c r="AB3553" s="175" t="n"/>
      <c r="AC3553" s="175" t="n"/>
      <c r="AD3553" s="175" t="n"/>
      <c r="AE3553" s="175" t="n"/>
      <c r="AF3553" s="175" t="n"/>
      <c r="AG3553" s="175" t="n"/>
      <c r="AH3553" s="175" t="n"/>
      <c r="AI3553" s="175" t="n"/>
      <c r="AJ3553" s="175" t="n"/>
    </row>
    <row r="3554">
      <c r="B3554" s="175" t="n"/>
      <c r="C3554" s="175" t="n"/>
      <c r="D3554" s="175" t="n"/>
      <c r="E3554" s="175" t="n"/>
      <c r="F3554" s="175" t="n"/>
      <c r="G3554" s="175" t="n"/>
      <c r="H3554" s="175" t="n"/>
      <c r="I3554" s="175" t="n"/>
      <c r="J3554" s="175" t="n"/>
      <c r="K3554" s="175" t="n"/>
      <c r="L3554" s="175" t="n"/>
      <c r="M3554" s="175" t="n"/>
      <c r="N3554" s="175" t="n"/>
      <c r="O3554" s="175" t="n"/>
      <c r="P3554" s="175" t="n"/>
      <c r="Q3554" s="175" t="n"/>
      <c r="R3554" s="175" t="n"/>
      <c r="S3554" s="257" t="n"/>
      <c r="U3554" s="296" t="n"/>
      <c r="V3554" s="175" t="n"/>
      <c r="W3554" s="175" t="n"/>
      <c r="X3554" s="175" t="n"/>
      <c r="Y3554" s="175" t="n"/>
      <c r="Z3554" s="175" t="n"/>
      <c r="AA3554" s="175" t="n"/>
      <c r="AB3554" s="175" t="n"/>
      <c r="AC3554" s="175" t="n"/>
      <c r="AD3554" s="175" t="n"/>
      <c r="AE3554" s="175" t="n"/>
      <c r="AF3554" s="175" t="n"/>
      <c r="AG3554" s="175" t="n"/>
      <c r="AH3554" s="175" t="n"/>
      <c r="AI3554" s="175" t="n"/>
      <c r="AJ3554" s="175" t="n"/>
    </row>
    <row r="3555">
      <c r="B3555" s="175" t="n"/>
      <c r="C3555" s="175" t="n"/>
      <c r="D3555" s="175" t="n"/>
      <c r="E3555" s="175" t="n"/>
      <c r="F3555" s="175" t="n"/>
      <c r="G3555" s="175" t="n"/>
      <c r="H3555" s="175" t="n"/>
      <c r="I3555" s="175" t="n"/>
      <c r="J3555" s="175" t="n"/>
      <c r="K3555" s="175" t="n"/>
      <c r="L3555" s="175" t="n"/>
      <c r="M3555" s="175" t="n"/>
      <c r="N3555" s="175" t="n"/>
      <c r="O3555" s="175" t="n"/>
      <c r="P3555" s="175" t="n"/>
      <c r="Q3555" s="175" t="n"/>
      <c r="R3555" s="175" t="n"/>
      <c r="S3555" s="257" t="n"/>
      <c r="U3555" s="296" t="n"/>
      <c r="V3555" s="175" t="n"/>
      <c r="W3555" s="175" t="n"/>
      <c r="X3555" s="175" t="n"/>
      <c r="Y3555" s="175" t="n"/>
      <c r="Z3555" s="175" t="n"/>
      <c r="AA3555" s="175" t="n"/>
      <c r="AB3555" s="175" t="n"/>
      <c r="AC3555" s="175" t="n"/>
      <c r="AD3555" s="175" t="n"/>
      <c r="AE3555" s="175" t="n"/>
      <c r="AF3555" s="175" t="n"/>
      <c r="AG3555" s="175" t="n"/>
      <c r="AH3555" s="175" t="n"/>
      <c r="AI3555" s="175" t="n"/>
      <c r="AJ3555" s="175" t="n"/>
    </row>
    <row r="3556">
      <c r="B3556" s="175" t="n"/>
      <c r="C3556" s="175" t="n"/>
      <c r="D3556" s="175" t="n"/>
      <c r="E3556" s="175" t="n"/>
      <c r="F3556" s="175" t="n"/>
      <c r="G3556" s="175" t="n"/>
      <c r="H3556" s="175" t="n"/>
      <c r="I3556" s="175" t="n"/>
      <c r="J3556" s="175" t="n"/>
      <c r="K3556" s="175" t="n"/>
      <c r="L3556" s="175" t="n"/>
      <c r="M3556" s="175" t="n"/>
      <c r="N3556" s="175" t="n"/>
      <c r="O3556" s="175" t="n"/>
      <c r="P3556" s="175" t="n"/>
      <c r="Q3556" s="175" t="n"/>
      <c r="R3556" s="175" t="n"/>
      <c r="S3556" s="257" t="n"/>
      <c r="U3556" s="296" t="n"/>
      <c r="V3556" s="175" t="n"/>
      <c r="W3556" s="175" t="n"/>
      <c r="X3556" s="175" t="n"/>
      <c r="Y3556" s="175" t="n"/>
      <c r="Z3556" s="175" t="n"/>
      <c r="AA3556" s="175" t="n"/>
      <c r="AB3556" s="175" t="n"/>
      <c r="AC3556" s="175" t="n"/>
      <c r="AD3556" s="175" t="n"/>
      <c r="AE3556" s="175" t="n"/>
      <c r="AF3556" s="175" t="n"/>
      <c r="AG3556" s="175" t="n"/>
      <c r="AH3556" s="175" t="n"/>
      <c r="AI3556" s="175" t="n"/>
      <c r="AJ3556" s="175" t="n"/>
    </row>
    <row r="3557">
      <c r="B3557" s="175" t="n"/>
      <c r="C3557" s="175" t="n"/>
      <c r="D3557" s="175" t="n"/>
      <c r="E3557" s="175" t="n"/>
      <c r="F3557" s="175" t="n"/>
      <c r="G3557" s="175" t="n"/>
      <c r="H3557" s="175" t="n"/>
      <c r="I3557" s="175" t="n"/>
      <c r="J3557" s="175" t="n"/>
      <c r="K3557" s="175" t="n"/>
      <c r="L3557" s="175" t="n"/>
      <c r="M3557" s="175" t="n"/>
      <c r="N3557" s="175" t="n"/>
      <c r="O3557" s="175" t="n"/>
      <c r="P3557" s="175" t="n"/>
      <c r="Q3557" s="175" t="n"/>
      <c r="R3557" s="175" t="n"/>
      <c r="S3557" s="257" t="n"/>
      <c r="U3557" s="296" t="n"/>
      <c r="V3557" s="175" t="n"/>
      <c r="W3557" s="175" t="n"/>
      <c r="X3557" s="175" t="n"/>
      <c r="Y3557" s="175" t="n"/>
      <c r="Z3557" s="175" t="n"/>
      <c r="AA3557" s="175" t="n"/>
      <c r="AB3557" s="175" t="n"/>
      <c r="AC3557" s="175" t="n"/>
      <c r="AD3557" s="175" t="n"/>
      <c r="AE3557" s="175" t="n"/>
      <c r="AF3557" s="175" t="n"/>
      <c r="AG3557" s="175" t="n"/>
      <c r="AH3557" s="175" t="n"/>
      <c r="AI3557" s="175" t="n"/>
      <c r="AJ3557" s="175" t="n"/>
    </row>
    <row r="3558">
      <c r="B3558" s="175" t="n"/>
      <c r="C3558" s="175" t="n"/>
      <c r="D3558" s="175" t="n"/>
      <c r="E3558" s="175" t="n"/>
      <c r="F3558" s="175" t="n"/>
      <c r="G3558" s="175" t="n"/>
      <c r="H3558" s="175" t="n"/>
      <c r="I3558" s="175" t="n"/>
      <c r="J3558" s="175" t="n"/>
      <c r="K3558" s="175" t="n"/>
      <c r="L3558" s="175" t="n"/>
      <c r="M3558" s="175" t="n"/>
      <c r="N3558" s="175" t="n"/>
      <c r="O3558" s="175" t="n"/>
      <c r="P3558" s="175" t="n"/>
      <c r="Q3558" s="175" t="n"/>
      <c r="R3558" s="175" t="n"/>
      <c r="S3558" s="257" t="n"/>
      <c r="U3558" s="296" t="n"/>
      <c r="V3558" s="175" t="n"/>
      <c r="W3558" s="175" t="n"/>
      <c r="X3558" s="175" t="n"/>
      <c r="Y3558" s="175" t="n"/>
      <c r="Z3558" s="175" t="n"/>
      <c r="AA3558" s="175" t="n"/>
      <c r="AB3558" s="175" t="n"/>
      <c r="AC3558" s="175" t="n"/>
      <c r="AD3558" s="175" t="n"/>
      <c r="AE3558" s="175" t="n"/>
      <c r="AF3558" s="175" t="n"/>
      <c r="AG3558" s="175" t="n"/>
      <c r="AH3558" s="175" t="n"/>
      <c r="AI3558" s="175" t="n"/>
      <c r="AJ3558" s="175" t="n"/>
    </row>
    <row r="3559">
      <c r="B3559" s="175" t="n"/>
      <c r="C3559" s="175" t="n"/>
      <c r="D3559" s="175" t="n"/>
      <c r="E3559" s="175" t="n"/>
      <c r="F3559" s="175" t="n"/>
      <c r="G3559" s="175" t="n"/>
      <c r="H3559" s="175" t="n"/>
      <c r="I3559" s="175" t="n"/>
      <c r="J3559" s="175" t="n"/>
      <c r="K3559" s="175" t="n"/>
      <c r="L3559" s="175" t="n"/>
      <c r="M3559" s="175" t="n"/>
      <c r="N3559" s="175" t="n"/>
      <c r="O3559" s="175" t="n"/>
      <c r="P3559" s="175" t="n"/>
      <c r="Q3559" s="175" t="n"/>
      <c r="R3559" s="175" t="n"/>
      <c r="S3559" s="257" t="n"/>
      <c r="U3559" s="296" t="n"/>
      <c r="V3559" s="175" t="n"/>
      <c r="W3559" s="175" t="n"/>
      <c r="X3559" s="175" t="n"/>
      <c r="Y3559" s="175" t="n"/>
      <c r="Z3559" s="175" t="n"/>
      <c r="AA3559" s="175" t="n"/>
      <c r="AB3559" s="175" t="n"/>
      <c r="AC3559" s="175" t="n"/>
      <c r="AD3559" s="175" t="n"/>
      <c r="AE3559" s="175" t="n"/>
      <c r="AF3559" s="175" t="n"/>
      <c r="AG3559" s="175" t="n"/>
      <c r="AH3559" s="175" t="n"/>
      <c r="AI3559" s="175" t="n"/>
      <c r="AJ3559" s="175" t="n"/>
    </row>
    <row r="3560">
      <c r="B3560" s="175" t="n"/>
      <c r="C3560" s="175" t="n"/>
      <c r="D3560" s="175" t="n"/>
      <c r="E3560" s="175" t="n"/>
      <c r="F3560" s="175" t="n"/>
      <c r="G3560" s="175" t="n"/>
      <c r="H3560" s="175" t="n"/>
      <c r="I3560" s="175" t="n"/>
      <c r="J3560" s="175" t="n"/>
      <c r="K3560" s="175" t="n"/>
      <c r="L3560" s="175" t="n"/>
      <c r="M3560" s="175" t="n"/>
      <c r="N3560" s="175" t="n"/>
      <c r="O3560" s="175" t="n"/>
      <c r="P3560" s="175" t="n"/>
      <c r="Q3560" s="175" t="n"/>
      <c r="R3560" s="175" t="n"/>
      <c r="S3560" s="257" t="n"/>
      <c r="U3560" s="296" t="n"/>
      <c r="V3560" s="175" t="n"/>
      <c r="W3560" s="175" t="n"/>
      <c r="X3560" s="175" t="n"/>
      <c r="Y3560" s="175" t="n"/>
      <c r="Z3560" s="175" t="n"/>
      <c r="AA3560" s="175" t="n"/>
      <c r="AB3560" s="175" t="n"/>
      <c r="AC3560" s="175" t="n"/>
      <c r="AD3560" s="175" t="n"/>
      <c r="AE3560" s="175" t="n"/>
      <c r="AF3560" s="175" t="n"/>
      <c r="AG3560" s="175" t="n"/>
      <c r="AH3560" s="175" t="n"/>
      <c r="AI3560" s="175" t="n"/>
      <c r="AJ3560" s="175" t="n"/>
    </row>
    <row r="3561">
      <c r="B3561" s="175" t="n"/>
      <c r="C3561" s="175" t="n"/>
      <c r="D3561" s="175" t="n"/>
      <c r="E3561" s="175" t="n"/>
      <c r="F3561" s="175" t="n"/>
      <c r="G3561" s="175" t="n"/>
      <c r="H3561" s="175" t="n"/>
      <c r="I3561" s="175" t="n"/>
      <c r="J3561" s="175" t="n"/>
      <c r="K3561" s="175" t="n"/>
      <c r="L3561" s="175" t="n"/>
      <c r="M3561" s="175" t="n"/>
      <c r="N3561" s="175" t="n"/>
      <c r="O3561" s="175" t="n"/>
      <c r="P3561" s="175" t="n"/>
      <c r="Q3561" s="175" t="n"/>
      <c r="R3561" s="175" t="n"/>
      <c r="S3561" s="257" t="n"/>
      <c r="U3561" s="296" t="n"/>
      <c r="V3561" s="175" t="n"/>
      <c r="W3561" s="175" t="n"/>
      <c r="X3561" s="175" t="n"/>
      <c r="Y3561" s="175" t="n"/>
      <c r="Z3561" s="175" t="n"/>
      <c r="AA3561" s="175" t="n"/>
      <c r="AB3561" s="175" t="n"/>
      <c r="AC3561" s="175" t="n"/>
      <c r="AD3561" s="175" t="n"/>
      <c r="AE3561" s="175" t="n"/>
      <c r="AF3561" s="175" t="n"/>
      <c r="AG3561" s="175" t="n"/>
      <c r="AH3561" s="175" t="n"/>
      <c r="AI3561" s="175" t="n"/>
      <c r="AJ3561" s="175" t="n"/>
    </row>
    <row r="3562">
      <c r="B3562" s="175" t="n"/>
      <c r="C3562" s="175" t="n"/>
      <c r="D3562" s="175" t="n"/>
      <c r="E3562" s="175" t="n"/>
      <c r="F3562" s="175" t="n"/>
      <c r="G3562" s="175" t="n"/>
      <c r="H3562" s="175" t="n"/>
      <c r="I3562" s="175" t="n"/>
      <c r="J3562" s="175" t="n"/>
      <c r="K3562" s="175" t="n"/>
      <c r="L3562" s="175" t="n"/>
      <c r="M3562" s="175" t="n"/>
      <c r="N3562" s="175" t="n"/>
      <c r="O3562" s="175" t="n"/>
      <c r="P3562" s="175" t="n"/>
      <c r="Q3562" s="175" t="n"/>
      <c r="R3562" s="175" t="n"/>
      <c r="S3562" s="257" t="n"/>
      <c r="U3562" s="296" t="n"/>
      <c r="V3562" s="175" t="n"/>
      <c r="W3562" s="175" t="n"/>
      <c r="X3562" s="175" t="n"/>
      <c r="Y3562" s="175" t="n"/>
      <c r="Z3562" s="175" t="n"/>
      <c r="AA3562" s="175" t="n"/>
      <c r="AB3562" s="175" t="n"/>
      <c r="AC3562" s="175" t="n"/>
      <c r="AD3562" s="175" t="n"/>
      <c r="AE3562" s="175" t="n"/>
      <c r="AF3562" s="175" t="n"/>
      <c r="AG3562" s="175" t="n"/>
      <c r="AH3562" s="175" t="n"/>
      <c r="AI3562" s="175" t="n"/>
      <c r="AJ3562" s="175" t="n"/>
    </row>
    <row r="3563">
      <c r="B3563" s="175" t="n"/>
      <c r="C3563" s="175" t="n"/>
      <c r="D3563" s="175" t="n"/>
      <c r="E3563" s="175" t="n"/>
      <c r="F3563" s="175" t="n"/>
      <c r="G3563" s="175" t="n"/>
      <c r="H3563" s="175" t="n"/>
      <c r="I3563" s="175" t="n"/>
      <c r="J3563" s="175" t="n"/>
      <c r="K3563" s="175" t="n"/>
      <c r="L3563" s="175" t="n"/>
      <c r="M3563" s="175" t="n"/>
      <c r="N3563" s="175" t="n"/>
      <c r="O3563" s="175" t="n"/>
      <c r="P3563" s="175" t="n"/>
      <c r="Q3563" s="175" t="n"/>
      <c r="R3563" s="175" t="n"/>
      <c r="S3563" s="257" t="n"/>
      <c r="U3563" s="296" t="n"/>
      <c r="V3563" s="175" t="n"/>
      <c r="W3563" s="175" t="n"/>
      <c r="X3563" s="175" t="n"/>
      <c r="Y3563" s="175" t="n"/>
      <c r="Z3563" s="175" t="n"/>
      <c r="AA3563" s="175" t="n"/>
      <c r="AB3563" s="175" t="n"/>
      <c r="AC3563" s="175" t="n"/>
      <c r="AD3563" s="175" t="n"/>
      <c r="AE3563" s="175" t="n"/>
      <c r="AF3563" s="175" t="n"/>
      <c r="AG3563" s="175" t="n"/>
      <c r="AH3563" s="175" t="n"/>
      <c r="AI3563" s="175" t="n"/>
      <c r="AJ3563" s="175" t="n"/>
    </row>
    <row r="3564">
      <c r="B3564" s="175" t="n"/>
      <c r="C3564" s="175" t="n"/>
      <c r="D3564" s="175" t="n"/>
      <c r="E3564" s="175" t="n"/>
      <c r="F3564" s="175" t="n"/>
      <c r="G3564" s="175" t="n"/>
      <c r="H3564" s="175" t="n"/>
      <c r="I3564" s="175" t="n"/>
      <c r="J3564" s="175" t="n"/>
      <c r="K3564" s="175" t="n"/>
      <c r="L3564" s="175" t="n"/>
      <c r="M3564" s="175" t="n"/>
      <c r="N3564" s="175" t="n"/>
      <c r="O3564" s="175" t="n"/>
      <c r="P3564" s="175" t="n"/>
      <c r="Q3564" s="175" t="n"/>
      <c r="R3564" s="175" t="n"/>
      <c r="S3564" s="257" t="n"/>
      <c r="U3564" s="296" t="n"/>
      <c r="V3564" s="175" t="n"/>
      <c r="W3564" s="175" t="n"/>
      <c r="X3564" s="175" t="n"/>
      <c r="Y3564" s="175" t="n"/>
      <c r="Z3564" s="175" t="n"/>
      <c r="AA3564" s="175" t="n"/>
      <c r="AB3564" s="175" t="n"/>
      <c r="AC3564" s="175" t="n"/>
      <c r="AD3564" s="175" t="n"/>
      <c r="AE3564" s="175" t="n"/>
      <c r="AF3564" s="175" t="n"/>
      <c r="AG3564" s="175" t="n"/>
      <c r="AH3564" s="175" t="n"/>
      <c r="AI3564" s="175" t="n"/>
      <c r="AJ3564" s="175" t="n"/>
    </row>
    <row r="3565">
      <c r="B3565" s="175" t="n"/>
      <c r="C3565" s="175" t="n"/>
      <c r="D3565" s="175" t="n"/>
      <c r="E3565" s="175" t="n"/>
      <c r="F3565" s="175" t="n"/>
      <c r="G3565" s="175" t="n"/>
      <c r="H3565" s="175" t="n"/>
      <c r="I3565" s="175" t="n"/>
      <c r="J3565" s="175" t="n"/>
      <c r="K3565" s="175" t="n"/>
      <c r="L3565" s="175" t="n"/>
      <c r="M3565" s="175" t="n"/>
      <c r="N3565" s="175" t="n"/>
      <c r="O3565" s="175" t="n"/>
      <c r="P3565" s="175" t="n"/>
      <c r="Q3565" s="175" t="n"/>
      <c r="R3565" s="175" t="n"/>
      <c r="S3565" s="257" t="n"/>
      <c r="U3565" s="296" t="n"/>
      <c r="V3565" s="175" t="n"/>
      <c r="W3565" s="175" t="n"/>
      <c r="X3565" s="175" t="n"/>
      <c r="Y3565" s="175" t="n"/>
      <c r="Z3565" s="175" t="n"/>
      <c r="AA3565" s="175" t="n"/>
      <c r="AB3565" s="175" t="n"/>
      <c r="AC3565" s="175" t="n"/>
      <c r="AD3565" s="175" t="n"/>
      <c r="AE3565" s="175" t="n"/>
      <c r="AF3565" s="175" t="n"/>
      <c r="AG3565" s="175" t="n"/>
      <c r="AH3565" s="175" t="n"/>
      <c r="AI3565" s="175" t="n"/>
      <c r="AJ3565" s="175" t="n"/>
    </row>
    <row r="3566">
      <c r="B3566" s="175" t="n"/>
      <c r="C3566" s="175" t="n"/>
      <c r="D3566" s="175" t="n"/>
      <c r="E3566" s="175" t="n"/>
      <c r="F3566" s="175" t="n"/>
      <c r="G3566" s="175" t="n"/>
      <c r="H3566" s="175" t="n"/>
      <c r="I3566" s="175" t="n"/>
      <c r="J3566" s="175" t="n"/>
      <c r="K3566" s="175" t="n"/>
      <c r="L3566" s="175" t="n"/>
      <c r="M3566" s="175" t="n"/>
      <c r="N3566" s="175" t="n"/>
      <c r="O3566" s="175" t="n"/>
      <c r="P3566" s="175" t="n"/>
      <c r="Q3566" s="175" t="n"/>
      <c r="R3566" s="175" t="n"/>
      <c r="S3566" s="257" t="n"/>
      <c r="U3566" s="296" t="n"/>
      <c r="V3566" s="175" t="n"/>
      <c r="W3566" s="175" t="n"/>
      <c r="X3566" s="175" t="n"/>
      <c r="Y3566" s="175" t="n"/>
      <c r="Z3566" s="175" t="n"/>
      <c r="AA3566" s="175" t="n"/>
      <c r="AB3566" s="175" t="n"/>
      <c r="AC3566" s="175" t="n"/>
      <c r="AD3566" s="175" t="n"/>
      <c r="AE3566" s="175" t="n"/>
      <c r="AF3566" s="175" t="n"/>
      <c r="AG3566" s="175" t="n"/>
      <c r="AH3566" s="175" t="n"/>
      <c r="AI3566" s="175" t="n"/>
      <c r="AJ3566" s="175" t="n"/>
    </row>
    <row r="3567">
      <c r="B3567" s="175" t="n"/>
      <c r="C3567" s="175" t="n"/>
      <c r="D3567" s="175" t="n"/>
      <c r="E3567" s="175" t="n"/>
      <c r="F3567" s="175" t="n"/>
      <c r="G3567" s="175" t="n"/>
      <c r="H3567" s="175" t="n"/>
      <c r="I3567" s="175" t="n"/>
      <c r="J3567" s="175" t="n"/>
      <c r="K3567" s="175" t="n"/>
      <c r="L3567" s="175" t="n"/>
      <c r="M3567" s="175" t="n"/>
      <c r="N3567" s="175" t="n"/>
      <c r="O3567" s="175" t="n"/>
      <c r="P3567" s="175" t="n"/>
      <c r="Q3567" s="175" t="n"/>
      <c r="R3567" s="175" t="n"/>
      <c r="S3567" s="257" t="n"/>
      <c r="U3567" s="296" t="n"/>
      <c r="V3567" s="175" t="n"/>
      <c r="W3567" s="175" t="n"/>
      <c r="X3567" s="175" t="n"/>
      <c r="Y3567" s="175" t="n"/>
      <c r="Z3567" s="175" t="n"/>
      <c r="AA3567" s="175" t="n"/>
      <c r="AB3567" s="175" t="n"/>
      <c r="AC3567" s="175" t="n"/>
      <c r="AD3567" s="175" t="n"/>
      <c r="AE3567" s="175" t="n"/>
      <c r="AF3567" s="175" t="n"/>
      <c r="AG3567" s="175" t="n"/>
      <c r="AH3567" s="175" t="n"/>
      <c r="AI3567" s="175" t="n"/>
      <c r="AJ3567" s="175" t="n"/>
    </row>
    <row r="3568">
      <c r="B3568" s="175" t="n"/>
      <c r="C3568" s="175" t="n"/>
      <c r="D3568" s="175" t="n"/>
      <c r="E3568" s="175" t="n"/>
      <c r="F3568" s="175" t="n"/>
      <c r="G3568" s="175" t="n"/>
      <c r="H3568" s="175" t="n"/>
      <c r="I3568" s="175" t="n"/>
      <c r="J3568" s="175" t="n"/>
      <c r="K3568" s="175" t="n"/>
      <c r="L3568" s="175" t="n"/>
      <c r="M3568" s="175" t="n"/>
      <c r="N3568" s="175" t="n"/>
      <c r="O3568" s="175" t="n"/>
      <c r="P3568" s="175" t="n"/>
      <c r="Q3568" s="175" t="n"/>
      <c r="R3568" s="175" t="n"/>
      <c r="S3568" s="257" t="n"/>
      <c r="U3568" s="296" t="n"/>
      <c r="V3568" s="175" t="n"/>
      <c r="W3568" s="175" t="n"/>
      <c r="X3568" s="175" t="n"/>
      <c r="Y3568" s="175" t="n"/>
      <c r="Z3568" s="175" t="n"/>
      <c r="AA3568" s="175" t="n"/>
      <c r="AB3568" s="175" t="n"/>
      <c r="AC3568" s="175" t="n"/>
      <c r="AD3568" s="175" t="n"/>
      <c r="AE3568" s="175" t="n"/>
      <c r="AF3568" s="175" t="n"/>
      <c r="AG3568" s="175" t="n"/>
      <c r="AH3568" s="175" t="n"/>
      <c r="AI3568" s="175" t="n"/>
      <c r="AJ3568" s="175" t="n"/>
    </row>
    <row r="3569">
      <c r="B3569" s="175" t="n"/>
      <c r="C3569" s="175" t="n"/>
      <c r="D3569" s="175" t="n"/>
      <c r="E3569" s="175" t="n"/>
      <c r="F3569" s="175" t="n"/>
      <c r="G3569" s="175" t="n"/>
      <c r="H3569" s="175" t="n"/>
      <c r="I3569" s="175" t="n"/>
      <c r="J3569" s="175" t="n"/>
      <c r="K3569" s="175" t="n"/>
      <c r="L3569" s="175" t="n"/>
      <c r="M3569" s="175" t="n"/>
      <c r="N3569" s="175" t="n"/>
      <c r="O3569" s="175" t="n"/>
      <c r="P3569" s="175" t="n"/>
      <c r="Q3569" s="175" t="n"/>
      <c r="R3569" s="175" t="n"/>
      <c r="S3569" s="257" t="n"/>
      <c r="U3569" s="296" t="n"/>
      <c r="V3569" s="175" t="n"/>
      <c r="W3569" s="175" t="n"/>
      <c r="X3569" s="175" t="n"/>
      <c r="Y3569" s="175" t="n"/>
      <c r="Z3569" s="175" t="n"/>
      <c r="AA3569" s="175" t="n"/>
      <c r="AB3569" s="175" t="n"/>
      <c r="AC3569" s="175" t="n"/>
      <c r="AD3569" s="175" t="n"/>
      <c r="AE3569" s="175" t="n"/>
      <c r="AF3569" s="175" t="n"/>
      <c r="AG3569" s="175" t="n"/>
      <c r="AH3569" s="175" t="n"/>
      <c r="AI3569" s="175" t="n"/>
      <c r="AJ3569" s="175" t="n"/>
    </row>
    <row r="3570">
      <c r="B3570" s="175" t="n"/>
      <c r="C3570" s="175" t="n"/>
      <c r="D3570" s="175" t="n"/>
      <c r="E3570" s="175" t="n"/>
      <c r="F3570" s="175" t="n"/>
      <c r="G3570" s="175" t="n"/>
      <c r="H3570" s="175" t="n"/>
      <c r="I3570" s="175" t="n"/>
      <c r="J3570" s="175" t="n"/>
      <c r="K3570" s="175" t="n"/>
      <c r="L3570" s="175" t="n"/>
      <c r="M3570" s="175" t="n"/>
      <c r="N3570" s="175" t="n"/>
      <c r="O3570" s="175" t="n"/>
      <c r="P3570" s="175" t="n"/>
      <c r="Q3570" s="175" t="n"/>
      <c r="R3570" s="175" t="n"/>
      <c r="S3570" s="257" t="n"/>
      <c r="U3570" s="296" t="n"/>
      <c r="V3570" s="175" t="n"/>
      <c r="W3570" s="175" t="n"/>
      <c r="X3570" s="175" t="n"/>
      <c r="Y3570" s="175" t="n"/>
      <c r="Z3570" s="175" t="n"/>
      <c r="AA3570" s="175" t="n"/>
      <c r="AB3570" s="175" t="n"/>
      <c r="AC3570" s="175" t="n"/>
      <c r="AD3570" s="175" t="n"/>
      <c r="AE3570" s="175" t="n"/>
      <c r="AF3570" s="175" t="n"/>
      <c r="AG3570" s="175" t="n"/>
      <c r="AH3570" s="175" t="n"/>
      <c r="AI3570" s="175" t="n"/>
      <c r="AJ3570" s="175" t="n"/>
    </row>
    <row r="3571">
      <c r="B3571" s="175" t="n"/>
      <c r="C3571" s="175" t="n"/>
      <c r="D3571" s="175" t="n"/>
      <c r="E3571" s="175" t="n"/>
      <c r="F3571" s="175" t="n"/>
      <c r="G3571" s="175" t="n"/>
      <c r="H3571" s="175" t="n"/>
      <c r="I3571" s="175" t="n"/>
      <c r="J3571" s="175" t="n"/>
      <c r="K3571" s="175" t="n"/>
      <c r="L3571" s="175" t="n"/>
      <c r="M3571" s="175" t="n"/>
      <c r="N3571" s="175" t="n"/>
      <c r="O3571" s="175" t="n"/>
      <c r="P3571" s="175" t="n"/>
      <c r="Q3571" s="175" t="n"/>
      <c r="R3571" s="175" t="n"/>
      <c r="S3571" s="257" t="n"/>
      <c r="U3571" s="296" t="n"/>
      <c r="V3571" s="175" t="n"/>
      <c r="W3571" s="175" t="n"/>
      <c r="X3571" s="175" t="n"/>
      <c r="Y3571" s="175" t="n"/>
      <c r="Z3571" s="175" t="n"/>
      <c r="AA3571" s="175" t="n"/>
      <c r="AB3571" s="175" t="n"/>
      <c r="AC3571" s="175" t="n"/>
      <c r="AD3571" s="175" t="n"/>
      <c r="AE3571" s="175" t="n"/>
      <c r="AF3571" s="175" t="n"/>
      <c r="AG3571" s="175" t="n"/>
      <c r="AH3571" s="175" t="n"/>
      <c r="AI3571" s="175" t="n"/>
      <c r="AJ3571" s="175" t="n"/>
    </row>
    <row r="3572">
      <c r="B3572" s="175" t="n"/>
      <c r="C3572" s="175" t="n"/>
      <c r="D3572" s="175" t="n"/>
      <c r="E3572" s="175" t="n"/>
      <c r="F3572" s="175" t="n"/>
      <c r="G3572" s="175" t="n"/>
      <c r="H3572" s="175" t="n"/>
      <c r="I3572" s="175" t="n"/>
      <c r="J3572" s="175" t="n"/>
      <c r="K3572" s="175" t="n"/>
      <c r="L3572" s="175" t="n"/>
      <c r="M3572" s="175" t="n"/>
      <c r="N3572" s="175" t="n"/>
      <c r="O3572" s="175" t="n"/>
      <c r="P3572" s="175" t="n"/>
      <c r="Q3572" s="175" t="n"/>
      <c r="R3572" s="175" t="n"/>
      <c r="S3572" s="257" t="n"/>
      <c r="U3572" s="296" t="n"/>
      <c r="V3572" s="175" t="n"/>
      <c r="W3572" s="175" t="n"/>
      <c r="X3572" s="175" t="n"/>
      <c r="Y3572" s="175" t="n"/>
      <c r="Z3572" s="175" t="n"/>
      <c r="AA3572" s="175" t="n"/>
      <c r="AB3572" s="175" t="n"/>
      <c r="AC3572" s="175" t="n"/>
      <c r="AD3572" s="175" t="n"/>
      <c r="AE3572" s="175" t="n"/>
      <c r="AF3572" s="175" t="n"/>
      <c r="AG3572" s="175" t="n"/>
      <c r="AH3572" s="175" t="n"/>
      <c r="AI3572" s="175" t="n"/>
      <c r="AJ3572" s="175" t="n"/>
    </row>
    <row r="3573">
      <c r="B3573" s="175" t="n"/>
      <c r="C3573" s="175" t="n"/>
      <c r="D3573" s="175" t="n"/>
      <c r="E3573" s="175" t="n"/>
      <c r="F3573" s="175" t="n"/>
      <c r="G3573" s="175" t="n"/>
      <c r="H3573" s="175" t="n"/>
      <c r="I3573" s="175" t="n"/>
      <c r="J3573" s="175" t="n"/>
      <c r="K3573" s="175" t="n"/>
      <c r="L3573" s="175" t="n"/>
      <c r="M3573" s="175" t="n"/>
      <c r="N3573" s="175" t="n"/>
      <c r="O3573" s="175" t="n"/>
      <c r="P3573" s="175" t="n"/>
      <c r="Q3573" s="175" t="n"/>
      <c r="R3573" s="175" t="n"/>
      <c r="S3573" s="257" t="n"/>
      <c r="U3573" s="296" t="n"/>
      <c r="V3573" s="175" t="n"/>
      <c r="W3573" s="175" t="n"/>
      <c r="X3573" s="175" t="n"/>
      <c r="Y3573" s="175" t="n"/>
      <c r="Z3573" s="175" t="n"/>
      <c r="AA3573" s="175" t="n"/>
      <c r="AB3573" s="175" t="n"/>
      <c r="AC3573" s="175" t="n"/>
      <c r="AD3573" s="175" t="n"/>
      <c r="AE3573" s="175" t="n"/>
      <c r="AF3573" s="175" t="n"/>
      <c r="AG3573" s="175" t="n"/>
      <c r="AH3573" s="175" t="n"/>
      <c r="AI3573" s="175" t="n"/>
      <c r="AJ3573" s="175" t="n"/>
    </row>
    <row r="3574">
      <c r="B3574" s="175" t="n"/>
      <c r="C3574" s="175" t="n"/>
      <c r="D3574" s="175" t="n"/>
      <c r="E3574" s="175" t="n"/>
      <c r="F3574" s="175" t="n"/>
      <c r="G3574" s="175" t="n"/>
      <c r="H3574" s="175" t="n"/>
      <c r="I3574" s="175" t="n"/>
      <c r="J3574" s="175" t="n"/>
      <c r="K3574" s="175" t="n"/>
      <c r="L3574" s="175" t="n"/>
      <c r="M3574" s="175" t="n"/>
      <c r="N3574" s="175" t="n"/>
      <c r="O3574" s="175" t="n"/>
      <c r="P3574" s="175" t="n"/>
      <c r="Q3574" s="175" t="n"/>
      <c r="R3574" s="175" t="n"/>
      <c r="S3574" s="257" t="n"/>
      <c r="U3574" s="296" t="n"/>
      <c r="V3574" s="175" t="n"/>
      <c r="W3574" s="175" t="n"/>
      <c r="X3574" s="175" t="n"/>
      <c r="Y3574" s="175" t="n"/>
      <c r="Z3574" s="175" t="n"/>
      <c r="AA3574" s="175" t="n"/>
      <c r="AB3574" s="175" t="n"/>
      <c r="AC3574" s="175" t="n"/>
      <c r="AD3574" s="175" t="n"/>
      <c r="AE3574" s="175" t="n"/>
      <c r="AF3574" s="175" t="n"/>
      <c r="AG3574" s="175" t="n"/>
      <c r="AH3574" s="175" t="n"/>
      <c r="AI3574" s="175" t="n"/>
      <c r="AJ3574" s="175" t="n"/>
    </row>
    <row r="3575">
      <c r="B3575" s="175" t="n"/>
      <c r="C3575" s="175" t="n"/>
      <c r="D3575" s="175" t="n"/>
      <c r="E3575" s="175" t="n"/>
      <c r="F3575" s="175" t="n"/>
      <c r="G3575" s="175" t="n"/>
      <c r="H3575" s="175" t="n"/>
      <c r="I3575" s="175" t="n"/>
      <c r="J3575" s="175" t="n"/>
      <c r="K3575" s="175" t="n"/>
      <c r="L3575" s="175" t="n"/>
      <c r="M3575" s="175" t="n"/>
      <c r="N3575" s="175" t="n"/>
      <c r="O3575" s="175" t="n"/>
      <c r="P3575" s="175" t="n"/>
      <c r="Q3575" s="175" t="n"/>
      <c r="R3575" s="175" t="n"/>
      <c r="S3575" s="257" t="n"/>
      <c r="U3575" s="296" t="n"/>
      <c r="V3575" s="175" t="n"/>
      <c r="W3575" s="175" t="n"/>
      <c r="X3575" s="175" t="n"/>
      <c r="Y3575" s="175" t="n"/>
      <c r="Z3575" s="175" t="n"/>
      <c r="AA3575" s="175" t="n"/>
      <c r="AB3575" s="175" t="n"/>
      <c r="AC3575" s="175" t="n"/>
      <c r="AD3575" s="175" t="n"/>
      <c r="AE3575" s="175" t="n"/>
      <c r="AF3575" s="175" t="n"/>
      <c r="AG3575" s="175" t="n"/>
      <c r="AH3575" s="175" t="n"/>
      <c r="AI3575" s="175" t="n"/>
      <c r="AJ3575" s="175" t="n"/>
    </row>
    <row r="3576">
      <c r="B3576" s="175" t="n"/>
      <c r="C3576" s="175" t="n"/>
      <c r="D3576" s="175" t="n"/>
      <c r="E3576" s="175" t="n"/>
      <c r="F3576" s="175" t="n"/>
      <c r="G3576" s="175" t="n"/>
      <c r="H3576" s="175" t="n"/>
      <c r="I3576" s="175" t="n"/>
      <c r="J3576" s="175" t="n"/>
      <c r="K3576" s="175" t="n"/>
      <c r="L3576" s="175" t="n"/>
      <c r="M3576" s="175" t="n"/>
      <c r="N3576" s="175" t="n"/>
      <c r="O3576" s="175" t="n"/>
      <c r="P3576" s="175" t="n"/>
      <c r="Q3576" s="175" t="n"/>
      <c r="R3576" s="175" t="n"/>
      <c r="S3576" s="257" t="n"/>
      <c r="U3576" s="296" t="n"/>
      <c r="V3576" s="175" t="n"/>
      <c r="W3576" s="175" t="n"/>
      <c r="X3576" s="175" t="n"/>
      <c r="Y3576" s="175" t="n"/>
      <c r="Z3576" s="175" t="n"/>
      <c r="AA3576" s="175" t="n"/>
      <c r="AB3576" s="175" t="n"/>
      <c r="AC3576" s="175" t="n"/>
      <c r="AD3576" s="175" t="n"/>
      <c r="AE3576" s="175" t="n"/>
      <c r="AF3576" s="175" t="n"/>
      <c r="AG3576" s="175" t="n"/>
      <c r="AH3576" s="175" t="n"/>
      <c r="AI3576" s="175" t="n"/>
      <c r="AJ3576" s="175" t="n"/>
    </row>
    <row r="3577">
      <c r="B3577" s="175" t="n"/>
      <c r="C3577" s="175" t="n"/>
      <c r="D3577" s="175" t="n"/>
      <c r="E3577" s="175" t="n"/>
      <c r="F3577" s="175" t="n"/>
      <c r="G3577" s="175" t="n"/>
      <c r="H3577" s="175" t="n"/>
      <c r="I3577" s="175" t="n"/>
      <c r="J3577" s="175" t="n"/>
      <c r="K3577" s="175" t="n"/>
      <c r="L3577" s="175" t="n"/>
      <c r="M3577" s="175" t="n"/>
      <c r="N3577" s="175" t="n"/>
      <c r="O3577" s="175" t="n"/>
      <c r="P3577" s="175" t="n"/>
      <c r="Q3577" s="175" t="n"/>
      <c r="R3577" s="175" t="n"/>
      <c r="S3577" s="257" t="n"/>
      <c r="U3577" s="296" t="n"/>
      <c r="V3577" s="175" t="n"/>
      <c r="W3577" s="175" t="n"/>
      <c r="X3577" s="175" t="n"/>
      <c r="Y3577" s="175" t="n"/>
      <c r="Z3577" s="175" t="n"/>
      <c r="AA3577" s="175" t="n"/>
      <c r="AB3577" s="175" t="n"/>
      <c r="AC3577" s="175" t="n"/>
      <c r="AD3577" s="175" t="n"/>
      <c r="AE3577" s="175" t="n"/>
      <c r="AF3577" s="175" t="n"/>
      <c r="AG3577" s="175" t="n"/>
      <c r="AH3577" s="175" t="n"/>
      <c r="AI3577" s="175" t="n"/>
      <c r="AJ3577" s="175" t="n"/>
    </row>
    <row r="3578">
      <c r="B3578" s="175" t="n"/>
      <c r="C3578" s="175" t="n"/>
      <c r="D3578" s="175" t="n"/>
      <c r="E3578" s="175" t="n"/>
      <c r="F3578" s="175" t="n"/>
      <c r="G3578" s="175" t="n"/>
      <c r="H3578" s="175" t="n"/>
      <c r="I3578" s="175" t="n"/>
      <c r="J3578" s="175" t="n"/>
      <c r="K3578" s="175" t="n"/>
      <c r="L3578" s="175" t="n"/>
      <c r="M3578" s="175" t="n"/>
      <c r="N3578" s="175" t="n"/>
      <c r="O3578" s="175" t="n"/>
      <c r="P3578" s="175" t="n"/>
      <c r="Q3578" s="175" t="n"/>
      <c r="R3578" s="175" t="n"/>
      <c r="S3578" s="257" t="n"/>
      <c r="U3578" s="296" t="n"/>
      <c r="V3578" s="175" t="n"/>
      <c r="W3578" s="175" t="n"/>
      <c r="X3578" s="175" t="n"/>
      <c r="Y3578" s="175" t="n"/>
      <c r="Z3578" s="175" t="n"/>
      <c r="AA3578" s="175" t="n"/>
      <c r="AB3578" s="175" t="n"/>
      <c r="AC3578" s="175" t="n"/>
      <c r="AD3578" s="175" t="n"/>
      <c r="AE3578" s="175" t="n"/>
      <c r="AF3578" s="175" t="n"/>
      <c r="AG3578" s="175" t="n"/>
      <c r="AH3578" s="175" t="n"/>
      <c r="AI3578" s="175" t="n"/>
      <c r="AJ3578" s="175" t="n"/>
    </row>
    <row r="3579">
      <c r="B3579" s="175" t="n"/>
      <c r="C3579" s="175" t="n"/>
      <c r="D3579" s="175" t="n"/>
      <c r="E3579" s="175" t="n"/>
      <c r="F3579" s="175" t="n"/>
      <c r="G3579" s="175" t="n"/>
      <c r="H3579" s="175" t="n"/>
      <c r="I3579" s="175" t="n"/>
      <c r="J3579" s="175" t="n"/>
      <c r="K3579" s="175" t="n"/>
      <c r="L3579" s="175" t="n"/>
      <c r="M3579" s="175" t="n"/>
      <c r="N3579" s="175" t="n"/>
      <c r="O3579" s="175" t="n"/>
      <c r="P3579" s="175" t="n"/>
      <c r="Q3579" s="175" t="n"/>
      <c r="R3579" s="175" t="n"/>
      <c r="S3579" s="257" t="n"/>
      <c r="U3579" s="296" t="n"/>
      <c r="V3579" s="175" t="n"/>
      <c r="W3579" s="175" t="n"/>
      <c r="X3579" s="175" t="n"/>
      <c r="Y3579" s="175" t="n"/>
      <c r="Z3579" s="175" t="n"/>
      <c r="AA3579" s="175" t="n"/>
      <c r="AB3579" s="175" t="n"/>
      <c r="AC3579" s="175" t="n"/>
      <c r="AD3579" s="175" t="n"/>
      <c r="AE3579" s="175" t="n"/>
      <c r="AF3579" s="175" t="n"/>
      <c r="AG3579" s="175" t="n"/>
      <c r="AH3579" s="175" t="n"/>
      <c r="AI3579" s="175" t="n"/>
      <c r="AJ3579" s="175" t="n"/>
    </row>
    <row r="3580">
      <c r="B3580" s="175" t="n"/>
      <c r="C3580" s="175" t="n"/>
      <c r="D3580" s="175" t="n"/>
      <c r="E3580" s="175" t="n"/>
      <c r="F3580" s="175" t="n"/>
      <c r="G3580" s="175" t="n"/>
      <c r="H3580" s="175" t="n"/>
      <c r="I3580" s="175" t="n"/>
      <c r="J3580" s="175" t="n"/>
      <c r="K3580" s="175" t="n"/>
      <c r="L3580" s="175" t="n"/>
      <c r="M3580" s="175" t="n"/>
      <c r="N3580" s="175" t="n"/>
      <c r="O3580" s="175" t="n"/>
      <c r="P3580" s="175" t="n"/>
      <c r="Q3580" s="175" t="n"/>
      <c r="R3580" s="175" t="n"/>
      <c r="S3580" s="257" t="n"/>
      <c r="U3580" s="296" t="n"/>
      <c r="V3580" s="175" t="n"/>
      <c r="W3580" s="175" t="n"/>
      <c r="X3580" s="175" t="n"/>
      <c r="Y3580" s="175" t="n"/>
      <c r="Z3580" s="175" t="n"/>
      <c r="AA3580" s="175" t="n"/>
      <c r="AB3580" s="175" t="n"/>
      <c r="AC3580" s="175" t="n"/>
      <c r="AD3580" s="175" t="n"/>
      <c r="AE3580" s="175" t="n"/>
      <c r="AF3580" s="175" t="n"/>
      <c r="AG3580" s="175" t="n"/>
      <c r="AH3580" s="175" t="n"/>
      <c r="AI3580" s="175" t="n"/>
      <c r="AJ3580" s="175" t="n"/>
    </row>
    <row r="3581">
      <c r="B3581" s="175" t="n"/>
      <c r="C3581" s="175" t="n"/>
      <c r="D3581" s="175" t="n"/>
      <c r="E3581" s="175" t="n"/>
      <c r="F3581" s="175" t="n"/>
      <c r="G3581" s="175" t="n"/>
      <c r="H3581" s="175" t="n"/>
      <c r="I3581" s="175" t="n"/>
      <c r="J3581" s="175" t="n"/>
      <c r="K3581" s="175" t="n"/>
      <c r="L3581" s="175" t="n"/>
      <c r="M3581" s="175" t="n"/>
      <c r="N3581" s="175" t="n"/>
      <c r="O3581" s="175" t="n"/>
      <c r="P3581" s="175" t="n"/>
      <c r="Q3581" s="175" t="n"/>
      <c r="R3581" s="175" t="n"/>
      <c r="S3581" s="257" t="n"/>
      <c r="U3581" s="296" t="n"/>
      <c r="V3581" s="175" t="n"/>
      <c r="W3581" s="175" t="n"/>
      <c r="X3581" s="175" t="n"/>
      <c r="Y3581" s="175" t="n"/>
      <c r="Z3581" s="175" t="n"/>
      <c r="AA3581" s="175" t="n"/>
      <c r="AB3581" s="175" t="n"/>
      <c r="AC3581" s="175" t="n"/>
      <c r="AD3581" s="175" t="n"/>
      <c r="AE3581" s="175" t="n"/>
      <c r="AF3581" s="175" t="n"/>
      <c r="AG3581" s="175" t="n"/>
      <c r="AH3581" s="175" t="n"/>
      <c r="AI3581" s="175" t="n"/>
      <c r="AJ3581" s="175" t="n"/>
    </row>
    <row r="3582">
      <c r="B3582" s="175" t="n"/>
      <c r="C3582" s="175" t="n"/>
      <c r="D3582" s="175" t="n"/>
      <c r="E3582" s="175" t="n"/>
      <c r="F3582" s="175" t="n"/>
      <c r="G3582" s="175" t="n"/>
      <c r="H3582" s="175" t="n"/>
      <c r="I3582" s="175" t="n"/>
      <c r="J3582" s="175" t="n"/>
      <c r="K3582" s="175" t="n"/>
      <c r="L3582" s="175" t="n"/>
      <c r="M3582" s="175" t="n"/>
      <c r="N3582" s="175" t="n"/>
      <c r="O3582" s="175" t="n"/>
      <c r="P3582" s="175" t="n"/>
      <c r="Q3582" s="175" t="n"/>
      <c r="R3582" s="175" t="n"/>
      <c r="S3582" s="257" t="n"/>
      <c r="U3582" s="296" t="n"/>
      <c r="V3582" s="175" t="n"/>
      <c r="W3582" s="175" t="n"/>
      <c r="X3582" s="175" t="n"/>
      <c r="Y3582" s="175" t="n"/>
      <c r="Z3582" s="175" t="n"/>
      <c r="AA3582" s="175" t="n"/>
      <c r="AB3582" s="175" t="n"/>
      <c r="AC3582" s="175" t="n"/>
      <c r="AD3582" s="175" t="n"/>
      <c r="AE3582" s="175" t="n"/>
      <c r="AF3582" s="175" t="n"/>
      <c r="AG3582" s="175" t="n"/>
      <c r="AH3582" s="175" t="n"/>
      <c r="AI3582" s="175" t="n"/>
      <c r="AJ3582" s="175" t="n"/>
    </row>
    <row r="3583">
      <c r="B3583" s="175" t="n"/>
      <c r="C3583" s="175" t="n"/>
      <c r="D3583" s="175" t="n"/>
      <c r="E3583" s="175" t="n"/>
      <c r="F3583" s="175" t="n"/>
      <c r="G3583" s="175" t="n"/>
      <c r="H3583" s="175" t="n"/>
      <c r="I3583" s="175" t="n"/>
      <c r="J3583" s="175" t="n"/>
      <c r="K3583" s="175" t="n"/>
      <c r="L3583" s="175" t="n"/>
      <c r="M3583" s="175" t="n"/>
      <c r="N3583" s="175" t="n"/>
      <c r="O3583" s="175" t="n"/>
      <c r="P3583" s="175" t="n"/>
      <c r="Q3583" s="175" t="n"/>
      <c r="R3583" s="175" t="n"/>
      <c r="S3583" s="257" t="n"/>
      <c r="U3583" s="296" t="n"/>
      <c r="V3583" s="175" t="n"/>
      <c r="W3583" s="175" t="n"/>
      <c r="X3583" s="175" t="n"/>
      <c r="Y3583" s="175" t="n"/>
      <c r="Z3583" s="175" t="n"/>
      <c r="AA3583" s="175" t="n"/>
      <c r="AB3583" s="175" t="n"/>
      <c r="AC3583" s="175" t="n"/>
      <c r="AD3583" s="175" t="n"/>
      <c r="AE3583" s="175" t="n"/>
      <c r="AF3583" s="175" t="n"/>
      <c r="AG3583" s="175" t="n"/>
      <c r="AH3583" s="175" t="n"/>
      <c r="AI3583" s="175" t="n"/>
      <c r="AJ3583" s="175" t="n"/>
    </row>
    <row r="3584">
      <c r="B3584" s="175" t="n"/>
      <c r="C3584" s="175" t="n"/>
      <c r="D3584" s="175" t="n"/>
      <c r="E3584" s="175" t="n"/>
      <c r="F3584" s="175" t="n"/>
      <c r="G3584" s="175" t="n"/>
      <c r="H3584" s="175" t="n"/>
      <c r="I3584" s="175" t="n"/>
      <c r="J3584" s="175" t="n"/>
      <c r="K3584" s="175" t="n"/>
      <c r="L3584" s="175" t="n"/>
      <c r="M3584" s="175" t="n"/>
      <c r="N3584" s="175" t="n"/>
      <c r="O3584" s="175" t="n"/>
      <c r="P3584" s="175" t="n"/>
      <c r="Q3584" s="175" t="n"/>
      <c r="R3584" s="175" t="n"/>
      <c r="S3584" s="257" t="n"/>
      <c r="U3584" s="296" t="n"/>
      <c r="V3584" s="175" t="n"/>
      <c r="W3584" s="175" t="n"/>
      <c r="X3584" s="175" t="n"/>
      <c r="Y3584" s="175" t="n"/>
      <c r="Z3584" s="175" t="n"/>
      <c r="AA3584" s="175" t="n"/>
      <c r="AB3584" s="175" t="n"/>
      <c r="AC3584" s="175" t="n"/>
      <c r="AD3584" s="175" t="n"/>
      <c r="AE3584" s="175" t="n"/>
      <c r="AF3584" s="175" t="n"/>
      <c r="AG3584" s="175" t="n"/>
      <c r="AH3584" s="175" t="n"/>
      <c r="AI3584" s="175" t="n"/>
      <c r="AJ3584" s="175" t="n"/>
    </row>
    <row r="3585">
      <c r="B3585" s="175" t="n"/>
      <c r="C3585" s="175" t="n"/>
      <c r="D3585" s="175" t="n"/>
      <c r="E3585" s="175" t="n"/>
      <c r="F3585" s="175" t="n"/>
      <c r="G3585" s="175" t="n"/>
      <c r="H3585" s="175" t="n"/>
      <c r="I3585" s="175" t="n"/>
      <c r="J3585" s="175" t="n"/>
      <c r="K3585" s="175" t="n"/>
      <c r="L3585" s="175" t="n"/>
      <c r="M3585" s="175" t="n"/>
      <c r="N3585" s="175" t="n"/>
      <c r="O3585" s="175" t="n"/>
      <c r="P3585" s="175" t="n"/>
      <c r="Q3585" s="175" t="n"/>
      <c r="R3585" s="175" t="n"/>
      <c r="S3585" s="257" t="n"/>
      <c r="U3585" s="296" t="n"/>
      <c r="V3585" s="175" t="n"/>
      <c r="W3585" s="175" t="n"/>
      <c r="X3585" s="175" t="n"/>
      <c r="Y3585" s="175" t="n"/>
      <c r="Z3585" s="175" t="n"/>
      <c r="AA3585" s="175" t="n"/>
      <c r="AB3585" s="175" t="n"/>
      <c r="AC3585" s="175" t="n"/>
      <c r="AD3585" s="175" t="n"/>
      <c r="AE3585" s="175" t="n"/>
      <c r="AF3585" s="175" t="n"/>
      <c r="AG3585" s="175" t="n"/>
      <c r="AH3585" s="175" t="n"/>
      <c r="AI3585" s="175" t="n"/>
      <c r="AJ3585" s="175" t="n"/>
    </row>
    <row r="3586">
      <c r="B3586" s="175" t="n"/>
      <c r="C3586" s="175" t="n"/>
      <c r="D3586" s="175" t="n"/>
      <c r="E3586" s="175" t="n"/>
      <c r="F3586" s="175" t="n"/>
      <c r="G3586" s="175" t="n"/>
      <c r="H3586" s="175" t="n"/>
      <c r="I3586" s="175" t="n"/>
      <c r="J3586" s="175" t="n"/>
      <c r="K3586" s="175" t="n"/>
      <c r="L3586" s="175" t="n"/>
      <c r="M3586" s="175" t="n"/>
      <c r="N3586" s="175" t="n"/>
      <c r="O3586" s="175" t="n"/>
      <c r="P3586" s="175" t="n"/>
      <c r="Q3586" s="175" t="n"/>
      <c r="R3586" s="175" t="n"/>
      <c r="S3586" s="257" t="n"/>
      <c r="U3586" s="296" t="n"/>
      <c r="V3586" s="175" t="n"/>
      <c r="W3586" s="175" t="n"/>
      <c r="X3586" s="175" t="n"/>
      <c r="Y3586" s="175" t="n"/>
      <c r="Z3586" s="175" t="n"/>
      <c r="AA3586" s="175" t="n"/>
      <c r="AB3586" s="175" t="n"/>
      <c r="AC3586" s="175" t="n"/>
      <c r="AD3586" s="175" t="n"/>
      <c r="AE3586" s="175" t="n"/>
      <c r="AF3586" s="175" t="n"/>
      <c r="AG3586" s="175" t="n"/>
      <c r="AH3586" s="175" t="n"/>
      <c r="AI3586" s="175" t="n"/>
      <c r="AJ3586" s="175" t="n"/>
    </row>
    <row r="3587">
      <c r="B3587" s="175" t="n"/>
      <c r="C3587" s="175" t="n"/>
      <c r="D3587" s="175" t="n"/>
      <c r="E3587" s="175" t="n"/>
      <c r="F3587" s="175" t="n"/>
      <c r="G3587" s="175" t="n"/>
      <c r="H3587" s="175" t="n"/>
      <c r="I3587" s="175" t="n"/>
      <c r="J3587" s="175" t="n"/>
      <c r="K3587" s="175" t="n"/>
      <c r="L3587" s="175" t="n"/>
      <c r="M3587" s="175" t="n"/>
      <c r="N3587" s="175" t="n"/>
      <c r="O3587" s="175" t="n"/>
      <c r="P3587" s="175" t="n"/>
      <c r="Q3587" s="175" t="n"/>
      <c r="R3587" s="175" t="n"/>
      <c r="S3587" s="257" t="n"/>
      <c r="U3587" s="296" t="n"/>
      <c r="V3587" s="175" t="n"/>
      <c r="W3587" s="175" t="n"/>
      <c r="X3587" s="175" t="n"/>
      <c r="Y3587" s="175" t="n"/>
      <c r="Z3587" s="175" t="n"/>
      <c r="AA3587" s="175" t="n"/>
      <c r="AB3587" s="175" t="n"/>
      <c r="AC3587" s="175" t="n"/>
      <c r="AD3587" s="175" t="n"/>
      <c r="AE3587" s="175" t="n"/>
      <c r="AF3587" s="175" t="n"/>
      <c r="AG3587" s="175" t="n"/>
      <c r="AH3587" s="175" t="n"/>
      <c r="AI3587" s="175" t="n"/>
      <c r="AJ3587" s="175" t="n"/>
    </row>
    <row r="3588">
      <c r="B3588" s="175" t="n"/>
      <c r="C3588" s="175" t="n"/>
      <c r="D3588" s="175" t="n"/>
      <c r="E3588" s="175" t="n"/>
      <c r="F3588" s="175" t="n"/>
      <c r="G3588" s="175" t="n"/>
      <c r="H3588" s="175" t="n"/>
      <c r="I3588" s="175" t="n"/>
      <c r="J3588" s="175" t="n"/>
      <c r="K3588" s="175" t="n"/>
      <c r="L3588" s="175" t="n"/>
      <c r="M3588" s="175" t="n"/>
      <c r="N3588" s="175" t="n"/>
      <c r="O3588" s="175" t="n"/>
      <c r="P3588" s="175" t="n"/>
      <c r="Q3588" s="175" t="n"/>
      <c r="R3588" s="175" t="n"/>
      <c r="S3588" s="257" t="n"/>
      <c r="U3588" s="296" t="n"/>
      <c r="V3588" s="175" t="n"/>
      <c r="W3588" s="175" t="n"/>
      <c r="X3588" s="175" t="n"/>
      <c r="Y3588" s="175" t="n"/>
      <c r="Z3588" s="175" t="n"/>
      <c r="AA3588" s="175" t="n"/>
      <c r="AB3588" s="175" t="n"/>
      <c r="AC3588" s="175" t="n"/>
      <c r="AD3588" s="175" t="n"/>
      <c r="AE3588" s="175" t="n"/>
      <c r="AF3588" s="175" t="n"/>
      <c r="AG3588" s="175" t="n"/>
      <c r="AH3588" s="175" t="n"/>
      <c r="AI3588" s="175" t="n"/>
      <c r="AJ3588" s="175" t="n"/>
    </row>
    <row r="3589">
      <c r="B3589" s="175" t="n"/>
      <c r="C3589" s="175" t="n"/>
      <c r="D3589" s="175" t="n"/>
      <c r="E3589" s="175" t="n"/>
      <c r="F3589" s="175" t="n"/>
      <c r="G3589" s="175" t="n"/>
      <c r="H3589" s="175" t="n"/>
      <c r="I3589" s="175" t="n"/>
      <c r="J3589" s="175" t="n"/>
      <c r="K3589" s="175" t="n"/>
      <c r="L3589" s="175" t="n"/>
      <c r="M3589" s="175" t="n"/>
      <c r="N3589" s="175" t="n"/>
      <c r="O3589" s="175" t="n"/>
      <c r="P3589" s="175" t="n"/>
      <c r="Q3589" s="175" t="n"/>
      <c r="R3589" s="175" t="n"/>
      <c r="S3589" s="257" t="n"/>
      <c r="U3589" s="296" t="n"/>
      <c r="V3589" s="175" t="n"/>
      <c r="W3589" s="175" t="n"/>
      <c r="X3589" s="175" t="n"/>
      <c r="Y3589" s="175" t="n"/>
      <c r="Z3589" s="175" t="n"/>
      <c r="AA3589" s="175" t="n"/>
      <c r="AB3589" s="175" t="n"/>
      <c r="AC3589" s="175" t="n"/>
      <c r="AD3589" s="175" t="n"/>
      <c r="AE3589" s="175" t="n"/>
      <c r="AF3589" s="175" t="n"/>
      <c r="AG3589" s="175" t="n"/>
      <c r="AH3589" s="175" t="n"/>
      <c r="AI3589" s="175" t="n"/>
      <c r="AJ3589" s="175" t="n"/>
    </row>
    <row r="3590">
      <c r="B3590" s="175" t="n"/>
      <c r="C3590" s="175" t="n"/>
      <c r="D3590" s="175" t="n"/>
      <c r="E3590" s="175" t="n"/>
      <c r="F3590" s="175" t="n"/>
      <c r="G3590" s="175" t="n"/>
      <c r="H3590" s="175" t="n"/>
      <c r="I3590" s="175" t="n"/>
      <c r="J3590" s="175" t="n"/>
      <c r="K3590" s="175" t="n"/>
      <c r="L3590" s="175" t="n"/>
      <c r="M3590" s="175" t="n"/>
      <c r="N3590" s="175" t="n"/>
      <c r="O3590" s="175" t="n"/>
      <c r="P3590" s="175" t="n"/>
      <c r="Q3590" s="175" t="n"/>
      <c r="R3590" s="175" t="n"/>
      <c r="S3590" s="257" t="n"/>
      <c r="U3590" s="296" t="n"/>
      <c r="V3590" s="175" t="n"/>
      <c r="W3590" s="175" t="n"/>
      <c r="X3590" s="175" t="n"/>
      <c r="Y3590" s="175" t="n"/>
      <c r="Z3590" s="175" t="n"/>
      <c r="AA3590" s="175" t="n"/>
      <c r="AB3590" s="175" t="n"/>
      <c r="AC3590" s="175" t="n"/>
      <c r="AD3590" s="175" t="n"/>
      <c r="AE3590" s="175" t="n"/>
      <c r="AF3590" s="175" t="n"/>
      <c r="AG3590" s="175" t="n"/>
      <c r="AH3590" s="175" t="n"/>
      <c r="AI3590" s="175" t="n"/>
      <c r="AJ3590" s="175" t="n"/>
    </row>
    <row r="3591">
      <c r="B3591" s="175" t="n"/>
      <c r="C3591" s="175" t="n"/>
      <c r="D3591" s="175" t="n"/>
      <c r="E3591" s="175" t="n"/>
      <c r="F3591" s="175" t="n"/>
      <c r="G3591" s="175" t="n"/>
      <c r="H3591" s="175" t="n"/>
      <c r="I3591" s="175" t="n"/>
      <c r="J3591" s="175" t="n"/>
      <c r="K3591" s="175" t="n"/>
      <c r="L3591" s="175" t="n"/>
      <c r="M3591" s="175" t="n"/>
      <c r="N3591" s="175" t="n"/>
      <c r="O3591" s="175" t="n"/>
      <c r="P3591" s="175" t="n"/>
      <c r="Q3591" s="175" t="n"/>
      <c r="R3591" s="175" t="n"/>
      <c r="S3591" s="257" t="n"/>
      <c r="U3591" s="296" t="n"/>
      <c r="V3591" s="175" t="n"/>
      <c r="W3591" s="175" t="n"/>
      <c r="X3591" s="175" t="n"/>
      <c r="Y3591" s="175" t="n"/>
      <c r="Z3591" s="175" t="n"/>
      <c r="AA3591" s="175" t="n"/>
      <c r="AB3591" s="175" t="n"/>
      <c r="AC3591" s="175" t="n"/>
      <c r="AD3591" s="175" t="n"/>
      <c r="AE3591" s="175" t="n"/>
      <c r="AF3591" s="175" t="n"/>
      <c r="AG3591" s="175" t="n"/>
      <c r="AH3591" s="175" t="n"/>
      <c r="AI3591" s="175" t="n"/>
      <c r="AJ3591" s="175" t="n"/>
    </row>
    <row r="3592">
      <c r="B3592" s="175" t="n"/>
      <c r="C3592" s="175" t="n"/>
      <c r="D3592" s="175" t="n"/>
      <c r="E3592" s="175" t="n"/>
      <c r="F3592" s="175" t="n"/>
      <c r="G3592" s="175" t="n"/>
      <c r="H3592" s="175" t="n"/>
      <c r="I3592" s="175" t="n"/>
      <c r="J3592" s="175" t="n"/>
      <c r="K3592" s="175" t="n"/>
      <c r="L3592" s="175" t="n"/>
      <c r="M3592" s="175" t="n"/>
      <c r="N3592" s="175" t="n"/>
      <c r="O3592" s="175" t="n"/>
      <c r="P3592" s="175" t="n"/>
      <c r="Q3592" s="175" t="n"/>
      <c r="R3592" s="175" t="n"/>
      <c r="S3592" s="257" t="n"/>
      <c r="U3592" s="296" t="n"/>
      <c r="V3592" s="175" t="n"/>
      <c r="W3592" s="175" t="n"/>
      <c r="X3592" s="175" t="n"/>
      <c r="Y3592" s="175" t="n"/>
      <c r="Z3592" s="175" t="n"/>
      <c r="AA3592" s="175" t="n"/>
      <c r="AB3592" s="175" t="n"/>
      <c r="AC3592" s="175" t="n"/>
      <c r="AD3592" s="175" t="n"/>
      <c r="AE3592" s="175" t="n"/>
      <c r="AF3592" s="175" t="n"/>
      <c r="AG3592" s="175" t="n"/>
      <c r="AH3592" s="175" t="n"/>
      <c r="AI3592" s="175" t="n"/>
      <c r="AJ3592" s="175" t="n"/>
    </row>
    <row r="3593">
      <c r="B3593" s="175" t="n"/>
      <c r="C3593" s="175" t="n"/>
      <c r="D3593" s="175" t="n"/>
      <c r="E3593" s="175" t="n"/>
      <c r="F3593" s="175" t="n"/>
      <c r="G3593" s="175" t="n"/>
      <c r="H3593" s="175" t="n"/>
      <c r="I3593" s="175" t="n"/>
      <c r="J3593" s="175" t="n"/>
      <c r="K3593" s="175" t="n"/>
      <c r="L3593" s="175" t="n"/>
      <c r="M3593" s="175" t="n"/>
      <c r="N3593" s="175" t="n"/>
      <c r="O3593" s="175" t="n"/>
      <c r="P3593" s="175" t="n"/>
      <c r="Q3593" s="175" t="n"/>
      <c r="R3593" s="175" t="n"/>
      <c r="S3593" s="257" t="n"/>
      <c r="U3593" s="296" t="n"/>
      <c r="V3593" s="175" t="n"/>
      <c r="W3593" s="175" t="n"/>
      <c r="X3593" s="175" t="n"/>
      <c r="Y3593" s="175" t="n"/>
      <c r="Z3593" s="175" t="n"/>
      <c r="AA3593" s="175" t="n"/>
      <c r="AB3593" s="175" t="n"/>
      <c r="AC3593" s="175" t="n"/>
      <c r="AD3593" s="175" t="n"/>
      <c r="AE3593" s="175" t="n"/>
      <c r="AF3593" s="175" t="n"/>
      <c r="AG3593" s="175" t="n"/>
      <c r="AH3593" s="175" t="n"/>
      <c r="AI3593" s="175" t="n"/>
      <c r="AJ3593" s="175" t="n"/>
    </row>
    <row r="3594">
      <c r="B3594" s="175" t="n"/>
      <c r="C3594" s="175" t="n"/>
      <c r="D3594" s="175" t="n"/>
      <c r="E3594" s="175" t="n"/>
      <c r="F3594" s="175" t="n"/>
      <c r="G3594" s="175" t="n"/>
      <c r="H3594" s="175" t="n"/>
      <c r="I3594" s="175" t="n"/>
      <c r="J3594" s="175" t="n"/>
      <c r="K3594" s="175" t="n"/>
      <c r="L3594" s="175" t="n"/>
      <c r="M3594" s="175" t="n"/>
      <c r="N3594" s="175" t="n"/>
      <c r="O3594" s="175" t="n"/>
      <c r="P3594" s="175" t="n"/>
      <c r="Q3594" s="175" t="n"/>
      <c r="R3594" s="175" t="n"/>
      <c r="S3594" s="257" t="n"/>
      <c r="U3594" s="296" t="n"/>
      <c r="V3594" s="175" t="n"/>
      <c r="W3594" s="175" t="n"/>
      <c r="X3594" s="175" t="n"/>
      <c r="Y3594" s="175" t="n"/>
      <c r="Z3594" s="175" t="n"/>
      <c r="AA3594" s="175" t="n"/>
      <c r="AB3594" s="175" t="n"/>
      <c r="AC3594" s="175" t="n"/>
      <c r="AD3594" s="175" t="n"/>
      <c r="AE3594" s="175" t="n"/>
      <c r="AF3594" s="175" t="n"/>
      <c r="AG3594" s="175" t="n"/>
      <c r="AH3594" s="175" t="n"/>
      <c r="AI3594" s="175" t="n"/>
      <c r="AJ3594" s="175" t="n"/>
    </row>
    <row r="3595">
      <c r="B3595" s="175" t="n"/>
      <c r="C3595" s="175" t="n"/>
      <c r="D3595" s="175" t="n"/>
      <c r="E3595" s="175" t="n"/>
      <c r="F3595" s="175" t="n"/>
      <c r="G3595" s="175" t="n"/>
      <c r="H3595" s="175" t="n"/>
      <c r="I3595" s="175" t="n"/>
      <c r="J3595" s="175" t="n"/>
      <c r="K3595" s="175" t="n"/>
      <c r="L3595" s="175" t="n"/>
      <c r="M3595" s="175" t="n"/>
      <c r="N3595" s="175" t="n"/>
      <c r="O3595" s="175" t="n"/>
      <c r="P3595" s="175" t="n"/>
      <c r="Q3595" s="175" t="n"/>
      <c r="R3595" s="175" t="n"/>
      <c r="S3595" s="257" t="n"/>
      <c r="U3595" s="296" t="n"/>
      <c r="V3595" s="175" t="n"/>
      <c r="W3595" s="175" t="n"/>
      <c r="X3595" s="175" t="n"/>
      <c r="Y3595" s="175" t="n"/>
      <c r="Z3595" s="175" t="n"/>
      <c r="AA3595" s="175" t="n"/>
      <c r="AB3595" s="175" t="n"/>
      <c r="AC3595" s="175" t="n"/>
      <c r="AD3595" s="175" t="n"/>
      <c r="AE3595" s="175" t="n"/>
      <c r="AF3595" s="175" t="n"/>
      <c r="AG3595" s="175" t="n"/>
      <c r="AH3595" s="175" t="n"/>
      <c r="AI3595" s="175" t="n"/>
      <c r="AJ3595" s="175" t="n"/>
    </row>
    <row r="3596">
      <c r="B3596" s="175" t="n"/>
      <c r="C3596" s="175" t="n"/>
      <c r="D3596" s="175" t="n"/>
      <c r="E3596" s="175" t="n"/>
      <c r="F3596" s="175" t="n"/>
      <c r="G3596" s="175" t="n"/>
      <c r="H3596" s="175" t="n"/>
      <c r="I3596" s="175" t="n"/>
      <c r="J3596" s="175" t="n"/>
      <c r="K3596" s="175" t="n"/>
      <c r="L3596" s="175" t="n"/>
      <c r="M3596" s="175" t="n"/>
      <c r="N3596" s="175" t="n"/>
      <c r="O3596" s="175" t="n"/>
      <c r="P3596" s="175" t="n"/>
      <c r="Q3596" s="175" t="n"/>
      <c r="R3596" s="175" t="n"/>
      <c r="S3596" s="257" t="n"/>
      <c r="U3596" s="296" t="n"/>
      <c r="V3596" s="175" t="n"/>
      <c r="W3596" s="175" t="n"/>
      <c r="X3596" s="175" t="n"/>
      <c r="Y3596" s="175" t="n"/>
      <c r="Z3596" s="175" t="n"/>
      <c r="AA3596" s="175" t="n"/>
      <c r="AB3596" s="175" t="n"/>
      <c r="AC3596" s="175" t="n"/>
      <c r="AD3596" s="175" t="n"/>
      <c r="AE3596" s="175" t="n"/>
      <c r="AF3596" s="175" t="n"/>
      <c r="AG3596" s="175" t="n"/>
      <c r="AH3596" s="175" t="n"/>
      <c r="AI3596" s="175" t="n"/>
      <c r="AJ3596" s="175" t="n"/>
    </row>
    <row r="3597">
      <c r="B3597" s="175" t="n"/>
      <c r="C3597" s="175" t="n"/>
      <c r="D3597" s="175" t="n"/>
      <c r="E3597" s="175" t="n"/>
      <c r="F3597" s="175" t="n"/>
      <c r="G3597" s="175" t="n"/>
      <c r="H3597" s="175" t="n"/>
      <c r="I3597" s="175" t="n"/>
      <c r="J3597" s="175" t="n"/>
      <c r="K3597" s="175" t="n"/>
      <c r="L3597" s="175" t="n"/>
      <c r="M3597" s="175" t="n"/>
      <c r="N3597" s="175" t="n"/>
      <c r="O3597" s="175" t="n"/>
      <c r="P3597" s="175" t="n"/>
      <c r="Q3597" s="175" t="n"/>
      <c r="R3597" s="175" t="n"/>
      <c r="S3597" s="257" t="n"/>
      <c r="U3597" s="296" t="n"/>
      <c r="V3597" s="175" t="n"/>
      <c r="W3597" s="175" t="n"/>
      <c r="X3597" s="175" t="n"/>
      <c r="Y3597" s="175" t="n"/>
      <c r="Z3597" s="175" t="n"/>
      <c r="AA3597" s="175" t="n"/>
      <c r="AB3597" s="175" t="n"/>
      <c r="AC3597" s="175" t="n"/>
      <c r="AD3597" s="175" t="n"/>
      <c r="AE3597" s="175" t="n"/>
      <c r="AF3597" s="175" t="n"/>
      <c r="AG3597" s="175" t="n"/>
      <c r="AH3597" s="175" t="n"/>
      <c r="AI3597" s="175" t="n"/>
      <c r="AJ3597" s="175" t="n"/>
    </row>
    <row r="3598">
      <c r="B3598" s="175" t="n"/>
      <c r="C3598" s="175" t="n"/>
      <c r="D3598" s="175" t="n"/>
      <c r="E3598" s="175" t="n"/>
      <c r="F3598" s="175" t="n"/>
      <c r="G3598" s="175" t="n"/>
      <c r="H3598" s="175" t="n"/>
      <c r="I3598" s="175" t="n"/>
      <c r="J3598" s="175" t="n"/>
      <c r="K3598" s="175" t="n"/>
      <c r="L3598" s="175" t="n"/>
      <c r="M3598" s="175" t="n"/>
      <c r="N3598" s="175" t="n"/>
      <c r="O3598" s="175" t="n"/>
      <c r="P3598" s="175" t="n"/>
      <c r="Q3598" s="175" t="n"/>
      <c r="R3598" s="175" t="n"/>
      <c r="S3598" s="257" t="n"/>
      <c r="U3598" s="296" t="n"/>
      <c r="V3598" s="175" t="n"/>
      <c r="W3598" s="175" t="n"/>
      <c r="X3598" s="175" t="n"/>
      <c r="Y3598" s="175" t="n"/>
      <c r="Z3598" s="175" t="n"/>
      <c r="AA3598" s="175" t="n"/>
      <c r="AB3598" s="175" t="n"/>
      <c r="AC3598" s="175" t="n"/>
      <c r="AD3598" s="175" t="n"/>
      <c r="AE3598" s="175" t="n"/>
      <c r="AF3598" s="175" t="n"/>
      <c r="AG3598" s="175" t="n"/>
      <c r="AH3598" s="175" t="n"/>
      <c r="AI3598" s="175" t="n"/>
      <c r="AJ3598" s="175" t="n"/>
    </row>
    <row r="3599">
      <c r="B3599" s="175" t="n"/>
      <c r="C3599" s="175" t="n"/>
      <c r="D3599" s="175" t="n"/>
      <c r="E3599" s="175" t="n"/>
      <c r="F3599" s="175" t="n"/>
      <c r="G3599" s="175" t="n"/>
      <c r="H3599" s="175" t="n"/>
      <c r="I3599" s="175" t="n"/>
      <c r="J3599" s="175" t="n"/>
      <c r="K3599" s="175" t="n"/>
      <c r="L3599" s="175" t="n"/>
      <c r="M3599" s="175" t="n"/>
      <c r="N3599" s="175" t="n"/>
      <c r="O3599" s="175" t="n"/>
      <c r="P3599" s="175" t="n"/>
      <c r="Q3599" s="175" t="n"/>
      <c r="R3599" s="175" t="n"/>
      <c r="S3599" s="257" t="n"/>
      <c r="U3599" s="296" t="n"/>
      <c r="V3599" s="175" t="n"/>
      <c r="W3599" s="175" t="n"/>
      <c r="X3599" s="175" t="n"/>
      <c r="Y3599" s="175" t="n"/>
      <c r="Z3599" s="175" t="n"/>
      <c r="AA3599" s="175" t="n"/>
      <c r="AB3599" s="175" t="n"/>
      <c r="AC3599" s="175" t="n"/>
      <c r="AD3599" s="175" t="n"/>
      <c r="AE3599" s="175" t="n"/>
      <c r="AF3599" s="175" t="n"/>
      <c r="AG3599" s="175" t="n"/>
      <c r="AH3599" s="175" t="n"/>
      <c r="AI3599" s="175" t="n"/>
      <c r="AJ3599" s="175" t="n"/>
    </row>
    <row r="3600">
      <c r="B3600" s="175" t="n"/>
      <c r="C3600" s="175" t="n"/>
      <c r="D3600" s="175" t="n"/>
      <c r="E3600" s="175" t="n"/>
      <c r="F3600" s="175" t="n"/>
      <c r="G3600" s="175" t="n"/>
      <c r="H3600" s="175" t="n"/>
      <c r="I3600" s="175" t="n"/>
      <c r="J3600" s="175" t="n"/>
      <c r="K3600" s="175" t="n"/>
      <c r="L3600" s="175" t="n"/>
      <c r="M3600" s="175" t="n"/>
      <c r="N3600" s="175" t="n"/>
      <c r="O3600" s="175" t="n"/>
      <c r="P3600" s="175" t="n"/>
      <c r="Q3600" s="175" t="n"/>
      <c r="R3600" s="175" t="n"/>
      <c r="S3600" s="257" t="n"/>
      <c r="U3600" s="296" t="n"/>
      <c r="V3600" s="175" t="n"/>
      <c r="W3600" s="175" t="n"/>
      <c r="X3600" s="175" t="n"/>
      <c r="Y3600" s="175" t="n"/>
      <c r="Z3600" s="175" t="n"/>
      <c r="AA3600" s="175" t="n"/>
      <c r="AB3600" s="175" t="n"/>
      <c r="AC3600" s="175" t="n"/>
      <c r="AD3600" s="175" t="n"/>
      <c r="AE3600" s="175" t="n"/>
      <c r="AF3600" s="175" t="n"/>
      <c r="AG3600" s="175" t="n"/>
      <c r="AH3600" s="175" t="n"/>
      <c r="AI3600" s="175" t="n"/>
      <c r="AJ3600" s="175" t="n"/>
    </row>
    <row r="3601">
      <c r="B3601" s="175" t="n"/>
      <c r="C3601" s="175" t="n"/>
      <c r="D3601" s="175" t="n"/>
      <c r="E3601" s="175" t="n"/>
      <c r="F3601" s="175" t="n"/>
      <c r="G3601" s="175" t="n"/>
      <c r="H3601" s="175" t="n"/>
      <c r="I3601" s="175" t="n"/>
      <c r="J3601" s="175" t="n"/>
      <c r="K3601" s="175" t="n"/>
      <c r="L3601" s="175" t="n"/>
      <c r="M3601" s="175" t="n"/>
      <c r="N3601" s="175" t="n"/>
      <c r="O3601" s="175" t="n"/>
      <c r="P3601" s="175" t="n"/>
      <c r="Q3601" s="175" t="n"/>
      <c r="R3601" s="175" t="n"/>
      <c r="S3601" s="257" t="n"/>
      <c r="U3601" s="296" t="n"/>
      <c r="V3601" s="175" t="n"/>
      <c r="W3601" s="175" t="n"/>
      <c r="X3601" s="175" t="n"/>
      <c r="Y3601" s="175" t="n"/>
      <c r="Z3601" s="175" t="n"/>
      <c r="AA3601" s="175" t="n"/>
      <c r="AB3601" s="175" t="n"/>
      <c r="AC3601" s="175" t="n"/>
      <c r="AD3601" s="175" t="n"/>
      <c r="AE3601" s="175" t="n"/>
      <c r="AF3601" s="175" t="n"/>
      <c r="AG3601" s="175" t="n"/>
      <c r="AH3601" s="175" t="n"/>
      <c r="AI3601" s="175" t="n"/>
      <c r="AJ3601" s="175" t="n"/>
    </row>
    <row r="3602">
      <c r="B3602" s="175" t="n"/>
      <c r="C3602" s="175" t="n"/>
      <c r="D3602" s="175" t="n"/>
      <c r="E3602" s="175" t="n"/>
      <c r="F3602" s="175" t="n"/>
      <c r="G3602" s="175" t="n"/>
      <c r="H3602" s="175" t="n"/>
      <c r="I3602" s="175" t="n"/>
      <c r="J3602" s="175" t="n"/>
      <c r="K3602" s="175" t="n"/>
      <c r="L3602" s="175" t="n"/>
      <c r="M3602" s="175" t="n"/>
      <c r="N3602" s="175" t="n"/>
      <c r="O3602" s="175" t="n"/>
      <c r="P3602" s="175" t="n"/>
      <c r="Q3602" s="175" t="n"/>
      <c r="R3602" s="175" t="n"/>
      <c r="S3602" s="257" t="n"/>
      <c r="U3602" s="296" t="n"/>
      <c r="V3602" s="175" t="n"/>
      <c r="W3602" s="175" t="n"/>
      <c r="X3602" s="175" t="n"/>
      <c r="Y3602" s="175" t="n"/>
      <c r="Z3602" s="175" t="n"/>
      <c r="AA3602" s="175" t="n"/>
      <c r="AB3602" s="175" t="n"/>
      <c r="AC3602" s="175" t="n"/>
      <c r="AD3602" s="175" t="n"/>
      <c r="AE3602" s="175" t="n"/>
      <c r="AF3602" s="175" t="n"/>
      <c r="AG3602" s="175" t="n"/>
      <c r="AH3602" s="175" t="n"/>
      <c r="AI3602" s="175" t="n"/>
      <c r="AJ3602" s="175" t="n"/>
    </row>
    <row r="3603">
      <c r="B3603" s="175" t="n"/>
      <c r="C3603" s="175" t="n"/>
      <c r="D3603" s="175" t="n"/>
      <c r="E3603" s="175" t="n"/>
      <c r="F3603" s="175" t="n"/>
      <c r="G3603" s="175" t="n"/>
      <c r="H3603" s="175" t="n"/>
      <c r="I3603" s="175" t="n"/>
      <c r="J3603" s="175" t="n"/>
      <c r="K3603" s="175" t="n"/>
      <c r="L3603" s="175" t="n"/>
      <c r="M3603" s="175" t="n"/>
      <c r="N3603" s="175" t="n"/>
      <c r="O3603" s="175" t="n"/>
      <c r="P3603" s="175" t="n"/>
      <c r="Q3603" s="175" t="n"/>
      <c r="R3603" s="175" t="n"/>
      <c r="S3603" s="257" t="n"/>
      <c r="U3603" s="296" t="n"/>
      <c r="V3603" s="175" t="n"/>
      <c r="W3603" s="175" t="n"/>
      <c r="X3603" s="175" t="n"/>
      <c r="Y3603" s="175" t="n"/>
      <c r="Z3603" s="175" t="n"/>
      <c r="AA3603" s="175" t="n"/>
      <c r="AB3603" s="175" t="n"/>
      <c r="AC3603" s="175" t="n"/>
      <c r="AD3603" s="175" t="n"/>
      <c r="AE3603" s="175" t="n"/>
      <c r="AF3603" s="175" t="n"/>
      <c r="AG3603" s="175" t="n"/>
      <c r="AH3603" s="175" t="n"/>
      <c r="AI3603" s="175" t="n"/>
      <c r="AJ3603" s="175" t="n"/>
    </row>
    <row r="3604">
      <c r="B3604" s="175" t="n"/>
      <c r="C3604" s="175" t="n"/>
      <c r="D3604" s="175" t="n"/>
      <c r="E3604" s="175" t="n"/>
      <c r="F3604" s="175" t="n"/>
      <c r="G3604" s="175" t="n"/>
      <c r="H3604" s="175" t="n"/>
      <c r="I3604" s="175" t="n"/>
      <c r="J3604" s="175" t="n"/>
      <c r="K3604" s="175" t="n"/>
      <c r="L3604" s="175" t="n"/>
      <c r="M3604" s="175" t="n"/>
      <c r="N3604" s="175" t="n"/>
      <c r="O3604" s="175" t="n"/>
      <c r="P3604" s="175" t="n"/>
      <c r="Q3604" s="175" t="n"/>
      <c r="R3604" s="175" t="n"/>
      <c r="S3604" s="257" t="n"/>
      <c r="U3604" s="296" t="n"/>
      <c r="V3604" s="175" t="n"/>
      <c r="W3604" s="175" t="n"/>
      <c r="X3604" s="175" t="n"/>
      <c r="Y3604" s="175" t="n"/>
      <c r="Z3604" s="175" t="n"/>
      <c r="AA3604" s="175" t="n"/>
      <c r="AB3604" s="175" t="n"/>
      <c r="AC3604" s="175" t="n"/>
      <c r="AD3604" s="175" t="n"/>
      <c r="AE3604" s="175" t="n"/>
      <c r="AF3604" s="175" t="n"/>
      <c r="AG3604" s="175" t="n"/>
      <c r="AH3604" s="175" t="n"/>
      <c r="AI3604" s="175" t="n"/>
      <c r="AJ3604" s="175" t="n"/>
    </row>
    <row r="3605">
      <c r="B3605" s="175" t="n"/>
      <c r="C3605" s="175" t="n"/>
      <c r="D3605" s="175" t="n"/>
      <c r="E3605" s="175" t="n"/>
      <c r="F3605" s="175" t="n"/>
      <c r="G3605" s="175" t="n"/>
      <c r="H3605" s="175" t="n"/>
      <c r="I3605" s="175" t="n"/>
      <c r="J3605" s="175" t="n"/>
      <c r="K3605" s="175" t="n"/>
      <c r="L3605" s="175" t="n"/>
      <c r="M3605" s="175" t="n"/>
      <c r="N3605" s="175" t="n"/>
      <c r="O3605" s="175" t="n"/>
      <c r="P3605" s="175" t="n"/>
      <c r="Q3605" s="175" t="n"/>
      <c r="R3605" s="175" t="n"/>
      <c r="S3605" s="257" t="n"/>
      <c r="U3605" s="296" t="n"/>
      <c r="V3605" s="175" t="n"/>
      <c r="W3605" s="175" t="n"/>
      <c r="X3605" s="175" t="n"/>
      <c r="Y3605" s="175" t="n"/>
      <c r="Z3605" s="175" t="n"/>
      <c r="AA3605" s="175" t="n"/>
      <c r="AB3605" s="175" t="n"/>
      <c r="AC3605" s="175" t="n"/>
      <c r="AD3605" s="175" t="n"/>
      <c r="AE3605" s="175" t="n"/>
      <c r="AF3605" s="175" t="n"/>
      <c r="AG3605" s="175" t="n"/>
      <c r="AH3605" s="175" t="n"/>
      <c r="AI3605" s="175" t="n"/>
      <c r="AJ3605" s="175" t="n"/>
    </row>
    <row r="3606">
      <c r="B3606" s="175" t="n"/>
      <c r="C3606" s="175" t="n"/>
      <c r="D3606" s="175" t="n"/>
      <c r="E3606" s="175" t="n"/>
      <c r="F3606" s="175" t="n"/>
      <c r="G3606" s="175" t="n"/>
      <c r="H3606" s="175" t="n"/>
      <c r="I3606" s="175" t="n"/>
      <c r="J3606" s="175" t="n"/>
      <c r="K3606" s="175" t="n"/>
      <c r="L3606" s="175" t="n"/>
      <c r="M3606" s="175" t="n"/>
      <c r="N3606" s="175" t="n"/>
      <c r="O3606" s="175" t="n"/>
      <c r="P3606" s="175" t="n"/>
      <c r="Q3606" s="175" t="n"/>
      <c r="R3606" s="175" t="n"/>
      <c r="S3606" s="257" t="n"/>
      <c r="U3606" s="296" t="n"/>
      <c r="V3606" s="175" t="n"/>
      <c r="W3606" s="175" t="n"/>
      <c r="X3606" s="175" t="n"/>
      <c r="Y3606" s="175" t="n"/>
      <c r="Z3606" s="175" t="n"/>
      <c r="AA3606" s="175" t="n"/>
      <c r="AB3606" s="175" t="n"/>
      <c r="AC3606" s="175" t="n"/>
      <c r="AD3606" s="175" t="n"/>
      <c r="AE3606" s="175" t="n"/>
      <c r="AF3606" s="175" t="n"/>
      <c r="AG3606" s="175" t="n"/>
      <c r="AH3606" s="175" t="n"/>
      <c r="AI3606" s="175" t="n"/>
      <c r="AJ3606" s="175" t="n"/>
    </row>
    <row r="3607">
      <c r="B3607" s="175" t="n"/>
      <c r="C3607" s="175" t="n"/>
      <c r="D3607" s="175" t="n"/>
      <c r="E3607" s="175" t="n"/>
      <c r="F3607" s="175" t="n"/>
      <c r="G3607" s="175" t="n"/>
      <c r="H3607" s="175" t="n"/>
      <c r="I3607" s="175" t="n"/>
      <c r="J3607" s="175" t="n"/>
      <c r="K3607" s="175" t="n"/>
      <c r="L3607" s="175" t="n"/>
      <c r="M3607" s="175" t="n"/>
      <c r="N3607" s="175" t="n"/>
      <c r="O3607" s="175" t="n"/>
      <c r="P3607" s="175" t="n"/>
      <c r="Q3607" s="175" t="n"/>
      <c r="R3607" s="175" t="n"/>
      <c r="S3607" s="257" t="n"/>
      <c r="U3607" s="296" t="n"/>
      <c r="V3607" s="175" t="n"/>
      <c r="W3607" s="175" t="n"/>
      <c r="X3607" s="175" t="n"/>
      <c r="Y3607" s="175" t="n"/>
      <c r="Z3607" s="175" t="n"/>
      <c r="AA3607" s="175" t="n"/>
      <c r="AB3607" s="175" t="n"/>
      <c r="AC3607" s="175" t="n"/>
      <c r="AD3607" s="175" t="n"/>
      <c r="AE3607" s="175" t="n"/>
      <c r="AF3607" s="175" t="n"/>
      <c r="AG3607" s="175" t="n"/>
      <c r="AH3607" s="175" t="n"/>
      <c r="AI3607" s="175" t="n"/>
      <c r="AJ3607" s="175" t="n"/>
    </row>
    <row r="3608">
      <c r="B3608" s="175" t="n"/>
      <c r="C3608" s="175" t="n"/>
      <c r="D3608" s="175" t="n"/>
      <c r="E3608" s="175" t="n"/>
      <c r="F3608" s="175" t="n"/>
      <c r="G3608" s="175" t="n"/>
      <c r="H3608" s="175" t="n"/>
      <c r="I3608" s="175" t="n"/>
      <c r="J3608" s="175" t="n"/>
      <c r="K3608" s="175" t="n"/>
      <c r="L3608" s="175" t="n"/>
      <c r="M3608" s="175" t="n"/>
      <c r="N3608" s="175" t="n"/>
      <c r="O3608" s="175" t="n"/>
      <c r="P3608" s="175" t="n"/>
      <c r="Q3608" s="175" t="n"/>
      <c r="R3608" s="175" t="n"/>
      <c r="S3608" s="257" t="n"/>
      <c r="U3608" s="296" t="n"/>
      <c r="V3608" s="175" t="n"/>
      <c r="W3608" s="175" t="n"/>
      <c r="X3608" s="175" t="n"/>
      <c r="Y3608" s="175" t="n"/>
      <c r="Z3608" s="175" t="n"/>
      <c r="AA3608" s="175" t="n"/>
      <c r="AB3608" s="175" t="n"/>
      <c r="AC3608" s="175" t="n"/>
      <c r="AD3608" s="175" t="n"/>
      <c r="AE3608" s="175" t="n"/>
      <c r="AF3608" s="175" t="n"/>
      <c r="AG3608" s="175" t="n"/>
      <c r="AH3608" s="175" t="n"/>
      <c r="AI3608" s="175" t="n"/>
      <c r="AJ3608" s="175" t="n"/>
    </row>
    <row r="3609">
      <c r="B3609" s="175" t="n"/>
      <c r="C3609" s="175" t="n"/>
      <c r="D3609" s="175" t="n"/>
      <c r="E3609" s="175" t="n"/>
      <c r="F3609" s="175" t="n"/>
      <c r="G3609" s="175" t="n"/>
      <c r="H3609" s="175" t="n"/>
      <c r="I3609" s="175" t="n"/>
      <c r="J3609" s="175" t="n"/>
      <c r="K3609" s="175" t="n"/>
      <c r="L3609" s="175" t="n"/>
      <c r="M3609" s="175" t="n"/>
      <c r="N3609" s="175" t="n"/>
      <c r="O3609" s="175" t="n"/>
      <c r="P3609" s="175" t="n"/>
      <c r="Q3609" s="175" t="n"/>
      <c r="R3609" s="175" t="n"/>
      <c r="S3609" s="257" t="n"/>
      <c r="U3609" s="296" t="n"/>
      <c r="V3609" s="175" t="n"/>
      <c r="W3609" s="175" t="n"/>
      <c r="X3609" s="175" t="n"/>
      <c r="Y3609" s="175" t="n"/>
      <c r="Z3609" s="175" t="n"/>
      <c r="AA3609" s="175" t="n"/>
      <c r="AB3609" s="175" t="n"/>
      <c r="AC3609" s="175" t="n"/>
      <c r="AD3609" s="175" t="n"/>
      <c r="AE3609" s="175" t="n"/>
      <c r="AF3609" s="175" t="n"/>
      <c r="AG3609" s="175" t="n"/>
      <c r="AH3609" s="175" t="n"/>
      <c r="AI3609" s="175" t="n"/>
      <c r="AJ3609" s="175" t="n"/>
    </row>
    <row r="3610">
      <c r="B3610" s="175" t="n"/>
      <c r="C3610" s="175" t="n"/>
      <c r="D3610" s="175" t="n"/>
      <c r="E3610" s="175" t="n"/>
      <c r="F3610" s="175" t="n"/>
      <c r="G3610" s="175" t="n"/>
      <c r="H3610" s="175" t="n"/>
      <c r="I3610" s="175" t="n"/>
      <c r="J3610" s="175" t="n"/>
      <c r="K3610" s="175" t="n"/>
      <c r="L3610" s="175" t="n"/>
      <c r="M3610" s="175" t="n"/>
      <c r="N3610" s="175" t="n"/>
      <c r="O3610" s="175" t="n"/>
      <c r="P3610" s="175" t="n"/>
      <c r="Q3610" s="175" t="n"/>
      <c r="R3610" s="175" t="n"/>
      <c r="S3610" s="257" t="n"/>
      <c r="U3610" s="296" t="n"/>
      <c r="V3610" s="175" t="n"/>
      <c r="W3610" s="175" t="n"/>
      <c r="X3610" s="175" t="n"/>
      <c r="Y3610" s="175" t="n"/>
      <c r="Z3610" s="175" t="n"/>
      <c r="AA3610" s="175" t="n"/>
      <c r="AB3610" s="175" t="n"/>
      <c r="AC3610" s="175" t="n"/>
      <c r="AD3610" s="175" t="n"/>
      <c r="AE3610" s="175" t="n"/>
      <c r="AF3610" s="175" t="n"/>
      <c r="AG3610" s="175" t="n"/>
      <c r="AH3610" s="175" t="n"/>
      <c r="AI3610" s="175" t="n"/>
      <c r="AJ3610" s="175" t="n"/>
    </row>
    <row r="3611">
      <c r="B3611" s="175" t="n"/>
      <c r="C3611" s="175" t="n"/>
      <c r="D3611" s="175" t="n"/>
      <c r="E3611" s="175" t="n"/>
      <c r="F3611" s="175" t="n"/>
      <c r="G3611" s="175" t="n"/>
      <c r="H3611" s="175" t="n"/>
      <c r="I3611" s="175" t="n"/>
      <c r="J3611" s="175" t="n"/>
      <c r="K3611" s="175" t="n"/>
      <c r="L3611" s="175" t="n"/>
      <c r="M3611" s="175" t="n"/>
      <c r="N3611" s="175" t="n"/>
      <c r="O3611" s="175" t="n"/>
      <c r="P3611" s="175" t="n"/>
      <c r="Q3611" s="175" t="n"/>
      <c r="R3611" s="175" t="n"/>
      <c r="S3611" s="257" t="n"/>
      <c r="U3611" s="296" t="n"/>
      <c r="V3611" s="175" t="n"/>
      <c r="W3611" s="175" t="n"/>
      <c r="X3611" s="175" t="n"/>
      <c r="Y3611" s="175" t="n"/>
      <c r="Z3611" s="175" t="n"/>
      <c r="AA3611" s="175" t="n"/>
      <c r="AB3611" s="175" t="n"/>
      <c r="AC3611" s="175" t="n"/>
      <c r="AD3611" s="175" t="n"/>
      <c r="AE3611" s="175" t="n"/>
      <c r="AF3611" s="175" t="n"/>
      <c r="AG3611" s="175" t="n"/>
      <c r="AH3611" s="175" t="n"/>
      <c r="AI3611" s="175" t="n"/>
      <c r="AJ3611" s="175" t="n"/>
    </row>
    <row r="3612">
      <c r="B3612" s="175" t="n"/>
      <c r="C3612" s="175" t="n"/>
      <c r="D3612" s="175" t="n"/>
      <c r="E3612" s="175" t="n"/>
      <c r="F3612" s="175" t="n"/>
      <c r="G3612" s="175" t="n"/>
      <c r="H3612" s="175" t="n"/>
      <c r="I3612" s="175" t="n"/>
      <c r="J3612" s="175" t="n"/>
      <c r="K3612" s="175" t="n"/>
      <c r="L3612" s="175" t="n"/>
      <c r="M3612" s="175" t="n"/>
      <c r="N3612" s="175" t="n"/>
      <c r="O3612" s="175" t="n"/>
      <c r="P3612" s="175" t="n"/>
      <c r="Q3612" s="175" t="n"/>
      <c r="R3612" s="175" t="n"/>
      <c r="S3612" s="257" t="n"/>
      <c r="U3612" s="296" t="n"/>
      <c r="V3612" s="175" t="n"/>
      <c r="W3612" s="175" t="n"/>
      <c r="X3612" s="175" t="n"/>
      <c r="Y3612" s="175" t="n"/>
      <c r="Z3612" s="175" t="n"/>
      <c r="AA3612" s="175" t="n"/>
      <c r="AB3612" s="175" t="n"/>
      <c r="AC3612" s="175" t="n"/>
      <c r="AD3612" s="175" t="n"/>
      <c r="AE3612" s="175" t="n"/>
      <c r="AF3612" s="175" t="n"/>
      <c r="AG3612" s="175" t="n"/>
      <c r="AH3612" s="175" t="n"/>
      <c r="AI3612" s="175" t="n"/>
      <c r="AJ3612" s="175" t="n"/>
    </row>
    <row r="3613">
      <c r="B3613" s="175" t="n"/>
      <c r="C3613" s="175" t="n"/>
      <c r="D3613" s="175" t="n"/>
      <c r="E3613" s="175" t="n"/>
      <c r="F3613" s="175" t="n"/>
      <c r="G3613" s="175" t="n"/>
      <c r="H3613" s="175" t="n"/>
      <c r="I3613" s="175" t="n"/>
      <c r="J3613" s="175" t="n"/>
      <c r="K3613" s="175" t="n"/>
      <c r="L3613" s="175" t="n"/>
      <c r="M3613" s="175" t="n"/>
      <c r="N3613" s="175" t="n"/>
      <c r="O3613" s="175" t="n"/>
      <c r="P3613" s="175" t="n"/>
      <c r="Q3613" s="175" t="n"/>
      <c r="R3613" s="175" t="n"/>
      <c r="S3613" s="257" t="n"/>
      <c r="U3613" s="296" t="n"/>
      <c r="V3613" s="175" t="n"/>
      <c r="W3613" s="175" t="n"/>
      <c r="X3613" s="175" t="n"/>
      <c r="Y3613" s="175" t="n"/>
      <c r="Z3613" s="175" t="n"/>
      <c r="AA3613" s="175" t="n"/>
      <c r="AB3613" s="175" t="n"/>
      <c r="AC3613" s="175" t="n"/>
      <c r="AD3613" s="175" t="n"/>
      <c r="AE3613" s="175" t="n"/>
      <c r="AF3613" s="175" t="n"/>
      <c r="AG3613" s="175" t="n"/>
      <c r="AH3613" s="175" t="n"/>
      <c r="AI3613" s="175" t="n"/>
      <c r="AJ3613" s="175" t="n"/>
    </row>
    <row r="3614">
      <c r="B3614" s="175" t="n"/>
      <c r="C3614" s="175" t="n"/>
      <c r="D3614" s="175" t="n"/>
      <c r="E3614" s="175" t="n"/>
      <c r="F3614" s="175" t="n"/>
      <c r="G3614" s="175" t="n"/>
      <c r="H3614" s="175" t="n"/>
      <c r="I3614" s="175" t="n"/>
      <c r="J3614" s="175" t="n"/>
      <c r="K3614" s="175" t="n"/>
      <c r="L3614" s="175" t="n"/>
      <c r="M3614" s="175" t="n"/>
      <c r="N3614" s="175" t="n"/>
      <c r="O3614" s="175" t="n"/>
      <c r="P3614" s="175" t="n"/>
      <c r="Q3614" s="175" t="n"/>
      <c r="R3614" s="175" t="n"/>
      <c r="S3614" s="257" t="n"/>
      <c r="U3614" s="296" t="n"/>
      <c r="V3614" s="175" t="n"/>
      <c r="W3614" s="175" t="n"/>
      <c r="X3614" s="175" t="n"/>
      <c r="Y3614" s="175" t="n"/>
      <c r="Z3614" s="175" t="n"/>
      <c r="AA3614" s="175" t="n"/>
      <c r="AB3614" s="175" t="n"/>
      <c r="AC3614" s="175" t="n"/>
      <c r="AD3614" s="175" t="n"/>
      <c r="AE3614" s="175" t="n"/>
      <c r="AF3614" s="175" t="n"/>
      <c r="AG3614" s="175" t="n"/>
      <c r="AH3614" s="175" t="n"/>
      <c r="AI3614" s="175" t="n"/>
      <c r="AJ3614" s="175" t="n"/>
    </row>
    <row r="3615">
      <c r="B3615" s="175" t="n"/>
      <c r="C3615" s="175" t="n"/>
      <c r="D3615" s="175" t="n"/>
      <c r="E3615" s="175" t="n"/>
      <c r="F3615" s="175" t="n"/>
      <c r="G3615" s="175" t="n"/>
      <c r="H3615" s="175" t="n"/>
      <c r="I3615" s="175" t="n"/>
      <c r="J3615" s="175" t="n"/>
      <c r="K3615" s="175" t="n"/>
      <c r="L3615" s="175" t="n"/>
      <c r="M3615" s="175" t="n"/>
      <c r="N3615" s="175" t="n"/>
      <c r="O3615" s="175" t="n"/>
      <c r="P3615" s="175" t="n"/>
      <c r="Q3615" s="175" t="n"/>
      <c r="R3615" s="175" t="n"/>
      <c r="S3615" s="257" t="n"/>
      <c r="U3615" s="296" t="n"/>
      <c r="V3615" s="175" t="n"/>
      <c r="W3615" s="175" t="n"/>
      <c r="X3615" s="175" t="n"/>
      <c r="Y3615" s="175" t="n"/>
      <c r="Z3615" s="175" t="n"/>
      <c r="AA3615" s="175" t="n"/>
      <c r="AB3615" s="175" t="n"/>
      <c r="AC3615" s="175" t="n"/>
      <c r="AD3615" s="175" t="n"/>
      <c r="AE3615" s="175" t="n"/>
      <c r="AF3615" s="175" t="n"/>
      <c r="AG3615" s="175" t="n"/>
      <c r="AH3615" s="175" t="n"/>
      <c r="AI3615" s="175" t="n"/>
      <c r="AJ3615" s="175" t="n"/>
    </row>
    <row r="3616">
      <c r="B3616" s="175" t="n"/>
      <c r="C3616" s="175" t="n"/>
      <c r="D3616" s="175" t="n"/>
      <c r="E3616" s="175" t="n"/>
      <c r="F3616" s="175" t="n"/>
      <c r="G3616" s="175" t="n"/>
      <c r="H3616" s="175" t="n"/>
      <c r="I3616" s="175" t="n"/>
      <c r="J3616" s="175" t="n"/>
      <c r="K3616" s="175" t="n"/>
      <c r="L3616" s="175" t="n"/>
      <c r="M3616" s="175" t="n"/>
      <c r="N3616" s="175" t="n"/>
      <c r="O3616" s="175" t="n"/>
      <c r="P3616" s="175" t="n"/>
      <c r="Q3616" s="175" t="n"/>
      <c r="R3616" s="175" t="n"/>
      <c r="S3616" s="257" t="n"/>
      <c r="U3616" s="296" t="n"/>
      <c r="V3616" s="175" t="n"/>
      <c r="W3616" s="175" t="n"/>
      <c r="X3616" s="175" t="n"/>
      <c r="Y3616" s="175" t="n"/>
      <c r="Z3616" s="175" t="n"/>
      <c r="AA3616" s="175" t="n"/>
      <c r="AB3616" s="175" t="n"/>
      <c r="AC3616" s="175" t="n"/>
      <c r="AD3616" s="175" t="n"/>
      <c r="AE3616" s="175" t="n"/>
      <c r="AF3616" s="175" t="n"/>
      <c r="AG3616" s="175" t="n"/>
      <c r="AH3616" s="175" t="n"/>
      <c r="AI3616" s="175" t="n"/>
      <c r="AJ3616" s="175" t="n"/>
    </row>
    <row r="3617">
      <c r="B3617" s="175" t="n"/>
      <c r="C3617" s="175" t="n"/>
      <c r="D3617" s="175" t="n"/>
      <c r="E3617" s="175" t="n"/>
      <c r="F3617" s="175" t="n"/>
      <c r="G3617" s="175" t="n"/>
      <c r="H3617" s="175" t="n"/>
      <c r="I3617" s="175" t="n"/>
      <c r="J3617" s="175" t="n"/>
      <c r="K3617" s="175" t="n"/>
      <c r="L3617" s="175" t="n"/>
      <c r="M3617" s="175" t="n"/>
      <c r="N3617" s="175" t="n"/>
      <c r="O3617" s="175" t="n"/>
      <c r="P3617" s="175" t="n"/>
      <c r="Q3617" s="175" t="n"/>
      <c r="R3617" s="175" t="n"/>
      <c r="S3617" s="257" t="n"/>
      <c r="U3617" s="296" t="n"/>
      <c r="V3617" s="175" t="n"/>
      <c r="W3617" s="175" t="n"/>
      <c r="X3617" s="175" t="n"/>
      <c r="Y3617" s="175" t="n"/>
      <c r="Z3617" s="175" t="n"/>
      <c r="AA3617" s="175" t="n"/>
      <c r="AB3617" s="175" t="n"/>
      <c r="AC3617" s="175" t="n"/>
      <c r="AD3617" s="175" t="n"/>
      <c r="AE3617" s="175" t="n"/>
      <c r="AF3617" s="175" t="n"/>
      <c r="AG3617" s="175" t="n"/>
      <c r="AH3617" s="175" t="n"/>
      <c r="AI3617" s="175" t="n"/>
      <c r="AJ3617" s="175" t="n"/>
    </row>
    <row r="3618">
      <c r="B3618" s="175" t="n"/>
      <c r="C3618" s="175" t="n"/>
      <c r="D3618" s="175" t="n"/>
      <c r="E3618" s="175" t="n"/>
      <c r="F3618" s="175" t="n"/>
      <c r="G3618" s="175" t="n"/>
      <c r="H3618" s="175" t="n"/>
      <c r="I3618" s="175" t="n"/>
      <c r="J3618" s="175" t="n"/>
      <c r="K3618" s="175" t="n"/>
      <c r="L3618" s="175" t="n"/>
      <c r="M3618" s="175" t="n"/>
      <c r="N3618" s="175" t="n"/>
      <c r="O3618" s="175" t="n"/>
      <c r="P3618" s="175" t="n"/>
      <c r="Q3618" s="175" t="n"/>
      <c r="R3618" s="175" t="n"/>
      <c r="S3618" s="257" t="n"/>
      <c r="U3618" s="296" t="n"/>
      <c r="V3618" s="175" t="n"/>
      <c r="W3618" s="175" t="n"/>
      <c r="X3618" s="175" t="n"/>
      <c r="Y3618" s="175" t="n"/>
      <c r="Z3618" s="175" t="n"/>
      <c r="AA3618" s="175" t="n"/>
      <c r="AB3618" s="175" t="n"/>
      <c r="AC3618" s="175" t="n"/>
      <c r="AD3618" s="175" t="n"/>
      <c r="AE3618" s="175" t="n"/>
      <c r="AF3618" s="175" t="n"/>
      <c r="AG3618" s="175" t="n"/>
      <c r="AH3618" s="175" t="n"/>
      <c r="AI3618" s="175" t="n"/>
      <c r="AJ3618" s="175" t="n"/>
    </row>
    <row r="3619">
      <c r="B3619" s="175" t="n"/>
      <c r="C3619" s="175" t="n"/>
      <c r="D3619" s="175" t="n"/>
      <c r="E3619" s="175" t="n"/>
      <c r="F3619" s="175" t="n"/>
      <c r="G3619" s="175" t="n"/>
      <c r="H3619" s="175" t="n"/>
      <c r="I3619" s="175" t="n"/>
      <c r="J3619" s="175" t="n"/>
      <c r="K3619" s="175" t="n"/>
      <c r="L3619" s="175" t="n"/>
      <c r="M3619" s="175" t="n"/>
      <c r="N3619" s="175" t="n"/>
      <c r="O3619" s="175" t="n"/>
      <c r="P3619" s="175" t="n"/>
      <c r="Q3619" s="175" t="n"/>
      <c r="R3619" s="175" t="n"/>
      <c r="S3619" s="257" t="n"/>
      <c r="U3619" s="296" t="n"/>
      <c r="V3619" s="175" t="n"/>
      <c r="W3619" s="175" t="n"/>
      <c r="X3619" s="175" t="n"/>
      <c r="Y3619" s="175" t="n"/>
      <c r="Z3619" s="175" t="n"/>
      <c r="AA3619" s="175" t="n"/>
      <c r="AB3619" s="175" t="n"/>
      <c r="AC3619" s="175" t="n"/>
      <c r="AD3619" s="175" t="n"/>
      <c r="AE3619" s="175" t="n"/>
      <c r="AF3619" s="175" t="n"/>
      <c r="AG3619" s="175" t="n"/>
      <c r="AH3619" s="175" t="n"/>
      <c r="AI3619" s="175" t="n"/>
      <c r="AJ3619" s="175" t="n"/>
    </row>
    <row r="3620">
      <c r="B3620" s="175" t="n"/>
      <c r="C3620" s="175" t="n"/>
      <c r="D3620" s="175" t="n"/>
      <c r="E3620" s="175" t="n"/>
      <c r="F3620" s="175" t="n"/>
      <c r="G3620" s="175" t="n"/>
      <c r="H3620" s="175" t="n"/>
      <c r="I3620" s="175" t="n"/>
      <c r="J3620" s="175" t="n"/>
      <c r="K3620" s="175" t="n"/>
      <c r="L3620" s="175" t="n"/>
      <c r="M3620" s="175" t="n"/>
      <c r="N3620" s="175" t="n"/>
      <c r="O3620" s="175" t="n"/>
      <c r="P3620" s="175" t="n"/>
      <c r="Q3620" s="175" t="n"/>
      <c r="R3620" s="175" t="n"/>
      <c r="S3620" s="257" t="n"/>
      <c r="U3620" s="296" t="n"/>
      <c r="V3620" s="175" t="n"/>
      <c r="W3620" s="175" t="n"/>
      <c r="X3620" s="175" t="n"/>
      <c r="Y3620" s="175" t="n"/>
      <c r="Z3620" s="175" t="n"/>
      <c r="AA3620" s="175" t="n"/>
      <c r="AB3620" s="175" t="n"/>
      <c r="AC3620" s="175" t="n"/>
      <c r="AD3620" s="175" t="n"/>
      <c r="AE3620" s="175" t="n"/>
      <c r="AF3620" s="175" t="n"/>
      <c r="AG3620" s="175" t="n"/>
      <c r="AH3620" s="175" t="n"/>
      <c r="AI3620" s="175" t="n"/>
      <c r="AJ3620" s="175" t="n"/>
    </row>
    <row r="3621">
      <c r="B3621" s="175" t="n"/>
      <c r="C3621" s="175" t="n"/>
      <c r="D3621" s="175" t="n"/>
      <c r="E3621" s="175" t="n"/>
      <c r="F3621" s="175" t="n"/>
      <c r="G3621" s="175" t="n"/>
      <c r="H3621" s="175" t="n"/>
      <c r="I3621" s="175" t="n"/>
      <c r="J3621" s="175" t="n"/>
      <c r="K3621" s="175" t="n"/>
      <c r="L3621" s="175" t="n"/>
      <c r="M3621" s="175" t="n"/>
      <c r="N3621" s="175" t="n"/>
      <c r="O3621" s="175" t="n"/>
      <c r="P3621" s="175" t="n"/>
      <c r="Q3621" s="175" t="n"/>
      <c r="R3621" s="175" t="n"/>
      <c r="S3621" s="257" t="n"/>
      <c r="U3621" s="296" t="n"/>
      <c r="V3621" s="175" t="n"/>
      <c r="W3621" s="175" t="n"/>
      <c r="X3621" s="175" t="n"/>
      <c r="Y3621" s="175" t="n"/>
      <c r="Z3621" s="175" t="n"/>
      <c r="AA3621" s="175" t="n"/>
      <c r="AB3621" s="175" t="n"/>
      <c r="AC3621" s="175" t="n"/>
      <c r="AD3621" s="175" t="n"/>
      <c r="AE3621" s="175" t="n"/>
      <c r="AF3621" s="175" t="n"/>
      <c r="AG3621" s="175" t="n"/>
      <c r="AH3621" s="175" t="n"/>
      <c r="AI3621" s="175" t="n"/>
      <c r="AJ3621" s="175" t="n"/>
    </row>
    <row r="3622">
      <c r="B3622" s="175" t="n"/>
      <c r="C3622" s="175" t="n"/>
      <c r="D3622" s="175" t="n"/>
      <c r="E3622" s="175" t="n"/>
      <c r="F3622" s="175" t="n"/>
      <c r="G3622" s="175" t="n"/>
      <c r="H3622" s="175" t="n"/>
      <c r="I3622" s="175" t="n"/>
      <c r="J3622" s="175" t="n"/>
      <c r="K3622" s="175" t="n"/>
      <c r="L3622" s="175" t="n"/>
      <c r="M3622" s="175" t="n"/>
      <c r="N3622" s="175" t="n"/>
      <c r="O3622" s="175" t="n"/>
      <c r="P3622" s="175" t="n"/>
      <c r="Q3622" s="175" t="n"/>
      <c r="R3622" s="175" t="n"/>
      <c r="S3622" s="257" t="n"/>
      <c r="U3622" s="296" t="n"/>
      <c r="V3622" s="175" t="n"/>
      <c r="W3622" s="175" t="n"/>
      <c r="X3622" s="175" t="n"/>
      <c r="Y3622" s="175" t="n"/>
      <c r="Z3622" s="175" t="n"/>
      <c r="AA3622" s="175" t="n"/>
      <c r="AB3622" s="175" t="n"/>
      <c r="AC3622" s="175" t="n"/>
      <c r="AD3622" s="175" t="n"/>
      <c r="AE3622" s="175" t="n"/>
      <c r="AF3622" s="175" t="n"/>
      <c r="AG3622" s="175" t="n"/>
      <c r="AH3622" s="175" t="n"/>
      <c r="AI3622" s="175" t="n"/>
      <c r="AJ3622" s="175" t="n"/>
    </row>
    <row r="3623">
      <c r="B3623" s="175" t="n"/>
      <c r="C3623" s="175" t="n"/>
      <c r="D3623" s="175" t="n"/>
      <c r="E3623" s="175" t="n"/>
      <c r="F3623" s="175" t="n"/>
      <c r="G3623" s="175" t="n"/>
      <c r="H3623" s="175" t="n"/>
      <c r="I3623" s="175" t="n"/>
      <c r="J3623" s="175" t="n"/>
      <c r="K3623" s="175" t="n"/>
      <c r="L3623" s="175" t="n"/>
      <c r="M3623" s="175" t="n"/>
      <c r="N3623" s="175" t="n"/>
      <c r="O3623" s="175" t="n"/>
      <c r="P3623" s="175" t="n"/>
      <c r="Q3623" s="175" t="n"/>
      <c r="R3623" s="175" t="n"/>
      <c r="S3623" s="257" t="n"/>
      <c r="U3623" s="296" t="n"/>
      <c r="V3623" s="175" t="n"/>
      <c r="W3623" s="175" t="n"/>
      <c r="X3623" s="175" t="n"/>
      <c r="Y3623" s="175" t="n"/>
      <c r="Z3623" s="175" t="n"/>
      <c r="AA3623" s="175" t="n"/>
      <c r="AB3623" s="175" t="n"/>
      <c r="AC3623" s="175" t="n"/>
      <c r="AD3623" s="175" t="n"/>
      <c r="AE3623" s="175" t="n"/>
      <c r="AF3623" s="175" t="n"/>
      <c r="AG3623" s="175" t="n"/>
      <c r="AH3623" s="175" t="n"/>
      <c r="AI3623" s="175" t="n"/>
      <c r="AJ3623" s="175" t="n"/>
    </row>
    <row r="3624">
      <c r="B3624" s="175" t="n"/>
      <c r="C3624" s="175" t="n"/>
      <c r="D3624" s="175" t="n"/>
      <c r="E3624" s="175" t="n"/>
      <c r="F3624" s="175" t="n"/>
      <c r="G3624" s="175" t="n"/>
      <c r="H3624" s="175" t="n"/>
      <c r="I3624" s="175" t="n"/>
      <c r="J3624" s="175" t="n"/>
      <c r="K3624" s="175" t="n"/>
      <c r="L3624" s="175" t="n"/>
      <c r="M3624" s="175" t="n"/>
      <c r="N3624" s="175" t="n"/>
      <c r="O3624" s="175" t="n"/>
      <c r="P3624" s="175" t="n"/>
      <c r="Q3624" s="175" t="n"/>
      <c r="R3624" s="175" t="n"/>
      <c r="S3624" s="257" t="n"/>
      <c r="U3624" s="296" t="n"/>
      <c r="V3624" s="175" t="n"/>
      <c r="W3624" s="175" t="n"/>
      <c r="X3624" s="175" t="n"/>
      <c r="Y3624" s="175" t="n"/>
      <c r="Z3624" s="175" t="n"/>
      <c r="AA3624" s="175" t="n"/>
      <c r="AB3624" s="175" t="n"/>
      <c r="AC3624" s="175" t="n"/>
      <c r="AD3624" s="175" t="n"/>
      <c r="AE3624" s="175" t="n"/>
      <c r="AF3624" s="175" t="n"/>
      <c r="AG3624" s="175" t="n"/>
      <c r="AH3624" s="175" t="n"/>
      <c r="AI3624" s="175" t="n"/>
      <c r="AJ3624" s="175" t="n"/>
    </row>
    <row r="3625">
      <c r="B3625" s="175" t="n"/>
      <c r="C3625" s="175" t="n"/>
      <c r="D3625" s="175" t="n"/>
      <c r="E3625" s="175" t="n"/>
      <c r="F3625" s="175" t="n"/>
      <c r="G3625" s="175" t="n"/>
      <c r="H3625" s="175" t="n"/>
      <c r="I3625" s="175" t="n"/>
      <c r="J3625" s="175" t="n"/>
      <c r="K3625" s="175" t="n"/>
      <c r="L3625" s="175" t="n"/>
      <c r="M3625" s="175" t="n"/>
      <c r="N3625" s="175" t="n"/>
      <c r="O3625" s="175" t="n"/>
      <c r="P3625" s="175" t="n"/>
      <c r="Q3625" s="175" t="n"/>
      <c r="R3625" s="175" t="n"/>
      <c r="S3625" s="257" t="n"/>
      <c r="U3625" s="296" t="n"/>
      <c r="V3625" s="175" t="n"/>
      <c r="W3625" s="175" t="n"/>
      <c r="X3625" s="175" t="n"/>
      <c r="Y3625" s="175" t="n"/>
      <c r="Z3625" s="175" t="n"/>
      <c r="AA3625" s="175" t="n"/>
      <c r="AB3625" s="175" t="n"/>
      <c r="AC3625" s="175" t="n"/>
      <c r="AD3625" s="175" t="n"/>
      <c r="AE3625" s="175" t="n"/>
      <c r="AF3625" s="175" t="n"/>
      <c r="AG3625" s="175" t="n"/>
      <c r="AH3625" s="175" t="n"/>
      <c r="AI3625" s="175" t="n"/>
      <c r="AJ3625" s="175" t="n"/>
    </row>
    <row r="3626">
      <c r="B3626" s="175" t="n"/>
      <c r="C3626" s="175" t="n"/>
      <c r="D3626" s="175" t="n"/>
      <c r="E3626" s="175" t="n"/>
      <c r="F3626" s="175" t="n"/>
      <c r="G3626" s="175" t="n"/>
      <c r="H3626" s="175" t="n"/>
      <c r="I3626" s="175" t="n"/>
      <c r="J3626" s="175" t="n"/>
      <c r="K3626" s="175" t="n"/>
      <c r="L3626" s="175" t="n"/>
      <c r="M3626" s="175" t="n"/>
      <c r="N3626" s="175" t="n"/>
      <c r="O3626" s="175" t="n"/>
      <c r="P3626" s="175" t="n"/>
      <c r="Q3626" s="175" t="n"/>
      <c r="R3626" s="175" t="n"/>
      <c r="S3626" s="257" t="n"/>
      <c r="U3626" s="296" t="n"/>
      <c r="V3626" s="175" t="n"/>
      <c r="W3626" s="175" t="n"/>
      <c r="X3626" s="175" t="n"/>
      <c r="Y3626" s="175" t="n"/>
      <c r="Z3626" s="175" t="n"/>
      <c r="AA3626" s="175" t="n"/>
      <c r="AB3626" s="175" t="n"/>
      <c r="AC3626" s="175" t="n"/>
      <c r="AD3626" s="175" t="n"/>
      <c r="AE3626" s="175" t="n"/>
      <c r="AF3626" s="175" t="n"/>
      <c r="AG3626" s="175" t="n"/>
      <c r="AH3626" s="175" t="n"/>
      <c r="AI3626" s="175" t="n"/>
      <c r="AJ3626" s="175" t="n"/>
    </row>
    <row r="3627">
      <c r="B3627" s="175" t="n"/>
      <c r="C3627" s="175" t="n"/>
      <c r="D3627" s="175" t="n"/>
      <c r="E3627" s="175" t="n"/>
      <c r="F3627" s="175" t="n"/>
      <c r="G3627" s="175" t="n"/>
      <c r="H3627" s="175" t="n"/>
      <c r="I3627" s="175" t="n"/>
      <c r="J3627" s="175" t="n"/>
      <c r="K3627" s="175" t="n"/>
      <c r="L3627" s="175" t="n"/>
      <c r="M3627" s="175" t="n"/>
      <c r="N3627" s="175" t="n"/>
      <c r="O3627" s="175" t="n"/>
      <c r="P3627" s="175" t="n"/>
      <c r="Q3627" s="175" t="n"/>
      <c r="R3627" s="175" t="n"/>
      <c r="S3627" s="257" t="n"/>
      <c r="U3627" s="296" t="n"/>
      <c r="V3627" s="175" t="n"/>
      <c r="W3627" s="175" t="n"/>
      <c r="X3627" s="175" t="n"/>
      <c r="Y3627" s="175" t="n"/>
      <c r="Z3627" s="175" t="n"/>
      <c r="AA3627" s="175" t="n"/>
      <c r="AB3627" s="175" t="n"/>
      <c r="AC3627" s="175" t="n"/>
      <c r="AD3627" s="175" t="n"/>
      <c r="AE3627" s="175" t="n"/>
      <c r="AF3627" s="175" t="n"/>
      <c r="AG3627" s="175" t="n"/>
      <c r="AH3627" s="175" t="n"/>
      <c r="AI3627" s="175" t="n"/>
      <c r="AJ3627" s="175" t="n"/>
    </row>
    <row r="3628">
      <c r="B3628" s="175" t="n"/>
      <c r="C3628" s="175" t="n"/>
      <c r="D3628" s="175" t="n"/>
      <c r="E3628" s="175" t="n"/>
      <c r="F3628" s="175" t="n"/>
      <c r="G3628" s="175" t="n"/>
      <c r="H3628" s="175" t="n"/>
      <c r="I3628" s="175" t="n"/>
      <c r="J3628" s="175" t="n"/>
      <c r="K3628" s="175" t="n"/>
      <c r="L3628" s="175" t="n"/>
      <c r="M3628" s="175" t="n"/>
      <c r="N3628" s="175" t="n"/>
      <c r="O3628" s="175" t="n"/>
      <c r="P3628" s="175" t="n"/>
      <c r="Q3628" s="175" t="n"/>
      <c r="R3628" s="175" t="n"/>
      <c r="S3628" s="257" t="n"/>
      <c r="U3628" s="296" t="n"/>
      <c r="V3628" s="175" t="n"/>
      <c r="W3628" s="175" t="n"/>
      <c r="X3628" s="175" t="n"/>
      <c r="Y3628" s="175" t="n"/>
      <c r="Z3628" s="175" t="n"/>
      <c r="AA3628" s="175" t="n"/>
      <c r="AB3628" s="175" t="n"/>
      <c r="AC3628" s="175" t="n"/>
      <c r="AD3628" s="175" t="n"/>
      <c r="AE3628" s="175" t="n"/>
      <c r="AF3628" s="175" t="n"/>
      <c r="AG3628" s="175" t="n"/>
      <c r="AH3628" s="175" t="n"/>
      <c r="AI3628" s="175" t="n"/>
      <c r="AJ3628" s="175" t="n"/>
    </row>
    <row r="3629">
      <c r="B3629" s="175" t="n"/>
      <c r="C3629" s="175" t="n"/>
      <c r="D3629" s="175" t="n"/>
      <c r="E3629" s="175" t="n"/>
      <c r="F3629" s="175" t="n"/>
      <c r="G3629" s="175" t="n"/>
      <c r="H3629" s="175" t="n"/>
      <c r="I3629" s="175" t="n"/>
      <c r="J3629" s="175" t="n"/>
      <c r="K3629" s="175" t="n"/>
      <c r="L3629" s="175" t="n"/>
      <c r="M3629" s="175" t="n"/>
      <c r="N3629" s="175" t="n"/>
      <c r="O3629" s="175" t="n"/>
      <c r="P3629" s="175" t="n"/>
      <c r="Q3629" s="175" t="n"/>
      <c r="R3629" s="175" t="n"/>
      <c r="S3629" s="257" t="n"/>
      <c r="U3629" s="296" t="n"/>
      <c r="V3629" s="175" t="n"/>
      <c r="W3629" s="175" t="n"/>
      <c r="X3629" s="175" t="n"/>
      <c r="Y3629" s="175" t="n"/>
      <c r="Z3629" s="175" t="n"/>
      <c r="AA3629" s="175" t="n"/>
      <c r="AB3629" s="175" t="n"/>
      <c r="AC3629" s="175" t="n"/>
      <c r="AD3629" s="175" t="n"/>
      <c r="AE3629" s="175" t="n"/>
      <c r="AF3629" s="175" t="n"/>
      <c r="AG3629" s="175" t="n"/>
      <c r="AH3629" s="175" t="n"/>
      <c r="AI3629" s="175" t="n"/>
      <c r="AJ3629" s="175" t="n"/>
    </row>
    <row r="3630">
      <c r="B3630" s="175" t="n"/>
      <c r="C3630" s="175" t="n"/>
      <c r="D3630" s="175" t="n"/>
      <c r="E3630" s="175" t="n"/>
      <c r="F3630" s="175" t="n"/>
      <c r="G3630" s="175" t="n"/>
      <c r="H3630" s="175" t="n"/>
      <c r="I3630" s="175" t="n"/>
      <c r="J3630" s="175" t="n"/>
      <c r="K3630" s="175" t="n"/>
      <c r="L3630" s="175" t="n"/>
      <c r="M3630" s="175" t="n"/>
      <c r="N3630" s="175" t="n"/>
      <c r="O3630" s="175" t="n"/>
      <c r="P3630" s="175" t="n"/>
      <c r="Q3630" s="175" t="n"/>
      <c r="R3630" s="175" t="n"/>
      <c r="S3630" s="257" t="n"/>
      <c r="U3630" s="296" t="n"/>
      <c r="V3630" s="175" t="n"/>
      <c r="W3630" s="175" t="n"/>
      <c r="X3630" s="175" t="n"/>
      <c r="Y3630" s="175" t="n"/>
      <c r="Z3630" s="175" t="n"/>
      <c r="AA3630" s="175" t="n"/>
      <c r="AB3630" s="175" t="n"/>
      <c r="AC3630" s="175" t="n"/>
      <c r="AD3630" s="175" t="n"/>
      <c r="AE3630" s="175" t="n"/>
      <c r="AF3630" s="175" t="n"/>
      <c r="AG3630" s="175" t="n"/>
      <c r="AH3630" s="175" t="n"/>
      <c r="AI3630" s="175" t="n"/>
      <c r="AJ3630" s="175" t="n"/>
    </row>
    <row r="3631">
      <c r="B3631" s="175" t="n"/>
      <c r="C3631" s="175" t="n"/>
      <c r="D3631" s="175" t="n"/>
      <c r="E3631" s="175" t="n"/>
      <c r="F3631" s="175" t="n"/>
      <c r="G3631" s="175" t="n"/>
      <c r="H3631" s="175" t="n"/>
      <c r="I3631" s="175" t="n"/>
      <c r="J3631" s="175" t="n"/>
      <c r="K3631" s="175" t="n"/>
      <c r="L3631" s="175" t="n"/>
      <c r="M3631" s="175" t="n"/>
      <c r="N3631" s="175" t="n"/>
      <c r="O3631" s="175" t="n"/>
      <c r="P3631" s="175" t="n"/>
      <c r="Q3631" s="175" t="n"/>
      <c r="R3631" s="175" t="n"/>
      <c r="S3631" s="257" t="n"/>
      <c r="U3631" s="296" t="n"/>
      <c r="V3631" s="175" t="n"/>
      <c r="W3631" s="175" t="n"/>
      <c r="X3631" s="175" t="n"/>
      <c r="Y3631" s="175" t="n"/>
      <c r="Z3631" s="175" t="n"/>
      <c r="AA3631" s="175" t="n"/>
      <c r="AB3631" s="175" t="n"/>
      <c r="AC3631" s="175" t="n"/>
      <c r="AD3631" s="175" t="n"/>
      <c r="AE3631" s="175" t="n"/>
      <c r="AF3631" s="175" t="n"/>
      <c r="AG3631" s="175" t="n"/>
      <c r="AH3631" s="175" t="n"/>
      <c r="AI3631" s="175" t="n"/>
      <c r="AJ3631" s="175" t="n"/>
    </row>
    <row r="3632">
      <c r="B3632" s="175" t="n"/>
      <c r="C3632" s="175" t="n"/>
      <c r="D3632" s="175" t="n"/>
      <c r="E3632" s="175" t="n"/>
      <c r="F3632" s="175" t="n"/>
      <c r="G3632" s="175" t="n"/>
      <c r="H3632" s="175" t="n"/>
      <c r="I3632" s="175" t="n"/>
      <c r="J3632" s="175" t="n"/>
      <c r="K3632" s="175" t="n"/>
      <c r="L3632" s="175" t="n"/>
      <c r="M3632" s="175" t="n"/>
      <c r="N3632" s="175" t="n"/>
      <c r="O3632" s="175" t="n"/>
      <c r="P3632" s="175" t="n"/>
      <c r="Q3632" s="175" t="n"/>
      <c r="R3632" s="175" t="n"/>
      <c r="S3632" s="257" t="n"/>
      <c r="U3632" s="296" t="n"/>
      <c r="V3632" s="175" t="n"/>
      <c r="W3632" s="175" t="n"/>
      <c r="X3632" s="175" t="n"/>
      <c r="Y3632" s="175" t="n"/>
      <c r="Z3632" s="175" t="n"/>
      <c r="AA3632" s="175" t="n"/>
      <c r="AB3632" s="175" t="n"/>
      <c r="AC3632" s="175" t="n"/>
      <c r="AD3632" s="175" t="n"/>
      <c r="AE3632" s="175" t="n"/>
      <c r="AF3632" s="175" t="n"/>
      <c r="AG3632" s="175" t="n"/>
      <c r="AH3632" s="175" t="n"/>
      <c r="AI3632" s="175" t="n"/>
      <c r="AJ3632" s="175" t="n"/>
    </row>
    <row r="3633">
      <c r="B3633" s="175" t="n"/>
      <c r="C3633" s="175" t="n"/>
      <c r="D3633" s="175" t="n"/>
      <c r="E3633" s="175" t="n"/>
      <c r="F3633" s="175" t="n"/>
      <c r="G3633" s="175" t="n"/>
      <c r="H3633" s="175" t="n"/>
      <c r="I3633" s="175" t="n"/>
      <c r="J3633" s="175" t="n"/>
      <c r="K3633" s="175" t="n"/>
      <c r="L3633" s="175" t="n"/>
      <c r="M3633" s="175" t="n"/>
      <c r="N3633" s="175" t="n"/>
      <c r="O3633" s="175" t="n"/>
      <c r="P3633" s="175" t="n"/>
      <c r="Q3633" s="175" t="n"/>
      <c r="R3633" s="175" t="n"/>
      <c r="S3633" s="257" t="n"/>
      <c r="U3633" s="296" t="n"/>
      <c r="V3633" s="175" t="n"/>
      <c r="W3633" s="175" t="n"/>
      <c r="X3633" s="175" t="n"/>
      <c r="Y3633" s="175" t="n"/>
      <c r="Z3633" s="175" t="n"/>
      <c r="AA3633" s="175" t="n"/>
      <c r="AB3633" s="175" t="n"/>
      <c r="AC3633" s="175" t="n"/>
      <c r="AD3633" s="175" t="n"/>
      <c r="AE3633" s="175" t="n"/>
      <c r="AF3633" s="175" t="n"/>
      <c r="AG3633" s="175" t="n"/>
      <c r="AH3633" s="175" t="n"/>
      <c r="AI3633" s="175" t="n"/>
      <c r="AJ3633" s="175" t="n"/>
    </row>
    <row r="3634">
      <c r="B3634" s="175" t="n"/>
      <c r="C3634" s="175" t="n"/>
      <c r="D3634" s="175" t="n"/>
      <c r="E3634" s="175" t="n"/>
      <c r="F3634" s="175" t="n"/>
      <c r="G3634" s="175" t="n"/>
      <c r="H3634" s="175" t="n"/>
      <c r="I3634" s="175" t="n"/>
      <c r="J3634" s="175" t="n"/>
      <c r="K3634" s="175" t="n"/>
      <c r="L3634" s="175" t="n"/>
      <c r="M3634" s="175" t="n"/>
      <c r="N3634" s="175" t="n"/>
      <c r="O3634" s="175" t="n"/>
      <c r="P3634" s="175" t="n"/>
      <c r="Q3634" s="175" t="n"/>
      <c r="R3634" s="175" t="n"/>
      <c r="S3634" s="257" t="n"/>
      <c r="U3634" s="296" t="n"/>
      <c r="V3634" s="175" t="n"/>
      <c r="W3634" s="175" t="n"/>
      <c r="X3634" s="175" t="n"/>
      <c r="Y3634" s="175" t="n"/>
      <c r="Z3634" s="175" t="n"/>
      <c r="AA3634" s="175" t="n"/>
      <c r="AB3634" s="175" t="n"/>
      <c r="AC3634" s="175" t="n"/>
      <c r="AD3634" s="175" t="n"/>
      <c r="AE3634" s="175" t="n"/>
      <c r="AF3634" s="175" t="n"/>
      <c r="AG3634" s="175" t="n"/>
      <c r="AH3634" s="175" t="n"/>
      <c r="AI3634" s="175" t="n"/>
      <c r="AJ3634" s="175" t="n"/>
    </row>
    <row r="3635">
      <c r="B3635" s="175" t="n"/>
      <c r="C3635" s="175" t="n"/>
      <c r="D3635" s="175" t="n"/>
      <c r="E3635" s="175" t="n"/>
      <c r="F3635" s="175" t="n"/>
      <c r="G3635" s="175" t="n"/>
      <c r="H3635" s="175" t="n"/>
      <c r="I3635" s="175" t="n"/>
      <c r="J3635" s="175" t="n"/>
      <c r="K3635" s="175" t="n"/>
      <c r="L3635" s="175" t="n"/>
      <c r="M3635" s="175" t="n"/>
      <c r="N3635" s="175" t="n"/>
      <c r="O3635" s="175" t="n"/>
      <c r="P3635" s="175" t="n"/>
      <c r="Q3635" s="175" t="n"/>
      <c r="R3635" s="175" t="n"/>
      <c r="S3635" s="257" t="n"/>
      <c r="U3635" s="296" t="n"/>
      <c r="V3635" s="175" t="n"/>
      <c r="W3635" s="175" t="n"/>
      <c r="X3635" s="175" t="n"/>
      <c r="Y3635" s="175" t="n"/>
      <c r="Z3635" s="175" t="n"/>
      <c r="AA3635" s="175" t="n"/>
      <c r="AB3635" s="175" t="n"/>
      <c r="AC3635" s="175" t="n"/>
      <c r="AD3635" s="175" t="n"/>
      <c r="AE3635" s="175" t="n"/>
      <c r="AF3635" s="175" t="n"/>
      <c r="AG3635" s="175" t="n"/>
      <c r="AH3635" s="175" t="n"/>
      <c r="AI3635" s="175" t="n"/>
      <c r="AJ3635" s="175" t="n"/>
    </row>
    <row r="3636">
      <c r="B3636" s="175" t="n"/>
      <c r="C3636" s="175" t="n"/>
      <c r="D3636" s="175" t="n"/>
      <c r="E3636" s="175" t="n"/>
      <c r="F3636" s="175" t="n"/>
      <c r="G3636" s="175" t="n"/>
      <c r="H3636" s="175" t="n"/>
      <c r="I3636" s="175" t="n"/>
      <c r="J3636" s="175" t="n"/>
      <c r="K3636" s="175" t="n"/>
      <c r="L3636" s="175" t="n"/>
      <c r="M3636" s="175" t="n"/>
      <c r="N3636" s="175" t="n"/>
      <c r="O3636" s="175" t="n"/>
      <c r="P3636" s="175" t="n"/>
      <c r="Q3636" s="175" t="n"/>
      <c r="R3636" s="175" t="n"/>
      <c r="S3636" s="257" t="n"/>
      <c r="U3636" s="296" t="n"/>
      <c r="V3636" s="175" t="n"/>
      <c r="W3636" s="175" t="n"/>
      <c r="X3636" s="175" t="n"/>
      <c r="Y3636" s="175" t="n"/>
      <c r="Z3636" s="175" t="n"/>
      <c r="AA3636" s="175" t="n"/>
      <c r="AB3636" s="175" t="n"/>
      <c r="AC3636" s="175" t="n"/>
      <c r="AD3636" s="175" t="n"/>
      <c r="AE3636" s="175" t="n"/>
      <c r="AF3636" s="175" t="n"/>
      <c r="AG3636" s="175" t="n"/>
      <c r="AH3636" s="175" t="n"/>
      <c r="AI3636" s="175" t="n"/>
      <c r="AJ3636" s="175" t="n"/>
    </row>
    <row r="3637">
      <c r="B3637" s="175" t="n"/>
      <c r="C3637" s="175" t="n"/>
      <c r="D3637" s="175" t="n"/>
      <c r="E3637" s="175" t="n"/>
      <c r="F3637" s="175" t="n"/>
      <c r="G3637" s="175" t="n"/>
      <c r="H3637" s="175" t="n"/>
      <c r="I3637" s="175" t="n"/>
      <c r="J3637" s="175" t="n"/>
      <c r="K3637" s="175" t="n"/>
      <c r="L3637" s="175" t="n"/>
      <c r="M3637" s="175" t="n"/>
      <c r="N3637" s="175" t="n"/>
      <c r="O3637" s="175" t="n"/>
      <c r="P3637" s="175" t="n"/>
      <c r="Q3637" s="175" t="n"/>
      <c r="R3637" s="175" t="n"/>
      <c r="S3637" s="257" t="n"/>
      <c r="U3637" s="296" t="n"/>
      <c r="V3637" s="175" t="n"/>
      <c r="W3637" s="175" t="n"/>
      <c r="X3637" s="175" t="n"/>
      <c r="Y3637" s="175" t="n"/>
      <c r="Z3637" s="175" t="n"/>
      <c r="AA3637" s="175" t="n"/>
      <c r="AB3637" s="175" t="n"/>
      <c r="AC3637" s="175" t="n"/>
      <c r="AD3637" s="175" t="n"/>
      <c r="AE3637" s="175" t="n"/>
      <c r="AF3637" s="175" t="n"/>
      <c r="AG3637" s="175" t="n"/>
      <c r="AH3637" s="175" t="n"/>
      <c r="AI3637" s="175" t="n"/>
      <c r="AJ3637" s="175" t="n"/>
    </row>
    <row r="3638">
      <c r="B3638" s="175" t="n"/>
      <c r="C3638" s="175" t="n"/>
      <c r="D3638" s="175" t="n"/>
      <c r="E3638" s="175" t="n"/>
      <c r="F3638" s="175" t="n"/>
      <c r="G3638" s="175" t="n"/>
      <c r="H3638" s="175" t="n"/>
      <c r="I3638" s="175" t="n"/>
      <c r="J3638" s="175" t="n"/>
      <c r="K3638" s="175" t="n"/>
      <c r="L3638" s="175" t="n"/>
      <c r="M3638" s="175" t="n"/>
      <c r="N3638" s="175" t="n"/>
      <c r="O3638" s="175" t="n"/>
      <c r="P3638" s="175" t="n"/>
      <c r="Q3638" s="175" t="n"/>
      <c r="R3638" s="175" t="n"/>
      <c r="S3638" s="257" t="n"/>
      <c r="U3638" s="296" t="n"/>
      <c r="V3638" s="175" t="n"/>
      <c r="W3638" s="175" t="n"/>
      <c r="X3638" s="175" t="n"/>
      <c r="Y3638" s="175" t="n"/>
      <c r="Z3638" s="175" t="n"/>
      <c r="AA3638" s="175" t="n"/>
      <c r="AB3638" s="175" t="n"/>
      <c r="AC3638" s="175" t="n"/>
      <c r="AD3638" s="175" t="n"/>
      <c r="AE3638" s="175" t="n"/>
      <c r="AF3638" s="175" t="n"/>
      <c r="AG3638" s="175" t="n"/>
      <c r="AH3638" s="175" t="n"/>
      <c r="AI3638" s="175" t="n"/>
      <c r="AJ3638" s="175" t="n"/>
    </row>
    <row r="3639">
      <c r="B3639" s="175" t="n"/>
      <c r="C3639" s="175" t="n"/>
      <c r="D3639" s="175" t="n"/>
      <c r="E3639" s="175" t="n"/>
      <c r="F3639" s="175" t="n"/>
      <c r="G3639" s="175" t="n"/>
      <c r="H3639" s="175" t="n"/>
      <c r="I3639" s="175" t="n"/>
      <c r="J3639" s="175" t="n"/>
      <c r="K3639" s="175" t="n"/>
      <c r="L3639" s="175" t="n"/>
      <c r="M3639" s="175" t="n"/>
      <c r="N3639" s="175" t="n"/>
      <c r="O3639" s="175" t="n"/>
      <c r="P3639" s="175" t="n"/>
      <c r="Q3639" s="175" t="n"/>
      <c r="R3639" s="175" t="n"/>
      <c r="S3639" s="257" t="n"/>
      <c r="U3639" s="296" t="n"/>
      <c r="V3639" s="175" t="n"/>
      <c r="W3639" s="175" t="n"/>
      <c r="X3639" s="175" t="n"/>
      <c r="Y3639" s="175" t="n"/>
      <c r="Z3639" s="175" t="n"/>
      <c r="AA3639" s="175" t="n"/>
      <c r="AB3639" s="175" t="n"/>
      <c r="AC3639" s="175" t="n"/>
      <c r="AD3639" s="175" t="n"/>
      <c r="AE3639" s="175" t="n"/>
      <c r="AF3639" s="175" t="n"/>
      <c r="AG3639" s="175" t="n"/>
      <c r="AH3639" s="175" t="n"/>
      <c r="AI3639" s="175" t="n"/>
      <c r="AJ3639" s="175" t="n"/>
    </row>
    <row r="3640">
      <c r="B3640" s="175" t="n"/>
      <c r="C3640" s="175" t="n"/>
      <c r="D3640" s="175" t="n"/>
      <c r="E3640" s="175" t="n"/>
      <c r="F3640" s="175" t="n"/>
      <c r="G3640" s="175" t="n"/>
      <c r="H3640" s="175" t="n"/>
      <c r="I3640" s="175" t="n"/>
      <c r="J3640" s="175" t="n"/>
      <c r="K3640" s="175" t="n"/>
      <c r="L3640" s="175" t="n"/>
      <c r="M3640" s="175" t="n"/>
      <c r="N3640" s="175" t="n"/>
      <c r="O3640" s="175" t="n"/>
      <c r="P3640" s="175" t="n"/>
      <c r="Q3640" s="175" t="n"/>
      <c r="R3640" s="175" t="n"/>
      <c r="S3640" s="257" t="n"/>
      <c r="U3640" s="296" t="n"/>
      <c r="V3640" s="175" t="n"/>
      <c r="W3640" s="175" t="n"/>
      <c r="X3640" s="175" t="n"/>
      <c r="Y3640" s="175" t="n"/>
      <c r="Z3640" s="175" t="n"/>
      <c r="AA3640" s="175" t="n"/>
      <c r="AB3640" s="175" t="n"/>
      <c r="AC3640" s="175" t="n"/>
      <c r="AD3640" s="175" t="n"/>
      <c r="AE3640" s="175" t="n"/>
      <c r="AF3640" s="175" t="n"/>
      <c r="AG3640" s="175" t="n"/>
      <c r="AH3640" s="175" t="n"/>
      <c r="AI3640" s="175" t="n"/>
      <c r="AJ3640" s="175" t="n"/>
    </row>
    <row r="3641">
      <c r="B3641" s="175" t="n"/>
      <c r="C3641" s="175" t="n"/>
      <c r="D3641" s="175" t="n"/>
      <c r="E3641" s="175" t="n"/>
      <c r="F3641" s="175" t="n"/>
      <c r="G3641" s="175" t="n"/>
      <c r="H3641" s="175" t="n"/>
      <c r="I3641" s="175" t="n"/>
      <c r="J3641" s="175" t="n"/>
      <c r="K3641" s="175" t="n"/>
      <c r="L3641" s="175" t="n"/>
      <c r="M3641" s="175" t="n"/>
      <c r="N3641" s="175" t="n"/>
      <c r="O3641" s="175" t="n"/>
      <c r="P3641" s="175" t="n"/>
      <c r="Q3641" s="175" t="n"/>
      <c r="R3641" s="175" t="n"/>
      <c r="S3641" s="257" t="n"/>
      <c r="U3641" s="296" t="n"/>
      <c r="V3641" s="175" t="n"/>
      <c r="W3641" s="175" t="n"/>
      <c r="X3641" s="175" t="n"/>
      <c r="Y3641" s="175" t="n"/>
      <c r="Z3641" s="175" t="n"/>
      <c r="AA3641" s="175" t="n"/>
      <c r="AB3641" s="175" t="n"/>
      <c r="AC3641" s="175" t="n"/>
      <c r="AD3641" s="175" t="n"/>
      <c r="AE3641" s="175" t="n"/>
      <c r="AF3641" s="175" t="n"/>
      <c r="AG3641" s="175" t="n"/>
      <c r="AH3641" s="175" t="n"/>
      <c r="AI3641" s="175" t="n"/>
      <c r="AJ3641" s="175" t="n"/>
    </row>
    <row r="3642">
      <c r="B3642" s="175" t="n"/>
      <c r="C3642" s="175" t="n"/>
      <c r="D3642" s="175" t="n"/>
      <c r="E3642" s="175" t="n"/>
      <c r="F3642" s="175" t="n"/>
      <c r="G3642" s="175" t="n"/>
      <c r="H3642" s="175" t="n"/>
      <c r="I3642" s="175" t="n"/>
      <c r="J3642" s="175" t="n"/>
      <c r="K3642" s="175" t="n"/>
      <c r="L3642" s="175" t="n"/>
      <c r="M3642" s="175" t="n"/>
      <c r="N3642" s="175" t="n"/>
      <c r="O3642" s="175" t="n"/>
      <c r="P3642" s="175" t="n"/>
      <c r="Q3642" s="175" t="n"/>
      <c r="R3642" s="175" t="n"/>
      <c r="S3642" s="257" t="n"/>
      <c r="U3642" s="296" t="n"/>
      <c r="V3642" s="175" t="n"/>
      <c r="W3642" s="175" t="n"/>
      <c r="X3642" s="175" t="n"/>
      <c r="Y3642" s="175" t="n"/>
      <c r="Z3642" s="175" t="n"/>
      <c r="AA3642" s="175" t="n"/>
      <c r="AB3642" s="175" t="n"/>
      <c r="AC3642" s="175" t="n"/>
      <c r="AD3642" s="175" t="n"/>
      <c r="AE3642" s="175" t="n"/>
      <c r="AF3642" s="175" t="n"/>
      <c r="AG3642" s="175" t="n"/>
      <c r="AH3642" s="175" t="n"/>
      <c r="AI3642" s="175" t="n"/>
      <c r="AJ3642" s="175" t="n"/>
    </row>
    <row r="3643">
      <c r="B3643" s="175" t="n"/>
      <c r="C3643" s="175" t="n"/>
      <c r="D3643" s="175" t="n"/>
      <c r="E3643" s="175" t="n"/>
      <c r="F3643" s="175" t="n"/>
      <c r="G3643" s="175" t="n"/>
      <c r="H3643" s="175" t="n"/>
      <c r="I3643" s="175" t="n"/>
      <c r="J3643" s="175" t="n"/>
      <c r="K3643" s="175" t="n"/>
      <c r="L3643" s="175" t="n"/>
      <c r="M3643" s="175" t="n"/>
      <c r="N3643" s="175" t="n"/>
      <c r="O3643" s="175" t="n"/>
      <c r="P3643" s="175" t="n"/>
      <c r="Q3643" s="175" t="n"/>
      <c r="R3643" s="175" t="n"/>
      <c r="S3643" s="257" t="n"/>
      <c r="U3643" s="296" t="n"/>
      <c r="V3643" s="175" t="n"/>
      <c r="W3643" s="175" t="n"/>
      <c r="X3643" s="175" t="n"/>
      <c r="Y3643" s="175" t="n"/>
      <c r="Z3643" s="175" t="n"/>
      <c r="AA3643" s="175" t="n"/>
      <c r="AB3643" s="175" t="n"/>
      <c r="AC3643" s="175" t="n"/>
      <c r="AD3643" s="175" t="n"/>
      <c r="AE3643" s="175" t="n"/>
      <c r="AF3643" s="175" t="n"/>
      <c r="AG3643" s="175" t="n"/>
      <c r="AH3643" s="175" t="n"/>
      <c r="AI3643" s="175" t="n"/>
      <c r="AJ3643" s="175" t="n"/>
    </row>
    <row r="3644">
      <c r="B3644" s="175" t="n"/>
      <c r="C3644" s="175" t="n"/>
      <c r="D3644" s="175" t="n"/>
      <c r="E3644" s="175" t="n"/>
      <c r="F3644" s="175" t="n"/>
      <c r="G3644" s="175" t="n"/>
      <c r="H3644" s="175" t="n"/>
      <c r="I3644" s="175" t="n"/>
      <c r="J3644" s="175" t="n"/>
      <c r="K3644" s="175" t="n"/>
      <c r="L3644" s="175" t="n"/>
      <c r="M3644" s="175" t="n"/>
      <c r="N3644" s="175" t="n"/>
      <c r="O3644" s="175" t="n"/>
      <c r="P3644" s="175" t="n"/>
      <c r="Q3644" s="175" t="n"/>
      <c r="R3644" s="175" t="n"/>
      <c r="S3644" s="257" t="n"/>
      <c r="U3644" s="296" t="n"/>
      <c r="V3644" s="175" t="n"/>
      <c r="W3644" s="175" t="n"/>
      <c r="X3644" s="175" t="n"/>
      <c r="Y3644" s="175" t="n"/>
      <c r="Z3644" s="175" t="n"/>
      <c r="AA3644" s="175" t="n"/>
      <c r="AB3644" s="175" t="n"/>
      <c r="AC3644" s="175" t="n"/>
      <c r="AD3644" s="175" t="n"/>
      <c r="AE3644" s="175" t="n"/>
      <c r="AF3644" s="175" t="n"/>
      <c r="AG3644" s="175" t="n"/>
      <c r="AH3644" s="175" t="n"/>
      <c r="AI3644" s="175" t="n"/>
      <c r="AJ3644" s="175" t="n"/>
    </row>
    <row r="3645">
      <c r="B3645" s="175" t="n"/>
      <c r="C3645" s="175" t="n"/>
      <c r="D3645" s="175" t="n"/>
      <c r="E3645" s="175" t="n"/>
      <c r="F3645" s="175" t="n"/>
      <c r="G3645" s="175" t="n"/>
      <c r="H3645" s="175" t="n"/>
      <c r="I3645" s="175" t="n"/>
      <c r="J3645" s="175" t="n"/>
      <c r="K3645" s="175" t="n"/>
      <c r="L3645" s="175" t="n"/>
      <c r="M3645" s="175" t="n"/>
      <c r="N3645" s="175" t="n"/>
      <c r="O3645" s="175" t="n"/>
      <c r="P3645" s="175" t="n"/>
      <c r="Q3645" s="175" t="n"/>
      <c r="R3645" s="175" t="n"/>
      <c r="S3645" s="257" t="n"/>
      <c r="U3645" s="296" t="n"/>
      <c r="V3645" s="175" t="n"/>
      <c r="W3645" s="175" t="n"/>
      <c r="X3645" s="175" t="n"/>
      <c r="Y3645" s="175" t="n"/>
      <c r="Z3645" s="175" t="n"/>
      <c r="AA3645" s="175" t="n"/>
      <c r="AB3645" s="175" t="n"/>
      <c r="AC3645" s="175" t="n"/>
      <c r="AD3645" s="175" t="n"/>
      <c r="AE3645" s="175" t="n"/>
      <c r="AF3645" s="175" t="n"/>
      <c r="AG3645" s="175" t="n"/>
      <c r="AH3645" s="175" t="n"/>
      <c r="AI3645" s="175" t="n"/>
      <c r="AJ3645" s="175" t="n"/>
    </row>
    <row r="3646">
      <c r="B3646" s="175" t="n"/>
      <c r="C3646" s="175" t="n"/>
      <c r="D3646" s="175" t="n"/>
      <c r="E3646" s="175" t="n"/>
      <c r="F3646" s="175" t="n"/>
      <c r="G3646" s="175" t="n"/>
      <c r="H3646" s="175" t="n"/>
      <c r="I3646" s="175" t="n"/>
      <c r="J3646" s="175" t="n"/>
      <c r="K3646" s="175" t="n"/>
      <c r="L3646" s="175" t="n"/>
      <c r="M3646" s="175" t="n"/>
      <c r="N3646" s="175" t="n"/>
      <c r="O3646" s="175" t="n"/>
      <c r="P3646" s="175" t="n"/>
      <c r="Q3646" s="175" t="n"/>
      <c r="R3646" s="175" t="n"/>
      <c r="S3646" s="257" t="n"/>
      <c r="U3646" s="296" t="n"/>
      <c r="V3646" s="175" t="n"/>
      <c r="W3646" s="175" t="n"/>
      <c r="X3646" s="175" t="n"/>
      <c r="Y3646" s="175" t="n"/>
      <c r="Z3646" s="175" t="n"/>
      <c r="AA3646" s="175" t="n"/>
      <c r="AB3646" s="175" t="n"/>
      <c r="AC3646" s="175" t="n"/>
      <c r="AD3646" s="175" t="n"/>
      <c r="AE3646" s="175" t="n"/>
      <c r="AF3646" s="175" t="n"/>
      <c r="AG3646" s="175" t="n"/>
      <c r="AH3646" s="175" t="n"/>
      <c r="AI3646" s="175" t="n"/>
      <c r="AJ3646" s="175" t="n"/>
    </row>
    <row r="3647">
      <c r="B3647" s="175" t="n"/>
      <c r="C3647" s="175" t="n"/>
      <c r="D3647" s="175" t="n"/>
      <c r="E3647" s="175" t="n"/>
      <c r="F3647" s="175" t="n"/>
      <c r="G3647" s="175" t="n"/>
      <c r="H3647" s="175" t="n"/>
      <c r="I3647" s="175" t="n"/>
      <c r="J3647" s="175" t="n"/>
      <c r="K3647" s="175" t="n"/>
      <c r="L3647" s="175" t="n"/>
      <c r="M3647" s="175" t="n"/>
      <c r="N3647" s="175" t="n"/>
      <c r="O3647" s="175" t="n"/>
      <c r="P3647" s="175" t="n"/>
      <c r="Q3647" s="175" t="n"/>
      <c r="R3647" s="175" t="n"/>
      <c r="S3647" s="257" t="n"/>
      <c r="U3647" s="296" t="n"/>
      <c r="V3647" s="175" t="n"/>
      <c r="W3647" s="175" t="n"/>
      <c r="X3647" s="175" t="n"/>
      <c r="Y3647" s="175" t="n"/>
      <c r="Z3647" s="175" t="n"/>
      <c r="AA3647" s="175" t="n"/>
      <c r="AB3647" s="175" t="n"/>
      <c r="AC3647" s="175" t="n"/>
      <c r="AD3647" s="175" t="n"/>
      <c r="AE3647" s="175" t="n"/>
      <c r="AF3647" s="175" t="n"/>
      <c r="AG3647" s="175" t="n"/>
      <c r="AH3647" s="175" t="n"/>
      <c r="AI3647" s="175" t="n"/>
      <c r="AJ3647" s="175" t="n"/>
    </row>
    <row r="3648">
      <c r="B3648" s="175" t="n"/>
      <c r="C3648" s="175" t="n"/>
      <c r="D3648" s="175" t="n"/>
      <c r="E3648" s="175" t="n"/>
      <c r="F3648" s="175" t="n"/>
      <c r="G3648" s="175" t="n"/>
      <c r="H3648" s="175" t="n"/>
      <c r="I3648" s="175" t="n"/>
      <c r="J3648" s="175" t="n"/>
      <c r="K3648" s="175" t="n"/>
      <c r="L3648" s="175" t="n"/>
      <c r="M3648" s="175" t="n"/>
      <c r="N3648" s="175" t="n"/>
      <c r="O3648" s="175" t="n"/>
      <c r="P3648" s="175" t="n"/>
      <c r="Q3648" s="175" t="n"/>
      <c r="R3648" s="175" t="n"/>
      <c r="S3648" s="257" t="n"/>
      <c r="U3648" s="296" t="n"/>
      <c r="V3648" s="175" t="n"/>
      <c r="W3648" s="175" t="n"/>
      <c r="X3648" s="175" t="n"/>
      <c r="Y3648" s="175" t="n"/>
      <c r="Z3648" s="175" t="n"/>
      <c r="AA3648" s="175" t="n"/>
      <c r="AB3648" s="175" t="n"/>
      <c r="AC3648" s="175" t="n"/>
      <c r="AD3648" s="175" t="n"/>
      <c r="AE3648" s="175" t="n"/>
      <c r="AF3648" s="175" t="n"/>
      <c r="AG3648" s="175" t="n"/>
      <c r="AH3648" s="175" t="n"/>
      <c r="AI3648" s="175" t="n"/>
      <c r="AJ3648" s="175" t="n"/>
    </row>
    <row r="3649">
      <c r="B3649" s="175" t="n"/>
      <c r="C3649" s="175" t="n"/>
      <c r="D3649" s="175" t="n"/>
      <c r="E3649" s="175" t="n"/>
      <c r="F3649" s="175" t="n"/>
      <c r="G3649" s="175" t="n"/>
      <c r="H3649" s="175" t="n"/>
      <c r="I3649" s="175" t="n"/>
      <c r="J3649" s="175" t="n"/>
      <c r="K3649" s="175" t="n"/>
      <c r="L3649" s="175" t="n"/>
      <c r="M3649" s="175" t="n"/>
      <c r="N3649" s="175" t="n"/>
      <c r="O3649" s="175" t="n"/>
      <c r="P3649" s="175" t="n"/>
      <c r="Q3649" s="175" t="n"/>
      <c r="R3649" s="175" t="n"/>
      <c r="S3649" s="257" t="n"/>
      <c r="U3649" s="296" t="n"/>
      <c r="V3649" s="175" t="n"/>
      <c r="W3649" s="175" t="n"/>
      <c r="X3649" s="175" t="n"/>
      <c r="Y3649" s="175" t="n"/>
      <c r="Z3649" s="175" t="n"/>
      <c r="AA3649" s="175" t="n"/>
      <c r="AB3649" s="175" t="n"/>
      <c r="AC3649" s="175" t="n"/>
      <c r="AD3649" s="175" t="n"/>
      <c r="AE3649" s="175" t="n"/>
      <c r="AF3649" s="175" t="n"/>
      <c r="AG3649" s="175" t="n"/>
      <c r="AH3649" s="175" t="n"/>
      <c r="AI3649" s="175" t="n"/>
      <c r="AJ3649" s="175" t="n"/>
    </row>
    <row r="3650">
      <c r="B3650" s="175" t="n"/>
      <c r="C3650" s="175" t="n"/>
      <c r="D3650" s="175" t="n"/>
      <c r="E3650" s="175" t="n"/>
      <c r="F3650" s="175" t="n"/>
      <c r="G3650" s="175" t="n"/>
      <c r="H3650" s="175" t="n"/>
      <c r="I3650" s="175" t="n"/>
      <c r="J3650" s="175" t="n"/>
      <c r="K3650" s="175" t="n"/>
      <c r="L3650" s="175" t="n"/>
      <c r="M3650" s="175" t="n"/>
      <c r="N3650" s="175" t="n"/>
      <c r="O3650" s="175" t="n"/>
      <c r="P3650" s="175" t="n"/>
      <c r="Q3650" s="175" t="n"/>
      <c r="R3650" s="175" t="n"/>
      <c r="S3650" s="257" t="n"/>
      <c r="U3650" s="296" t="n"/>
      <c r="V3650" s="175" t="n"/>
      <c r="W3650" s="175" t="n"/>
      <c r="X3650" s="175" t="n"/>
      <c r="Y3650" s="175" t="n"/>
      <c r="Z3650" s="175" t="n"/>
      <c r="AA3650" s="175" t="n"/>
      <c r="AB3650" s="175" t="n"/>
      <c r="AC3650" s="175" t="n"/>
      <c r="AD3650" s="175" t="n"/>
      <c r="AE3650" s="175" t="n"/>
      <c r="AF3650" s="175" t="n"/>
      <c r="AG3650" s="175" t="n"/>
      <c r="AH3650" s="175" t="n"/>
      <c r="AI3650" s="175" t="n"/>
      <c r="AJ3650" s="175" t="n"/>
    </row>
    <row r="3651">
      <c r="B3651" s="175" t="n"/>
      <c r="C3651" s="175" t="n"/>
      <c r="D3651" s="175" t="n"/>
      <c r="E3651" s="175" t="n"/>
      <c r="F3651" s="175" t="n"/>
      <c r="G3651" s="175" t="n"/>
      <c r="H3651" s="175" t="n"/>
      <c r="I3651" s="175" t="n"/>
      <c r="J3651" s="175" t="n"/>
      <c r="K3651" s="175" t="n"/>
      <c r="L3651" s="175" t="n"/>
      <c r="M3651" s="175" t="n"/>
      <c r="N3651" s="175" t="n"/>
      <c r="O3651" s="175" t="n"/>
      <c r="P3651" s="175" t="n"/>
      <c r="Q3651" s="175" t="n"/>
      <c r="R3651" s="175" t="n"/>
      <c r="S3651" s="257" t="n"/>
      <c r="U3651" s="296" t="n"/>
      <c r="V3651" s="175" t="n"/>
      <c r="W3651" s="175" t="n"/>
      <c r="X3651" s="175" t="n"/>
      <c r="Y3651" s="175" t="n"/>
      <c r="Z3651" s="175" t="n"/>
      <c r="AA3651" s="175" t="n"/>
      <c r="AB3651" s="175" t="n"/>
      <c r="AC3651" s="175" t="n"/>
      <c r="AD3651" s="175" t="n"/>
      <c r="AE3651" s="175" t="n"/>
      <c r="AF3651" s="175" t="n"/>
      <c r="AG3651" s="175" t="n"/>
      <c r="AH3651" s="175" t="n"/>
      <c r="AI3651" s="175" t="n"/>
      <c r="AJ3651" s="175" t="n"/>
    </row>
    <row r="3652">
      <c r="B3652" s="175" t="n"/>
      <c r="C3652" s="175" t="n"/>
      <c r="D3652" s="175" t="n"/>
      <c r="E3652" s="175" t="n"/>
      <c r="F3652" s="175" t="n"/>
      <c r="G3652" s="175" t="n"/>
      <c r="H3652" s="175" t="n"/>
      <c r="I3652" s="175" t="n"/>
      <c r="J3652" s="175" t="n"/>
      <c r="K3652" s="175" t="n"/>
      <c r="L3652" s="175" t="n"/>
      <c r="M3652" s="175" t="n"/>
      <c r="N3652" s="175" t="n"/>
      <c r="O3652" s="175" t="n"/>
      <c r="P3652" s="175" t="n"/>
      <c r="Q3652" s="175" t="n"/>
      <c r="R3652" s="175" t="n"/>
      <c r="S3652" s="257" t="n"/>
      <c r="U3652" s="296" t="n"/>
      <c r="V3652" s="175" t="n"/>
      <c r="W3652" s="175" t="n"/>
      <c r="X3652" s="175" t="n"/>
      <c r="Y3652" s="175" t="n"/>
      <c r="Z3652" s="175" t="n"/>
      <c r="AA3652" s="175" t="n"/>
      <c r="AB3652" s="175" t="n"/>
      <c r="AC3652" s="175" t="n"/>
      <c r="AD3652" s="175" t="n"/>
      <c r="AE3652" s="175" t="n"/>
      <c r="AF3652" s="175" t="n"/>
      <c r="AG3652" s="175" t="n"/>
      <c r="AH3652" s="175" t="n"/>
      <c r="AI3652" s="175" t="n"/>
      <c r="AJ3652" s="175" t="n"/>
    </row>
    <row r="3653">
      <c r="B3653" s="175" t="n"/>
      <c r="C3653" s="175" t="n"/>
      <c r="D3653" s="175" t="n"/>
      <c r="E3653" s="175" t="n"/>
      <c r="F3653" s="175" t="n"/>
      <c r="G3653" s="175" t="n"/>
      <c r="H3653" s="175" t="n"/>
      <c r="I3653" s="175" t="n"/>
      <c r="J3653" s="175" t="n"/>
      <c r="K3653" s="175" t="n"/>
      <c r="L3653" s="175" t="n"/>
      <c r="M3653" s="175" t="n"/>
      <c r="N3653" s="175" t="n"/>
      <c r="O3653" s="175" t="n"/>
      <c r="P3653" s="175" t="n"/>
      <c r="Q3653" s="175" t="n"/>
      <c r="R3653" s="175" t="n"/>
      <c r="S3653" s="257" t="n"/>
      <c r="U3653" s="296" t="n"/>
      <c r="V3653" s="175" t="n"/>
      <c r="W3653" s="175" t="n"/>
      <c r="X3653" s="175" t="n"/>
      <c r="Y3653" s="175" t="n"/>
      <c r="Z3653" s="175" t="n"/>
      <c r="AA3653" s="175" t="n"/>
      <c r="AB3653" s="175" t="n"/>
      <c r="AC3653" s="175" t="n"/>
      <c r="AD3653" s="175" t="n"/>
      <c r="AE3653" s="175" t="n"/>
      <c r="AF3653" s="175" t="n"/>
      <c r="AG3653" s="175" t="n"/>
      <c r="AH3653" s="175" t="n"/>
      <c r="AI3653" s="175" t="n"/>
      <c r="AJ3653" s="175" t="n"/>
    </row>
    <row r="3654">
      <c r="B3654" s="175" t="n"/>
      <c r="C3654" s="175" t="n"/>
      <c r="D3654" s="175" t="n"/>
      <c r="E3654" s="175" t="n"/>
      <c r="F3654" s="175" t="n"/>
      <c r="G3654" s="175" t="n"/>
      <c r="H3654" s="175" t="n"/>
      <c r="I3654" s="175" t="n"/>
      <c r="J3654" s="175" t="n"/>
      <c r="K3654" s="175" t="n"/>
      <c r="L3654" s="175" t="n"/>
      <c r="M3654" s="175" t="n"/>
      <c r="N3654" s="175" t="n"/>
      <c r="O3654" s="175" t="n"/>
      <c r="P3654" s="175" t="n"/>
      <c r="Q3654" s="175" t="n"/>
      <c r="R3654" s="175" t="n"/>
      <c r="S3654" s="257" t="n"/>
      <c r="U3654" s="296" t="n"/>
      <c r="V3654" s="175" t="n"/>
      <c r="W3654" s="175" t="n"/>
      <c r="X3654" s="175" t="n"/>
      <c r="Y3654" s="175" t="n"/>
      <c r="Z3654" s="175" t="n"/>
      <c r="AA3654" s="175" t="n"/>
      <c r="AB3654" s="175" t="n"/>
      <c r="AC3654" s="175" t="n"/>
      <c r="AD3654" s="175" t="n"/>
      <c r="AE3654" s="175" t="n"/>
      <c r="AF3654" s="175" t="n"/>
      <c r="AG3654" s="175" t="n"/>
      <c r="AH3654" s="175" t="n"/>
      <c r="AI3654" s="175" t="n"/>
      <c r="AJ3654" s="175" t="n"/>
    </row>
    <row r="3655">
      <c r="B3655" s="175" t="n"/>
      <c r="C3655" s="175" t="n"/>
      <c r="D3655" s="175" t="n"/>
      <c r="E3655" s="175" t="n"/>
      <c r="F3655" s="175" t="n"/>
      <c r="G3655" s="175" t="n"/>
      <c r="H3655" s="175" t="n"/>
      <c r="I3655" s="175" t="n"/>
      <c r="J3655" s="175" t="n"/>
      <c r="K3655" s="175" t="n"/>
      <c r="L3655" s="175" t="n"/>
      <c r="M3655" s="175" t="n"/>
      <c r="N3655" s="175" t="n"/>
      <c r="O3655" s="175" t="n"/>
      <c r="P3655" s="175" t="n"/>
      <c r="Q3655" s="175" t="n"/>
      <c r="R3655" s="175" t="n"/>
      <c r="S3655" s="257" t="n"/>
      <c r="U3655" s="296" t="n"/>
      <c r="V3655" s="175" t="n"/>
      <c r="W3655" s="175" t="n"/>
      <c r="X3655" s="175" t="n"/>
      <c r="Y3655" s="175" t="n"/>
      <c r="Z3655" s="175" t="n"/>
      <c r="AA3655" s="175" t="n"/>
      <c r="AB3655" s="175" t="n"/>
      <c r="AC3655" s="175" t="n"/>
      <c r="AD3655" s="175" t="n"/>
      <c r="AE3655" s="175" t="n"/>
      <c r="AF3655" s="175" t="n"/>
      <c r="AG3655" s="175" t="n"/>
      <c r="AH3655" s="175" t="n"/>
      <c r="AI3655" s="175" t="n"/>
      <c r="AJ3655" s="175" t="n"/>
    </row>
    <row r="3656">
      <c r="B3656" s="175" t="n"/>
      <c r="C3656" s="175" t="n"/>
      <c r="D3656" s="175" t="n"/>
      <c r="E3656" s="175" t="n"/>
      <c r="F3656" s="175" t="n"/>
      <c r="G3656" s="175" t="n"/>
      <c r="H3656" s="175" t="n"/>
      <c r="I3656" s="175" t="n"/>
      <c r="J3656" s="175" t="n"/>
      <c r="K3656" s="175" t="n"/>
      <c r="L3656" s="175" t="n"/>
      <c r="M3656" s="175" t="n"/>
      <c r="N3656" s="175" t="n"/>
      <c r="O3656" s="175" t="n"/>
      <c r="P3656" s="175" t="n"/>
      <c r="Q3656" s="175" t="n"/>
      <c r="R3656" s="175" t="n"/>
      <c r="S3656" s="257" t="n"/>
      <c r="U3656" s="296" t="n"/>
      <c r="V3656" s="175" t="n"/>
      <c r="W3656" s="175" t="n"/>
      <c r="X3656" s="175" t="n"/>
      <c r="Y3656" s="175" t="n"/>
      <c r="Z3656" s="175" t="n"/>
      <c r="AA3656" s="175" t="n"/>
      <c r="AB3656" s="175" t="n"/>
      <c r="AC3656" s="175" t="n"/>
      <c r="AD3656" s="175" t="n"/>
      <c r="AE3656" s="175" t="n"/>
      <c r="AF3656" s="175" t="n"/>
      <c r="AG3656" s="175" t="n"/>
      <c r="AH3656" s="175" t="n"/>
      <c r="AI3656" s="175" t="n"/>
      <c r="AJ3656" s="175" t="n"/>
    </row>
    <row r="3657">
      <c r="B3657" s="175" t="n"/>
      <c r="C3657" s="175" t="n"/>
      <c r="D3657" s="175" t="n"/>
      <c r="E3657" s="175" t="n"/>
      <c r="F3657" s="175" t="n"/>
      <c r="G3657" s="175" t="n"/>
      <c r="H3657" s="175" t="n"/>
      <c r="I3657" s="175" t="n"/>
      <c r="J3657" s="175" t="n"/>
      <c r="K3657" s="175" t="n"/>
      <c r="L3657" s="175" t="n"/>
      <c r="M3657" s="175" t="n"/>
      <c r="N3657" s="175" t="n"/>
      <c r="O3657" s="175" t="n"/>
      <c r="P3657" s="175" t="n"/>
      <c r="Q3657" s="175" t="n"/>
      <c r="R3657" s="175" t="n"/>
      <c r="S3657" s="257" t="n"/>
      <c r="U3657" s="296" t="n"/>
      <c r="V3657" s="175" t="n"/>
      <c r="W3657" s="175" t="n"/>
      <c r="X3657" s="175" t="n"/>
      <c r="Y3657" s="175" t="n"/>
      <c r="Z3657" s="175" t="n"/>
      <c r="AA3657" s="175" t="n"/>
      <c r="AB3657" s="175" t="n"/>
      <c r="AC3657" s="175" t="n"/>
      <c r="AD3657" s="175" t="n"/>
      <c r="AE3657" s="175" t="n"/>
      <c r="AF3657" s="175" t="n"/>
      <c r="AG3657" s="175" t="n"/>
      <c r="AH3657" s="175" t="n"/>
      <c r="AI3657" s="175" t="n"/>
      <c r="AJ3657" s="175" t="n"/>
    </row>
    <row r="3658">
      <c r="B3658" s="175" t="n"/>
      <c r="C3658" s="175" t="n"/>
      <c r="D3658" s="175" t="n"/>
      <c r="E3658" s="175" t="n"/>
      <c r="F3658" s="175" t="n"/>
      <c r="G3658" s="175" t="n"/>
      <c r="H3658" s="175" t="n"/>
      <c r="I3658" s="175" t="n"/>
      <c r="J3658" s="175" t="n"/>
      <c r="K3658" s="175" t="n"/>
      <c r="L3658" s="175" t="n"/>
      <c r="M3658" s="175" t="n"/>
      <c r="N3658" s="175" t="n"/>
      <c r="O3658" s="175" t="n"/>
      <c r="P3658" s="175" t="n"/>
      <c r="Q3658" s="175" t="n"/>
      <c r="R3658" s="175" t="n"/>
      <c r="S3658" s="257" t="n"/>
      <c r="U3658" s="296" t="n"/>
      <c r="V3658" s="175" t="n"/>
      <c r="W3658" s="175" t="n"/>
      <c r="X3658" s="175" t="n"/>
      <c r="Y3658" s="175" t="n"/>
      <c r="Z3658" s="175" t="n"/>
      <c r="AA3658" s="175" t="n"/>
      <c r="AB3658" s="175" t="n"/>
      <c r="AC3658" s="175" t="n"/>
      <c r="AD3658" s="175" t="n"/>
      <c r="AE3658" s="175" t="n"/>
      <c r="AF3658" s="175" t="n"/>
      <c r="AG3658" s="175" t="n"/>
      <c r="AH3658" s="175" t="n"/>
      <c r="AI3658" s="175" t="n"/>
      <c r="AJ3658" s="175" t="n"/>
    </row>
    <row r="3659">
      <c r="B3659" s="175" t="n"/>
      <c r="C3659" s="175" t="n"/>
      <c r="D3659" s="175" t="n"/>
      <c r="E3659" s="175" t="n"/>
      <c r="F3659" s="175" t="n"/>
      <c r="G3659" s="175" t="n"/>
      <c r="H3659" s="175" t="n"/>
      <c r="I3659" s="175" t="n"/>
      <c r="J3659" s="175" t="n"/>
      <c r="K3659" s="175" t="n"/>
      <c r="L3659" s="175" t="n"/>
      <c r="M3659" s="175" t="n"/>
      <c r="N3659" s="175" t="n"/>
      <c r="O3659" s="175" t="n"/>
      <c r="P3659" s="175" t="n"/>
      <c r="Q3659" s="175" t="n"/>
      <c r="R3659" s="175" t="n"/>
      <c r="S3659" s="257" t="n"/>
      <c r="U3659" s="296" t="n"/>
      <c r="V3659" s="175" t="n"/>
      <c r="W3659" s="175" t="n"/>
      <c r="X3659" s="175" t="n"/>
      <c r="Y3659" s="175" t="n"/>
      <c r="Z3659" s="175" t="n"/>
      <c r="AA3659" s="175" t="n"/>
      <c r="AB3659" s="175" t="n"/>
      <c r="AC3659" s="175" t="n"/>
      <c r="AD3659" s="175" t="n"/>
      <c r="AE3659" s="175" t="n"/>
      <c r="AF3659" s="175" t="n"/>
      <c r="AG3659" s="175" t="n"/>
      <c r="AH3659" s="175" t="n"/>
      <c r="AI3659" s="175" t="n"/>
      <c r="AJ3659" s="175" t="n"/>
    </row>
    <row r="3660">
      <c r="B3660" s="175" t="n"/>
      <c r="C3660" s="175" t="n"/>
      <c r="D3660" s="175" t="n"/>
      <c r="E3660" s="175" t="n"/>
      <c r="F3660" s="175" t="n"/>
      <c r="G3660" s="175" t="n"/>
      <c r="H3660" s="175" t="n"/>
      <c r="I3660" s="175" t="n"/>
      <c r="J3660" s="175" t="n"/>
      <c r="K3660" s="175" t="n"/>
      <c r="L3660" s="175" t="n"/>
      <c r="M3660" s="175" t="n"/>
      <c r="N3660" s="175" t="n"/>
      <c r="O3660" s="175" t="n"/>
      <c r="P3660" s="175" t="n"/>
      <c r="Q3660" s="175" t="n"/>
      <c r="R3660" s="175" t="n"/>
      <c r="S3660" s="257" t="n"/>
      <c r="U3660" s="296" t="n"/>
      <c r="V3660" s="175" t="n"/>
      <c r="W3660" s="175" t="n"/>
      <c r="X3660" s="175" t="n"/>
      <c r="Y3660" s="175" t="n"/>
      <c r="Z3660" s="175" t="n"/>
      <c r="AA3660" s="175" t="n"/>
      <c r="AB3660" s="175" t="n"/>
      <c r="AC3660" s="175" t="n"/>
      <c r="AD3660" s="175" t="n"/>
      <c r="AE3660" s="175" t="n"/>
      <c r="AF3660" s="175" t="n"/>
      <c r="AG3660" s="175" t="n"/>
      <c r="AH3660" s="175" t="n"/>
      <c r="AI3660" s="175" t="n"/>
      <c r="AJ3660" s="175" t="n"/>
    </row>
    <row r="3661">
      <c r="B3661" s="175" t="n"/>
      <c r="C3661" s="175" t="n"/>
      <c r="D3661" s="175" t="n"/>
      <c r="E3661" s="175" t="n"/>
      <c r="F3661" s="175" t="n"/>
      <c r="G3661" s="175" t="n"/>
      <c r="H3661" s="175" t="n"/>
      <c r="I3661" s="175" t="n"/>
      <c r="J3661" s="175" t="n"/>
      <c r="K3661" s="175" t="n"/>
      <c r="L3661" s="175" t="n"/>
      <c r="M3661" s="175" t="n"/>
      <c r="N3661" s="175" t="n"/>
      <c r="O3661" s="175" t="n"/>
      <c r="P3661" s="175" t="n"/>
      <c r="Q3661" s="175" t="n"/>
      <c r="R3661" s="175" t="n"/>
      <c r="S3661" s="257" t="n"/>
      <c r="U3661" s="296" t="n"/>
      <c r="V3661" s="175" t="n"/>
      <c r="W3661" s="175" t="n"/>
      <c r="X3661" s="175" t="n"/>
      <c r="Y3661" s="175" t="n"/>
      <c r="Z3661" s="175" t="n"/>
      <c r="AA3661" s="175" t="n"/>
      <c r="AB3661" s="175" t="n"/>
      <c r="AC3661" s="175" t="n"/>
      <c r="AD3661" s="175" t="n"/>
      <c r="AE3661" s="175" t="n"/>
      <c r="AF3661" s="175" t="n"/>
      <c r="AG3661" s="175" t="n"/>
      <c r="AH3661" s="175" t="n"/>
      <c r="AI3661" s="175" t="n"/>
      <c r="AJ3661" s="175" t="n"/>
    </row>
    <row r="3662">
      <c r="B3662" s="175" t="n"/>
      <c r="C3662" s="175" t="n"/>
      <c r="D3662" s="175" t="n"/>
      <c r="E3662" s="175" t="n"/>
      <c r="F3662" s="175" t="n"/>
      <c r="G3662" s="175" t="n"/>
      <c r="H3662" s="175" t="n"/>
      <c r="I3662" s="175" t="n"/>
      <c r="J3662" s="175" t="n"/>
      <c r="K3662" s="175" t="n"/>
      <c r="L3662" s="175" t="n"/>
      <c r="M3662" s="175" t="n"/>
      <c r="N3662" s="175" t="n"/>
      <c r="O3662" s="175" t="n"/>
      <c r="P3662" s="175" t="n"/>
      <c r="Q3662" s="175" t="n"/>
      <c r="R3662" s="175" t="n"/>
      <c r="S3662" s="257" t="n"/>
      <c r="U3662" s="296" t="n"/>
      <c r="V3662" s="175" t="n"/>
      <c r="W3662" s="175" t="n"/>
      <c r="X3662" s="175" t="n"/>
      <c r="Y3662" s="175" t="n"/>
      <c r="Z3662" s="175" t="n"/>
      <c r="AA3662" s="175" t="n"/>
      <c r="AB3662" s="175" t="n"/>
      <c r="AC3662" s="175" t="n"/>
      <c r="AD3662" s="175" t="n"/>
      <c r="AE3662" s="175" t="n"/>
      <c r="AF3662" s="175" t="n"/>
      <c r="AG3662" s="175" t="n"/>
      <c r="AH3662" s="175" t="n"/>
      <c r="AI3662" s="175" t="n"/>
      <c r="AJ3662" s="175" t="n"/>
    </row>
    <row r="3663">
      <c r="B3663" s="175" t="n"/>
      <c r="C3663" s="175" t="n"/>
      <c r="D3663" s="175" t="n"/>
      <c r="E3663" s="175" t="n"/>
      <c r="F3663" s="175" t="n"/>
      <c r="G3663" s="175" t="n"/>
      <c r="H3663" s="175" t="n"/>
      <c r="I3663" s="175" t="n"/>
      <c r="J3663" s="175" t="n"/>
      <c r="K3663" s="175" t="n"/>
      <c r="L3663" s="175" t="n"/>
      <c r="M3663" s="175" t="n"/>
      <c r="N3663" s="175" t="n"/>
      <c r="O3663" s="175" t="n"/>
      <c r="P3663" s="175" t="n"/>
      <c r="Q3663" s="175" t="n"/>
      <c r="R3663" s="175" t="n"/>
      <c r="S3663" s="257" t="n"/>
      <c r="U3663" s="296" t="n"/>
      <c r="V3663" s="175" t="n"/>
      <c r="W3663" s="175" t="n"/>
      <c r="X3663" s="175" t="n"/>
      <c r="Y3663" s="175" t="n"/>
      <c r="Z3663" s="175" t="n"/>
      <c r="AA3663" s="175" t="n"/>
      <c r="AB3663" s="175" t="n"/>
      <c r="AC3663" s="175" t="n"/>
      <c r="AD3663" s="175" t="n"/>
      <c r="AE3663" s="175" t="n"/>
      <c r="AF3663" s="175" t="n"/>
      <c r="AG3663" s="175" t="n"/>
      <c r="AH3663" s="175" t="n"/>
      <c r="AI3663" s="175" t="n"/>
      <c r="AJ3663" s="175" t="n"/>
    </row>
    <row r="3664">
      <c r="B3664" s="175" t="n"/>
      <c r="C3664" s="175" t="n"/>
      <c r="D3664" s="175" t="n"/>
      <c r="E3664" s="175" t="n"/>
      <c r="F3664" s="175" t="n"/>
      <c r="G3664" s="175" t="n"/>
      <c r="H3664" s="175" t="n"/>
      <c r="I3664" s="175" t="n"/>
      <c r="J3664" s="175" t="n"/>
      <c r="K3664" s="175" t="n"/>
      <c r="L3664" s="175" t="n"/>
      <c r="M3664" s="175" t="n"/>
      <c r="N3664" s="175" t="n"/>
      <c r="O3664" s="175" t="n"/>
      <c r="P3664" s="175" t="n"/>
      <c r="Q3664" s="175" t="n"/>
      <c r="R3664" s="175" t="n"/>
      <c r="S3664" s="257" t="n"/>
      <c r="U3664" s="296" t="n"/>
      <c r="V3664" s="175" t="n"/>
      <c r="W3664" s="175" t="n"/>
      <c r="X3664" s="175" t="n"/>
      <c r="Y3664" s="175" t="n"/>
      <c r="Z3664" s="175" t="n"/>
      <c r="AA3664" s="175" t="n"/>
      <c r="AB3664" s="175" t="n"/>
      <c r="AC3664" s="175" t="n"/>
      <c r="AD3664" s="175" t="n"/>
      <c r="AE3664" s="175" t="n"/>
      <c r="AF3664" s="175" t="n"/>
      <c r="AG3664" s="175" t="n"/>
      <c r="AH3664" s="175" t="n"/>
      <c r="AI3664" s="175" t="n"/>
      <c r="AJ3664" s="175" t="n"/>
    </row>
    <row r="3665">
      <c r="B3665" s="175" t="n"/>
      <c r="C3665" s="175" t="n"/>
      <c r="D3665" s="175" t="n"/>
      <c r="E3665" s="175" t="n"/>
      <c r="F3665" s="175" t="n"/>
      <c r="G3665" s="175" t="n"/>
      <c r="H3665" s="175" t="n"/>
      <c r="I3665" s="175" t="n"/>
      <c r="J3665" s="175" t="n"/>
      <c r="K3665" s="175" t="n"/>
      <c r="L3665" s="175" t="n"/>
      <c r="M3665" s="175" t="n"/>
      <c r="N3665" s="175" t="n"/>
      <c r="O3665" s="175" t="n"/>
      <c r="P3665" s="175" t="n"/>
      <c r="Q3665" s="175" t="n"/>
      <c r="R3665" s="175" t="n"/>
      <c r="S3665" s="257" t="n"/>
      <c r="U3665" s="296" t="n"/>
      <c r="V3665" s="175" t="n"/>
      <c r="W3665" s="175" t="n"/>
      <c r="X3665" s="175" t="n"/>
      <c r="Y3665" s="175" t="n"/>
      <c r="Z3665" s="175" t="n"/>
      <c r="AA3665" s="175" t="n"/>
      <c r="AB3665" s="175" t="n"/>
      <c r="AC3665" s="175" t="n"/>
      <c r="AD3665" s="175" t="n"/>
      <c r="AE3665" s="175" t="n"/>
      <c r="AF3665" s="175" t="n"/>
      <c r="AG3665" s="175" t="n"/>
      <c r="AH3665" s="175" t="n"/>
      <c r="AI3665" s="175" t="n"/>
      <c r="AJ3665" s="175" t="n"/>
    </row>
    <row r="3666">
      <c r="B3666" s="175" t="n"/>
      <c r="C3666" s="175" t="n"/>
      <c r="D3666" s="175" t="n"/>
      <c r="E3666" s="175" t="n"/>
      <c r="F3666" s="175" t="n"/>
      <c r="G3666" s="175" t="n"/>
      <c r="H3666" s="175" t="n"/>
      <c r="I3666" s="175" t="n"/>
      <c r="J3666" s="175" t="n"/>
      <c r="K3666" s="175" t="n"/>
      <c r="L3666" s="175" t="n"/>
      <c r="M3666" s="175" t="n"/>
      <c r="N3666" s="175" t="n"/>
      <c r="O3666" s="175" t="n"/>
      <c r="P3666" s="175" t="n"/>
      <c r="Q3666" s="175" t="n"/>
      <c r="R3666" s="175" t="n"/>
      <c r="S3666" s="257" t="n"/>
      <c r="U3666" s="296" t="n"/>
      <c r="V3666" s="175" t="n"/>
      <c r="W3666" s="175" t="n"/>
      <c r="X3666" s="175" t="n"/>
      <c r="Y3666" s="175" t="n"/>
      <c r="Z3666" s="175" t="n"/>
      <c r="AA3666" s="175" t="n"/>
      <c r="AB3666" s="175" t="n"/>
      <c r="AC3666" s="175" t="n"/>
      <c r="AD3666" s="175" t="n"/>
      <c r="AE3666" s="175" t="n"/>
      <c r="AF3666" s="175" t="n"/>
      <c r="AG3666" s="175" t="n"/>
      <c r="AH3666" s="175" t="n"/>
      <c r="AI3666" s="175" t="n"/>
      <c r="AJ3666" s="175" t="n"/>
    </row>
    <row r="3667">
      <c r="B3667" s="175" t="n"/>
      <c r="C3667" s="175" t="n"/>
      <c r="D3667" s="175" t="n"/>
      <c r="E3667" s="175" t="n"/>
      <c r="F3667" s="175" t="n"/>
      <c r="G3667" s="175" t="n"/>
      <c r="H3667" s="175" t="n"/>
      <c r="I3667" s="175" t="n"/>
      <c r="J3667" s="175" t="n"/>
      <c r="K3667" s="175" t="n"/>
      <c r="L3667" s="175" t="n"/>
      <c r="M3667" s="175" t="n"/>
      <c r="N3667" s="175" t="n"/>
      <c r="O3667" s="175" t="n"/>
      <c r="P3667" s="175" t="n"/>
      <c r="Q3667" s="175" t="n"/>
      <c r="R3667" s="175" t="n"/>
      <c r="S3667" s="257" t="n"/>
      <c r="U3667" s="296" t="n"/>
      <c r="V3667" s="175" t="n"/>
      <c r="W3667" s="175" t="n"/>
      <c r="X3667" s="175" t="n"/>
      <c r="Y3667" s="175" t="n"/>
      <c r="Z3667" s="175" t="n"/>
      <c r="AA3667" s="175" t="n"/>
      <c r="AB3667" s="175" t="n"/>
      <c r="AC3667" s="175" t="n"/>
      <c r="AD3667" s="175" t="n"/>
      <c r="AE3667" s="175" t="n"/>
      <c r="AF3667" s="175" t="n"/>
      <c r="AG3667" s="175" t="n"/>
      <c r="AH3667" s="175" t="n"/>
      <c r="AI3667" s="175" t="n"/>
      <c r="AJ3667" s="175" t="n"/>
    </row>
    <row r="3668">
      <c r="B3668" s="175" t="n"/>
      <c r="C3668" s="175" t="n"/>
      <c r="D3668" s="175" t="n"/>
      <c r="E3668" s="175" t="n"/>
      <c r="F3668" s="175" t="n"/>
      <c r="G3668" s="175" t="n"/>
      <c r="H3668" s="175" t="n"/>
      <c r="I3668" s="175" t="n"/>
      <c r="J3668" s="175" t="n"/>
      <c r="K3668" s="175" t="n"/>
      <c r="L3668" s="175" t="n"/>
      <c r="M3668" s="175" t="n"/>
      <c r="N3668" s="175" t="n"/>
      <c r="O3668" s="175" t="n"/>
      <c r="P3668" s="175" t="n"/>
      <c r="Q3668" s="175" t="n"/>
      <c r="R3668" s="175" t="n"/>
      <c r="S3668" s="257" t="n"/>
      <c r="U3668" s="296" t="n"/>
      <c r="V3668" s="175" t="n"/>
      <c r="W3668" s="175" t="n"/>
      <c r="X3668" s="175" t="n"/>
      <c r="Y3668" s="175" t="n"/>
      <c r="Z3668" s="175" t="n"/>
      <c r="AA3668" s="175" t="n"/>
      <c r="AB3668" s="175" t="n"/>
      <c r="AC3668" s="175" t="n"/>
      <c r="AD3668" s="175" t="n"/>
      <c r="AE3668" s="175" t="n"/>
      <c r="AF3668" s="175" t="n"/>
      <c r="AG3668" s="175" t="n"/>
      <c r="AH3668" s="175" t="n"/>
      <c r="AI3668" s="175" t="n"/>
      <c r="AJ3668" s="175" t="n"/>
    </row>
    <row r="3669">
      <c r="B3669" s="175" t="n"/>
      <c r="C3669" s="175" t="n"/>
      <c r="D3669" s="175" t="n"/>
      <c r="E3669" s="175" t="n"/>
      <c r="F3669" s="175" t="n"/>
      <c r="G3669" s="175" t="n"/>
      <c r="H3669" s="175" t="n"/>
      <c r="I3669" s="175" t="n"/>
      <c r="J3669" s="175" t="n"/>
      <c r="K3669" s="175" t="n"/>
      <c r="L3669" s="175" t="n"/>
      <c r="M3669" s="175" t="n"/>
      <c r="N3669" s="175" t="n"/>
      <c r="O3669" s="175" t="n"/>
      <c r="P3669" s="175" t="n"/>
      <c r="Q3669" s="175" t="n"/>
      <c r="R3669" s="175" t="n"/>
      <c r="S3669" s="257" t="n"/>
      <c r="U3669" s="296" t="n"/>
      <c r="V3669" s="175" t="n"/>
      <c r="W3669" s="175" t="n"/>
      <c r="X3669" s="175" t="n"/>
      <c r="Y3669" s="175" t="n"/>
      <c r="Z3669" s="175" t="n"/>
      <c r="AA3669" s="175" t="n"/>
      <c r="AB3669" s="175" t="n"/>
      <c r="AC3669" s="175" t="n"/>
      <c r="AD3669" s="175" t="n"/>
      <c r="AE3669" s="175" t="n"/>
      <c r="AF3669" s="175" t="n"/>
      <c r="AG3669" s="175" t="n"/>
      <c r="AH3669" s="175" t="n"/>
      <c r="AI3669" s="175" t="n"/>
      <c r="AJ3669" s="175" t="n"/>
    </row>
    <row r="3670">
      <c r="B3670" s="175" t="n"/>
      <c r="C3670" s="175" t="n"/>
      <c r="D3670" s="175" t="n"/>
      <c r="E3670" s="175" t="n"/>
      <c r="F3670" s="175" t="n"/>
      <c r="G3670" s="175" t="n"/>
      <c r="H3670" s="175" t="n"/>
      <c r="I3670" s="175" t="n"/>
      <c r="J3670" s="175" t="n"/>
      <c r="K3670" s="175" t="n"/>
      <c r="L3670" s="175" t="n"/>
      <c r="M3670" s="175" t="n"/>
      <c r="N3670" s="175" t="n"/>
      <c r="O3670" s="175" t="n"/>
      <c r="P3670" s="175" t="n"/>
      <c r="Q3670" s="175" t="n"/>
      <c r="R3670" s="175" t="n"/>
      <c r="S3670" s="257" t="n"/>
      <c r="U3670" s="296" t="n"/>
      <c r="V3670" s="175" t="n"/>
      <c r="W3670" s="175" t="n"/>
      <c r="X3670" s="175" t="n"/>
      <c r="Y3670" s="175" t="n"/>
      <c r="Z3670" s="175" t="n"/>
      <c r="AA3670" s="175" t="n"/>
      <c r="AB3670" s="175" t="n"/>
      <c r="AC3670" s="175" t="n"/>
      <c r="AD3670" s="175" t="n"/>
      <c r="AE3670" s="175" t="n"/>
      <c r="AF3670" s="175" t="n"/>
      <c r="AG3670" s="175" t="n"/>
      <c r="AH3670" s="175" t="n"/>
      <c r="AI3670" s="175" t="n"/>
      <c r="AJ3670" s="175" t="n"/>
    </row>
    <row r="3671">
      <c r="B3671" s="175" t="n"/>
      <c r="C3671" s="175" t="n"/>
      <c r="D3671" s="175" t="n"/>
      <c r="E3671" s="175" t="n"/>
      <c r="F3671" s="175" t="n"/>
      <c r="G3671" s="175" t="n"/>
      <c r="H3671" s="175" t="n"/>
      <c r="I3671" s="175" t="n"/>
      <c r="J3671" s="175" t="n"/>
      <c r="K3671" s="175" t="n"/>
      <c r="L3671" s="175" t="n"/>
      <c r="M3671" s="175" t="n"/>
      <c r="N3671" s="175" t="n"/>
      <c r="O3671" s="175" t="n"/>
      <c r="P3671" s="175" t="n"/>
      <c r="Q3671" s="175" t="n"/>
      <c r="R3671" s="175" t="n"/>
      <c r="S3671" s="257" t="n"/>
      <c r="U3671" s="296" t="n"/>
      <c r="V3671" s="175" t="n"/>
      <c r="W3671" s="175" t="n"/>
      <c r="X3671" s="175" t="n"/>
      <c r="Y3671" s="175" t="n"/>
      <c r="Z3671" s="175" t="n"/>
      <c r="AA3671" s="175" t="n"/>
      <c r="AB3671" s="175" t="n"/>
      <c r="AC3671" s="175" t="n"/>
      <c r="AD3671" s="175" t="n"/>
      <c r="AE3671" s="175" t="n"/>
      <c r="AF3671" s="175" t="n"/>
      <c r="AG3671" s="175" t="n"/>
      <c r="AH3671" s="175" t="n"/>
      <c r="AI3671" s="175" t="n"/>
      <c r="AJ3671" s="175" t="n"/>
    </row>
    <row r="3672">
      <c r="B3672" s="175" t="n"/>
      <c r="C3672" s="175" t="n"/>
      <c r="D3672" s="175" t="n"/>
      <c r="E3672" s="175" t="n"/>
      <c r="F3672" s="175" t="n"/>
      <c r="G3672" s="175" t="n"/>
      <c r="H3672" s="175" t="n"/>
      <c r="I3672" s="175" t="n"/>
      <c r="J3672" s="175" t="n"/>
      <c r="K3672" s="175" t="n"/>
      <c r="L3672" s="175" t="n"/>
      <c r="M3672" s="175" t="n"/>
      <c r="N3672" s="175" t="n"/>
      <c r="O3672" s="175" t="n"/>
      <c r="P3672" s="175" t="n"/>
      <c r="Q3672" s="175" t="n"/>
      <c r="R3672" s="175" t="n"/>
      <c r="S3672" s="257" t="n"/>
      <c r="U3672" s="296" t="n"/>
      <c r="V3672" s="175" t="n"/>
      <c r="W3672" s="175" t="n"/>
      <c r="X3672" s="175" t="n"/>
      <c r="Y3672" s="175" t="n"/>
      <c r="Z3672" s="175" t="n"/>
      <c r="AA3672" s="175" t="n"/>
      <c r="AB3672" s="175" t="n"/>
      <c r="AC3672" s="175" t="n"/>
      <c r="AD3672" s="175" t="n"/>
      <c r="AE3672" s="175" t="n"/>
      <c r="AF3672" s="175" t="n"/>
      <c r="AG3672" s="175" t="n"/>
      <c r="AH3672" s="175" t="n"/>
      <c r="AI3672" s="175" t="n"/>
      <c r="AJ3672" s="175" t="n"/>
    </row>
    <row r="3673">
      <c r="B3673" s="175" t="n"/>
      <c r="C3673" s="175" t="n"/>
      <c r="D3673" s="175" t="n"/>
      <c r="E3673" s="175" t="n"/>
      <c r="F3673" s="175" t="n"/>
      <c r="G3673" s="175" t="n"/>
      <c r="H3673" s="175" t="n"/>
      <c r="I3673" s="175" t="n"/>
      <c r="J3673" s="175" t="n"/>
      <c r="K3673" s="175" t="n"/>
      <c r="L3673" s="175" t="n"/>
      <c r="M3673" s="175" t="n"/>
      <c r="N3673" s="175" t="n"/>
      <c r="O3673" s="175" t="n"/>
      <c r="P3673" s="175" t="n"/>
      <c r="Q3673" s="175" t="n"/>
      <c r="R3673" s="175" t="n"/>
      <c r="S3673" s="257" t="n"/>
      <c r="U3673" s="296" t="n"/>
      <c r="V3673" s="175" t="n"/>
      <c r="W3673" s="175" t="n"/>
      <c r="X3673" s="175" t="n"/>
      <c r="Y3673" s="175" t="n"/>
      <c r="Z3673" s="175" t="n"/>
      <c r="AA3673" s="175" t="n"/>
      <c r="AB3673" s="175" t="n"/>
      <c r="AC3673" s="175" t="n"/>
      <c r="AD3673" s="175" t="n"/>
      <c r="AE3673" s="175" t="n"/>
      <c r="AF3673" s="175" t="n"/>
      <c r="AG3673" s="175" t="n"/>
      <c r="AH3673" s="175" t="n"/>
      <c r="AI3673" s="175" t="n"/>
      <c r="AJ3673" s="175" t="n"/>
    </row>
    <row r="3674">
      <c r="B3674" s="175" t="n"/>
      <c r="C3674" s="175" t="n"/>
      <c r="D3674" s="175" t="n"/>
      <c r="E3674" s="175" t="n"/>
      <c r="F3674" s="175" t="n"/>
      <c r="G3674" s="175" t="n"/>
      <c r="H3674" s="175" t="n"/>
      <c r="I3674" s="175" t="n"/>
      <c r="J3674" s="175" t="n"/>
      <c r="K3674" s="175" t="n"/>
      <c r="L3674" s="175" t="n"/>
      <c r="M3674" s="175" t="n"/>
      <c r="N3674" s="175" t="n"/>
      <c r="O3674" s="175" t="n"/>
      <c r="P3674" s="175" t="n"/>
      <c r="Q3674" s="175" t="n"/>
      <c r="R3674" s="175" t="n"/>
      <c r="S3674" s="257" t="n"/>
      <c r="U3674" s="296" t="n"/>
      <c r="V3674" s="175" t="n"/>
      <c r="W3674" s="175" t="n"/>
      <c r="X3674" s="175" t="n"/>
      <c r="Y3674" s="175" t="n"/>
      <c r="Z3674" s="175" t="n"/>
      <c r="AA3674" s="175" t="n"/>
      <c r="AB3674" s="175" t="n"/>
      <c r="AC3674" s="175" t="n"/>
      <c r="AD3674" s="175" t="n"/>
      <c r="AE3674" s="175" t="n"/>
      <c r="AF3674" s="175" t="n"/>
      <c r="AG3674" s="175" t="n"/>
      <c r="AH3674" s="175" t="n"/>
      <c r="AI3674" s="175" t="n"/>
      <c r="AJ3674" s="175" t="n"/>
    </row>
    <row r="3675">
      <c r="B3675" s="175" t="n"/>
      <c r="C3675" s="175" t="n"/>
      <c r="D3675" s="175" t="n"/>
      <c r="E3675" s="175" t="n"/>
      <c r="F3675" s="175" t="n"/>
      <c r="G3675" s="175" t="n"/>
      <c r="H3675" s="175" t="n"/>
      <c r="I3675" s="175" t="n"/>
      <c r="J3675" s="175" t="n"/>
      <c r="K3675" s="175" t="n"/>
      <c r="L3675" s="175" t="n"/>
      <c r="M3675" s="175" t="n"/>
      <c r="N3675" s="175" t="n"/>
      <c r="O3675" s="175" t="n"/>
      <c r="P3675" s="175" t="n"/>
      <c r="Q3675" s="175" t="n"/>
      <c r="R3675" s="175" t="n"/>
      <c r="S3675" s="257" t="n"/>
      <c r="U3675" s="296" t="n"/>
      <c r="V3675" s="175" t="n"/>
      <c r="W3675" s="175" t="n"/>
      <c r="X3675" s="175" t="n"/>
      <c r="Y3675" s="175" t="n"/>
      <c r="Z3675" s="175" t="n"/>
      <c r="AA3675" s="175" t="n"/>
      <c r="AB3675" s="175" t="n"/>
      <c r="AC3675" s="175" t="n"/>
      <c r="AD3675" s="175" t="n"/>
      <c r="AE3675" s="175" t="n"/>
      <c r="AF3675" s="175" t="n"/>
      <c r="AG3675" s="175" t="n"/>
      <c r="AH3675" s="175" t="n"/>
      <c r="AI3675" s="175" t="n"/>
      <c r="AJ3675" s="175" t="n"/>
    </row>
    <row r="3676">
      <c r="B3676" s="175" t="n"/>
      <c r="C3676" s="175" t="n"/>
      <c r="D3676" s="175" t="n"/>
      <c r="E3676" s="175" t="n"/>
      <c r="F3676" s="175" t="n"/>
      <c r="G3676" s="175" t="n"/>
      <c r="H3676" s="175" t="n"/>
      <c r="I3676" s="175" t="n"/>
      <c r="J3676" s="175" t="n"/>
      <c r="K3676" s="175" t="n"/>
      <c r="L3676" s="175" t="n"/>
      <c r="M3676" s="175" t="n"/>
      <c r="N3676" s="175" t="n"/>
      <c r="O3676" s="175" t="n"/>
      <c r="P3676" s="175" t="n"/>
      <c r="Q3676" s="175" t="n"/>
      <c r="R3676" s="175" t="n"/>
      <c r="S3676" s="257" t="n"/>
      <c r="U3676" s="296" t="n"/>
      <c r="V3676" s="175" t="n"/>
      <c r="W3676" s="175" t="n"/>
      <c r="X3676" s="175" t="n"/>
      <c r="Y3676" s="175" t="n"/>
      <c r="Z3676" s="175" t="n"/>
      <c r="AA3676" s="175" t="n"/>
      <c r="AB3676" s="175" t="n"/>
      <c r="AC3676" s="175" t="n"/>
      <c r="AD3676" s="175" t="n"/>
      <c r="AE3676" s="175" t="n"/>
      <c r="AF3676" s="175" t="n"/>
      <c r="AG3676" s="175" t="n"/>
      <c r="AH3676" s="175" t="n"/>
      <c r="AI3676" s="175" t="n"/>
      <c r="AJ3676" s="175" t="n"/>
    </row>
    <row r="3677">
      <c r="B3677" s="175" t="n"/>
      <c r="C3677" s="175" t="n"/>
      <c r="D3677" s="175" t="n"/>
      <c r="E3677" s="175" t="n"/>
      <c r="F3677" s="175" t="n"/>
      <c r="G3677" s="175" t="n"/>
      <c r="H3677" s="175" t="n"/>
      <c r="I3677" s="175" t="n"/>
      <c r="J3677" s="175" t="n"/>
      <c r="K3677" s="175" t="n"/>
      <c r="L3677" s="175" t="n"/>
      <c r="M3677" s="175" t="n"/>
      <c r="N3677" s="175" t="n"/>
      <c r="O3677" s="175" t="n"/>
      <c r="P3677" s="175" t="n"/>
      <c r="Q3677" s="175" t="n"/>
      <c r="R3677" s="175" t="n"/>
      <c r="S3677" s="257" t="n"/>
      <c r="U3677" s="296" t="n"/>
      <c r="V3677" s="175" t="n"/>
      <c r="W3677" s="175" t="n"/>
      <c r="X3677" s="175" t="n"/>
      <c r="Y3677" s="175" t="n"/>
      <c r="Z3677" s="175" t="n"/>
      <c r="AA3677" s="175" t="n"/>
      <c r="AB3677" s="175" t="n"/>
      <c r="AC3677" s="175" t="n"/>
      <c r="AD3677" s="175" t="n"/>
      <c r="AE3677" s="175" t="n"/>
      <c r="AF3677" s="175" t="n"/>
      <c r="AG3677" s="175" t="n"/>
      <c r="AH3677" s="175" t="n"/>
      <c r="AI3677" s="175" t="n"/>
      <c r="AJ3677" s="175" t="n"/>
    </row>
    <row r="3678">
      <c r="B3678" s="175" t="n"/>
      <c r="C3678" s="175" t="n"/>
      <c r="D3678" s="175" t="n"/>
      <c r="E3678" s="175" t="n"/>
      <c r="F3678" s="175" t="n"/>
      <c r="G3678" s="175" t="n"/>
      <c r="H3678" s="175" t="n"/>
      <c r="I3678" s="175" t="n"/>
      <c r="J3678" s="175" t="n"/>
      <c r="K3678" s="175" t="n"/>
      <c r="L3678" s="175" t="n"/>
      <c r="M3678" s="175" t="n"/>
      <c r="N3678" s="175" t="n"/>
      <c r="O3678" s="175" t="n"/>
      <c r="P3678" s="175" t="n"/>
      <c r="Q3678" s="175" t="n"/>
      <c r="R3678" s="175" t="n"/>
      <c r="S3678" s="257" t="n"/>
      <c r="U3678" s="296" t="n"/>
      <c r="V3678" s="175" t="n"/>
      <c r="W3678" s="175" t="n"/>
      <c r="X3678" s="175" t="n"/>
      <c r="Y3678" s="175" t="n"/>
      <c r="Z3678" s="175" t="n"/>
      <c r="AA3678" s="175" t="n"/>
      <c r="AB3678" s="175" t="n"/>
      <c r="AC3678" s="175" t="n"/>
      <c r="AD3678" s="175" t="n"/>
      <c r="AE3678" s="175" t="n"/>
      <c r="AF3678" s="175" t="n"/>
      <c r="AG3678" s="175" t="n"/>
      <c r="AH3678" s="175" t="n"/>
      <c r="AI3678" s="175" t="n"/>
      <c r="AJ3678" s="175" t="n"/>
    </row>
    <row r="3679">
      <c r="B3679" s="175" t="n"/>
      <c r="C3679" s="175" t="n"/>
      <c r="D3679" s="175" t="n"/>
      <c r="E3679" s="175" t="n"/>
      <c r="F3679" s="175" t="n"/>
      <c r="G3679" s="175" t="n"/>
      <c r="H3679" s="175" t="n"/>
      <c r="I3679" s="175" t="n"/>
      <c r="J3679" s="175" t="n"/>
      <c r="K3679" s="175" t="n"/>
      <c r="L3679" s="175" t="n"/>
      <c r="M3679" s="175" t="n"/>
      <c r="N3679" s="175" t="n"/>
      <c r="O3679" s="175" t="n"/>
      <c r="P3679" s="175" t="n"/>
      <c r="Q3679" s="175" t="n"/>
      <c r="R3679" s="175" t="n"/>
      <c r="S3679" s="257" t="n"/>
      <c r="U3679" s="296" t="n"/>
      <c r="V3679" s="175" t="n"/>
      <c r="W3679" s="175" t="n"/>
      <c r="X3679" s="175" t="n"/>
      <c r="Y3679" s="175" t="n"/>
      <c r="Z3679" s="175" t="n"/>
      <c r="AA3679" s="175" t="n"/>
      <c r="AB3679" s="175" t="n"/>
      <c r="AC3679" s="175" t="n"/>
      <c r="AD3679" s="175" t="n"/>
      <c r="AE3679" s="175" t="n"/>
      <c r="AF3679" s="175" t="n"/>
      <c r="AG3679" s="175" t="n"/>
      <c r="AH3679" s="175" t="n"/>
      <c r="AI3679" s="175" t="n"/>
      <c r="AJ3679" s="175" t="n"/>
    </row>
    <row r="3680">
      <c r="B3680" s="175" t="n"/>
      <c r="C3680" s="175" t="n"/>
      <c r="D3680" s="175" t="n"/>
      <c r="E3680" s="175" t="n"/>
      <c r="F3680" s="175" t="n"/>
      <c r="G3680" s="175" t="n"/>
      <c r="H3680" s="175" t="n"/>
      <c r="I3680" s="175" t="n"/>
      <c r="J3680" s="175" t="n"/>
      <c r="K3680" s="175" t="n"/>
      <c r="L3680" s="175" t="n"/>
      <c r="M3680" s="175" t="n"/>
      <c r="N3680" s="175" t="n"/>
      <c r="O3680" s="175" t="n"/>
      <c r="P3680" s="175" t="n"/>
      <c r="Q3680" s="175" t="n"/>
      <c r="R3680" s="175" t="n"/>
      <c r="S3680" s="257" t="n"/>
      <c r="U3680" s="296" t="n"/>
      <c r="V3680" s="175" t="n"/>
      <c r="W3680" s="175" t="n"/>
      <c r="X3680" s="175" t="n"/>
      <c r="Y3680" s="175" t="n"/>
      <c r="Z3680" s="175" t="n"/>
      <c r="AA3680" s="175" t="n"/>
      <c r="AB3680" s="175" t="n"/>
      <c r="AC3680" s="175" t="n"/>
      <c r="AD3680" s="175" t="n"/>
      <c r="AE3680" s="175" t="n"/>
      <c r="AF3680" s="175" t="n"/>
      <c r="AG3680" s="175" t="n"/>
      <c r="AH3680" s="175" t="n"/>
      <c r="AI3680" s="175" t="n"/>
      <c r="AJ3680" s="175" t="n"/>
    </row>
    <row r="3681">
      <c r="B3681" s="175" t="n"/>
      <c r="C3681" s="175" t="n"/>
      <c r="D3681" s="175" t="n"/>
      <c r="E3681" s="175" t="n"/>
      <c r="F3681" s="175" t="n"/>
      <c r="G3681" s="175" t="n"/>
      <c r="H3681" s="175" t="n"/>
      <c r="I3681" s="175" t="n"/>
      <c r="J3681" s="175" t="n"/>
      <c r="K3681" s="175" t="n"/>
      <c r="L3681" s="175" t="n"/>
      <c r="M3681" s="175" t="n"/>
      <c r="N3681" s="175" t="n"/>
      <c r="O3681" s="175" t="n"/>
      <c r="P3681" s="175" t="n"/>
      <c r="Q3681" s="175" t="n"/>
      <c r="R3681" s="175" t="n"/>
      <c r="S3681" s="257" t="n"/>
      <c r="U3681" s="296" t="n"/>
      <c r="V3681" s="175" t="n"/>
      <c r="W3681" s="175" t="n"/>
      <c r="X3681" s="175" t="n"/>
      <c r="Y3681" s="175" t="n"/>
      <c r="Z3681" s="175" t="n"/>
      <c r="AA3681" s="175" t="n"/>
      <c r="AB3681" s="175" t="n"/>
      <c r="AC3681" s="175" t="n"/>
      <c r="AD3681" s="175" t="n"/>
      <c r="AE3681" s="175" t="n"/>
      <c r="AF3681" s="175" t="n"/>
      <c r="AG3681" s="175" t="n"/>
      <c r="AH3681" s="175" t="n"/>
      <c r="AI3681" s="175" t="n"/>
      <c r="AJ3681" s="175" t="n"/>
    </row>
    <row r="3682">
      <c r="B3682" s="175" t="n"/>
      <c r="C3682" s="175" t="n"/>
      <c r="D3682" s="175" t="n"/>
      <c r="E3682" s="175" t="n"/>
      <c r="F3682" s="175" t="n"/>
      <c r="G3682" s="175" t="n"/>
      <c r="H3682" s="175" t="n"/>
      <c r="I3682" s="175" t="n"/>
      <c r="J3682" s="175" t="n"/>
      <c r="K3682" s="175" t="n"/>
      <c r="L3682" s="175" t="n"/>
      <c r="M3682" s="175" t="n"/>
      <c r="N3682" s="175" t="n"/>
      <c r="O3682" s="175" t="n"/>
      <c r="P3682" s="175" t="n"/>
      <c r="Q3682" s="175" t="n"/>
      <c r="R3682" s="175" t="n"/>
      <c r="S3682" s="257" t="n"/>
      <c r="U3682" s="296" t="n"/>
      <c r="V3682" s="175" t="n"/>
      <c r="W3682" s="175" t="n"/>
      <c r="X3682" s="175" t="n"/>
      <c r="Y3682" s="175" t="n"/>
      <c r="Z3682" s="175" t="n"/>
      <c r="AA3682" s="175" t="n"/>
      <c r="AB3682" s="175" t="n"/>
      <c r="AC3682" s="175" t="n"/>
      <c r="AD3682" s="175" t="n"/>
      <c r="AE3682" s="175" t="n"/>
      <c r="AF3682" s="175" t="n"/>
      <c r="AG3682" s="175" t="n"/>
      <c r="AH3682" s="175" t="n"/>
      <c r="AI3682" s="175" t="n"/>
      <c r="AJ3682" s="175" t="n"/>
    </row>
    <row r="3683">
      <c r="B3683" s="175" t="n"/>
      <c r="C3683" s="175" t="n"/>
      <c r="D3683" s="175" t="n"/>
      <c r="E3683" s="175" t="n"/>
      <c r="F3683" s="175" t="n"/>
      <c r="G3683" s="175" t="n"/>
      <c r="H3683" s="175" t="n"/>
      <c r="I3683" s="175" t="n"/>
      <c r="J3683" s="175" t="n"/>
      <c r="K3683" s="175" t="n"/>
      <c r="L3683" s="175" t="n"/>
      <c r="M3683" s="175" t="n"/>
      <c r="N3683" s="175" t="n"/>
      <c r="O3683" s="175" t="n"/>
      <c r="P3683" s="175" t="n"/>
      <c r="Q3683" s="175" t="n"/>
      <c r="R3683" s="175" t="n"/>
      <c r="S3683" s="257" t="n"/>
      <c r="U3683" s="296" t="n"/>
      <c r="V3683" s="175" t="n"/>
      <c r="W3683" s="175" t="n"/>
      <c r="X3683" s="175" t="n"/>
      <c r="Y3683" s="175" t="n"/>
      <c r="Z3683" s="175" t="n"/>
      <c r="AA3683" s="175" t="n"/>
      <c r="AB3683" s="175" t="n"/>
      <c r="AC3683" s="175" t="n"/>
      <c r="AD3683" s="175" t="n"/>
      <c r="AE3683" s="175" t="n"/>
      <c r="AF3683" s="175" t="n"/>
      <c r="AG3683" s="175" t="n"/>
      <c r="AH3683" s="175" t="n"/>
      <c r="AI3683" s="175" t="n"/>
      <c r="AJ3683" s="175" t="n"/>
    </row>
  </sheetData>
  <mergeCells count="8">
    <mergeCell ref="R111:S111"/>
    <mergeCell ref="R113:S113"/>
    <mergeCell ref="R116:S116"/>
    <mergeCell ref="R115:S115"/>
    <mergeCell ref="R117:S117"/>
    <mergeCell ref="R118:S118"/>
    <mergeCell ref="R112:S112"/>
    <mergeCell ref="R114:S114"/>
  </mergeCells>
  <dataValidations count="3">
    <dataValidation sqref="G2:G111 G119:G183 G185:G197 G199:G200 G203 G205 G207:G1242 G1440:G1441" showDropDown="0" showInputMessage="1" showErrorMessage="1" allowBlank="1" type="list">
      <formula1>INDIRECT($F2)</formula1>
    </dataValidation>
    <dataValidation sqref="G184" showDropDown="0" showInputMessage="1" showErrorMessage="1" allowBlank="1" type="list">
      <formula1>INDIRECT($F198)</formula1>
    </dataValidation>
    <dataValidation sqref="G198 G201:G202 G204 G206" showDropDown="0" showInputMessage="1" showErrorMessage="1" allowBlank="1" type="list">
      <formula1>INDIRECT(#REF!)</formula1>
    </dataValidation>
  </dataValidations>
  <pageMargins left="0.7" right="0.7" top="0.75" bottom="0.75" header="0.3" footer="0.3"/>
  <pageSetup orientation="portrait" paperSize="9" horizontalDpi="4294967295" verticalDpi="429496729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J56"/>
  <sheetViews>
    <sheetView topLeftCell="A44" workbookViewId="0">
      <selection activeCell="B40" sqref="B40"/>
    </sheetView>
  </sheetViews>
  <sheetFormatPr baseColWidth="8" defaultRowHeight="14.25"/>
  <cols>
    <col width="30.1328125" customWidth="1" style="303" min="1" max="1"/>
    <col width="42.265625" customWidth="1" style="303" min="2" max="2"/>
    <col width="62.73046875" customWidth="1" style="303" min="3" max="3"/>
    <col width="12" bestFit="1" customWidth="1" style="303" min="5" max="5"/>
    <col width="20.3984375" customWidth="1" style="303" min="10" max="10"/>
    <col width="15.3984375" bestFit="1" customWidth="1" style="303" min="14" max="14"/>
  </cols>
  <sheetData>
    <row r="1">
      <c r="A1" t="inlineStr">
        <is>
          <t>водитель</t>
        </is>
      </c>
      <c r="B1" t="inlineStr">
        <is>
          <t>номер ам</t>
        </is>
      </c>
      <c r="C1" t="inlineStr">
        <is>
          <t>паспорт</t>
        </is>
      </c>
      <c r="E1" t="inlineStr">
        <is>
          <t>телефон</t>
        </is>
      </c>
    </row>
    <row r="2">
      <c r="A2" t="inlineStr">
        <is>
          <t>Будкин Ю.А.</t>
        </is>
      </c>
      <c r="B2" t="inlineStr">
        <is>
          <t>В 773 НР 163  АС 2282 63</t>
        </is>
      </c>
    </row>
    <row r="3">
      <c r="A3" t="inlineStr">
        <is>
          <t>Гальцов.Ю.И.</t>
        </is>
      </c>
      <c r="B3" t="inlineStr">
        <is>
          <t>М  965 ЕТ 163 ВА 8510 63</t>
        </is>
      </c>
    </row>
    <row r="4">
      <c r="A4" t="inlineStr">
        <is>
          <t>Дейчлендер А.Р.</t>
        </is>
      </c>
      <c r="B4" t="inlineStr">
        <is>
          <t>Т 833 ВА 56   АМ 7816 56</t>
        </is>
      </c>
    </row>
    <row r="5">
      <c r="A5" t="inlineStr">
        <is>
          <t>Досковских С.В.</t>
        </is>
      </c>
      <c r="B5" t="inlineStr">
        <is>
          <t>Р 089 ХХ 56 АС 5969 56</t>
        </is>
      </c>
    </row>
    <row r="6">
      <c r="A6" t="inlineStr">
        <is>
          <t>Кадяев Д.А.</t>
        </is>
      </c>
      <c r="B6" t="inlineStr">
        <is>
          <t>Т 526 ХХ 163 АС 3716 63</t>
        </is>
      </c>
    </row>
    <row r="7">
      <c r="A7" t="inlineStr">
        <is>
          <t>Катков М.Ю.</t>
        </is>
      </c>
      <c r="B7" t="inlineStr">
        <is>
          <t>А 309 ТЕ 763 ВЕ 2623 63</t>
        </is>
      </c>
    </row>
    <row r="8">
      <c r="A8" t="inlineStr">
        <is>
          <t>Кодяев Д.А</t>
        </is>
      </c>
      <c r="B8" t="inlineStr">
        <is>
          <t>Т 526 ХХ 163 АС 3716 63</t>
        </is>
      </c>
    </row>
    <row r="9">
      <c r="A9" t="inlineStr">
        <is>
          <t>Константинов К. Е.</t>
        </is>
      </c>
      <c r="B9" t="inlineStr">
        <is>
          <t>А 368 ОМ164 АТ870364</t>
        </is>
      </c>
    </row>
    <row r="10">
      <c r="A10" t="inlineStr">
        <is>
          <t>Коржавин А.Ю.</t>
        </is>
      </c>
      <c r="B10" t="inlineStr">
        <is>
          <t>Р 478 СМ 163 ВМ 6810 78</t>
        </is>
      </c>
    </row>
    <row r="11">
      <c r="A11" t="inlineStr">
        <is>
          <t>Косых Д. С.</t>
        </is>
      </c>
      <c r="B11" t="inlineStr">
        <is>
          <t xml:space="preserve"> Т787РС56 прицеп: АЕ068656</t>
        </is>
      </c>
    </row>
    <row r="12">
      <c r="A12" t="inlineStr">
        <is>
          <t>Кутуков П.С</t>
        </is>
      </c>
      <c r="B12" t="inlineStr">
        <is>
          <t>Н 912 УА 56  АН 2141 56</t>
        </is>
      </c>
    </row>
    <row r="13">
      <c r="A13" t="inlineStr">
        <is>
          <t>Логинов А.А.</t>
        </is>
      </c>
      <c r="B13" t="inlineStr">
        <is>
          <t>Н 281 УХ 56 АО 2454 56</t>
        </is>
      </c>
    </row>
    <row r="14">
      <c r="A14" t="inlineStr">
        <is>
          <t>Мирошниченко В.П.</t>
        </is>
      </c>
      <c r="B14" t="inlineStr">
        <is>
          <t>С 931 ТР 56  АО 6257 56</t>
        </is>
      </c>
    </row>
    <row r="15">
      <c r="A15" t="inlineStr">
        <is>
          <t>Неудахин М.А.</t>
        </is>
      </c>
      <c r="B15" t="inlineStr">
        <is>
          <t>у 732ус 163  вв050663</t>
        </is>
      </c>
    </row>
    <row r="16">
      <c r="A16" t="inlineStr">
        <is>
          <t>Орехов С.И.</t>
        </is>
      </c>
      <c r="B16" t="inlineStr">
        <is>
          <t>М 408 ХХ 63 АУ 0391 63</t>
        </is>
      </c>
    </row>
    <row r="17">
      <c r="A17" t="inlineStr">
        <is>
          <t>Пузанов А.А.</t>
        </is>
      </c>
      <c r="B17" t="inlineStr">
        <is>
          <t>Н858АА163 АТ 055363</t>
        </is>
      </c>
    </row>
    <row r="18">
      <c r="A18" t="inlineStr">
        <is>
          <t>Руденко А.Б.</t>
        </is>
      </c>
      <c r="B18" t="inlineStr">
        <is>
          <t>К 645 ТС 163 АС 2693 63</t>
        </is>
      </c>
    </row>
    <row r="19">
      <c r="A19" t="inlineStr">
        <is>
          <t>Скороход Д. А.</t>
        </is>
      </c>
      <c r="B19" t="inlineStr">
        <is>
          <t>М 185 ХТ 163 АС269363</t>
        </is>
      </c>
    </row>
    <row r="20">
      <c r="A20" t="inlineStr">
        <is>
          <t>Собаев С.М.</t>
        </is>
      </c>
      <c r="B20" t="inlineStr">
        <is>
          <t>Н740УК 56   АУ2693 56</t>
        </is>
      </c>
    </row>
    <row r="21">
      <c r="A21" t="inlineStr">
        <is>
          <t>Соболев С.М.</t>
        </is>
      </c>
      <c r="B21" t="inlineStr">
        <is>
          <t>Н 185 ХТ 163 АС 2693 63</t>
        </is>
      </c>
    </row>
    <row r="22">
      <c r="A22" t="inlineStr">
        <is>
          <t>Топтыгин О.А.</t>
        </is>
      </c>
      <c r="B22" t="inlineStr">
        <is>
          <t>Е 900 ВР 163 ВВ 2029 63</t>
        </is>
      </c>
    </row>
    <row r="23">
      <c r="A23" t="inlineStr">
        <is>
          <t>Тяждев Е.Ю.</t>
        </is>
      </c>
      <c r="B23" t="inlineStr">
        <is>
          <t>Е  761 ММ 154 ВЕ 1224 63</t>
        </is>
      </c>
    </row>
    <row r="24">
      <c r="A24" t="inlineStr">
        <is>
          <t>Хамин Е.В.</t>
        </is>
      </c>
      <c r="B24" t="inlineStr">
        <is>
          <t>А 081 ЕР 163 АС 7574 63</t>
        </is>
      </c>
    </row>
    <row r="25">
      <c r="A25" t="inlineStr">
        <is>
          <t>Чемоданов С. А.</t>
        </is>
      </c>
      <c r="B25" t="inlineStr">
        <is>
          <t>у 986 хв 163 ау 9797 63</t>
        </is>
      </c>
    </row>
    <row r="26">
      <c r="A26" t="inlineStr">
        <is>
          <t>Шапошников В.Н.</t>
        </is>
      </c>
      <c r="B26" t="inlineStr">
        <is>
          <t>О 004 ЕХ 34 ВХ 5827 50</t>
        </is>
      </c>
    </row>
    <row r="27">
      <c r="A27" t="inlineStr">
        <is>
          <t>Шарапов А.Е.</t>
        </is>
      </c>
      <c r="B27" t="inlineStr">
        <is>
          <t>Н 080 НТ 163 АС 858363</t>
        </is>
      </c>
    </row>
    <row r="28">
      <c r="A28" t="inlineStr">
        <is>
          <t>Шатун А.В.</t>
        </is>
      </c>
      <c r="B28" t="inlineStr">
        <is>
          <t>Т 787 РС 56 АМ 2624 56</t>
        </is>
      </c>
    </row>
    <row r="29">
      <c r="A29" t="inlineStr">
        <is>
          <t>Шнякин Н.Л.</t>
        </is>
      </c>
      <c r="B29" t="inlineStr">
        <is>
          <t>Р 739 ОУ 56  АО 2476 56</t>
        </is>
      </c>
    </row>
    <row r="30">
      <c r="A30" t="inlineStr">
        <is>
          <t>Юдин А.В.</t>
        </is>
      </c>
      <c r="B30" t="inlineStr">
        <is>
          <t>Х 725 ВА 163 АР 842256 Шмитц</t>
        </is>
      </c>
    </row>
    <row r="31" ht="28.5" customHeight="1" s="303">
      <c r="A31" t="inlineStr">
        <is>
          <t>Пономарев О.А.</t>
        </is>
      </c>
      <c r="B31" t="inlineStr">
        <is>
          <t xml:space="preserve">DAF Т 844 ОМ  59   АЕ 8570 59  </t>
        </is>
      </c>
      <c r="C31" s="5" t="inlineStr">
        <is>
          <t>57 11 790383 от 17.08.2011 выдан УФМС России по Пермcкому краю в городе Кунгуре и Кунгурском районе</t>
        </is>
      </c>
      <c r="E31" t="inlineStr">
        <is>
          <t>сот 89655535202</t>
        </is>
      </c>
    </row>
    <row r="32" ht="28.5" customHeight="1" s="303">
      <c r="A32" t="inlineStr">
        <is>
          <t>Сисанбаев В.Д.</t>
        </is>
      </c>
      <c r="B32" t="inlineStr">
        <is>
          <t>Вольво У 989 ТВ 66  АС 7168 66</t>
        </is>
      </c>
      <c r="C32" s="5" t="inlineStr">
        <is>
          <t>09 14 № 339882 от  22.02.2017 отделом УФМС Рассии по 
Свердловской области в г. Первоуральск</t>
        </is>
      </c>
      <c r="E32" t="inlineStr">
        <is>
          <t>сот 89068113758</t>
        </is>
      </c>
    </row>
    <row r="33" ht="28.5" customHeight="1" s="303">
      <c r="A33" t="inlineStr">
        <is>
          <t>Евдокимов Р.В.</t>
        </is>
      </c>
      <c r="C33" s="5" t="inlineStr">
        <is>
          <t>17 04 298359 04.08.2003 ОВД Ленинского района 
города Владимира</t>
        </is>
      </c>
    </row>
    <row r="34" ht="28.5" customHeight="1" s="303">
      <c r="A34" t="inlineStr">
        <is>
          <t>Крючков В.П.</t>
        </is>
      </c>
      <c r="B34" t="inlineStr">
        <is>
          <t xml:space="preserve">MAN  М 724 ВМ 159 АМ 8897 59 </t>
        </is>
      </c>
      <c r="C34" s="5" t="inlineStr">
        <is>
          <t>Паспорт 5715 № 372851 Отделом УФМС России по Пермскому краю в Дзержинском районе г. Перми от 06.10.2015 г.</t>
        </is>
      </c>
      <c r="E34" s="313" t="inlineStr">
        <is>
          <t>личный 8-908-252-95-89</t>
        </is>
      </c>
      <c r="J34" s="5" t="n"/>
    </row>
    <row r="35" ht="28.5" customHeight="1" s="303">
      <c r="A35" t="inlineStr">
        <is>
          <t>Розенков И.В.</t>
        </is>
      </c>
      <c r="B35" t="inlineStr">
        <is>
          <t>Ман Н 888 МЕ/33  АК 1643/33</t>
        </is>
      </c>
      <c r="C35" s="5" t="inlineStr">
        <is>
          <t xml:space="preserve">17 08 921971 отделом УФМС России по Владимирской области в Ленинском районе гор. Владимира 17.11 2008.     </t>
        </is>
      </c>
      <c r="E35" t="inlineStr">
        <is>
          <t>+7 (905) 145-88-55</t>
        </is>
      </c>
    </row>
    <row r="36" ht="28.5" customHeight="1" s="303">
      <c r="A36" t="inlineStr">
        <is>
          <t>Капралов М.Ю.</t>
        </is>
      </c>
      <c r="B36" t="inlineStr">
        <is>
          <t>А636СЕ159</t>
        </is>
      </c>
      <c r="C36" s="5" t="inlineStr">
        <is>
          <t>57 07 №070209 ОУФМС России по Пермскому краю в Свердловском районе 10.05.2007</t>
        </is>
      </c>
    </row>
    <row r="37" ht="28.5" customHeight="1" s="303">
      <c r="A37" t="inlineStr">
        <is>
          <t>Третьяков В.А.</t>
        </is>
      </c>
      <c r="B37" t="inlineStr">
        <is>
          <t>Фредлайнер              Х 927 АТ 59</t>
        </is>
      </c>
      <c r="C37" s="5" t="inlineStr">
        <is>
          <t>57 05 №928183 выдан 29.08.2006 г. 
УВД Свердловского района г. Перми</t>
        </is>
      </c>
      <c r="E37" t="inlineStr">
        <is>
          <t xml:space="preserve">8-912-58-01-017                </t>
        </is>
      </c>
    </row>
    <row r="38" ht="28.5" customHeight="1" s="303">
      <c r="A38" t="inlineStr">
        <is>
          <t>Рангулов Н.Н.</t>
        </is>
      </c>
      <c r="B38" t="inlineStr">
        <is>
          <t>Е848НЗ73</t>
        </is>
      </c>
      <c r="C38" s="5" t="inlineStr">
        <is>
          <t>57 04 №403647 выдан 05.02.2004 г. 
УВД Мотовилихинского района г. Перми</t>
        </is>
      </c>
      <c r="E38" t="inlineStr">
        <is>
          <t>8-952-640-06-48</t>
        </is>
      </c>
      <c r="J38" s="64" t="n"/>
    </row>
    <row r="39" ht="28.5" customHeight="1" s="303">
      <c r="A39" t="inlineStr">
        <is>
          <t>Гордеев А.В.</t>
        </is>
      </c>
      <c r="B39" t="inlineStr">
        <is>
          <t>МАН С 667 ТО 59</t>
        </is>
      </c>
      <c r="C39" s="5" t="inlineStr">
        <is>
          <t>паспорт 57 07 №004192 выдан 22.03.2007 г. УВД Мотовилихинского района г. Перми</t>
        </is>
      </c>
      <c r="J39" s="64" t="n"/>
    </row>
    <row r="40" ht="28.5" customHeight="1" s="303">
      <c r="A40" t="inlineStr">
        <is>
          <t>Васильченко О.В.</t>
        </is>
      </c>
      <c r="B40" s="56" t="inlineStr">
        <is>
          <t>МАN А 468 ОК 159  АМ 8897 60</t>
        </is>
      </c>
      <c r="C40" s="5" t="inlineStr">
        <is>
          <t>паспорт 57 99 №208526 выдан 02.03.2000 г. УВД Мотовилихинского района г. Перми</t>
        </is>
      </c>
      <c r="J40" s="64" t="n"/>
    </row>
    <row r="41" ht="28.5" customHeight="1" s="303">
      <c r="A41" t="inlineStr">
        <is>
          <t>Качёв А.А.</t>
        </is>
      </c>
      <c r="B41" s="66" t="inlineStr">
        <is>
          <t>А636СЕ/159</t>
        </is>
      </c>
      <c r="C41" s="5" t="inlineStr">
        <is>
          <t>паспорт 57 12 №978226 выдан 18.01.2013 г. ОУФМС России по Пермскому краю в Свердловском районе г. Перми</t>
        </is>
      </c>
      <c r="E41" s="61" t="n">
        <v>89024733617</v>
      </c>
      <c r="J41" s="64" t="n"/>
    </row>
    <row r="42">
      <c r="A42" t="inlineStr">
        <is>
          <t>Рыжов А.Н.</t>
        </is>
      </c>
      <c r="B42" t="inlineStr">
        <is>
          <t>Ман О648РЕ/33 АМ 0972/33</t>
        </is>
      </c>
      <c r="C42" s="5" t="inlineStr">
        <is>
          <t>паспорт 17 05 №601035 выдан 28.06.2005 г. отелом вд г. Владимира</t>
        </is>
      </c>
      <c r="E42" t="n">
        <v>8905143385</v>
      </c>
      <c r="J42" s="64" t="n"/>
    </row>
    <row r="43" ht="57" customHeight="1" s="303">
      <c r="A43" t="inlineStr">
        <is>
          <t>Романов А.Г.</t>
        </is>
      </c>
      <c r="B43" s="63" t="inlineStr">
        <is>
          <t>ТС: ВОЛЬВО Е369ЕТ159
АО254059</t>
        </is>
      </c>
      <c r="C43" s="5" t="inlineStr">
        <is>
          <t>Паспорт 5705, № 883250, выдан: 04.04.2006 г., УВД Мотовилихинского района города Перми
Водительское удостоверение, серия: 5919, № 466277, выдан: 07.11.2014 г.,</t>
        </is>
      </c>
      <c r="E43" s="62" t="inlineStr">
        <is>
          <t>тел. 89097338831</t>
        </is>
      </c>
      <c r="J43" s="67" t="n"/>
    </row>
    <row r="44" ht="28.5" customHeight="1" s="303">
      <c r="A44" t="inlineStr">
        <is>
          <t>Морозов С.В.</t>
        </is>
      </c>
      <c r="B44" s="64" t="inlineStr">
        <is>
          <t xml:space="preserve"> МЕРСЕДЕС А 911 КК 159/ШМИТЦ АО 0644 59</t>
        </is>
      </c>
      <c r="C44" s="5" t="inlineStr">
        <is>
          <t>57 10 695007 отделом УФМС России по Пермскому краю в 
городе Кунгуре и Кунгурском районе 03.03.2011</t>
        </is>
      </c>
      <c r="E44" t="n">
        <v>89194501324</v>
      </c>
      <c r="J44" s="67" t="n"/>
    </row>
    <row r="45" ht="28.5" customHeight="1" s="303">
      <c r="A45" t="inlineStr">
        <is>
          <t>Кадешников А.Ю.</t>
        </is>
      </c>
      <c r="B45" s="5" t="inlineStr">
        <is>
          <t>Вольво Т 869 ММ/59
АН 6605/59</t>
        </is>
      </c>
      <c r="C45" t="inlineStr">
        <is>
          <t>57 19 840299  ГУ МВД России по пермсскому краю 29.04.19</t>
        </is>
      </c>
      <c r="E45" t="inlineStr">
        <is>
          <t>+7 (912) 888-02-15</t>
        </is>
      </c>
      <c r="J45" s="67" t="n"/>
    </row>
    <row r="46" ht="42.75" customHeight="1" s="303">
      <c r="A46" t="inlineStr">
        <is>
          <t>Масабиков Р.Г.</t>
        </is>
      </c>
      <c r="B46" s="5" t="inlineStr">
        <is>
          <t>Маз А301 НН/159
Прицеп гос. номер: АМ 8555 59</t>
        </is>
      </c>
      <c r="C46" s="5" t="inlineStr">
        <is>
          <t xml:space="preserve">Паспорт 6500, № 743016, Выдан: 05 июля 2001 года, Артинским 
ОВД Свердловской обл
</t>
        </is>
      </c>
      <c r="J46" s="66" t="n"/>
    </row>
    <row r="47" ht="42.75" customHeight="1" s="303">
      <c r="A47" t="inlineStr">
        <is>
          <t>Лопатин В.В.</t>
        </is>
      </c>
      <c r="B47" t="inlineStr">
        <is>
          <t>МАN А 308 ОК 159  АС4729/59</t>
        </is>
      </c>
      <c r="C47" s="5" t="inlineStr">
        <is>
          <t>57 13 № 067724, выдан: 12 сентября 2013 года, отделом УФМС России по Пермскому краю в Пермском районе
В/У 5909 338308</t>
        </is>
      </c>
      <c r="E47" t="inlineStr">
        <is>
          <t>личный 8-912-984-58-12</t>
        </is>
      </c>
      <c r="J47" s="64" t="n"/>
    </row>
    <row r="48" ht="28.5" customHeight="1" s="303">
      <c r="A48" t="inlineStr">
        <is>
          <t>Аликин А.С.</t>
        </is>
      </c>
      <c r="B48" t="inlineStr">
        <is>
          <t>Маз О 384 УМ 59 АМ 6918 56</t>
        </is>
      </c>
      <c r="C48" s="5" t="inlineStr">
        <is>
          <t>серии 5716 N 452026, выдан Отделом УФМС России по Пермскому краю в Индустриальном районе гор. Перми 02.06.2016г</t>
        </is>
      </c>
      <c r="E48" t="n">
        <v>89194453732</v>
      </c>
      <c r="J48" s="61" t="n"/>
    </row>
    <row r="49" ht="28.5" customHeight="1" s="303">
      <c r="A49" t="inlineStr">
        <is>
          <t>Радостев А.Л.</t>
        </is>
      </c>
      <c r="B49" t="inlineStr">
        <is>
          <t>Вольво  У 509 ММ 59  АМ 5991 59</t>
        </is>
      </c>
      <c r="C49" s="5" t="inlineStr">
        <is>
          <t xml:space="preserve">5707  № 139158, выдан: 12 октября 2007 года, Отделением УФМС 
России по Пермскому краю в Пермском районе в пос. Юго-Камский  </t>
        </is>
      </c>
      <c r="E49" t="inlineStr">
        <is>
          <t>8-919-708-11-31</t>
        </is>
      </c>
    </row>
    <row r="50" ht="28.5" customHeight="1" s="303">
      <c r="A50" t="inlineStr">
        <is>
          <t>Новиков К.И.</t>
        </is>
      </c>
      <c r="B50" t="inlineStr">
        <is>
          <t>А309ОК 159</t>
        </is>
      </c>
      <c r="C50" s="5" t="inlineStr">
        <is>
          <t>57 04 №466424 выдан  Отделом Внутренних Дел Кировского района города Перми 21.05.2004</t>
        </is>
      </c>
      <c r="J50" s="66" t="n"/>
    </row>
    <row r="51" ht="28.5" customHeight="1" s="303">
      <c r="A51" t="inlineStr">
        <is>
          <t>Габзалилов Р.Х.</t>
        </is>
      </c>
      <c r="B51" s="86" t="n"/>
      <c r="C51" s="5" t="inlineStr">
        <is>
          <t>57 045 №894157 выдан 22.06.2006 ОВД Дзержинского района г. Перми 592-01</t>
        </is>
      </c>
      <c r="J51" s="65" t="n"/>
    </row>
    <row r="52" ht="28.5" customHeight="1" s="303">
      <c r="A52" t="inlineStr">
        <is>
          <t>Шавшуков И.В.</t>
        </is>
      </c>
      <c r="C52" s="5" t="inlineStr">
        <is>
          <t>57 08 №321556 Отделом УФМС по пермскому краю в Индустриальном районе г. Перми 13.01.2009 г.</t>
        </is>
      </c>
      <c r="J52" s="66" t="n"/>
    </row>
    <row r="53">
      <c r="J53" s="66" t="n"/>
    </row>
    <row r="54">
      <c r="J54" s="66" t="n"/>
    </row>
    <row r="55">
      <c r="J55" s="66" t="n"/>
    </row>
    <row r="56">
      <c r="J56" s="66" t="n"/>
    </row>
  </sheetData>
  <mergeCells count="1">
    <mergeCell ref="E34:H34"/>
  </mergeCells>
  <pageMargins left="0.7" right="0.7" top="0.75" bottom="0.75" header="0.3" footer="0.3"/>
  <pageSetup orientation="portrait" paperSize="9" horizontalDpi="4294967295" verticalDpi="4294967295"/>
</worksheet>
</file>

<file path=xl/worksheets/sheet6.xml><?xml version="1.0" encoding="utf-8"?>
<worksheet xmlns="http://schemas.openxmlformats.org/spreadsheetml/2006/main">
  <sheetPr>
    <outlinePr summaryBelow="1" summaryRight="1"/>
    <pageSetUpPr/>
  </sheetPr>
  <dimension ref="A1:T108"/>
  <sheetViews>
    <sheetView zoomScaleNormal="100" workbookViewId="0">
      <selection activeCell="A8" sqref="A8"/>
    </sheetView>
  </sheetViews>
  <sheetFormatPr baseColWidth="8" defaultRowHeight="12.75"/>
  <cols>
    <col width="15.73046875" customWidth="1" style="1" min="1" max="2"/>
    <col width="14.59765625" bestFit="1" customWidth="1" style="1" min="3" max="3"/>
    <col width="12.86328125" customWidth="1" style="1" min="4" max="9"/>
    <col width="9.1328125" customWidth="1" style="1" min="10" max="11"/>
    <col width="18.73046875" customWidth="1" style="1" min="12" max="12"/>
    <col width="17.73046875" customWidth="1" style="1" min="13" max="14"/>
    <col width="15.59765625" customWidth="1" style="1" min="15" max="15"/>
    <col width="9.1328125" customWidth="1" style="1" min="16" max="17"/>
    <col width="14.1328125" customWidth="1" style="1" min="18" max="18"/>
    <col width="9.1328125" customWidth="1" style="1" min="19" max="257"/>
    <col width="15.73046875" customWidth="1" style="1" min="258" max="260"/>
    <col width="9.1328125" customWidth="1" style="1" min="261" max="261"/>
    <col width="13" customWidth="1" style="1" min="262" max="262"/>
    <col width="17" customWidth="1" style="1" min="263" max="263"/>
    <col width="9.1328125" customWidth="1" style="1" min="264" max="513"/>
    <col width="15.73046875" customWidth="1" style="1" min="514" max="516"/>
    <col width="9.1328125" customWidth="1" style="1" min="517" max="517"/>
    <col width="13" customWidth="1" style="1" min="518" max="518"/>
    <col width="17" customWidth="1" style="1" min="519" max="519"/>
    <col width="9.1328125" customWidth="1" style="1" min="520" max="769"/>
    <col width="15.73046875" customWidth="1" style="1" min="770" max="772"/>
    <col width="9.1328125" customWidth="1" style="1" min="773" max="773"/>
    <col width="13" customWidth="1" style="1" min="774" max="774"/>
    <col width="17" customWidth="1" style="1" min="775" max="775"/>
    <col width="9.1328125" customWidth="1" style="1" min="776" max="1025"/>
    <col width="15.73046875" customWidth="1" style="1" min="1026" max="1028"/>
    <col width="9.1328125" customWidth="1" style="1" min="1029" max="1029"/>
    <col width="13" customWidth="1" style="1" min="1030" max="1030"/>
    <col width="17" customWidth="1" style="1" min="1031" max="1031"/>
    <col width="9.1328125" customWidth="1" style="1" min="1032" max="1281"/>
    <col width="15.73046875" customWidth="1" style="1" min="1282" max="1284"/>
    <col width="9.1328125" customWidth="1" style="1" min="1285" max="1285"/>
    <col width="13" customWidth="1" style="1" min="1286" max="1286"/>
    <col width="17" customWidth="1" style="1" min="1287" max="1287"/>
    <col width="9.1328125" customWidth="1" style="1" min="1288" max="1537"/>
    <col width="15.73046875" customWidth="1" style="1" min="1538" max="1540"/>
    <col width="9.1328125" customWidth="1" style="1" min="1541" max="1541"/>
    <col width="13" customWidth="1" style="1" min="1542" max="1542"/>
    <col width="17" customWidth="1" style="1" min="1543" max="1543"/>
    <col width="9.1328125" customWidth="1" style="1" min="1544" max="1793"/>
    <col width="15.73046875" customWidth="1" style="1" min="1794" max="1796"/>
    <col width="9.1328125" customWidth="1" style="1" min="1797" max="1797"/>
    <col width="13" customWidth="1" style="1" min="1798" max="1798"/>
    <col width="17" customWidth="1" style="1" min="1799" max="1799"/>
    <col width="9.1328125" customWidth="1" style="1" min="1800" max="2049"/>
    <col width="15.73046875" customWidth="1" style="1" min="2050" max="2052"/>
    <col width="9.1328125" customWidth="1" style="1" min="2053" max="2053"/>
    <col width="13" customWidth="1" style="1" min="2054" max="2054"/>
    <col width="17" customWidth="1" style="1" min="2055" max="2055"/>
    <col width="9.1328125" customWidth="1" style="1" min="2056" max="2305"/>
    <col width="15.73046875" customWidth="1" style="1" min="2306" max="2308"/>
    <col width="9.1328125" customWidth="1" style="1" min="2309" max="2309"/>
    <col width="13" customWidth="1" style="1" min="2310" max="2310"/>
    <col width="17" customWidth="1" style="1" min="2311" max="2311"/>
    <col width="9.1328125" customWidth="1" style="1" min="2312" max="2561"/>
    <col width="15.73046875" customWidth="1" style="1" min="2562" max="2564"/>
    <col width="9.1328125" customWidth="1" style="1" min="2565" max="2565"/>
    <col width="13" customWidth="1" style="1" min="2566" max="2566"/>
    <col width="17" customWidth="1" style="1" min="2567" max="2567"/>
    <col width="9.1328125" customWidth="1" style="1" min="2568" max="2817"/>
    <col width="15.73046875" customWidth="1" style="1" min="2818" max="2820"/>
    <col width="9.1328125" customWidth="1" style="1" min="2821" max="2821"/>
    <col width="13" customWidth="1" style="1" min="2822" max="2822"/>
    <col width="17" customWidth="1" style="1" min="2823" max="2823"/>
    <col width="9.1328125" customWidth="1" style="1" min="2824" max="3073"/>
    <col width="15.73046875" customWidth="1" style="1" min="3074" max="3076"/>
    <col width="9.1328125" customWidth="1" style="1" min="3077" max="3077"/>
    <col width="13" customWidth="1" style="1" min="3078" max="3078"/>
    <col width="17" customWidth="1" style="1" min="3079" max="3079"/>
    <col width="9.1328125" customWidth="1" style="1" min="3080" max="3329"/>
    <col width="15.73046875" customWidth="1" style="1" min="3330" max="3332"/>
    <col width="9.1328125" customWidth="1" style="1" min="3333" max="3333"/>
    <col width="13" customWidth="1" style="1" min="3334" max="3334"/>
    <col width="17" customWidth="1" style="1" min="3335" max="3335"/>
    <col width="9.1328125" customWidth="1" style="1" min="3336" max="3585"/>
    <col width="15.73046875" customWidth="1" style="1" min="3586" max="3588"/>
    <col width="9.1328125" customWidth="1" style="1" min="3589" max="3589"/>
    <col width="13" customWidth="1" style="1" min="3590" max="3590"/>
    <col width="17" customWidth="1" style="1" min="3591" max="3591"/>
    <col width="9.1328125" customWidth="1" style="1" min="3592" max="3841"/>
    <col width="15.73046875" customWidth="1" style="1" min="3842" max="3844"/>
    <col width="9.1328125" customWidth="1" style="1" min="3845" max="3845"/>
    <col width="13" customWidth="1" style="1" min="3846" max="3846"/>
    <col width="17" customWidth="1" style="1" min="3847" max="3847"/>
    <col width="9.1328125" customWidth="1" style="1" min="3848" max="4097"/>
    <col width="15.73046875" customWidth="1" style="1" min="4098" max="4100"/>
    <col width="9.1328125" customWidth="1" style="1" min="4101" max="4101"/>
    <col width="13" customWidth="1" style="1" min="4102" max="4102"/>
    <col width="17" customWidth="1" style="1" min="4103" max="4103"/>
    <col width="9.1328125" customWidth="1" style="1" min="4104" max="4353"/>
    <col width="15.73046875" customWidth="1" style="1" min="4354" max="4356"/>
    <col width="9.1328125" customWidth="1" style="1" min="4357" max="4357"/>
    <col width="13" customWidth="1" style="1" min="4358" max="4358"/>
    <col width="17" customWidth="1" style="1" min="4359" max="4359"/>
    <col width="9.1328125" customWidth="1" style="1" min="4360" max="4609"/>
    <col width="15.73046875" customWidth="1" style="1" min="4610" max="4612"/>
    <col width="9.1328125" customWidth="1" style="1" min="4613" max="4613"/>
    <col width="13" customWidth="1" style="1" min="4614" max="4614"/>
    <col width="17" customWidth="1" style="1" min="4615" max="4615"/>
    <col width="9.1328125" customWidth="1" style="1" min="4616" max="4865"/>
    <col width="15.73046875" customWidth="1" style="1" min="4866" max="4868"/>
    <col width="9.1328125" customWidth="1" style="1" min="4869" max="4869"/>
    <col width="13" customWidth="1" style="1" min="4870" max="4870"/>
    <col width="17" customWidth="1" style="1" min="4871" max="4871"/>
    <col width="9.1328125" customWidth="1" style="1" min="4872" max="5121"/>
    <col width="15.73046875" customWidth="1" style="1" min="5122" max="5124"/>
    <col width="9.1328125" customWidth="1" style="1" min="5125" max="5125"/>
    <col width="13" customWidth="1" style="1" min="5126" max="5126"/>
    <col width="17" customWidth="1" style="1" min="5127" max="5127"/>
    <col width="9.1328125" customWidth="1" style="1" min="5128" max="5377"/>
    <col width="15.73046875" customWidth="1" style="1" min="5378" max="5380"/>
    <col width="9.1328125" customWidth="1" style="1" min="5381" max="5381"/>
    <col width="13" customWidth="1" style="1" min="5382" max="5382"/>
    <col width="17" customWidth="1" style="1" min="5383" max="5383"/>
    <col width="9.1328125" customWidth="1" style="1" min="5384" max="5633"/>
    <col width="15.73046875" customWidth="1" style="1" min="5634" max="5636"/>
    <col width="9.1328125" customWidth="1" style="1" min="5637" max="5637"/>
    <col width="13" customWidth="1" style="1" min="5638" max="5638"/>
    <col width="17" customWidth="1" style="1" min="5639" max="5639"/>
    <col width="9.1328125" customWidth="1" style="1" min="5640" max="5889"/>
    <col width="15.73046875" customWidth="1" style="1" min="5890" max="5892"/>
    <col width="9.1328125" customWidth="1" style="1" min="5893" max="5893"/>
    <col width="13" customWidth="1" style="1" min="5894" max="5894"/>
    <col width="17" customWidth="1" style="1" min="5895" max="5895"/>
    <col width="9.1328125" customWidth="1" style="1" min="5896" max="6145"/>
    <col width="15.73046875" customWidth="1" style="1" min="6146" max="6148"/>
    <col width="9.1328125" customWidth="1" style="1" min="6149" max="6149"/>
    <col width="13" customWidth="1" style="1" min="6150" max="6150"/>
    <col width="17" customWidth="1" style="1" min="6151" max="6151"/>
    <col width="9.1328125" customWidth="1" style="1" min="6152" max="6401"/>
    <col width="15.73046875" customWidth="1" style="1" min="6402" max="6404"/>
    <col width="9.1328125" customWidth="1" style="1" min="6405" max="6405"/>
    <col width="13" customWidth="1" style="1" min="6406" max="6406"/>
    <col width="17" customWidth="1" style="1" min="6407" max="6407"/>
    <col width="9.1328125" customWidth="1" style="1" min="6408" max="6657"/>
    <col width="15.73046875" customWidth="1" style="1" min="6658" max="6660"/>
    <col width="9.1328125" customWidth="1" style="1" min="6661" max="6661"/>
    <col width="13" customWidth="1" style="1" min="6662" max="6662"/>
    <col width="17" customWidth="1" style="1" min="6663" max="6663"/>
    <col width="9.1328125" customWidth="1" style="1" min="6664" max="6913"/>
    <col width="15.73046875" customWidth="1" style="1" min="6914" max="6916"/>
    <col width="9.1328125" customWidth="1" style="1" min="6917" max="6917"/>
    <col width="13" customWidth="1" style="1" min="6918" max="6918"/>
    <col width="17" customWidth="1" style="1" min="6919" max="6919"/>
    <col width="9.1328125" customWidth="1" style="1" min="6920" max="7169"/>
    <col width="15.73046875" customWidth="1" style="1" min="7170" max="7172"/>
    <col width="9.1328125" customWidth="1" style="1" min="7173" max="7173"/>
    <col width="13" customWidth="1" style="1" min="7174" max="7174"/>
    <col width="17" customWidth="1" style="1" min="7175" max="7175"/>
    <col width="9.1328125" customWidth="1" style="1" min="7176" max="7425"/>
    <col width="15.73046875" customWidth="1" style="1" min="7426" max="7428"/>
    <col width="9.1328125" customWidth="1" style="1" min="7429" max="7429"/>
    <col width="13" customWidth="1" style="1" min="7430" max="7430"/>
    <col width="17" customWidth="1" style="1" min="7431" max="7431"/>
    <col width="9.1328125" customWidth="1" style="1" min="7432" max="7681"/>
    <col width="15.73046875" customWidth="1" style="1" min="7682" max="7684"/>
    <col width="9.1328125" customWidth="1" style="1" min="7685" max="7685"/>
    <col width="13" customWidth="1" style="1" min="7686" max="7686"/>
    <col width="17" customWidth="1" style="1" min="7687" max="7687"/>
    <col width="9.1328125" customWidth="1" style="1" min="7688" max="7937"/>
    <col width="15.73046875" customWidth="1" style="1" min="7938" max="7940"/>
    <col width="9.1328125" customWidth="1" style="1" min="7941" max="7941"/>
    <col width="13" customWidth="1" style="1" min="7942" max="7942"/>
    <col width="17" customWidth="1" style="1" min="7943" max="7943"/>
    <col width="9.1328125" customWidth="1" style="1" min="7944" max="8193"/>
    <col width="15.73046875" customWidth="1" style="1" min="8194" max="8196"/>
    <col width="9.1328125" customWidth="1" style="1" min="8197" max="8197"/>
    <col width="13" customWidth="1" style="1" min="8198" max="8198"/>
    <col width="17" customWidth="1" style="1" min="8199" max="8199"/>
    <col width="9.1328125" customWidth="1" style="1" min="8200" max="8449"/>
    <col width="15.73046875" customWidth="1" style="1" min="8450" max="8452"/>
    <col width="9.1328125" customWidth="1" style="1" min="8453" max="8453"/>
    <col width="13" customWidth="1" style="1" min="8454" max="8454"/>
    <col width="17" customWidth="1" style="1" min="8455" max="8455"/>
    <col width="9.1328125" customWidth="1" style="1" min="8456" max="8705"/>
    <col width="15.73046875" customWidth="1" style="1" min="8706" max="8708"/>
    <col width="9.1328125" customWidth="1" style="1" min="8709" max="8709"/>
    <col width="13" customWidth="1" style="1" min="8710" max="8710"/>
    <col width="17" customWidth="1" style="1" min="8711" max="8711"/>
    <col width="9.1328125" customWidth="1" style="1" min="8712" max="8961"/>
    <col width="15.73046875" customWidth="1" style="1" min="8962" max="8964"/>
    <col width="9.1328125" customWidth="1" style="1" min="8965" max="8965"/>
    <col width="13" customWidth="1" style="1" min="8966" max="8966"/>
    <col width="17" customWidth="1" style="1" min="8967" max="8967"/>
    <col width="9.1328125" customWidth="1" style="1" min="8968" max="9217"/>
    <col width="15.73046875" customWidth="1" style="1" min="9218" max="9220"/>
    <col width="9.1328125" customWidth="1" style="1" min="9221" max="9221"/>
    <col width="13" customWidth="1" style="1" min="9222" max="9222"/>
    <col width="17" customWidth="1" style="1" min="9223" max="9223"/>
    <col width="9.1328125" customWidth="1" style="1" min="9224" max="9473"/>
    <col width="15.73046875" customWidth="1" style="1" min="9474" max="9476"/>
    <col width="9.1328125" customWidth="1" style="1" min="9477" max="9477"/>
    <col width="13" customWidth="1" style="1" min="9478" max="9478"/>
    <col width="17" customWidth="1" style="1" min="9479" max="9479"/>
    <col width="9.1328125" customWidth="1" style="1" min="9480" max="9729"/>
    <col width="15.73046875" customWidth="1" style="1" min="9730" max="9732"/>
    <col width="9.1328125" customWidth="1" style="1" min="9733" max="9733"/>
    <col width="13" customWidth="1" style="1" min="9734" max="9734"/>
    <col width="17" customWidth="1" style="1" min="9735" max="9735"/>
    <col width="9.1328125" customWidth="1" style="1" min="9736" max="9985"/>
    <col width="15.73046875" customWidth="1" style="1" min="9986" max="9988"/>
    <col width="9.1328125" customWidth="1" style="1" min="9989" max="9989"/>
    <col width="13" customWidth="1" style="1" min="9990" max="9990"/>
    <col width="17" customWidth="1" style="1" min="9991" max="9991"/>
    <col width="9.1328125" customWidth="1" style="1" min="9992" max="10241"/>
    <col width="15.73046875" customWidth="1" style="1" min="10242" max="10244"/>
    <col width="9.1328125" customWidth="1" style="1" min="10245" max="10245"/>
    <col width="13" customWidth="1" style="1" min="10246" max="10246"/>
    <col width="17" customWidth="1" style="1" min="10247" max="10247"/>
    <col width="9.1328125" customWidth="1" style="1" min="10248" max="10497"/>
    <col width="15.73046875" customWidth="1" style="1" min="10498" max="10500"/>
    <col width="9.1328125" customWidth="1" style="1" min="10501" max="10501"/>
    <col width="13" customWidth="1" style="1" min="10502" max="10502"/>
    <col width="17" customWidth="1" style="1" min="10503" max="10503"/>
    <col width="9.1328125" customWidth="1" style="1" min="10504" max="10753"/>
    <col width="15.73046875" customWidth="1" style="1" min="10754" max="10756"/>
    <col width="9.1328125" customWidth="1" style="1" min="10757" max="10757"/>
    <col width="13" customWidth="1" style="1" min="10758" max="10758"/>
    <col width="17" customWidth="1" style="1" min="10759" max="10759"/>
    <col width="9.1328125" customWidth="1" style="1" min="10760" max="11009"/>
    <col width="15.73046875" customWidth="1" style="1" min="11010" max="11012"/>
    <col width="9.1328125" customWidth="1" style="1" min="11013" max="11013"/>
    <col width="13" customWidth="1" style="1" min="11014" max="11014"/>
    <col width="17" customWidth="1" style="1" min="11015" max="11015"/>
    <col width="9.1328125" customWidth="1" style="1" min="11016" max="11265"/>
    <col width="15.73046875" customWidth="1" style="1" min="11266" max="11268"/>
    <col width="9.1328125" customWidth="1" style="1" min="11269" max="11269"/>
    <col width="13" customWidth="1" style="1" min="11270" max="11270"/>
    <col width="17" customWidth="1" style="1" min="11271" max="11271"/>
    <col width="9.1328125" customWidth="1" style="1" min="11272" max="11521"/>
    <col width="15.73046875" customWidth="1" style="1" min="11522" max="11524"/>
    <col width="9.1328125" customWidth="1" style="1" min="11525" max="11525"/>
    <col width="13" customWidth="1" style="1" min="11526" max="11526"/>
    <col width="17" customWidth="1" style="1" min="11527" max="11527"/>
    <col width="9.1328125" customWidth="1" style="1" min="11528" max="11777"/>
    <col width="15.73046875" customWidth="1" style="1" min="11778" max="11780"/>
    <col width="9.1328125" customWidth="1" style="1" min="11781" max="11781"/>
    <col width="13" customWidth="1" style="1" min="11782" max="11782"/>
    <col width="17" customWidth="1" style="1" min="11783" max="11783"/>
    <col width="9.1328125" customWidth="1" style="1" min="11784" max="12033"/>
    <col width="15.73046875" customWidth="1" style="1" min="12034" max="12036"/>
    <col width="9.1328125" customWidth="1" style="1" min="12037" max="12037"/>
    <col width="13" customWidth="1" style="1" min="12038" max="12038"/>
    <col width="17" customWidth="1" style="1" min="12039" max="12039"/>
    <col width="9.1328125" customWidth="1" style="1" min="12040" max="12289"/>
    <col width="15.73046875" customWidth="1" style="1" min="12290" max="12292"/>
    <col width="9.1328125" customWidth="1" style="1" min="12293" max="12293"/>
    <col width="13" customWidth="1" style="1" min="12294" max="12294"/>
    <col width="17" customWidth="1" style="1" min="12295" max="12295"/>
    <col width="9.1328125" customWidth="1" style="1" min="12296" max="12545"/>
    <col width="15.73046875" customWidth="1" style="1" min="12546" max="12548"/>
    <col width="9.1328125" customWidth="1" style="1" min="12549" max="12549"/>
    <col width="13" customWidth="1" style="1" min="12550" max="12550"/>
    <col width="17" customWidth="1" style="1" min="12551" max="12551"/>
    <col width="9.1328125" customWidth="1" style="1" min="12552" max="12801"/>
    <col width="15.73046875" customWidth="1" style="1" min="12802" max="12804"/>
    <col width="9.1328125" customWidth="1" style="1" min="12805" max="12805"/>
    <col width="13" customWidth="1" style="1" min="12806" max="12806"/>
    <col width="17" customWidth="1" style="1" min="12807" max="12807"/>
    <col width="9.1328125" customWidth="1" style="1" min="12808" max="13057"/>
    <col width="15.73046875" customWidth="1" style="1" min="13058" max="13060"/>
    <col width="9.1328125" customWidth="1" style="1" min="13061" max="13061"/>
    <col width="13" customWidth="1" style="1" min="13062" max="13062"/>
    <col width="17" customWidth="1" style="1" min="13063" max="13063"/>
    <col width="9.1328125" customWidth="1" style="1" min="13064" max="13313"/>
    <col width="15.73046875" customWidth="1" style="1" min="13314" max="13316"/>
    <col width="9.1328125" customWidth="1" style="1" min="13317" max="13317"/>
    <col width="13" customWidth="1" style="1" min="13318" max="13318"/>
    <col width="17" customWidth="1" style="1" min="13319" max="13319"/>
    <col width="9.1328125" customWidth="1" style="1" min="13320" max="13569"/>
    <col width="15.73046875" customWidth="1" style="1" min="13570" max="13572"/>
    <col width="9.1328125" customWidth="1" style="1" min="13573" max="13573"/>
    <col width="13" customWidth="1" style="1" min="13574" max="13574"/>
    <col width="17" customWidth="1" style="1" min="13575" max="13575"/>
    <col width="9.1328125" customWidth="1" style="1" min="13576" max="13825"/>
    <col width="15.73046875" customWidth="1" style="1" min="13826" max="13828"/>
    <col width="9.1328125" customWidth="1" style="1" min="13829" max="13829"/>
    <col width="13" customWidth="1" style="1" min="13830" max="13830"/>
    <col width="17" customWidth="1" style="1" min="13831" max="13831"/>
    <col width="9.1328125" customWidth="1" style="1" min="13832" max="14081"/>
    <col width="15.73046875" customWidth="1" style="1" min="14082" max="14084"/>
    <col width="9.1328125" customWidth="1" style="1" min="14085" max="14085"/>
    <col width="13" customWidth="1" style="1" min="14086" max="14086"/>
    <col width="17" customWidth="1" style="1" min="14087" max="14087"/>
    <col width="9.1328125" customWidth="1" style="1" min="14088" max="14337"/>
    <col width="15.73046875" customWidth="1" style="1" min="14338" max="14340"/>
    <col width="9.1328125" customWidth="1" style="1" min="14341" max="14341"/>
    <col width="13" customWidth="1" style="1" min="14342" max="14342"/>
    <col width="17" customWidth="1" style="1" min="14343" max="14343"/>
    <col width="9.1328125" customWidth="1" style="1" min="14344" max="14593"/>
    <col width="15.73046875" customWidth="1" style="1" min="14594" max="14596"/>
    <col width="9.1328125" customWidth="1" style="1" min="14597" max="14597"/>
    <col width="13" customWidth="1" style="1" min="14598" max="14598"/>
    <col width="17" customWidth="1" style="1" min="14599" max="14599"/>
    <col width="9.1328125" customWidth="1" style="1" min="14600" max="14849"/>
    <col width="15.73046875" customWidth="1" style="1" min="14850" max="14852"/>
    <col width="9.1328125" customWidth="1" style="1" min="14853" max="14853"/>
    <col width="13" customWidth="1" style="1" min="14854" max="14854"/>
    <col width="17" customWidth="1" style="1" min="14855" max="14855"/>
    <col width="9.1328125" customWidth="1" style="1" min="14856" max="15105"/>
    <col width="15.73046875" customWidth="1" style="1" min="15106" max="15108"/>
    <col width="9.1328125" customWidth="1" style="1" min="15109" max="15109"/>
    <col width="13" customWidth="1" style="1" min="15110" max="15110"/>
    <col width="17" customWidth="1" style="1" min="15111" max="15111"/>
    <col width="9.1328125" customWidth="1" style="1" min="15112" max="15361"/>
    <col width="15.73046875" customWidth="1" style="1" min="15362" max="15364"/>
    <col width="9.1328125" customWidth="1" style="1" min="15365" max="15365"/>
    <col width="13" customWidth="1" style="1" min="15366" max="15366"/>
    <col width="17" customWidth="1" style="1" min="15367" max="15367"/>
    <col width="9.1328125" customWidth="1" style="1" min="15368" max="15617"/>
    <col width="15.73046875" customWidth="1" style="1" min="15618" max="15620"/>
    <col width="9.1328125" customWidth="1" style="1" min="15621" max="15621"/>
    <col width="13" customWidth="1" style="1" min="15622" max="15622"/>
    <col width="17" customWidth="1" style="1" min="15623" max="15623"/>
    <col width="9.1328125" customWidth="1" style="1" min="15624" max="15873"/>
    <col width="15.73046875" customWidth="1" style="1" min="15874" max="15876"/>
    <col width="9.1328125" customWidth="1" style="1" min="15877" max="15877"/>
    <col width="13" customWidth="1" style="1" min="15878" max="15878"/>
    <col width="17" customWidth="1" style="1" min="15879" max="15879"/>
    <col width="9.1328125" customWidth="1" style="1" min="15880" max="16129"/>
    <col width="15.73046875" customWidth="1" style="1" min="16130" max="16132"/>
    <col width="9.1328125" customWidth="1" style="1" min="16133" max="16133"/>
    <col width="13" customWidth="1" style="1" min="16134" max="16134"/>
    <col width="17" customWidth="1" style="1" min="16135" max="16135"/>
    <col width="9.1328125" customWidth="1" style="1" min="16136" max="16384"/>
  </cols>
  <sheetData>
    <row r="1" ht="38.25" customFormat="1" customHeight="1" s="3">
      <c r="A1" s="2" t="inlineStr">
        <is>
          <t>Тандер</t>
        </is>
      </c>
      <c r="B1" s="2" t="inlineStr">
        <is>
          <t>Х5</t>
        </is>
      </c>
      <c r="C1" s="2" t="inlineStr">
        <is>
          <t>Ашан</t>
        </is>
      </c>
      <c r="D1" s="111" t="inlineStr">
        <is>
          <t>Бэст Прайс</t>
        </is>
      </c>
      <c r="E1" s="2" t="inlineStr">
        <is>
          <t>Верный</t>
        </is>
      </c>
      <c r="F1" s="2" t="inlineStr">
        <is>
          <t>Интернет Решения</t>
        </is>
      </c>
      <c r="G1" s="2" t="inlineStr">
        <is>
          <t>Юнилэнд-Екатеринбург</t>
        </is>
      </c>
      <c r="H1" s="2" t="inlineStr">
        <is>
          <t>Континент</t>
        </is>
      </c>
      <c r="I1" s="2" t="inlineStr">
        <is>
          <t>Лента</t>
        </is>
      </c>
      <c r="J1" s="2" t="inlineStr">
        <is>
          <t>Линия 7</t>
        </is>
      </c>
      <c r="K1" s="111" t="inlineStr">
        <is>
          <t>Яндекс</t>
        </is>
      </c>
      <c r="M1" s="3" t="inlineStr">
        <is>
          <t>Тандер</t>
        </is>
      </c>
      <c r="N1" s="3" t="inlineStr">
        <is>
          <t>Тандер</t>
        </is>
      </c>
      <c r="P1" s="3" t="inlineStr">
        <is>
          <t>аренда</t>
        </is>
      </c>
      <c r="Q1" s="3" t="inlineStr">
        <is>
          <t>ИП Андрюшина</t>
        </is>
      </c>
      <c r="R1" s="3" t="inlineStr">
        <is>
          <t>ПТ Групп</t>
        </is>
      </c>
      <c r="S1" s="3" t="inlineStr">
        <is>
          <t>Юнипулинг</t>
        </is>
      </c>
      <c r="T1" s="3" t="inlineStr">
        <is>
          <t>ЭрСиСи</t>
        </is>
      </c>
    </row>
    <row r="2">
      <c r="A2" s="1" t="inlineStr">
        <is>
          <t>Екатеринбург</t>
        </is>
      </c>
      <c r="B2" s="1" t="inlineStr">
        <is>
          <t>РЦ Адамант</t>
        </is>
      </c>
      <c r="C2" s="1" t="inlineStr">
        <is>
          <t>Екатеринбург</t>
        </is>
      </c>
      <c r="D2" s="93" t="inlineStr">
        <is>
          <t>Екатеринбург</t>
        </is>
      </c>
      <c r="E2" s="1" t="inlineStr">
        <is>
          <t>Екатеринбург</t>
        </is>
      </c>
      <c r="F2" s="1" t="inlineStr">
        <is>
          <t>Екатеринбург</t>
        </is>
      </c>
      <c r="G2" s="1" t="inlineStr">
        <is>
          <t>Екатеринбург</t>
        </is>
      </c>
      <c r="H2" s="1" t="inlineStr">
        <is>
          <t>Челябинск</t>
        </is>
      </c>
      <c r="I2" s="1" t="inlineStr">
        <is>
          <t>Екатеринбург</t>
        </is>
      </c>
      <c r="J2" s="1" t="inlineStr">
        <is>
          <t>Екатеринбург</t>
        </is>
      </c>
      <c r="K2" s="1" t="inlineStr">
        <is>
          <t>Екатеринбург</t>
        </is>
      </c>
      <c r="M2" s="3" t="inlineStr">
        <is>
          <t>Х5</t>
        </is>
      </c>
      <c r="N2" s="3" t="inlineStr">
        <is>
          <t>Х5</t>
        </is>
      </c>
      <c r="P2" s="1" t="inlineStr">
        <is>
          <t>возврат</t>
        </is>
      </c>
    </row>
    <row r="3">
      <c r="A3" s="1" t="inlineStr">
        <is>
          <t>Оренбург</t>
        </is>
      </c>
      <c r="B3" s="1" t="inlineStr">
        <is>
          <t>РЦ Адыгея Х</t>
        </is>
      </c>
      <c r="C3" s="1" t="inlineStr">
        <is>
          <t>Ростов-на-Дону</t>
        </is>
      </c>
      <c r="J3" s="1" t="inlineStr">
        <is>
          <t>Ижевск</t>
        </is>
      </c>
      <c r="M3" s="3" t="inlineStr">
        <is>
          <t>Ашан</t>
        </is>
      </c>
      <c r="N3" s="3" t="inlineStr">
        <is>
          <t>Ашан</t>
        </is>
      </c>
      <c r="P3" s="1" t="inlineStr">
        <is>
          <t>поставка</t>
        </is>
      </c>
      <c r="Q3" s="93" t="inlineStr">
        <is>
          <t>ДЦ Кинель</t>
        </is>
      </c>
      <c r="R3" s="1" t="inlineStr">
        <is>
          <t>ДЦ Пермь</t>
        </is>
      </c>
    </row>
    <row r="4">
      <c r="A4" s="1" t="inlineStr">
        <is>
          <t>Пенза</t>
        </is>
      </c>
      <c r="B4" s="1" t="inlineStr">
        <is>
          <t>РЦ Биек Тау</t>
        </is>
      </c>
      <c r="C4" s="1" t="inlineStr">
        <is>
          <t>Самара</t>
        </is>
      </c>
      <c r="J4" s="1" t="inlineStr">
        <is>
          <t>Пермь</t>
        </is>
      </c>
      <c r="M4" s="3" t="inlineStr">
        <is>
          <t>Верный</t>
        </is>
      </c>
      <c r="N4" s="3" t="inlineStr">
        <is>
          <t>Верный</t>
        </is>
      </c>
    </row>
    <row r="5">
      <c r="A5" s="1" t="inlineStr">
        <is>
          <t>Пермь</t>
        </is>
      </c>
      <c r="B5" s="1" t="inlineStr">
        <is>
          <t>РЦ Богородск Сухой</t>
        </is>
      </c>
      <c r="C5" s="1" t="inlineStr">
        <is>
          <t>Сидорово</t>
        </is>
      </c>
      <c r="M5" s="3" t="inlineStr">
        <is>
          <t>Дикси</t>
        </is>
      </c>
      <c r="N5" s="3" t="inlineStr">
        <is>
          <t>Дикси</t>
        </is>
      </c>
    </row>
    <row r="6">
      <c r="A6" s="1" t="inlineStr">
        <is>
          <t>Сургут</t>
        </is>
      </c>
      <c r="B6" s="1" t="inlineStr">
        <is>
          <t>РЦ Вешки</t>
        </is>
      </c>
      <c r="C6" s="1" t="inlineStr">
        <is>
          <t>Химки</t>
        </is>
      </c>
      <c r="M6" s="3" t="inlineStr">
        <is>
          <t>Окей</t>
        </is>
      </c>
      <c r="N6" s="3" t="inlineStr">
        <is>
          <t>Окей</t>
        </is>
      </c>
    </row>
    <row r="7">
      <c r="A7" s="1" t="inlineStr">
        <is>
          <t>Тюмень</t>
        </is>
      </c>
      <c r="B7" s="1" t="inlineStr">
        <is>
          <t>РЦ Видное</t>
        </is>
      </c>
      <c r="M7" s="3" t="inlineStr">
        <is>
          <t>Пет Ритейл</t>
        </is>
      </c>
      <c r="N7" s="3" t="inlineStr">
        <is>
          <t>ПетРитейл</t>
        </is>
      </c>
    </row>
    <row r="8">
      <c r="A8" s="1" t="inlineStr">
        <is>
          <t>Челябинск</t>
        </is>
      </c>
      <c r="B8" s="1" t="inlineStr">
        <is>
          <t>РЦ Ворсино</t>
        </is>
      </c>
      <c r="M8" s="3" t="inlineStr">
        <is>
          <t>Алиди-Норд</t>
        </is>
      </c>
      <c r="N8" s="3" t="inlineStr">
        <is>
          <t>АлидиНорд</t>
        </is>
      </c>
    </row>
    <row r="9">
      <c r="B9" s="1" t="inlineStr">
        <is>
          <t>РЦ Вятка</t>
        </is>
      </c>
      <c r="M9" s="3" t="inlineStr">
        <is>
          <t>Воронеж-Фрахт</t>
        </is>
      </c>
      <c r="N9" s="3" t="inlineStr">
        <is>
          <t>ВоронежФрахт</t>
        </is>
      </c>
    </row>
    <row r="10" ht="25.5" customHeight="1" s="303">
      <c r="B10" s="1" t="inlineStr">
        <is>
          <t>РЦ Дзержинск</t>
        </is>
      </c>
      <c r="M10" s="3" t="inlineStr">
        <is>
          <t>Юнилэнд-Екатеринбург</t>
        </is>
      </c>
      <c r="N10" s="3" t="inlineStr">
        <is>
          <t>ЮнилэндЕкатеринбург</t>
        </is>
      </c>
    </row>
    <row r="11">
      <c r="B11" s="1" t="inlineStr">
        <is>
          <t>РЦ Екатеринбург</t>
        </is>
      </c>
      <c r="M11" s="3" t="inlineStr">
        <is>
          <t>Лиммен</t>
        </is>
      </c>
      <c r="N11" s="3" t="inlineStr">
        <is>
          <t>Лиммен</t>
        </is>
      </c>
    </row>
    <row r="12">
      <c r="B12" s="1" t="inlineStr">
        <is>
          <t>РЦ Екатеринбург Юг</t>
        </is>
      </c>
      <c r="M12" s="3" t="inlineStr">
        <is>
          <t>Линия 7</t>
        </is>
      </c>
      <c r="N12" s="3" t="inlineStr">
        <is>
          <t>Линия7</t>
        </is>
      </c>
    </row>
    <row r="13" ht="38.25" customHeight="1" s="303">
      <c r="B13" s="1" t="inlineStr">
        <is>
          <t>РЦ ЗТЛ</t>
        </is>
      </c>
      <c r="M13" s="3" t="inlineStr">
        <is>
          <t>Логистическая компания Мегаполис</t>
        </is>
      </c>
      <c r="N13" s="3" t="inlineStr">
        <is>
          <t>ЛогистическаякомпанияМегаполис</t>
        </is>
      </c>
    </row>
    <row r="14">
      <c r="B14" s="1" t="inlineStr">
        <is>
          <t>РЦ Косулино</t>
        </is>
      </c>
      <c r="M14" s="3" t="inlineStr">
        <is>
          <t>Мишель и К</t>
        </is>
      </c>
      <c r="N14" s="3" t="inlineStr">
        <is>
          <t>МишельиК</t>
        </is>
      </c>
    </row>
    <row r="15">
      <c r="B15" s="1" t="inlineStr">
        <is>
          <t>РЦ Кстово</t>
        </is>
      </c>
      <c r="M15" s="3" t="inlineStr">
        <is>
          <t>Нео-Трейд</t>
        </is>
      </c>
      <c r="N15" s="3" t="inlineStr">
        <is>
          <t>НеоТрейд</t>
        </is>
      </c>
    </row>
    <row r="16" ht="25.5" customHeight="1" s="303">
      <c r="B16" s="1" t="inlineStr">
        <is>
          <t>РЦ Кузнецк</t>
        </is>
      </c>
      <c r="M16" s="3" t="inlineStr">
        <is>
          <t>Предприятие Алиди</t>
        </is>
      </c>
      <c r="N16" s="3" t="inlineStr">
        <is>
          <t>ПредприятиеАлиди</t>
        </is>
      </c>
    </row>
    <row r="17">
      <c r="B17" s="1" t="inlineStr">
        <is>
          <t>РЦ Лаишево</t>
        </is>
      </c>
      <c r="M17" s="3" t="inlineStr">
        <is>
          <t>Слата</t>
        </is>
      </c>
      <c r="N17" s="3" t="inlineStr">
        <is>
          <t>Слата</t>
        </is>
      </c>
    </row>
    <row r="18">
      <c r="B18" s="1" t="inlineStr">
        <is>
          <t>РЦ Лобня</t>
        </is>
      </c>
      <c r="M18" s="3" t="inlineStr">
        <is>
          <t xml:space="preserve">Фирма Авенир </t>
        </is>
      </c>
      <c r="N18" s="3" t="inlineStr">
        <is>
          <t>ФирмаАвенир</t>
        </is>
      </c>
    </row>
    <row r="19">
      <c r="B19" s="1" t="inlineStr">
        <is>
          <t xml:space="preserve">РЦ Новосибирск </t>
        </is>
      </c>
      <c r="M19" s="3" t="inlineStr">
        <is>
          <t>Континент</t>
        </is>
      </c>
      <c r="N19" s="3" t="inlineStr">
        <is>
          <t>Континент</t>
        </is>
      </c>
    </row>
    <row r="20">
      <c r="B20" s="1" t="inlineStr">
        <is>
          <t>РЦ Нон-Фуд</t>
        </is>
      </c>
      <c r="M20" s="3" t="inlineStr">
        <is>
          <t>Энерго</t>
        </is>
      </c>
      <c r="N20" s="3" t="inlineStr">
        <is>
          <t>Энерго</t>
        </is>
      </c>
    </row>
    <row r="21">
      <c r="B21" s="1" t="inlineStr">
        <is>
          <t>РЦ Орел</t>
        </is>
      </c>
      <c r="M21" s="1" t="inlineStr">
        <is>
          <t>Яндекс</t>
        </is>
      </c>
      <c r="N21" s="1" t="inlineStr">
        <is>
          <t>Яндекс</t>
        </is>
      </c>
    </row>
    <row r="22">
      <c r="B22" s="1" t="inlineStr">
        <is>
          <t>РЦ Пермь</t>
        </is>
      </c>
      <c r="M22" s="93" t="inlineStr">
        <is>
          <t>Интернет Решения</t>
        </is>
      </c>
      <c r="N22" s="1" t="inlineStr">
        <is>
          <t>ИнтернетРешения</t>
        </is>
      </c>
    </row>
    <row r="23">
      <c r="B23" s="1" t="inlineStr">
        <is>
          <t>РЦ Петрозаводск</t>
        </is>
      </c>
      <c r="M23" s="93" t="inlineStr">
        <is>
          <t>Бэст Прайс</t>
        </is>
      </c>
      <c r="N23" s="1" t="inlineStr">
        <is>
          <t>БэстПрайс</t>
        </is>
      </c>
    </row>
    <row r="24">
      <c r="B24" s="1" t="inlineStr">
        <is>
          <t>РЦ Рамонь</t>
        </is>
      </c>
      <c r="M24" s="1" t="inlineStr">
        <is>
          <t>Лента</t>
        </is>
      </c>
      <c r="N24" s="1" t="inlineStr">
        <is>
          <t>Лента</t>
        </is>
      </c>
    </row>
    <row r="25">
      <c r="B25" s="1" t="inlineStr">
        <is>
          <t>РЦ Ростов-на-Дону</t>
        </is>
      </c>
    </row>
    <row r="26">
      <c r="B26" s="1" t="inlineStr">
        <is>
          <t>РЦ Самара</t>
        </is>
      </c>
    </row>
    <row r="27">
      <c r="B27" s="1" t="inlineStr">
        <is>
          <t>РЦ Санкт-Петербург</t>
        </is>
      </c>
    </row>
    <row r="28">
      <c r="B28" s="1" t="inlineStr">
        <is>
          <t>РЦ Север</t>
        </is>
      </c>
    </row>
    <row r="29">
      <c r="B29" s="1" t="inlineStr">
        <is>
          <t>РЦ СЛК</t>
        </is>
      </c>
    </row>
    <row r="30">
      <c r="B30" s="1" t="inlineStr">
        <is>
          <t>РЦ Софиьино</t>
        </is>
      </c>
    </row>
    <row r="31">
      <c r="B31" s="1" t="inlineStr">
        <is>
          <t>РЦ Тюмень</t>
        </is>
      </c>
    </row>
    <row r="32">
      <c r="B32" s="1" t="inlineStr">
        <is>
          <t>РЦ Уткина Заводь</t>
        </is>
      </c>
    </row>
    <row r="33">
      <c r="B33" s="1" t="inlineStr">
        <is>
          <t>РЦ Уфа Сигма</t>
        </is>
      </c>
    </row>
    <row r="34">
      <c r="B34" s="1" t="inlineStr">
        <is>
          <t>РЦ Форпост</t>
        </is>
      </c>
    </row>
    <row r="35">
      <c r="B35" s="1" t="inlineStr">
        <is>
          <t>РЦ Черноземье</t>
        </is>
      </c>
    </row>
    <row r="36">
      <c r="B36" s="1" t="inlineStr">
        <is>
          <t>РЦ Южный</t>
        </is>
      </c>
    </row>
    <row r="37">
      <c r="B37" s="1" t="inlineStr">
        <is>
          <t>РЦ Южный Урал</t>
        </is>
      </c>
    </row>
    <row r="38">
      <c r="B38" s="1" t="inlineStr">
        <is>
          <t>РЦ Ярославль</t>
        </is>
      </c>
    </row>
    <row r="72">
      <c r="B72" s="1" t="inlineStr"/>
    </row>
    <row r="108">
      <c r="H108" s="1" t="inlineStr"/>
    </row>
  </sheetData>
  <sheetProtection selectLockedCells="1" selectUnlockedCells="1" algorithmName="SHA-512" sheet="1" objects="1" insertRows="1" insertHyperlinks="1" autoFilter="1" scenarios="1" formatColumns="1" deleteColumns="1" insertColumns="1" pivotTables="1" deleteRows="1" formatCells="1" saltValue="TUnGDEI0oNvGTggNRXePdg==" formatRows="1" sort="1" spinCount="100000" hashValue="sgcnV7DyFRDfIfA6C/NHaupA4HMZ/Muk9tAY/+EOXiav8dn2REonqd1qI+6B4UWpvMm0z/ixR53JWGSK5kO9cA=="/>
  <dataValidations count="4">
    <dataValidation sqref="G65529 G131065 G196601 G262137 G327673 G393209 G458745 G524281 G589817 G655353 G720889 G786425 G851961 G917497 G983033 L5 JC5 JC65541 JC131077 JC196613 JC262149 JC327685 JC393221 JC458757 JC524293 JC589829 JC655365 JC720901 JC786437 JC851973 JC917509 JC983045 SY5 SY65541 SY131077 SY196613 SY262149 SY327685 SY393221 SY458757 SY524293 SY589829 SY655365 SY720901 SY786437 SY851973 SY917509 SY983045 ACU5 ACU65541 ACU131077 ACU196613 ACU262149 ACU327685 ACU393221 ACU458757 ACU524293 ACU589829 ACU655365 ACU720901 ACU786437 ACU851973 ACU917509 ACU983045 AMQ5 AMQ65541 AMQ131077 AMQ196613 AMQ262149 AMQ327685 AMQ393221 AMQ458757 AMQ524293 AMQ589829 AMQ655365 AMQ720901 AMQ786437 AMQ851973 AMQ917509 AMQ983045 AWM5 AWM65541 AWM131077 AWM196613 AWM262149 AWM327685 AWM393221 AWM458757 AWM524293 AWM589829 AWM655365 AWM720901 AWM786437 AWM851973 AWM917509 AWM983045 BGI5 BGI65541 BGI131077 BGI196613 BGI262149 BGI327685 BGI393221 BGI458757 BGI524293 BGI589829 BGI655365 BGI720901 BGI786437 BGI851973 BGI917509 BGI983045 BQE5 BQE65541 BQE131077 BQE196613 BQE262149 BQE327685 BQE393221 BQE458757 BQE524293 BQE589829 BQE655365 BQE720901 BQE786437 BQE851973 BQE917509 BQE983045 CAA5 CAA65541 CAA131077 CAA196613 CAA262149 CAA327685 CAA393221 CAA458757 CAA524293 CAA589829 CAA655365 CAA720901 CAA786437 CAA851973 CAA917509 CAA983045 CJW5 CJW65541 CJW131077 CJW196613 CJW262149 CJW327685 CJW393221 CJW458757 CJW524293 CJW589829 CJW655365 CJW720901 CJW786437 CJW851973 CJW917509 CJW983045 CTS5 CTS65541 CTS131077 CTS196613 CTS262149 CTS327685 CTS393221 CTS458757 CTS524293 CTS589829 CTS655365 CTS720901 CTS786437 CTS851973 CTS917509 CTS983045 DDO5 DDO65541 DDO131077 DDO196613 DDO262149 DDO327685 DDO393221 DDO458757 DDO524293 DDO589829 DDO655365 DDO720901 DDO786437 DDO851973 DDO917509 DDO983045 DNK5 DNK65541 DNK131077 DNK196613 DNK262149 DNK327685 DNK393221 DNK458757 DNK524293 DNK589829 DNK655365 DNK720901 DNK786437 DNK851973 DNK917509 DNK983045 DXG5 DXG65541 DXG131077 DXG196613 DXG262149 DXG327685 DXG393221 DXG458757 DXG524293 DXG589829 DXG655365 DXG720901 DXG786437 DXG851973 DXG917509 DXG983045 EHC5 EHC65541 EHC131077 EHC196613 EHC262149 EHC327685 EHC393221 EHC458757 EHC524293 EHC589829 EHC655365 EHC720901 EHC786437 EHC851973 EHC917509 EHC983045 EQY5 EQY65541 EQY131077 EQY196613 EQY262149 EQY327685 EQY393221 EQY458757 EQY524293 EQY589829 EQY655365 EQY720901 EQY786437 EQY851973 EQY917509 EQY983045 FAU5 FAU65541 FAU131077 FAU196613 FAU262149 FAU327685 FAU393221 FAU458757 FAU524293 FAU589829 FAU655365 FAU720901 FAU786437 FAU851973 FAU917509 FAU983045 FKQ5 FKQ65541 FKQ131077 FKQ196613 FKQ262149 FKQ327685 FKQ393221 FKQ458757 FKQ524293 FKQ589829 FKQ655365 FKQ720901 FKQ786437 FKQ851973 FKQ917509 FKQ983045 FUM5 FUM65541 FUM131077 FUM196613 FUM262149 FUM327685 FUM393221 FUM458757 FUM524293 FUM589829 FUM655365 FUM720901 FUM786437 FUM851973 FUM917509 FUM983045 GEI5 GEI65541 GEI131077 GEI196613 GEI262149 GEI327685 GEI393221 GEI458757 GEI524293 GEI589829 GEI655365 GEI720901 GEI786437 GEI851973 GEI917509 GEI983045 GOE5 GOE65541 GOE131077 GOE196613 GOE262149 GOE327685 GOE393221 GOE458757 GOE524293 GOE589829 GOE655365 GOE720901 GOE786437 GOE851973 GOE917509 GOE983045 GYA5 GYA65541 GYA131077 GYA196613 GYA262149 GYA327685 GYA393221 GYA458757 GYA524293 GYA589829 GYA655365 GYA720901 GYA786437 GYA851973 GYA917509 GYA983045 HHW5 HHW65541 HHW131077 HHW196613 HHW262149 HHW327685 HHW393221 HHW458757 HHW524293 HHW589829 HHW655365 HHW720901 HHW786437 HHW851973 HHW917509 HHW983045 HRS5 HRS65541 HRS131077 HRS196613 HRS262149 HRS327685 HRS393221 HRS458757 HRS524293 HRS589829 HRS655365 HRS720901 HRS786437 HRS851973 HRS917509 HRS983045 IBO5 IBO65541 IBO131077 IBO196613 IBO262149 IBO327685 IBO393221 IBO458757 IBO524293 IBO589829 IBO655365 IBO720901 IBO786437 IBO851973 IBO917509 IBO983045 ILK5 ILK65541 ILK131077 ILK196613 ILK262149 ILK327685 ILK393221 ILK458757 ILK524293 ILK589829 ILK655365 ILK720901 ILK786437 ILK851973 ILK917509 ILK983045 IVG5 IVG65541 IVG131077 IVG196613 IVG262149 IVG327685 IVG393221 IVG458757 IVG524293 IVG589829 IVG655365 IVG720901 IVG786437 IVG851973 IVG917509 IVG983045 JFC5 JFC65541 JFC131077 JFC196613 JFC262149 JFC327685 JFC393221 JFC458757 JFC524293 JFC589829 JFC655365 JFC720901 JFC786437 JFC851973 JFC917509 JFC983045 JOY5 JOY65541 JOY131077 JOY196613 JOY262149 JOY327685 JOY393221 JOY458757 JOY524293 JOY589829 JOY655365 JOY720901 JOY786437 JOY851973 JOY917509 JOY983045 JYU5 JYU65541 JYU131077 JYU196613 JYU262149 JYU327685 JYU393221 JYU458757 JYU524293 JYU589829 JYU655365 JYU720901 JYU786437 JYU851973 JYU917509 JYU983045 KIQ5 KIQ65541 KIQ131077 KIQ196613 KIQ262149 KIQ327685 KIQ393221 KIQ458757 KIQ524293 KIQ589829 KIQ655365 KIQ720901 KIQ786437 KIQ851973 KIQ917509 KIQ983045 KSM5 KSM65541 KSM131077 KSM196613 KSM262149 KSM327685 KSM393221 KSM458757 KSM524293 KSM589829 KSM655365 KSM720901 KSM786437 KSM851973 KSM917509 KSM983045 LCI5 LCI65541 LCI131077 LCI196613 LCI262149 LCI327685 LCI393221 LCI458757 LCI524293 LCI589829 LCI655365 LCI720901 LCI786437 LCI851973 LCI917509 LCI983045 LME5 LME65541 LME131077 LME196613 LME262149 LME327685 LME393221 LME458757 LME524293 LME589829 LME655365 LME720901 LME786437 LME851973 LME917509 LME983045 LWA5 LWA65541 LWA131077 LWA196613 LWA262149 LWA327685 LWA393221 LWA458757 LWA524293 LWA589829 LWA655365 LWA720901 LWA786437 LWA851973 LWA917509 LWA983045 MFW5 MFW65541 MFW131077 MFW196613 MFW262149 MFW327685 MFW393221 MFW458757 MFW524293 MFW589829 MFW655365 MFW720901 MFW786437 MFW851973 MFW917509 MFW983045 MPS5 MPS65541 MPS131077 MPS196613 MPS262149 MPS327685 MPS393221 MPS458757 MPS524293 MPS589829 MPS655365 MPS720901 MPS786437 MPS851973 MPS917509 MPS983045 MZO5 MZO65541 MZO131077 MZO196613 MZO262149 MZO327685 MZO393221 MZO458757 MZO524293 MZO589829 MZO655365 MZO720901 MZO786437 MZO851973 MZO917509 MZO983045 NJK5 NJK65541 NJK131077 NJK196613 NJK262149 NJK327685 NJK393221 NJK458757 NJK524293 NJK589829 NJK655365 NJK720901 NJK786437 NJK851973 NJK917509 NJK983045 NTG5 NTG65541 NTG131077 NTG196613 NTG262149 NTG327685 NTG393221 NTG458757 NTG524293 NTG589829 NTG655365 NTG720901 NTG786437 NTG851973 NTG917509 NTG983045 ODC5 ODC65541 ODC131077 ODC196613 ODC262149 ODC327685 ODC393221 ODC458757 ODC524293 ODC589829 ODC655365 ODC720901 ODC786437 ODC851973 ODC917509 ODC983045 OMY5 OMY65541 OMY131077 OMY196613 OMY262149 OMY327685 OMY393221 OMY458757 OMY524293 OMY589829 OMY655365 OMY720901 OMY786437 OMY851973 OMY917509 OMY983045 OWU5 OWU65541 OWU131077 OWU196613 OWU262149 OWU327685 OWU393221 OWU458757 OWU524293 OWU589829 OWU655365 OWU720901 OWU786437 OWU851973 OWU917509 OWU983045 PGQ5 PGQ65541 PGQ131077 PGQ196613 PGQ262149 PGQ327685 PGQ393221 PGQ458757 PGQ524293 PGQ589829 PGQ655365 PGQ720901 PGQ786437 PGQ851973 PGQ917509 PGQ983045 PQM5 PQM65541 PQM131077 PQM196613 PQM262149 PQM327685 PQM393221 PQM458757 PQM524293 PQM589829 PQM655365 PQM720901 PQM786437 PQM851973 PQM917509 PQM983045 QAI5 QAI65541 QAI131077 QAI196613 QAI262149 QAI327685 QAI393221 QAI458757 QAI524293 QAI589829 QAI655365 QAI720901 QAI786437 QAI851973 QAI917509 QAI983045 QKE5 QKE65541 QKE131077 QKE196613 QKE262149 QKE327685 QKE393221 QKE458757 QKE524293 QKE589829 QKE655365 QKE720901 QKE786437 QKE851973 QKE917509 QKE983045 QUA5 QUA65541 QUA131077 QUA196613 QUA262149 QUA327685 QUA393221 QUA458757 QUA524293 QUA589829 QUA655365 QUA720901 QUA786437 QUA851973 QUA917509 QUA983045 RDW5 RDW65541 RDW131077 RDW196613 RDW262149 RDW327685 RDW393221 RDW458757 RDW524293 RDW589829 RDW655365 RDW720901 RDW786437 RDW851973 RDW917509 RDW983045 RNS5 RNS65541 RNS131077 RNS196613 RNS262149 RNS327685 RNS393221 RNS458757 RNS524293 RNS589829 RNS655365 RNS720901 RNS786437 RNS851973 RNS917509 RNS983045 RXO5 RXO65541 RXO131077 RXO196613 RXO262149 RXO327685 RXO393221 RXO458757 RXO524293 RXO589829 RXO655365 RXO720901 RXO786437 RXO851973 RXO917509 RXO983045 SHK5 SHK65541 SHK131077 SHK196613 SHK262149 SHK327685 SHK393221 SHK458757 SHK524293 SHK589829 SHK655365 SHK720901 SHK786437 SHK851973 SHK917509 SHK983045 SRG5 SRG65541 SRG131077 SRG196613 SRG262149 SRG327685 SRG393221 SRG458757 SRG524293 SRG589829 SRG655365 SRG720901 SRG786437 SRG851973 SRG917509 SRG983045 TBC5 TBC65541 TBC131077 TBC196613 TBC262149 TBC327685 TBC393221 TBC458757 TBC524293 TBC589829 TBC655365 TBC720901 TBC786437 TBC851973 TBC917509 TBC983045 TKY5 TKY65541 TKY131077 TKY196613 TKY262149 TKY327685 TKY393221 TKY458757 TKY524293 TKY589829 TKY655365 TKY720901 TKY786437 TKY851973 TKY917509 TKY983045 TUU5 TUU65541 TUU131077 TUU196613 TUU262149 TUU327685 TUU393221 TUU458757 TUU524293 TUU589829 TUU655365 TUU720901 TUU786437 TUU851973 TUU917509 TUU983045 UEQ5 UEQ65541 UEQ131077 UEQ196613 UEQ262149 UEQ327685 UEQ393221 UEQ458757 UEQ524293 UEQ589829 UEQ655365 UEQ720901 UEQ786437 UEQ851973 UEQ917509 UEQ983045 UOM5 UOM65541 UOM131077 UOM196613 UOM262149 UOM327685 UOM393221 UOM458757 UOM524293 UOM589829 UOM655365 UOM720901 UOM786437 UOM851973 UOM917509 UOM983045 UYI5 UYI65541 UYI131077 UYI196613 UYI262149 UYI327685 UYI393221 UYI458757 UYI524293 UYI589829 UYI655365 UYI720901 UYI786437 UYI851973 UYI917509 UYI983045 VIE5 VIE65541 VIE131077 VIE196613 VIE262149 VIE327685 VIE393221 VIE458757 VIE524293 VIE589829 VIE655365 VIE720901 VIE786437 VIE851973 VIE917509 VIE983045 VSA5 VSA65541 VSA131077 VSA196613 VSA262149 VSA327685 VSA393221 VSA458757 VSA524293 VSA589829 VSA655365 VSA720901 VSA786437 VSA851973 VSA917509 VSA983045 WBW5 WBW65541 WBW131077 WBW196613 WBW262149 WBW327685 WBW393221 WBW458757 WBW524293 WBW589829 WBW655365 WBW720901 WBW786437 WBW851973 WBW917509 WBW983045 WLS5 WLS65541 WLS131077 WLS196613 WLS262149 WLS327685 WLS393221 WLS458757 WLS524293 WLS589829 WLS655365 WLS720901 WLS786437 WLS851973 WLS917509 WLS983045 WVO5 WVO65541 WVO131077 WVO196613 WVO262149 WVO327685 WVO393221 WVO458757 WVO524293 WVO589829 WVO655365 WVO720901 WVO786437 WVO851973 WVO917509 WVO983045" showDropDown="0" showInputMessage="1" showErrorMessage="1" allowBlank="1" type="list">
      <formula1>INDIRECT(G3)</formula1>
    </dataValidation>
    <dataValidation sqref="G65528 G131064 G196600 G262136 G327672 G393208 G458744 G524280 G589816 G655352 G720888 G786424 G851960 G917496 G983032 L4 JB4 JC65540 JC131076 JC196612 JC262148 JC327684 JC393220 JC458756 JC524292 JC589828 JC655364 JC720900 JC786436 JC851972 JC917508 JC983044 SX4 SY65540 SY131076 SY196612 SY262148 SY327684 SY393220 SY458756 SY524292 SY589828 SY655364 SY720900 SY786436 SY851972 SY917508 SY983044 ACT4 ACU65540 ACU131076 ACU196612 ACU262148 ACU327684 ACU393220 ACU458756 ACU524292 ACU589828 ACU655364 ACU720900 ACU786436 ACU851972 ACU917508 ACU983044 AMP4 AMQ65540 AMQ131076 AMQ196612 AMQ262148 AMQ327684 AMQ393220 AMQ458756 AMQ524292 AMQ589828 AMQ655364 AMQ720900 AMQ786436 AMQ851972 AMQ917508 AMQ983044 AWL4 AWM65540 AWM131076 AWM196612 AWM262148 AWM327684 AWM393220 AWM458756 AWM524292 AWM589828 AWM655364 AWM720900 AWM786436 AWM851972 AWM917508 AWM983044 BGH4 BGI65540 BGI131076 BGI196612 BGI262148 BGI327684 BGI393220 BGI458756 BGI524292 BGI589828 BGI655364 BGI720900 BGI786436 BGI851972 BGI917508 BGI983044 BQD4 BQE65540 BQE131076 BQE196612 BQE262148 BQE327684 BQE393220 BQE458756 BQE524292 BQE589828 BQE655364 BQE720900 BQE786436 BQE851972 BQE917508 BQE983044 BZZ4 CAA65540 CAA131076 CAA196612 CAA262148 CAA327684 CAA393220 CAA458756 CAA524292 CAA589828 CAA655364 CAA720900 CAA786436 CAA851972 CAA917508 CAA983044 CJV4 CJW65540 CJW131076 CJW196612 CJW262148 CJW327684 CJW393220 CJW458756 CJW524292 CJW589828 CJW655364 CJW720900 CJW786436 CJW851972 CJW917508 CJW983044 CTR4 CTS65540 CTS131076 CTS196612 CTS262148 CTS327684 CTS393220 CTS458756 CTS524292 CTS589828 CTS655364 CTS720900 CTS786436 CTS851972 CTS917508 CTS983044 DDN4 DDO65540 DDO131076 DDO196612 DDO262148 DDO327684 DDO393220 DDO458756 DDO524292 DDO589828 DDO655364 DDO720900 DDO786436 DDO851972 DDO917508 DDO983044 DNJ4 DNK65540 DNK131076 DNK196612 DNK262148 DNK327684 DNK393220 DNK458756 DNK524292 DNK589828 DNK655364 DNK720900 DNK786436 DNK851972 DNK917508 DNK983044 DXF4 DXG65540 DXG131076 DXG196612 DXG262148 DXG327684 DXG393220 DXG458756 DXG524292 DXG589828 DXG655364 DXG720900 DXG786436 DXG851972 DXG917508 DXG983044 EHB4 EHC65540 EHC131076 EHC196612 EHC262148 EHC327684 EHC393220 EHC458756 EHC524292 EHC589828 EHC655364 EHC720900 EHC786436 EHC851972 EHC917508 EHC983044 EQX4 EQY65540 EQY131076 EQY196612 EQY262148 EQY327684 EQY393220 EQY458756 EQY524292 EQY589828 EQY655364 EQY720900 EQY786436 EQY851972 EQY917508 EQY983044 FAT4 FAU65540 FAU131076 FAU196612 FAU262148 FAU327684 FAU393220 FAU458756 FAU524292 FAU589828 FAU655364 FAU720900 FAU786436 FAU851972 FAU917508 FAU983044 FKP4 FKQ65540 FKQ131076 FKQ196612 FKQ262148 FKQ327684 FKQ393220 FKQ458756 FKQ524292 FKQ589828 FKQ655364 FKQ720900 FKQ786436 FKQ851972 FKQ917508 FKQ983044 FUL4 FUM65540 FUM131076 FUM196612 FUM262148 FUM327684 FUM393220 FUM458756 FUM524292 FUM589828 FUM655364 FUM720900 FUM786436 FUM851972 FUM917508 FUM983044 GEH4 GEI65540 GEI131076 GEI196612 GEI262148 GEI327684 GEI393220 GEI458756 GEI524292 GEI589828 GEI655364 GEI720900 GEI786436 GEI851972 GEI917508 GEI983044 GOD4 GOE65540 GOE131076 GOE196612 GOE262148 GOE327684 GOE393220 GOE458756 GOE524292 GOE589828 GOE655364 GOE720900 GOE786436 GOE851972 GOE917508 GOE983044 GXZ4 GYA65540 GYA131076 GYA196612 GYA262148 GYA327684 GYA393220 GYA458756 GYA524292 GYA589828 GYA655364 GYA720900 GYA786436 GYA851972 GYA917508 GYA983044 HHV4 HHW65540 HHW131076 HHW196612 HHW262148 HHW327684 HHW393220 HHW458756 HHW524292 HHW589828 HHW655364 HHW720900 HHW786436 HHW851972 HHW917508 HHW983044 HRR4 HRS65540 HRS131076 HRS196612 HRS262148 HRS327684 HRS393220 HRS458756 HRS524292 HRS589828 HRS655364 HRS720900 HRS786436 HRS851972 HRS917508 HRS983044 IBN4 IBO65540 IBO131076 IBO196612 IBO262148 IBO327684 IBO393220 IBO458756 IBO524292 IBO589828 IBO655364 IBO720900 IBO786436 IBO851972 IBO917508 IBO983044 ILJ4 ILK65540 ILK131076 ILK196612 ILK262148 ILK327684 ILK393220 ILK458756 ILK524292 ILK589828 ILK655364 ILK720900 ILK786436 ILK851972 ILK917508 ILK983044 IVF4 IVG65540 IVG131076 IVG196612 IVG262148 IVG327684 IVG393220 IVG458756 IVG524292 IVG589828 IVG655364 IVG720900 IVG786436 IVG851972 IVG917508 IVG983044 JFB4 JFC65540 JFC131076 JFC196612 JFC262148 JFC327684 JFC393220 JFC458756 JFC524292 JFC589828 JFC655364 JFC720900 JFC786436 JFC851972 JFC917508 JFC983044 JOX4 JOY65540 JOY131076 JOY196612 JOY262148 JOY327684 JOY393220 JOY458756 JOY524292 JOY589828 JOY655364 JOY720900 JOY786436 JOY851972 JOY917508 JOY983044 JYT4 JYU65540 JYU131076 JYU196612 JYU262148 JYU327684 JYU393220 JYU458756 JYU524292 JYU589828 JYU655364 JYU720900 JYU786436 JYU851972 JYU917508 JYU983044 KIP4 KIQ65540 KIQ131076 KIQ196612 KIQ262148 KIQ327684 KIQ393220 KIQ458756 KIQ524292 KIQ589828 KIQ655364 KIQ720900 KIQ786436 KIQ851972 KIQ917508 KIQ983044 KSL4 KSM65540 KSM131076 KSM196612 KSM262148 KSM327684 KSM393220 KSM458756 KSM524292 KSM589828 KSM655364 KSM720900 KSM786436 KSM851972 KSM917508 KSM983044 LCH4 LCI65540 LCI131076 LCI196612 LCI262148 LCI327684 LCI393220 LCI458756 LCI524292 LCI589828 LCI655364 LCI720900 LCI786436 LCI851972 LCI917508 LCI983044 LMD4 LME65540 LME131076 LME196612 LME262148 LME327684 LME393220 LME458756 LME524292 LME589828 LME655364 LME720900 LME786436 LME851972 LME917508 LME983044 LVZ4 LWA65540 LWA131076 LWA196612 LWA262148 LWA327684 LWA393220 LWA458756 LWA524292 LWA589828 LWA655364 LWA720900 LWA786436 LWA851972 LWA917508 LWA983044 MFV4 MFW65540 MFW131076 MFW196612 MFW262148 MFW327684 MFW393220 MFW458756 MFW524292 MFW589828 MFW655364 MFW720900 MFW786436 MFW851972 MFW917508 MFW983044 MPR4 MPS65540 MPS131076 MPS196612 MPS262148 MPS327684 MPS393220 MPS458756 MPS524292 MPS589828 MPS655364 MPS720900 MPS786436 MPS851972 MPS917508 MPS983044 MZN4 MZO65540 MZO131076 MZO196612 MZO262148 MZO327684 MZO393220 MZO458756 MZO524292 MZO589828 MZO655364 MZO720900 MZO786436 MZO851972 MZO917508 MZO983044 NJJ4 NJK65540 NJK131076 NJK196612 NJK262148 NJK327684 NJK393220 NJK458756 NJK524292 NJK589828 NJK655364 NJK720900 NJK786436 NJK851972 NJK917508 NJK983044 NTF4 NTG65540 NTG131076 NTG196612 NTG262148 NTG327684 NTG393220 NTG458756 NTG524292 NTG589828 NTG655364 NTG720900 NTG786436 NTG851972 NTG917508 NTG983044 ODB4 ODC65540 ODC131076 ODC196612 ODC262148 ODC327684 ODC393220 ODC458756 ODC524292 ODC589828 ODC655364 ODC720900 ODC786436 ODC851972 ODC917508 ODC983044 OMX4 OMY65540 OMY131076 OMY196612 OMY262148 OMY327684 OMY393220 OMY458756 OMY524292 OMY589828 OMY655364 OMY720900 OMY786436 OMY851972 OMY917508 OMY983044 OWT4 OWU65540 OWU131076 OWU196612 OWU262148 OWU327684 OWU393220 OWU458756 OWU524292 OWU589828 OWU655364 OWU720900 OWU786436 OWU851972 OWU917508 OWU983044 PGP4 PGQ65540 PGQ131076 PGQ196612 PGQ262148 PGQ327684 PGQ393220 PGQ458756 PGQ524292 PGQ589828 PGQ655364 PGQ720900 PGQ786436 PGQ851972 PGQ917508 PGQ983044 PQL4 PQM65540 PQM131076 PQM196612 PQM262148 PQM327684 PQM393220 PQM458756 PQM524292 PQM589828 PQM655364 PQM720900 PQM786436 PQM851972 PQM917508 PQM983044 QAH4 QAI65540 QAI131076 QAI196612 QAI262148 QAI327684 QAI393220 QAI458756 QAI524292 QAI589828 QAI655364 QAI720900 QAI786436 QAI851972 QAI917508 QAI983044 QKD4 QKE65540 QKE131076 QKE196612 QKE262148 QKE327684 QKE393220 QKE458756 QKE524292 QKE589828 QKE655364 QKE720900 QKE786436 QKE851972 QKE917508 QKE983044 QTZ4 QUA65540 QUA131076 QUA196612 QUA262148 QUA327684 QUA393220 QUA458756 QUA524292 QUA589828 QUA655364 QUA720900 QUA786436 QUA851972 QUA917508 QUA983044 RDV4 RDW65540 RDW131076 RDW196612 RDW262148 RDW327684 RDW393220 RDW458756 RDW524292 RDW589828 RDW655364 RDW720900 RDW786436 RDW851972 RDW917508 RDW983044 RNR4 RNS65540 RNS131076 RNS196612 RNS262148 RNS327684 RNS393220 RNS458756 RNS524292 RNS589828 RNS655364 RNS720900 RNS786436 RNS851972 RNS917508 RNS983044 RXN4 RXO65540 RXO131076 RXO196612 RXO262148 RXO327684 RXO393220 RXO458756 RXO524292 RXO589828 RXO655364 RXO720900 RXO786436 RXO851972 RXO917508 RXO983044 SHJ4 SHK65540 SHK131076 SHK196612 SHK262148 SHK327684 SHK393220 SHK458756 SHK524292 SHK589828 SHK655364 SHK720900 SHK786436 SHK851972 SHK917508 SHK983044 SRF4 SRG65540 SRG131076 SRG196612 SRG262148 SRG327684 SRG393220 SRG458756 SRG524292 SRG589828 SRG655364 SRG720900 SRG786436 SRG851972 SRG917508 SRG983044 TBB4 TBC65540 TBC131076 TBC196612 TBC262148 TBC327684 TBC393220 TBC458756 TBC524292 TBC589828 TBC655364 TBC720900 TBC786436 TBC851972 TBC917508 TBC983044 TKX4 TKY65540 TKY131076 TKY196612 TKY262148 TKY327684 TKY393220 TKY458756 TKY524292 TKY589828 TKY655364 TKY720900 TKY786436 TKY851972 TKY917508 TKY983044 TUT4 TUU65540 TUU131076 TUU196612 TUU262148 TUU327684 TUU393220 TUU458756 TUU524292 TUU589828 TUU655364 TUU720900 TUU786436 TUU851972 TUU917508 TUU983044 UEP4 UEQ65540 UEQ131076 UEQ196612 UEQ262148 UEQ327684 UEQ393220 UEQ458756 UEQ524292 UEQ589828 UEQ655364 UEQ720900 UEQ786436 UEQ851972 UEQ917508 UEQ983044 UOL4 UOM65540 UOM131076 UOM196612 UOM262148 UOM327684 UOM393220 UOM458756 UOM524292 UOM589828 UOM655364 UOM720900 UOM786436 UOM851972 UOM917508 UOM983044 UYH4 UYI65540 UYI131076 UYI196612 UYI262148 UYI327684 UYI393220 UYI458756 UYI524292 UYI589828 UYI655364 UYI720900 UYI786436 UYI851972 UYI917508 UYI983044 VID4 VIE65540 VIE131076 VIE196612 VIE262148 VIE327684 VIE393220 VIE458756 VIE524292 VIE589828 VIE655364 VIE720900 VIE786436 VIE851972 VIE917508 VIE983044 VRZ4 VSA65540 VSA131076 VSA196612 VSA262148 VSA327684 VSA393220 VSA458756 VSA524292 VSA589828 VSA655364 VSA720900 VSA786436 VSA851972 VSA917508 VSA983044 WBV4 WBW65540 WBW131076 WBW196612 WBW262148 WBW327684 WBW393220 WBW458756 WBW524292 WBW589828 WBW655364 WBW720900 WBW786436 WBW851972 WBW917508 WBW983044 WLR4 WLS65540 WLS131076 WLS196612 WLS262148 WLS327684 WLS393220 WLS458756 WLS524292 WLS589828 WLS655364 WLS720900 WLS786436 WLS851972 WLS917508 WLS983044 WVN4 WVO65540 WVO131076 WVO196612 WVO262148 WVO327684 WVO393220 WVO458756 WVO524292 WVO589828 WVO655364 WVO720900 WVO786436 WVO851972 WVO917508 WVO983044" showDropDown="0" showInputMessage="1" showErrorMessage="1" allowBlank="1" type="list">
      <formula1>INDIRECT($L$3)</formula1>
    </dataValidation>
    <dataValidation sqref="G65527 G131063 G196599 G262135 G327671 G393207 G458743 G524279 G589815 G655351 G720887 G786423 G851959 G917495 G983031 JC3 JC65539 JC131075 JC196611 JC262147 JC327683 JC393219 JC458755 JC524291 JC589827 JC655363 JC720899 JC786435 JC851971 JC917507 JC983043 SY3 SY65539 SY131075 SY196611 SY262147 SY327683 SY393219 SY458755 SY524291 SY589827 SY655363 SY720899 SY786435 SY851971 SY917507 SY983043 ACU3 ACU65539 ACU131075 ACU196611 ACU262147 ACU327683 ACU393219 ACU458755 ACU524291 ACU589827 ACU655363 ACU720899 ACU786435 ACU851971 ACU917507 ACU983043 AMQ3 AMQ65539 AMQ131075 AMQ196611 AMQ262147 AMQ327683 AMQ393219 AMQ458755 AMQ524291 AMQ589827 AMQ655363 AMQ720899 AMQ786435 AMQ851971 AMQ917507 AMQ983043 AWM3 AWM65539 AWM131075 AWM196611 AWM262147 AWM327683 AWM393219 AWM458755 AWM524291 AWM589827 AWM655363 AWM720899 AWM786435 AWM851971 AWM917507 AWM983043 BGI3 BGI65539 BGI131075 BGI196611 BGI262147 BGI327683 BGI393219 BGI458755 BGI524291 BGI589827 BGI655363 BGI720899 BGI786435 BGI851971 BGI917507 BGI983043 BQE3 BQE65539 BQE131075 BQE196611 BQE262147 BQE327683 BQE393219 BQE458755 BQE524291 BQE589827 BQE655363 BQE720899 BQE786435 BQE851971 BQE917507 BQE983043 CAA3 CAA65539 CAA131075 CAA196611 CAA262147 CAA327683 CAA393219 CAA458755 CAA524291 CAA589827 CAA655363 CAA720899 CAA786435 CAA851971 CAA917507 CAA983043 CJW3 CJW65539 CJW131075 CJW196611 CJW262147 CJW327683 CJW393219 CJW458755 CJW524291 CJW589827 CJW655363 CJW720899 CJW786435 CJW851971 CJW917507 CJW983043 CTS3 CTS65539 CTS131075 CTS196611 CTS262147 CTS327683 CTS393219 CTS458755 CTS524291 CTS589827 CTS655363 CTS720899 CTS786435 CTS851971 CTS917507 CTS983043 DDO3 DDO65539 DDO131075 DDO196611 DDO262147 DDO327683 DDO393219 DDO458755 DDO524291 DDO589827 DDO655363 DDO720899 DDO786435 DDO851971 DDO917507 DDO983043 DNK3 DNK65539 DNK131075 DNK196611 DNK262147 DNK327683 DNK393219 DNK458755 DNK524291 DNK589827 DNK655363 DNK720899 DNK786435 DNK851971 DNK917507 DNK983043 DXG3 DXG65539 DXG131075 DXG196611 DXG262147 DXG327683 DXG393219 DXG458755 DXG524291 DXG589827 DXG655363 DXG720899 DXG786435 DXG851971 DXG917507 DXG983043 EHC3 EHC65539 EHC131075 EHC196611 EHC262147 EHC327683 EHC393219 EHC458755 EHC524291 EHC589827 EHC655363 EHC720899 EHC786435 EHC851971 EHC917507 EHC983043 EQY3 EQY65539 EQY131075 EQY196611 EQY262147 EQY327683 EQY393219 EQY458755 EQY524291 EQY589827 EQY655363 EQY720899 EQY786435 EQY851971 EQY917507 EQY983043 FAU3 FAU65539 FAU131075 FAU196611 FAU262147 FAU327683 FAU393219 FAU458755 FAU524291 FAU589827 FAU655363 FAU720899 FAU786435 FAU851971 FAU917507 FAU983043 FKQ3 FKQ65539 FKQ131075 FKQ196611 FKQ262147 FKQ327683 FKQ393219 FKQ458755 FKQ524291 FKQ589827 FKQ655363 FKQ720899 FKQ786435 FKQ851971 FKQ917507 FKQ983043 FUM3 FUM65539 FUM131075 FUM196611 FUM262147 FUM327683 FUM393219 FUM458755 FUM524291 FUM589827 FUM655363 FUM720899 FUM786435 FUM851971 FUM917507 FUM983043 GEI3 GEI65539 GEI131075 GEI196611 GEI262147 GEI327683 GEI393219 GEI458755 GEI524291 GEI589827 GEI655363 GEI720899 GEI786435 GEI851971 GEI917507 GEI983043 GOE3 GOE65539 GOE131075 GOE196611 GOE262147 GOE327683 GOE393219 GOE458755 GOE524291 GOE589827 GOE655363 GOE720899 GOE786435 GOE851971 GOE917507 GOE983043 GYA3 GYA65539 GYA131075 GYA196611 GYA262147 GYA327683 GYA393219 GYA458755 GYA524291 GYA589827 GYA655363 GYA720899 GYA786435 GYA851971 GYA917507 GYA983043 HHW3 HHW65539 HHW131075 HHW196611 HHW262147 HHW327683 HHW393219 HHW458755 HHW524291 HHW589827 HHW655363 HHW720899 HHW786435 HHW851971 HHW917507 HHW983043 HRS3 HRS65539 HRS131075 HRS196611 HRS262147 HRS327683 HRS393219 HRS458755 HRS524291 HRS589827 HRS655363 HRS720899 HRS786435 HRS851971 HRS917507 HRS983043 IBO3 IBO65539 IBO131075 IBO196611 IBO262147 IBO327683 IBO393219 IBO458755 IBO524291 IBO589827 IBO655363 IBO720899 IBO786435 IBO851971 IBO917507 IBO983043 ILK3 ILK65539 ILK131075 ILK196611 ILK262147 ILK327683 ILK393219 ILK458755 ILK524291 ILK589827 ILK655363 ILK720899 ILK786435 ILK851971 ILK917507 ILK983043 IVG3 IVG65539 IVG131075 IVG196611 IVG262147 IVG327683 IVG393219 IVG458755 IVG524291 IVG589827 IVG655363 IVG720899 IVG786435 IVG851971 IVG917507 IVG983043 JFC3 JFC65539 JFC131075 JFC196611 JFC262147 JFC327683 JFC393219 JFC458755 JFC524291 JFC589827 JFC655363 JFC720899 JFC786435 JFC851971 JFC917507 JFC983043 JOY3 JOY65539 JOY131075 JOY196611 JOY262147 JOY327683 JOY393219 JOY458755 JOY524291 JOY589827 JOY655363 JOY720899 JOY786435 JOY851971 JOY917507 JOY983043 JYU3 JYU65539 JYU131075 JYU196611 JYU262147 JYU327683 JYU393219 JYU458755 JYU524291 JYU589827 JYU655363 JYU720899 JYU786435 JYU851971 JYU917507 JYU983043 KIQ3 KIQ65539 KIQ131075 KIQ196611 KIQ262147 KIQ327683 KIQ393219 KIQ458755 KIQ524291 KIQ589827 KIQ655363 KIQ720899 KIQ786435 KIQ851971 KIQ917507 KIQ983043 KSM3 KSM65539 KSM131075 KSM196611 KSM262147 KSM327683 KSM393219 KSM458755 KSM524291 KSM589827 KSM655363 KSM720899 KSM786435 KSM851971 KSM917507 KSM983043 LCI3 LCI65539 LCI131075 LCI196611 LCI262147 LCI327683 LCI393219 LCI458755 LCI524291 LCI589827 LCI655363 LCI720899 LCI786435 LCI851971 LCI917507 LCI983043 LME3 LME65539 LME131075 LME196611 LME262147 LME327683 LME393219 LME458755 LME524291 LME589827 LME655363 LME720899 LME786435 LME851971 LME917507 LME983043 LWA3 LWA65539 LWA131075 LWA196611 LWA262147 LWA327683 LWA393219 LWA458755 LWA524291 LWA589827 LWA655363 LWA720899 LWA786435 LWA851971 LWA917507 LWA983043 MFW3 MFW65539 MFW131075 MFW196611 MFW262147 MFW327683 MFW393219 MFW458755 MFW524291 MFW589827 MFW655363 MFW720899 MFW786435 MFW851971 MFW917507 MFW983043 MPS3 MPS65539 MPS131075 MPS196611 MPS262147 MPS327683 MPS393219 MPS458755 MPS524291 MPS589827 MPS655363 MPS720899 MPS786435 MPS851971 MPS917507 MPS983043 MZO3 MZO65539 MZO131075 MZO196611 MZO262147 MZO327683 MZO393219 MZO458755 MZO524291 MZO589827 MZO655363 MZO720899 MZO786435 MZO851971 MZO917507 MZO983043 NJK3 NJK65539 NJK131075 NJK196611 NJK262147 NJK327683 NJK393219 NJK458755 NJK524291 NJK589827 NJK655363 NJK720899 NJK786435 NJK851971 NJK917507 NJK983043 NTG3 NTG65539 NTG131075 NTG196611 NTG262147 NTG327683 NTG393219 NTG458755 NTG524291 NTG589827 NTG655363 NTG720899 NTG786435 NTG851971 NTG917507 NTG983043 ODC3 ODC65539 ODC131075 ODC196611 ODC262147 ODC327683 ODC393219 ODC458755 ODC524291 ODC589827 ODC655363 ODC720899 ODC786435 ODC851971 ODC917507 ODC983043 OMY3 OMY65539 OMY131075 OMY196611 OMY262147 OMY327683 OMY393219 OMY458755 OMY524291 OMY589827 OMY655363 OMY720899 OMY786435 OMY851971 OMY917507 OMY983043 OWU3 OWU65539 OWU131075 OWU196611 OWU262147 OWU327683 OWU393219 OWU458755 OWU524291 OWU589827 OWU655363 OWU720899 OWU786435 OWU851971 OWU917507 OWU983043 PGQ3 PGQ65539 PGQ131075 PGQ196611 PGQ262147 PGQ327683 PGQ393219 PGQ458755 PGQ524291 PGQ589827 PGQ655363 PGQ720899 PGQ786435 PGQ851971 PGQ917507 PGQ983043 PQM3 PQM65539 PQM131075 PQM196611 PQM262147 PQM327683 PQM393219 PQM458755 PQM524291 PQM589827 PQM655363 PQM720899 PQM786435 PQM851971 PQM917507 PQM983043 QAI3 QAI65539 QAI131075 QAI196611 QAI262147 QAI327683 QAI393219 QAI458755 QAI524291 QAI589827 QAI655363 QAI720899 QAI786435 QAI851971 QAI917507 QAI983043 QKE3 QKE65539 QKE131075 QKE196611 QKE262147 QKE327683 QKE393219 QKE458755 QKE524291 QKE589827 QKE655363 QKE720899 QKE786435 QKE851971 QKE917507 QKE983043 QUA3 QUA65539 QUA131075 QUA196611 QUA262147 QUA327683 QUA393219 QUA458755 QUA524291 QUA589827 QUA655363 QUA720899 QUA786435 QUA851971 QUA917507 QUA983043 RDW3 RDW65539 RDW131075 RDW196611 RDW262147 RDW327683 RDW393219 RDW458755 RDW524291 RDW589827 RDW655363 RDW720899 RDW786435 RDW851971 RDW917507 RDW983043 RNS3 RNS65539 RNS131075 RNS196611 RNS262147 RNS327683 RNS393219 RNS458755 RNS524291 RNS589827 RNS655363 RNS720899 RNS786435 RNS851971 RNS917507 RNS983043 RXO3 RXO65539 RXO131075 RXO196611 RXO262147 RXO327683 RXO393219 RXO458755 RXO524291 RXO589827 RXO655363 RXO720899 RXO786435 RXO851971 RXO917507 RXO983043 SHK3 SHK65539 SHK131075 SHK196611 SHK262147 SHK327683 SHK393219 SHK458755 SHK524291 SHK589827 SHK655363 SHK720899 SHK786435 SHK851971 SHK917507 SHK983043 SRG3 SRG65539 SRG131075 SRG196611 SRG262147 SRG327683 SRG393219 SRG458755 SRG524291 SRG589827 SRG655363 SRG720899 SRG786435 SRG851971 SRG917507 SRG983043 TBC3 TBC65539 TBC131075 TBC196611 TBC262147 TBC327683 TBC393219 TBC458755 TBC524291 TBC589827 TBC655363 TBC720899 TBC786435 TBC851971 TBC917507 TBC983043 TKY3 TKY65539 TKY131075 TKY196611 TKY262147 TKY327683 TKY393219 TKY458755 TKY524291 TKY589827 TKY655363 TKY720899 TKY786435 TKY851971 TKY917507 TKY983043 TUU3 TUU65539 TUU131075 TUU196611 TUU262147 TUU327683 TUU393219 TUU458755 TUU524291 TUU589827 TUU655363 TUU720899 TUU786435 TUU851971 TUU917507 TUU983043 UEQ3 UEQ65539 UEQ131075 UEQ196611 UEQ262147 UEQ327683 UEQ393219 UEQ458755 UEQ524291 UEQ589827 UEQ655363 UEQ720899 UEQ786435 UEQ851971 UEQ917507 UEQ983043 UOM3 UOM65539 UOM131075 UOM196611 UOM262147 UOM327683 UOM393219 UOM458755 UOM524291 UOM589827 UOM655363 UOM720899 UOM786435 UOM851971 UOM917507 UOM983043 UYI3 UYI65539 UYI131075 UYI196611 UYI262147 UYI327683 UYI393219 UYI458755 UYI524291 UYI589827 UYI655363 UYI720899 UYI786435 UYI851971 UYI917507 UYI983043 VIE3 VIE65539 VIE131075 VIE196611 VIE262147 VIE327683 VIE393219 VIE458755 VIE524291 VIE589827 VIE655363 VIE720899 VIE786435 VIE851971 VIE917507 VIE983043 VSA3 VSA65539 VSA131075 VSA196611 VSA262147 VSA327683 VSA393219 VSA458755 VSA524291 VSA589827 VSA655363 VSA720899 VSA786435 VSA851971 VSA917507 VSA983043 WBW3 WBW65539 WBW131075 WBW196611 WBW262147 WBW327683 WBW393219 WBW458755 WBW524291 WBW589827 WBW655363 WBW720899 WBW786435 WBW851971 WBW917507 WBW983043 WLS3 WLS65539 WLS131075 WLS196611 WLS262147 WLS327683 WLS393219 WLS458755 WLS524291 WLS589827 WLS655363 WLS720899 WLS786435 WLS851971 WLS917507 WLS983043 WVO3 WVO65539 WVO131075 WVO196611 WVO262147 WVO327683 WVO393219 WVO458755 WVO524291 WVO589827 WVO655363 WVO720899 WVO786435 WVO851971 WVO917507 WVO983043" showDropDown="0" showInputMessage="1" showErrorMessage="1" allowBlank="1" type="list">
      <formula1>$A$1:$C$1</formula1>
    </dataValidation>
    <dataValidation sqref="L3" showDropDown="0" showInputMessage="1" showErrorMessage="1" allowBlank="1" type="list">
      <formula1>$A$1:$J$1</formula1>
    </dataValidation>
  </dataValidations>
  <pageMargins left="0.75" right="0.75" top="1" bottom="1" header="0.5" footer="0.5"/>
  <pageSetup orientation="portrait" paperSize="9" horizontalDpi="300" verticalDpi="300"/>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4" sqref="A14"/>
    </sheetView>
  </sheetViews>
  <sheetFormatPr baseColWidth="8" defaultRowHeight="14.25"/>
  <cols>
    <col width="12.86328125" bestFit="1" customWidth="1" style="303" min="1" max="1"/>
    <col width="18.86328125" customWidth="1" style="303" min="3" max="3"/>
  </cols>
  <sheetData>
    <row r="1">
      <c r="A1" t="inlineStr">
        <is>
          <t>Тандер</t>
        </is>
      </c>
      <c r="B1" t="inlineStr">
        <is>
          <t xml:space="preserve">возврат </t>
        </is>
      </c>
      <c r="C1" t="inlineStr">
        <is>
          <t>РЦ Екатеринбург</t>
        </is>
      </c>
    </row>
    <row r="2">
      <c r="A2" t="inlineStr">
        <is>
          <t>Х5</t>
        </is>
      </c>
      <c r="B2" t="inlineStr">
        <is>
          <t>поставка</t>
        </is>
      </c>
      <c r="C2" t="inlineStr">
        <is>
          <t>Екатеринбург</t>
        </is>
      </c>
    </row>
    <row r="3">
      <c r="A3" t="inlineStr">
        <is>
          <t>Перекрёсток</t>
        </is>
      </c>
      <c r="B3" t="inlineStr">
        <is>
          <t>аренда</t>
        </is>
      </c>
      <c r="C3" t="inlineStr">
        <is>
          <t>РЦ Косулино</t>
        </is>
      </c>
    </row>
    <row r="4">
      <c r="A4" t="inlineStr">
        <is>
          <t>Юниленд</t>
        </is>
      </c>
      <c r="C4" t="inlineStr">
        <is>
          <t>РЦ Тюмень</t>
        </is>
      </c>
    </row>
    <row r="5">
      <c r="A5" t="inlineStr">
        <is>
          <t>АШАН</t>
        </is>
      </c>
    </row>
    <row r="6">
      <c r="A6" t="inlineStr">
        <is>
          <t>Линия 7</t>
        </is>
      </c>
    </row>
    <row r="7">
      <c r="A7" t="inlineStr">
        <is>
          <t>Верный</t>
        </is>
      </c>
    </row>
    <row r="8">
      <c r="A8" t="inlineStr">
        <is>
          <t>ДЦ Пермь</t>
        </is>
      </c>
    </row>
    <row r="9">
      <c r="A9" t="inlineStr">
        <is>
          <t>СТ Групп</t>
        </is>
      </c>
    </row>
    <row r="10">
      <c r="A10" t="inlineStr">
        <is>
          <t>RCC</t>
        </is>
      </c>
    </row>
    <row r="11">
      <c r="A11" t="inlineStr">
        <is>
          <t>Яндекс Маркет</t>
        </is>
      </c>
    </row>
    <row r="12">
      <c r="A12" t="inlineStr">
        <is>
          <t>Озон</t>
        </is>
      </c>
    </row>
    <row r="13">
      <c r="A13" t="inlineStr">
        <is>
          <t>Лента</t>
        </is>
      </c>
    </row>
  </sheetData>
  <pageMargins left="0.7" right="0.7" top="0.75" bottom="0.75" header="0.3" footer="0.3"/>
  <pageSetup orientation="portrait" paperSize="9"/>
</worksheet>
</file>

<file path=xl/worksheets/sheet8.xml><?xml version="1.0" encoding="utf-8"?>
<worksheet xmlns="http://schemas.openxmlformats.org/spreadsheetml/2006/main">
  <sheetPr filterMode="1">
    <outlinePr summaryBelow="1" summaryRight="1"/>
    <pageSetUpPr/>
  </sheetPr>
  <dimension ref="A1:Y82"/>
  <sheetViews>
    <sheetView topLeftCell="A10" zoomScale="70" zoomScaleNormal="70" workbookViewId="0">
      <selection activeCell="J33" sqref="J33"/>
    </sheetView>
  </sheetViews>
  <sheetFormatPr baseColWidth="8" defaultColWidth="9.1328125" defaultRowHeight="14.25" outlineLevelRow="1"/>
  <cols>
    <col width="4.3984375" customWidth="1" style="318" min="1" max="1"/>
    <col width="50" customWidth="1" style="318" min="2" max="2"/>
    <col width="38.59765625" customWidth="1" style="318" min="3" max="3"/>
    <col width="7.73046875" customWidth="1" style="318" min="4" max="5"/>
    <col hidden="1" width="6.73046875" customWidth="1" style="318" min="6" max="6"/>
    <col width="18.73046875" customWidth="1" style="318" min="7" max="7"/>
    <col hidden="1" width="6.86328125" customWidth="1" style="318" min="8" max="8"/>
    <col hidden="1" width="7.1328125" customWidth="1" style="318" min="9" max="9"/>
    <col width="18.73046875" customWidth="1" style="318" min="10" max="10"/>
    <col hidden="1" width="18.73046875" customWidth="1" style="318" min="11" max="11"/>
    <col width="18.73046875" customWidth="1" style="318" min="12" max="12"/>
    <col hidden="1" width="18.73046875" customWidth="1" style="318" min="13" max="13"/>
    <col width="18.73046875" customWidth="1" style="318" min="14" max="14"/>
    <col hidden="1" width="18.73046875" customWidth="1" style="318" min="15" max="16"/>
    <col hidden="1" width="13" customWidth="1" style="141" min="17" max="20"/>
    <col hidden="1" width="35.86328125" customWidth="1" style="141" min="21" max="21"/>
    <col hidden="1" width="21.86328125" customWidth="1" style="141" min="22" max="22"/>
    <col hidden="1" width="23.265625" customWidth="1" style="141" min="23" max="23"/>
    <col hidden="1" width="17.265625" customWidth="1" style="141" min="24" max="24"/>
    <col hidden="1" width="13" customWidth="1" style="141" min="25" max="25"/>
    <col width="9.1328125" customWidth="1" style="141" min="26" max="26"/>
    <col width="9.1328125" customWidth="1" style="141" min="27" max="16384"/>
  </cols>
  <sheetData>
    <row r="1" ht="23.25" customHeight="1" s="303">
      <c r="B1" s="135" t="inlineStr">
        <is>
          <t>Таблица сравнения</t>
        </is>
      </c>
    </row>
    <row r="2" ht="15.75" customHeight="1" s="303">
      <c r="B2" s="137" t="inlineStr">
        <is>
          <t>Документ сформирован сервисом Bidzaar в 30.05.2023, 09:50 (MSK), время в документе указано в часовом поясе MSK</t>
        </is>
      </c>
    </row>
    <row r="4" ht="15.75" customHeight="1" s="303">
      <c r="B4" s="137" t="inlineStr">
        <is>
          <t>Запрос</t>
        </is>
      </c>
      <c r="C4" s="137" t="inlineStr">
        <is>
          <t>RU_SIM_Возврат поддонов _2023</t>
        </is>
      </c>
    </row>
    <row r="5" ht="15.75" customHeight="1" s="303">
      <c r="B5" s="137" t="inlineStr">
        <is>
          <t>Код запроса</t>
        </is>
      </c>
      <c r="C5" s="137" t="inlineStr">
        <is>
          <t>054-222</t>
        </is>
      </c>
    </row>
    <row r="6" ht="15.75" customHeight="1" s="303">
      <c r="B6" s="137" t="inlineStr">
        <is>
          <t>Заказчик</t>
        </is>
      </c>
      <c r="C6" s="137" t="inlineStr">
        <is>
          <t>НЕСТЛЕ РОССИЯ (ОБЩЕСТВО С ОГРАНИЧЕННОЙ ОТВЕТСТВЕННОСТЬЮ "НЕСТЛЕ РОССИЯ")</t>
        </is>
      </c>
    </row>
    <row r="7" ht="15.75" customHeight="1" s="303">
      <c r="B7" s="137" t="inlineStr">
        <is>
          <t>Дата публикации</t>
        </is>
      </c>
      <c r="C7" s="137" t="inlineStr">
        <is>
          <t>27.04.2023, 11:15</t>
        </is>
      </c>
    </row>
    <row r="8" ht="15.75" customHeight="1" s="303">
      <c r="B8" s="137" t="inlineStr">
        <is>
          <t>Этап запроса</t>
        </is>
      </c>
      <c r="C8" s="137" t="inlineStr">
        <is>
          <t>этап 2</t>
        </is>
      </c>
    </row>
    <row r="9" ht="15.75" customHeight="1" s="303">
      <c r="B9" s="137" t="inlineStr">
        <is>
          <t>Начало этапа</t>
        </is>
      </c>
      <c r="C9" s="137" t="inlineStr">
        <is>
          <t>22.05.2023, 15:36</t>
        </is>
      </c>
    </row>
    <row r="10" ht="15.75" customHeight="1" s="303">
      <c r="B10" s="137" t="inlineStr">
        <is>
          <t>Прием предложений до</t>
        </is>
      </c>
      <c r="C10" s="137" t="inlineStr">
        <is>
          <t>25.05.2023, 15:35</t>
        </is>
      </c>
    </row>
    <row r="11" ht="15.75" customHeight="1" s="303">
      <c r="B11" s="137" t="inlineStr">
        <is>
          <t>Валюта запроса:</t>
        </is>
      </c>
      <c r="C11" s="137" t="inlineStr">
        <is>
          <t>RUB</t>
        </is>
      </c>
    </row>
    <row r="12" ht="15.75" customHeight="1" s="303">
      <c r="B12" s="137" t="inlineStr">
        <is>
          <t>При выборе победителя учитываются:</t>
        </is>
      </c>
      <c r="C12" s="137" t="inlineStr">
        <is>
          <t>Цены без НДС</t>
        </is>
      </c>
    </row>
    <row r="13" ht="15.75" customHeight="1" s="303">
      <c r="B13" s="137" t="inlineStr">
        <is>
          <t>Порядок предложений</t>
        </is>
      </c>
      <c r="C13" s="137" t="inlineStr">
        <is>
          <t>Вначале с лучшей ценой</t>
        </is>
      </c>
    </row>
    <row r="14" ht="15.75" customHeight="1" s="303">
      <c r="B14" s="137" t="inlineStr">
        <is>
          <t>Ссылка</t>
        </is>
      </c>
      <c r="C14" s="138" t="inlineStr">
        <is>
          <t>https://bidzaar.com/process/light/7be6ae51-9b98-46b9-bc72-e6a30390ece2/request</t>
        </is>
      </c>
    </row>
    <row r="15">
      <c r="C15" s="139" t="inlineStr">
        <is>
          <t>https://bidzaar.com/process/light/7be6ae51-9b98-46b9-bc72-e6a30390ece2/request</t>
        </is>
      </c>
    </row>
    <row r="16" ht="23.25" customHeight="1" s="303">
      <c r="B16" s="135" t="inlineStr">
        <is>
          <t>Спецификация по позициям</t>
        </is>
      </c>
    </row>
    <row r="17">
      <c r="A17" s="140" t="n"/>
      <c r="B17" s="140" t="n"/>
      <c r="C17" s="140" t="n"/>
      <c r="D17" s="140" t="n"/>
      <c r="E17" s="140" t="n"/>
      <c r="F17" s="140" t="n"/>
      <c r="G17" s="140" t="n"/>
      <c r="H17" s="140" t="n"/>
      <c r="I17" s="140" t="n"/>
      <c r="J17" s="140" t="n"/>
      <c r="K17" s="140" t="n"/>
      <c r="L17" s="140" t="n"/>
      <c r="M17" s="140" t="n"/>
      <c r="N17" s="140" t="n"/>
      <c r="O17" s="140" t="n"/>
      <c r="P17" s="140" t="n"/>
    </row>
    <row r="18" ht="108" customHeight="1" s="303">
      <c r="A18" s="140" t="n"/>
      <c r="B18" s="140" t="n"/>
      <c r="C18" s="140" t="n"/>
      <c r="D18" s="140" t="n"/>
      <c r="E18" s="140" t="n"/>
      <c r="F18" s="142" t="inlineStr">
        <is>
          <t>ООО ТЭК Стартранс</t>
        </is>
      </c>
      <c r="G18" s="142" t="inlineStr">
        <is>
          <t>ЛОГИСТИК Л7</t>
        </is>
      </c>
      <c r="H18" s="142" t="inlineStr">
        <is>
          <t>Schenker</t>
        </is>
      </c>
      <c r="I18" s="142" t="inlineStr">
        <is>
          <t>ТРАНСПОРТНЫЕ ТЕХНОЛОГИИ</t>
        </is>
      </c>
      <c r="J18" s="142" t="inlineStr">
        <is>
          <t>СТС ЛОГИСТИКС ТРАНСПОРТ</t>
        </is>
      </c>
      <c r="K18" s="142" t="inlineStr">
        <is>
          <t>ТЭКАР ГРУПП</t>
        </is>
      </c>
      <c r="L18" s="142" t="inlineStr">
        <is>
          <t>VOLK</t>
        </is>
      </c>
      <c r="M18" s="142" t="inlineStr">
        <is>
          <t>ООО "Олимп-Транс"</t>
        </is>
      </c>
      <c r="N18" s="142" t="inlineStr">
        <is>
          <t>ОБОЗ ДИДЖИТАЛ</t>
        </is>
      </c>
      <c r="O18" s="142" t="inlineStr">
        <is>
          <t>ИТЕКО РОССИЯ</t>
        </is>
      </c>
      <c r="P18" s="142" t="inlineStr">
        <is>
          <t>ЛОГОС-С</t>
        </is>
      </c>
    </row>
    <row r="19" hidden="1" s="303">
      <c r="A19" s="140" t="n"/>
      <c r="B19" s="140" t="n"/>
      <c r="C19" s="140" t="n"/>
      <c r="D19" s="140" t="n"/>
      <c r="E19" s="140" t="n"/>
      <c r="F19" s="143" t="n"/>
      <c r="G19" s="143" t="n"/>
      <c r="H19" s="143" t="n"/>
      <c r="I19" s="143" t="n"/>
      <c r="J19" s="143" t="n"/>
      <c r="K19" s="143" t="n"/>
      <c r="L19" s="143" t="n"/>
      <c r="M19" s="143" t="n"/>
      <c r="N19" s="143" t="n"/>
      <c r="O19" s="144" t="inlineStr">
        <is>
          <t>Альтернативное 1</t>
        </is>
      </c>
      <c r="P19" s="143" t="n"/>
    </row>
    <row r="20" hidden="1" ht="15.75" customHeight="1" s="303">
      <c r="A20" s="145" t="n"/>
      <c r="B20" s="319" t="inlineStr">
        <is>
          <t>Цена предложения без НДС (RUB)</t>
        </is>
      </c>
      <c r="C20" s="320" t="n"/>
      <c r="D20" s="320" t="n"/>
      <c r="E20" s="320" t="n"/>
      <c r="F20" s="146" t="n">
        <v>100500</v>
      </c>
      <c r="G20" s="146" t="n">
        <v>246000</v>
      </c>
      <c r="H20" s="146" t="n">
        <v>355000</v>
      </c>
      <c r="I20" s="146" t="n">
        <v>562954.7</v>
      </c>
      <c r="J20" s="146" t="n">
        <v>684000</v>
      </c>
      <c r="K20" s="146" t="n">
        <v>1346400</v>
      </c>
      <c r="L20" s="146" t="n">
        <v>1929570</v>
      </c>
      <c r="M20" s="146" t="n">
        <v>2420907</v>
      </c>
      <c r="N20" s="146" t="n">
        <v>2612900</v>
      </c>
      <c r="O20" s="146" t="n">
        <v>2919100</v>
      </c>
      <c r="P20" s="146" t="n">
        <v>3780100</v>
      </c>
    </row>
    <row r="21" hidden="1" ht="15.75" customHeight="1" s="303">
      <c r="A21" s="140" t="n"/>
      <c r="B21" s="317" t="inlineStr">
        <is>
          <t>Ранг предложения</t>
        </is>
      </c>
      <c r="F21" s="147" t="inlineStr">
        <is>
          <t>-</t>
        </is>
      </c>
      <c r="G21" s="147" t="inlineStr">
        <is>
          <t>-</t>
        </is>
      </c>
      <c r="H21" s="147" t="inlineStr">
        <is>
          <t>-</t>
        </is>
      </c>
      <c r="I21" s="147" t="inlineStr">
        <is>
          <t>-</t>
        </is>
      </c>
      <c r="J21" s="147" t="inlineStr">
        <is>
          <t>-</t>
        </is>
      </c>
      <c r="K21" s="147" t="inlineStr">
        <is>
          <t>-</t>
        </is>
      </c>
      <c r="L21" s="147" t="inlineStr">
        <is>
          <t>-</t>
        </is>
      </c>
      <c r="M21" s="147" t="inlineStr">
        <is>
          <t>-</t>
        </is>
      </c>
      <c r="N21" s="147" t="inlineStr">
        <is>
          <t>-</t>
        </is>
      </c>
      <c r="O21" s="147" t="inlineStr">
        <is>
          <t>-</t>
        </is>
      </c>
      <c r="P21" s="147" t="inlineStr">
        <is>
          <t>-</t>
        </is>
      </c>
    </row>
    <row r="22" hidden="1" ht="15.75" customHeight="1" s="303">
      <c r="A22" s="148" t="n"/>
      <c r="B22" s="314" t="inlineStr">
        <is>
          <t>Спецификация по позициям</t>
        </is>
      </c>
      <c r="C22" s="315" t="n"/>
      <c r="D22" s="315" t="n"/>
      <c r="E22" s="316" t="n"/>
      <c r="F22" s="149" t="n"/>
      <c r="G22" s="149" t="n"/>
      <c r="H22" s="149" t="n"/>
      <c r="I22" s="149" t="n"/>
      <c r="J22" s="149" t="n"/>
      <c r="K22" s="149" t="n"/>
      <c r="L22" s="149" t="n"/>
      <c r="M22" s="149" t="n"/>
      <c r="N22" s="149" t="n"/>
      <c r="O22" s="149" t="n"/>
      <c r="P22" s="149" t="n"/>
    </row>
    <row r="23" hidden="1" outlineLevel="1" ht="78.75" customHeight="1" s="303">
      <c r="A23" s="150" t="inlineStr">
        <is>
          <t>№</t>
        </is>
      </c>
      <c r="B23" s="150" t="inlineStr">
        <is>
          <t>Наименование</t>
        </is>
      </c>
      <c r="C23" s="150" t="inlineStr">
        <is>
          <t>Описание</t>
        </is>
      </c>
      <c r="D23" s="150" t="inlineStr">
        <is>
          <t>Ед. изм.</t>
        </is>
      </c>
      <c r="E23" s="150" t="inlineStr">
        <is>
          <t>Кол-во</t>
        </is>
      </c>
      <c r="F23" s="150" t="inlineStr">
        <is>
          <t>Цена за ед. без НДС, RUB</t>
        </is>
      </c>
      <c r="G23" s="150" t="inlineStr">
        <is>
          <t>Цена за ед. без НДС, RUB</t>
        </is>
      </c>
      <c r="H23" s="150" t="inlineStr">
        <is>
          <t>Цена за ед. без НДС, RUB</t>
        </is>
      </c>
      <c r="I23" s="150" t="inlineStr">
        <is>
          <t>Цена за ед. без НДС, RUB</t>
        </is>
      </c>
      <c r="J23" s="150" t="inlineStr">
        <is>
          <t>Цена за ед. без НДС, RUB</t>
        </is>
      </c>
      <c r="K23" s="150" t="inlineStr">
        <is>
          <t>Цена за ед. без НДС, RUB</t>
        </is>
      </c>
      <c r="L23" s="150" t="inlineStr">
        <is>
          <t>Цена за ед. без НДС, RUB</t>
        </is>
      </c>
      <c r="M23" s="150" t="inlineStr">
        <is>
          <t>Цена за ед. без НДС, RUB</t>
        </is>
      </c>
      <c r="N23" s="150" t="inlineStr">
        <is>
          <t>Цена за ед. без НДС, RUB</t>
        </is>
      </c>
      <c r="O23" s="150" t="inlineStr">
        <is>
          <t>Цена за ед. без НДС, RUB</t>
        </is>
      </c>
      <c r="P23" s="150" t="inlineStr">
        <is>
          <t>Цена за ед. без НДС, RUB</t>
        </is>
      </c>
      <c r="Q23" s="151" t="inlineStr">
        <is>
          <t>1 цена</t>
        </is>
      </c>
      <c r="R23" s="151" t="inlineStr">
        <is>
          <t>2 цена</t>
        </is>
      </c>
      <c r="S23" s="151" t="inlineStr">
        <is>
          <t>3 цена</t>
        </is>
      </c>
      <c r="T23" s="151" t="inlineStr">
        <is>
          <t>4 цена</t>
        </is>
      </c>
      <c r="U23" s="141" t="inlineStr">
        <is>
          <t>1 ком</t>
        </is>
      </c>
      <c r="V23" s="141" t="inlineStr">
        <is>
          <t>2 ком</t>
        </is>
      </c>
      <c r="W23" s="141" t="inlineStr">
        <is>
          <t>3 ком</t>
        </is>
      </c>
      <c r="X23" s="141" t="inlineStr">
        <is>
          <t>4 ком</t>
        </is>
      </c>
    </row>
    <row r="24" hidden="1" outlineLevel="1" ht="15.75" customHeight="1" s="303">
      <c r="A24" s="152" t="n">
        <v>1</v>
      </c>
      <c r="B24" s="153" t="inlineStr">
        <is>
          <t>Адыгейск</t>
        </is>
      </c>
      <c r="C24" s="153" t="inlineStr">
        <is>
          <t>Ростов ДЦТент 33 палл, 20 тонн</t>
        </is>
      </c>
      <c r="D24" s="152" t="inlineStr">
        <is>
          <t>шт</t>
        </is>
      </c>
      <c r="E24" s="152" t="n">
        <v>1</v>
      </c>
      <c r="F24" s="154" t="inlineStr">
        <is>
          <t>-</t>
        </is>
      </c>
      <c r="G24" s="154" t="inlineStr">
        <is>
          <t>-</t>
        </is>
      </c>
      <c r="H24" s="154" t="inlineStr">
        <is>
          <t>-</t>
        </is>
      </c>
      <c r="I24" s="154" t="n">
        <v>21456</v>
      </c>
      <c r="J24" s="154" t="n">
        <v>28000</v>
      </c>
      <c r="K24" s="154" t="n">
        <v>27000</v>
      </c>
      <c r="L24" s="154" t="n">
        <v>22000</v>
      </c>
      <c r="M24" s="154" t="n">
        <v>25000</v>
      </c>
      <c r="N24" s="154" t="n">
        <v>28400</v>
      </c>
      <c r="O24" s="154" t="n">
        <v>32700</v>
      </c>
      <c r="P24" s="154" t="n">
        <v>26000</v>
      </c>
      <c r="Q24" s="141">
        <f>SMALL(F24:P24,1)</f>
        <v/>
      </c>
      <c r="R24" s="141">
        <f>SMALL(F24:P24,2)</f>
        <v/>
      </c>
      <c r="S24" s="141">
        <f>SMALL(F24:P24,3)</f>
        <v/>
      </c>
      <c r="T24" s="141">
        <f>SMALL(F24:P24,4)</f>
        <v/>
      </c>
      <c r="U24" s="141">
        <f>INDEX($F$18:$P$18,MATCH(Q24,F24:P24,0))</f>
        <v/>
      </c>
      <c r="V24" s="141">
        <f>INDEX($F$18:$P$18,MATCH(R24,F24:P24,0))</f>
        <v/>
      </c>
      <c r="W24" s="141">
        <f>INDEX($F$18:$P$18,MATCH(S24,F24:P24,0))</f>
        <v/>
      </c>
      <c r="X24" s="141">
        <f>INDEX($F$18:$P$18,MATCH(T24,F24:P24,0))</f>
        <v/>
      </c>
      <c r="Y24" s="141">
        <f>COUNT(F24:P24)</f>
        <v/>
      </c>
    </row>
    <row r="25" hidden="1" outlineLevel="1" ht="15.75" customHeight="1" s="303">
      <c r="A25" s="152" t="n">
        <v>2</v>
      </c>
      <c r="B25" s="153" t="inlineStr">
        <is>
          <t>Барнуал</t>
        </is>
      </c>
      <c r="C25" s="153" t="inlineStr">
        <is>
          <t>Новосибирск ДЦТент 33 палл, 20 тонн</t>
        </is>
      </c>
      <c r="D25" s="152" t="inlineStr">
        <is>
          <t>шт</t>
        </is>
      </c>
      <c r="E25" s="152" t="n">
        <v>1</v>
      </c>
      <c r="F25" s="154" t="n">
        <v>14500</v>
      </c>
      <c r="G25" s="154" t="inlineStr">
        <is>
          <t>-</t>
        </is>
      </c>
      <c r="H25" s="154" t="inlineStr">
        <is>
          <t>-</t>
        </is>
      </c>
      <c r="I25" s="154" t="inlineStr">
        <is>
          <t>-</t>
        </is>
      </c>
      <c r="J25" s="154" t="inlineStr">
        <is>
          <t>-</t>
        </is>
      </c>
      <c r="K25" s="154" t="inlineStr">
        <is>
          <t>-</t>
        </is>
      </c>
      <c r="L25" s="154" t="n">
        <v>20000</v>
      </c>
      <c r="M25" s="154" t="n"/>
      <c r="N25" s="154" t="n">
        <v>25000</v>
      </c>
      <c r="O25" s="154" t="n">
        <v>22500</v>
      </c>
      <c r="P25" s="154" t="n">
        <v>35000</v>
      </c>
      <c r="Q25" s="141">
        <f>SMALL(F25:P25,1)</f>
        <v/>
      </c>
      <c r="R25" s="141">
        <f>SMALL(F25:P25,2)</f>
        <v/>
      </c>
      <c r="S25" s="141">
        <f>SMALL(F25:P25,3)</f>
        <v/>
      </c>
      <c r="T25" s="141">
        <f>SMALL(F25:P25,4)</f>
        <v/>
      </c>
      <c r="U25" s="141">
        <f>INDEX($F$18:$P$18,MATCH(Q25,F25:P25,0))</f>
        <v/>
      </c>
      <c r="V25" s="141">
        <f>INDEX($F$18:$P$18,MATCH(R25,F25:P25,0))</f>
        <v/>
      </c>
      <c r="W25" s="141">
        <f>INDEX($F$18:$P$18,MATCH(S25,F25:P25,0))</f>
        <v/>
      </c>
      <c r="X25" s="141">
        <f>INDEX($F$18:$P$18,MATCH(T25,F25:P25,0))</f>
        <v/>
      </c>
      <c r="Y25" s="141">
        <f>COUNT(F25:P25)</f>
        <v/>
      </c>
    </row>
    <row r="26" hidden="1" outlineLevel="1" ht="15.75" customHeight="1" s="303">
      <c r="A26" s="152" t="n">
        <v>3</v>
      </c>
      <c r="B26" s="153" t="inlineStr">
        <is>
          <t>Белгород</t>
        </is>
      </c>
      <c r="C26" s="153" t="inlineStr">
        <is>
          <t>Ворсино ДЦТент 33 палл, 20 тонн</t>
        </is>
      </c>
      <c r="D26" s="152" t="inlineStr">
        <is>
          <t>шт</t>
        </is>
      </c>
      <c r="E26" s="152" t="n">
        <v>1</v>
      </c>
      <c r="F26" s="154" t="inlineStr">
        <is>
          <t>-</t>
        </is>
      </c>
      <c r="G26" s="154" t="inlineStr">
        <is>
          <t>-</t>
        </is>
      </c>
      <c r="H26" s="154" t="inlineStr">
        <is>
          <t>-</t>
        </is>
      </c>
      <c r="I26" s="154" t="inlineStr">
        <is>
          <t>-</t>
        </is>
      </c>
      <c r="J26" s="154" t="inlineStr">
        <is>
          <t>-</t>
        </is>
      </c>
      <c r="K26" s="154" t="n">
        <v>65000</v>
      </c>
      <c r="L26" s="154" t="inlineStr">
        <is>
          <t>-</t>
        </is>
      </c>
      <c r="M26" s="154" t="n">
        <v>60000</v>
      </c>
      <c r="N26" s="154" t="n">
        <v>45500</v>
      </c>
      <c r="O26" s="154" t="n">
        <v>45200</v>
      </c>
      <c r="P26" s="154" t="n">
        <v>78200</v>
      </c>
      <c r="Q26" s="141">
        <f>SMALL(F26:P26,1)</f>
        <v/>
      </c>
      <c r="R26" s="141">
        <f>SMALL(F26:P26,2)</f>
        <v/>
      </c>
      <c r="S26" s="141">
        <f>SMALL(F26:P26,3)</f>
        <v/>
      </c>
      <c r="T26" s="141">
        <f>SMALL(F26:P26,4)</f>
        <v/>
      </c>
      <c r="U26" s="141">
        <f>INDEX($F$18:$P$18,MATCH(Q26,F26:P26,0))</f>
        <v/>
      </c>
      <c r="V26" s="141">
        <f>INDEX($F$18:$P$18,MATCH(R26,F26:P26,0))</f>
        <v/>
      </c>
      <c r="W26" s="141">
        <f>INDEX($F$18:$P$18,MATCH(S26,F26:P26,0))</f>
        <v/>
      </c>
      <c r="X26" s="141">
        <f>INDEX($F$18:$P$18,MATCH(T26,F26:P26,0))</f>
        <v/>
      </c>
      <c r="Y26" s="141">
        <f>COUNT(F26:P26)</f>
        <v/>
      </c>
    </row>
    <row r="27" hidden="1" outlineLevel="1" ht="15.75" customHeight="1" s="303">
      <c r="A27" s="152" t="n">
        <v>4</v>
      </c>
      <c r="B27" s="153" t="inlineStr">
        <is>
          <t>Великий Новгород</t>
        </is>
      </c>
      <c r="C27" s="153" t="inlineStr">
        <is>
          <t>Ворсино ДЦТент 33 палл, 20 тонн</t>
        </is>
      </c>
      <c r="D27" s="152" t="inlineStr">
        <is>
          <t>шт</t>
        </is>
      </c>
      <c r="E27" s="152" t="n">
        <v>1</v>
      </c>
      <c r="F27" s="154" t="inlineStr">
        <is>
          <t>-</t>
        </is>
      </c>
      <c r="G27" s="154" t="inlineStr">
        <is>
          <t>-</t>
        </is>
      </c>
      <c r="H27" s="154" t="inlineStr">
        <is>
          <t>-</t>
        </is>
      </c>
      <c r="I27" s="154" t="inlineStr">
        <is>
          <t>-</t>
        </is>
      </c>
      <c r="J27" s="154" t="inlineStr">
        <is>
          <t>-</t>
        </is>
      </c>
      <c r="K27" s="154" t="inlineStr">
        <is>
          <t>-</t>
        </is>
      </c>
      <c r="L27" s="154" t="n">
        <v>41700</v>
      </c>
      <c r="M27" s="154" t="n">
        <v>40000</v>
      </c>
      <c r="N27" s="154" t="n">
        <v>40900</v>
      </c>
      <c r="O27" s="154" t="n">
        <v>36700</v>
      </c>
      <c r="P27" s="154" t="n">
        <v>69000</v>
      </c>
      <c r="Q27" s="141">
        <f>SMALL(F27:P27,1)</f>
        <v/>
      </c>
      <c r="R27" s="141">
        <f>SMALL(F27:P27,2)</f>
        <v/>
      </c>
      <c r="S27" s="141">
        <f>SMALL(F27:P27,3)</f>
        <v/>
      </c>
      <c r="T27" s="141">
        <f>SMALL(F27:P27,4)</f>
        <v/>
      </c>
      <c r="U27" s="141">
        <f>INDEX($F$18:$P$18,MATCH(Q27,F27:P27,0))</f>
        <v/>
      </c>
      <c r="V27" s="141">
        <f>INDEX($F$18:$P$18,MATCH(R27,F27:P27,0))</f>
        <v/>
      </c>
      <c r="W27" s="141">
        <f>INDEX($F$18:$P$18,MATCH(S27,F27:P27,0))</f>
        <v/>
      </c>
      <c r="X27" s="141">
        <f>INDEX($F$18:$P$18,MATCH(T27,F27:P27,0))</f>
        <v/>
      </c>
      <c r="Y27" s="141">
        <f>COUNT(F27:P27)</f>
        <v/>
      </c>
    </row>
    <row r="28" hidden="1" outlineLevel="1" ht="15.75" customHeight="1" s="303">
      <c r="A28" s="152" t="n">
        <v>5</v>
      </c>
      <c r="B28" s="153" t="inlineStr">
        <is>
          <t>Волгоград</t>
        </is>
      </c>
      <c r="C28" s="153" t="inlineStr">
        <is>
          <t>Кинель ДЦТент 33 палл, 20 тонн</t>
        </is>
      </c>
      <c r="D28" s="152" t="inlineStr">
        <is>
          <t>шт</t>
        </is>
      </c>
      <c r="E28" s="152" t="n">
        <v>1</v>
      </c>
      <c r="F28" s="154" t="inlineStr">
        <is>
          <t>-</t>
        </is>
      </c>
      <c r="G28" s="154" t="inlineStr">
        <is>
          <t>-</t>
        </is>
      </c>
      <c r="H28" s="154" t="inlineStr">
        <is>
          <t>-</t>
        </is>
      </c>
      <c r="I28" s="154" t="inlineStr">
        <is>
          <t>-</t>
        </is>
      </c>
      <c r="J28" s="154" t="inlineStr">
        <is>
          <t>-</t>
        </is>
      </c>
      <c r="K28" s="154" t="n">
        <v>62500</v>
      </c>
      <c r="L28" s="154" t="n">
        <v>61000</v>
      </c>
      <c r="M28" s="154" t="n">
        <v>45000</v>
      </c>
      <c r="N28" s="154" t="n">
        <v>56700</v>
      </c>
      <c r="O28" s="154" t="n">
        <v>61400</v>
      </c>
      <c r="P28" s="154" t="n">
        <v>80500</v>
      </c>
      <c r="Q28" s="141">
        <f>SMALL(F28:P28,1)</f>
        <v/>
      </c>
      <c r="R28" s="141">
        <f>SMALL(F28:P28,2)</f>
        <v/>
      </c>
      <c r="S28" s="141">
        <f>SMALL(F28:P28,3)</f>
        <v/>
      </c>
      <c r="T28" s="141">
        <f>SMALL(F28:P28,4)</f>
        <v/>
      </c>
      <c r="U28" s="141">
        <f>INDEX($F$18:$P$18,MATCH(Q28,F28:P28,0))</f>
        <v/>
      </c>
      <c r="V28" s="141">
        <f>INDEX($F$18:$P$18,MATCH(R28,F28:P28,0))</f>
        <v/>
      </c>
      <c r="W28" s="141">
        <f>INDEX($F$18:$P$18,MATCH(S28,F28:P28,0))</f>
        <v/>
      </c>
      <c r="X28" s="141">
        <f>INDEX($F$18:$P$18,MATCH(T28,F28:P28,0))</f>
        <v/>
      </c>
      <c r="Y28" s="141">
        <f>COUNT(F28:P28)</f>
        <v/>
      </c>
    </row>
    <row r="29" hidden="1" outlineLevel="1" ht="15.75" customHeight="1" s="303">
      <c r="A29" s="152" t="n">
        <v>6</v>
      </c>
      <c r="B29" s="153" t="inlineStr">
        <is>
          <t>Волгоград</t>
        </is>
      </c>
      <c r="C29" s="153" t="inlineStr">
        <is>
          <t>Ростов ДЦТент 33 палл, 20 тонн</t>
        </is>
      </c>
      <c r="D29" s="152" t="inlineStr">
        <is>
          <t>шт</t>
        </is>
      </c>
      <c r="E29" s="152" t="n">
        <v>1</v>
      </c>
      <c r="F29" s="154" t="inlineStr">
        <is>
          <t>-</t>
        </is>
      </c>
      <c r="G29" s="154" t="inlineStr">
        <is>
          <t>-</t>
        </is>
      </c>
      <c r="H29" s="154" t="inlineStr">
        <is>
          <t>-</t>
        </is>
      </c>
      <c r="I29" s="154" t="n">
        <v>32397</v>
      </c>
      <c r="J29" s="154" t="n">
        <v>43000</v>
      </c>
      <c r="K29" s="154" t="n">
        <v>55000</v>
      </c>
      <c r="L29" s="154" t="inlineStr">
        <is>
          <t>-</t>
        </is>
      </c>
      <c r="M29" s="154" t="n">
        <v>45000</v>
      </c>
      <c r="N29" s="154" t="n">
        <v>56800</v>
      </c>
      <c r="O29" s="154" t="n">
        <v>53900</v>
      </c>
      <c r="P29" s="154" t="n">
        <v>55200</v>
      </c>
      <c r="Q29" s="141">
        <f>SMALL(F29:P29,1)</f>
        <v/>
      </c>
      <c r="R29" s="141">
        <f>SMALL(F29:P29,2)</f>
        <v/>
      </c>
      <c r="S29" s="141">
        <f>SMALL(F29:P29,3)</f>
        <v/>
      </c>
      <c r="T29" s="141">
        <f>SMALL(F29:P29,4)</f>
        <v/>
      </c>
      <c r="U29" s="141">
        <f>INDEX($F$18:$P$18,MATCH(Q29,F29:P29,0))</f>
        <v/>
      </c>
      <c r="V29" s="141">
        <f>INDEX($F$18:$P$18,MATCH(R29,F29:P29,0))</f>
        <v/>
      </c>
      <c r="W29" s="141">
        <f>INDEX($F$18:$P$18,MATCH(S29,F29:P29,0))</f>
        <v/>
      </c>
      <c r="X29" s="141">
        <f>INDEX($F$18:$P$18,MATCH(T29,F29:P29,0))</f>
        <v/>
      </c>
      <c r="Y29" s="141">
        <f>COUNT(F29:P29)</f>
        <v/>
      </c>
    </row>
    <row r="30" hidden="1" outlineLevel="1" ht="15.75" customHeight="1" s="303">
      <c r="A30" s="152" t="n">
        <v>7</v>
      </c>
      <c r="B30" s="153" t="inlineStr">
        <is>
          <t>Воронеж</t>
        </is>
      </c>
      <c r="C30" s="153" t="inlineStr">
        <is>
          <t>Ворсино ДЦТент 33 палл, 20 тонн</t>
        </is>
      </c>
      <c r="D30" s="152" t="inlineStr">
        <is>
          <t>шт</t>
        </is>
      </c>
      <c r="E30" s="152" t="n">
        <v>1</v>
      </c>
      <c r="F30" s="154" t="inlineStr">
        <is>
          <t>-</t>
        </is>
      </c>
      <c r="G30" s="154" t="inlineStr">
        <is>
          <t>-</t>
        </is>
      </c>
      <c r="H30" s="154" t="inlineStr">
        <is>
          <t>-</t>
        </is>
      </c>
      <c r="I30" s="154" t="n">
        <v>33871</v>
      </c>
      <c r="J30" s="154" t="inlineStr">
        <is>
          <t>-</t>
        </is>
      </c>
      <c r="K30" s="154" t="n">
        <v>65000</v>
      </c>
      <c r="L30" s="154" t="inlineStr">
        <is>
          <t>-</t>
        </is>
      </c>
      <c r="M30" s="154" t="n">
        <v>42000</v>
      </c>
      <c r="N30" s="154" t="n">
        <v>45500</v>
      </c>
      <c r="O30" s="154" t="n">
        <v>35300</v>
      </c>
      <c r="P30" s="154" t="n">
        <v>55200</v>
      </c>
      <c r="Q30" s="141">
        <f>SMALL(F30:P30,1)</f>
        <v/>
      </c>
      <c r="R30" s="141">
        <f>SMALL(F30:P30,2)</f>
        <v/>
      </c>
      <c r="S30" s="141">
        <f>SMALL(F30:P30,3)</f>
        <v/>
      </c>
      <c r="T30" s="141">
        <f>SMALL(F30:P30,4)</f>
        <v/>
      </c>
      <c r="U30" s="141">
        <f>INDEX($F$18:$P$18,MATCH(Q30,F30:P30,0))</f>
        <v/>
      </c>
      <c r="V30" s="141">
        <f>INDEX($F$18:$P$18,MATCH(R30,F30:P30,0))</f>
        <v/>
      </c>
      <c r="W30" s="141">
        <f>INDEX($F$18:$P$18,MATCH(S30,F30:P30,0))</f>
        <v/>
      </c>
      <c r="X30" s="141">
        <f>INDEX($F$18:$P$18,MATCH(T30,F30:P30,0))</f>
        <v/>
      </c>
      <c r="Y30" s="141">
        <f>COUNT(F30:P30)</f>
        <v/>
      </c>
    </row>
    <row r="31" hidden="1" outlineLevel="1" ht="15.75" customHeight="1" s="303">
      <c r="A31" s="152" t="n">
        <v>8</v>
      </c>
      <c r="B31" s="153" t="inlineStr">
        <is>
          <t>Ворсино</t>
        </is>
      </c>
      <c r="C31" s="153" t="inlineStr">
        <is>
          <t>Ворсино ДЦТент 33 палл, 20 тонн</t>
        </is>
      </c>
      <c r="D31" s="152" t="inlineStr">
        <is>
          <t>шт</t>
        </is>
      </c>
      <c r="E31" s="152" t="n">
        <v>1</v>
      </c>
      <c r="F31" s="154" t="inlineStr">
        <is>
          <t>-</t>
        </is>
      </c>
      <c r="G31" s="154" t="inlineStr">
        <is>
          <t>-</t>
        </is>
      </c>
      <c r="H31" s="154" t="n">
        <v>14000</v>
      </c>
      <c r="I31" s="154" t="inlineStr">
        <is>
          <t>-</t>
        </is>
      </c>
      <c r="J31" s="154" t="inlineStr">
        <is>
          <t>-</t>
        </is>
      </c>
      <c r="K31" s="154" t="inlineStr">
        <is>
          <t>-</t>
        </is>
      </c>
      <c r="L31" s="154" t="n">
        <v>12000</v>
      </c>
      <c r="M31" s="154" t="n">
        <v>8000</v>
      </c>
      <c r="N31" s="154" t="n">
        <v>12400</v>
      </c>
      <c r="O31" s="154" t="n">
        <v>15000</v>
      </c>
      <c r="P31" s="154" t="n">
        <v>25000</v>
      </c>
      <c r="Q31" s="141">
        <f>SMALL(F31:P31,1)</f>
        <v/>
      </c>
      <c r="R31" s="141">
        <f>SMALL(F31:P31,2)</f>
        <v/>
      </c>
      <c r="S31" s="141">
        <f>SMALL(F31:P31,3)</f>
        <v/>
      </c>
      <c r="T31" s="141">
        <f>SMALL(F31:P31,4)</f>
        <v/>
      </c>
      <c r="U31" s="141">
        <f>INDEX($F$18:$P$18,MATCH(Q31,F31:P31,0))</f>
        <v/>
      </c>
      <c r="V31" s="141">
        <f>INDEX($F$18:$P$18,MATCH(R31,F31:P31,0))</f>
        <v/>
      </c>
      <c r="W31" s="141">
        <f>INDEX($F$18:$P$18,MATCH(S31,F31:P31,0))</f>
        <v/>
      </c>
      <c r="X31" s="141">
        <f>INDEX($F$18:$P$18,MATCH(T31,F31:P31,0))</f>
        <v/>
      </c>
      <c r="Y31" s="141">
        <f>COUNT(F31:P31)</f>
        <v/>
      </c>
    </row>
    <row r="32" hidden="1" outlineLevel="1" ht="15.75" customHeight="1" s="303">
      <c r="A32" s="152" t="n">
        <v>9</v>
      </c>
      <c r="B32" s="153" t="inlineStr">
        <is>
          <t>Ворсино ДЦ</t>
        </is>
      </c>
      <c r="C32" s="153" t="inlineStr">
        <is>
          <t>Сентос ДЦТент 33 палл, 20 тонн</t>
        </is>
      </c>
      <c r="D32" s="152" t="inlineStr">
        <is>
          <t>шт</t>
        </is>
      </c>
      <c r="E32" s="152" t="n">
        <v>1</v>
      </c>
      <c r="F32" s="154" t="inlineStr">
        <is>
          <t>-</t>
        </is>
      </c>
      <c r="G32" s="154" t="inlineStr">
        <is>
          <t>-</t>
        </is>
      </c>
      <c r="H32" s="154" t="n">
        <v>14000</v>
      </c>
      <c r="I32" s="154" t="inlineStr">
        <is>
          <t>-</t>
        </is>
      </c>
      <c r="J32" s="154" t="inlineStr">
        <is>
          <t>-</t>
        </is>
      </c>
      <c r="K32" s="154" t="inlineStr">
        <is>
          <t>-</t>
        </is>
      </c>
      <c r="L32" s="154" t="n">
        <v>12000</v>
      </c>
      <c r="M32" s="154" t="n">
        <v>7500</v>
      </c>
      <c r="N32" s="154" t="n">
        <v>12400</v>
      </c>
      <c r="O32" s="154" t="n">
        <v>6000</v>
      </c>
      <c r="P32" s="154" t="n">
        <v>25000</v>
      </c>
      <c r="Q32" s="141">
        <f>SMALL(F32:P32,1)</f>
        <v/>
      </c>
      <c r="R32" s="141">
        <f>SMALL(F32:P32,2)</f>
        <v/>
      </c>
      <c r="S32" s="141">
        <f>SMALL(F32:P32,3)</f>
        <v/>
      </c>
      <c r="T32" s="141">
        <f>SMALL(F32:P32,4)</f>
        <v/>
      </c>
      <c r="U32" s="141">
        <f>INDEX($F$18:$P$18,MATCH(Q32,F32:P32,0))</f>
        <v/>
      </c>
      <c r="V32" s="141">
        <f>INDEX($F$18:$P$18,MATCH(R32,F32:P32,0))</f>
        <v/>
      </c>
      <c r="W32" s="141">
        <f>INDEX($F$18:$P$18,MATCH(S32,F32:P32,0))</f>
        <v/>
      </c>
      <c r="X32" s="141">
        <f>INDEX($F$18:$P$18,MATCH(T32,F32:P32,0))</f>
        <v/>
      </c>
      <c r="Y32" s="141">
        <f>COUNT(F32:P32)</f>
        <v/>
      </c>
    </row>
    <row r="33" outlineLevel="1" ht="15.75" customFormat="1" customHeight="1" s="158">
      <c r="A33" s="155" t="n">
        <v>10</v>
      </c>
      <c r="B33" s="156" t="inlineStr">
        <is>
          <t>Екатеринбург</t>
        </is>
      </c>
      <c r="C33" s="156" t="inlineStr">
        <is>
          <t>Екатеринбург ДЦТент 33 палл, 20 тонн</t>
        </is>
      </c>
      <c r="D33" s="155" t="inlineStr">
        <is>
          <t>шт</t>
        </is>
      </c>
      <c r="E33" s="155" t="n">
        <v>1</v>
      </c>
      <c r="F33" s="157" t="inlineStr">
        <is>
          <t>-</t>
        </is>
      </c>
      <c r="G33" s="157" t="n">
        <v>16000</v>
      </c>
      <c r="H33" s="157" t="inlineStr">
        <is>
          <t>-</t>
        </is>
      </c>
      <c r="I33" s="157" t="inlineStr">
        <is>
          <t>-</t>
        </is>
      </c>
      <c r="J33" s="157" t="n">
        <v>9000</v>
      </c>
      <c r="K33" s="157" t="n">
        <v>14800</v>
      </c>
      <c r="L33" s="157" t="n">
        <v>9000</v>
      </c>
      <c r="M33" s="157" t="n">
        <v>15000</v>
      </c>
      <c r="N33" s="157" t="n">
        <v>15900</v>
      </c>
      <c r="O33" s="157" t="n">
        <v>15200</v>
      </c>
      <c r="P33" s="157" t="n">
        <v>30000</v>
      </c>
      <c r="Q33" s="158">
        <f>SMALL(F33:P33,1)</f>
        <v/>
      </c>
      <c r="R33" s="158">
        <f>SMALL(F33:P33,2)</f>
        <v/>
      </c>
      <c r="S33" s="158">
        <f>SMALL(F33:P33,3)</f>
        <v/>
      </c>
      <c r="T33" s="158">
        <f>SMALL(F33:P33,4)</f>
        <v/>
      </c>
      <c r="U33" s="158">
        <f>INDEX($F$18:$P$18,MATCH(Q33,F33:P33,0))</f>
        <v/>
      </c>
      <c r="V33" s="158" t="inlineStr">
        <is>
          <t>VOLK</t>
        </is>
      </c>
      <c r="W33" s="158">
        <f>INDEX($F$18:$P$18,MATCH(S33,F33:P33,0))</f>
        <v/>
      </c>
      <c r="X33" s="158">
        <f>INDEX($F$18:$P$18,MATCH(T33,F33:P33,0))</f>
        <v/>
      </c>
      <c r="Y33" s="158">
        <f>COUNT(F33:P33)</f>
        <v/>
      </c>
    </row>
    <row r="34" outlineLevel="1" ht="15.75" customFormat="1" customHeight="1" s="158">
      <c r="A34" s="155" t="n">
        <v>11</v>
      </c>
      <c r="B34" s="156" t="inlineStr">
        <is>
          <t>Екатеринбург</t>
        </is>
      </c>
      <c r="C34" s="156" t="inlineStr">
        <is>
          <t>Пермь ДЦТент 33 палл, 20 тонн</t>
        </is>
      </c>
      <c r="D34" s="155" t="inlineStr">
        <is>
          <t>шт</t>
        </is>
      </c>
      <c r="E34" s="155" t="n">
        <v>1</v>
      </c>
      <c r="F34" s="157" t="inlineStr">
        <is>
          <t>-</t>
        </is>
      </c>
      <c r="G34" s="157" t="n">
        <v>20000</v>
      </c>
      <c r="H34" s="157" t="inlineStr">
        <is>
          <t>-</t>
        </is>
      </c>
      <c r="I34" s="157" t="inlineStr">
        <is>
          <t>-</t>
        </is>
      </c>
      <c r="J34" s="157" t="n">
        <v>30000</v>
      </c>
      <c r="K34" s="157" t="n">
        <v>29100</v>
      </c>
      <c r="L34" s="157" t="n">
        <v>25900</v>
      </c>
      <c r="M34" s="157" t="n">
        <v>27000</v>
      </c>
      <c r="N34" s="157" t="n">
        <v>21000</v>
      </c>
      <c r="O34" s="157" t="n">
        <v>26300</v>
      </c>
      <c r="P34" s="157" t="n">
        <v>38000</v>
      </c>
      <c r="Q34" s="158">
        <f>SMALL(F34:P34,1)</f>
        <v/>
      </c>
      <c r="R34" s="158">
        <f>SMALL(F34:P34,2)</f>
        <v/>
      </c>
      <c r="S34" s="158">
        <f>SMALL(F34:P34,3)</f>
        <v/>
      </c>
      <c r="T34" s="158">
        <f>SMALL(F34:P34,4)</f>
        <v/>
      </c>
      <c r="U34" s="158">
        <f>INDEX($F$18:$P$18,MATCH(Q34,F34:P34,0))</f>
        <v/>
      </c>
      <c r="V34" s="158">
        <f>INDEX($F$18:$P$18,MATCH(R34,F34:P34,0))</f>
        <v/>
      </c>
      <c r="W34" s="158">
        <f>INDEX($F$18:$P$18,MATCH(S34,F34:P34,0))</f>
        <v/>
      </c>
      <c r="X34" s="158">
        <f>INDEX($F$18:$P$18,MATCH(T34,F34:P34,0))</f>
        <v/>
      </c>
      <c r="Y34" s="158">
        <f>COUNT(F34:P34)</f>
        <v/>
      </c>
    </row>
    <row r="35" hidden="1" outlineLevel="1" ht="15.75" customHeight="1" s="303">
      <c r="A35" s="152" t="n">
        <v>12</v>
      </c>
      <c r="B35" s="153" t="inlineStr">
        <is>
          <t>Зеленодольск</t>
        </is>
      </c>
      <c r="C35" s="153" t="inlineStr">
        <is>
          <t>Кинель ДЦТент 33 палл, 20 тонн</t>
        </is>
      </c>
      <c r="D35" s="152" t="inlineStr">
        <is>
          <t>шт</t>
        </is>
      </c>
      <c r="E35" s="152" t="n">
        <v>1</v>
      </c>
      <c r="F35" s="154" t="inlineStr">
        <is>
          <t>-</t>
        </is>
      </c>
      <c r="G35" s="154" t="inlineStr">
        <is>
          <t>-</t>
        </is>
      </c>
      <c r="H35" s="154" t="inlineStr">
        <is>
          <t>-</t>
        </is>
      </c>
      <c r="I35" s="154" t="n">
        <v>39130</v>
      </c>
      <c r="J35" s="154" t="n">
        <v>35000</v>
      </c>
      <c r="K35" s="154" t="n">
        <v>39500</v>
      </c>
      <c r="L35" s="154" t="n">
        <v>37700</v>
      </c>
      <c r="M35" s="154" t="n">
        <v>27000</v>
      </c>
      <c r="N35" s="154" t="n">
        <v>35200</v>
      </c>
      <c r="O35" s="154" t="n">
        <v>43900</v>
      </c>
      <c r="P35" s="154" t="n">
        <v>51800</v>
      </c>
      <c r="Q35" s="141">
        <f>SMALL(F35:P35,1)</f>
        <v/>
      </c>
      <c r="R35" s="141">
        <f>SMALL(F35:P35,2)</f>
        <v/>
      </c>
      <c r="S35" s="141">
        <f>SMALL(F35:P35,3)</f>
        <v/>
      </c>
      <c r="T35" s="141">
        <f>SMALL(F35:P35,4)</f>
        <v/>
      </c>
      <c r="U35" s="141">
        <f>INDEX($F$18:$P$18,MATCH(Q35,F35:P35,0))</f>
        <v/>
      </c>
      <c r="V35" s="141">
        <f>INDEX($F$18:$P$18,MATCH(R35,F35:P35,0))</f>
        <v/>
      </c>
      <c r="W35" s="141">
        <f>INDEX($F$18:$P$18,MATCH(S35,F35:P35,0))</f>
        <v/>
      </c>
      <c r="X35" s="141">
        <f>INDEX($F$18:$P$18,MATCH(T35,F35:P35,0))</f>
        <v/>
      </c>
      <c r="Y35" s="141">
        <f>COUNT(F35:P35)</f>
        <v/>
      </c>
    </row>
    <row r="36" hidden="1" outlineLevel="1" ht="15.75" customHeight="1" s="303">
      <c r="A36" s="152" t="n">
        <v>13</v>
      </c>
      <c r="B36" s="153" t="inlineStr">
        <is>
          <t>Ижевск</t>
        </is>
      </c>
      <c r="C36" s="153" t="inlineStr">
        <is>
          <t>Кинель ДЦТент 33 палл, 20 тонн</t>
        </is>
      </c>
      <c r="D36" s="152" t="inlineStr">
        <is>
          <t>шт</t>
        </is>
      </c>
      <c r="E36" s="152" t="n">
        <v>1</v>
      </c>
      <c r="F36" s="154" t="inlineStr">
        <is>
          <t>-</t>
        </is>
      </c>
      <c r="G36" s="154" t="inlineStr">
        <is>
          <t>-</t>
        </is>
      </c>
      <c r="H36" s="154" t="inlineStr">
        <is>
          <t>-</t>
        </is>
      </c>
      <c r="I36" s="154" t="n">
        <v>42707.7</v>
      </c>
      <c r="J36" s="154" t="inlineStr">
        <is>
          <t>-</t>
        </is>
      </c>
      <c r="K36" s="154" t="n">
        <v>45000</v>
      </c>
      <c r="L36" s="154" t="n">
        <v>35600</v>
      </c>
      <c r="M36" s="154" t="n">
        <v>34000</v>
      </c>
      <c r="N36" s="154" t="n">
        <v>54500</v>
      </c>
      <c r="O36" s="154" t="n">
        <v>43300</v>
      </c>
      <c r="P36" s="154" t="n">
        <v>56400</v>
      </c>
      <c r="Q36" s="141">
        <f>SMALL(F36:P36,1)</f>
        <v/>
      </c>
      <c r="R36" s="141">
        <f>SMALL(F36:P36,2)</f>
        <v/>
      </c>
      <c r="S36" s="141">
        <f>SMALL(F36:P36,3)</f>
        <v/>
      </c>
      <c r="T36" s="141">
        <f>SMALL(F36:P36,4)</f>
        <v/>
      </c>
      <c r="U36" s="141">
        <f>INDEX($F$18:$P$18,MATCH(Q36,F36:P36,0))</f>
        <v/>
      </c>
      <c r="V36" s="141">
        <f>INDEX($F$18:$P$18,MATCH(R36,F36:P36,0))</f>
        <v/>
      </c>
      <c r="W36" s="141">
        <f>INDEX($F$18:$P$18,MATCH(S36,F36:P36,0))</f>
        <v/>
      </c>
      <c r="X36" s="141">
        <f>INDEX($F$18:$P$18,MATCH(T36,F36:P36,0))</f>
        <v/>
      </c>
      <c r="Y36" s="141">
        <f>COUNT(F36:P36)</f>
        <v/>
      </c>
    </row>
    <row r="37" hidden="1" outlineLevel="1" ht="15.75" customHeight="1" s="303">
      <c r="A37" s="152" t="n">
        <v>14</v>
      </c>
      <c r="B37" s="153" t="inlineStr">
        <is>
          <t>Иркутск</t>
        </is>
      </c>
      <c r="C37" s="153" t="inlineStr">
        <is>
          <t>Новосибирск ДЦТент 33 палл, 20 тонн</t>
        </is>
      </c>
      <c r="D37" s="152" t="inlineStr">
        <is>
          <t>шт</t>
        </is>
      </c>
      <c r="E37" s="152" t="n">
        <v>1</v>
      </c>
      <c r="F37" s="154" t="n">
        <v>45000</v>
      </c>
      <c r="G37" s="154" t="inlineStr">
        <is>
          <t>-</t>
        </is>
      </c>
      <c r="H37" s="154" t="inlineStr">
        <is>
          <t>-</t>
        </is>
      </c>
      <c r="I37" s="154" t="inlineStr">
        <is>
          <t>-</t>
        </is>
      </c>
      <c r="J37" s="154" t="inlineStr">
        <is>
          <t>-</t>
        </is>
      </c>
      <c r="K37" s="154" t="inlineStr">
        <is>
          <t>-</t>
        </is>
      </c>
      <c r="L37" s="154" t="n">
        <v>50000</v>
      </c>
      <c r="M37" s="154" t="n"/>
      <c r="N37" s="154" t="n">
        <v>62500</v>
      </c>
      <c r="O37" s="154" t="n">
        <v>63700</v>
      </c>
      <c r="P37" s="154" t="n">
        <v>92000</v>
      </c>
      <c r="Q37" s="141">
        <f>SMALL(F37:P37,1)</f>
        <v/>
      </c>
      <c r="R37" s="141">
        <f>SMALL(F37:P37,2)</f>
        <v/>
      </c>
      <c r="S37" s="141">
        <f>SMALL(F37:P37,3)</f>
        <v/>
      </c>
      <c r="T37" s="141">
        <f>SMALL(F37:P37,4)</f>
        <v/>
      </c>
      <c r="U37" s="141">
        <f>INDEX($F$18:$P$18,MATCH(Q37,F37:P37,0))</f>
        <v/>
      </c>
      <c r="V37" s="141">
        <f>INDEX($F$18:$P$18,MATCH(R37,F37:P37,0))</f>
        <v/>
      </c>
      <c r="W37" s="141">
        <f>INDEX($F$18:$P$18,MATCH(S37,F37:P37,0))</f>
        <v/>
      </c>
      <c r="X37" s="141">
        <f>INDEX($F$18:$P$18,MATCH(T37,F37:P37,0))</f>
        <v/>
      </c>
      <c r="Y37" s="141">
        <f>COUNT(F37:P37)</f>
        <v/>
      </c>
    </row>
    <row r="38" hidden="1" outlineLevel="1" ht="15.75" customHeight="1" s="303">
      <c r="A38" s="152" t="n">
        <v>15</v>
      </c>
      <c r="B38" s="153" t="inlineStr">
        <is>
          <t>Кинель ДЦ</t>
        </is>
      </c>
      <c r="C38" s="153" t="inlineStr">
        <is>
          <t>Самара фабрикаТент 33 палл, 20 тонн</t>
        </is>
      </c>
      <c r="D38" s="152" t="inlineStr">
        <is>
          <t>шт</t>
        </is>
      </c>
      <c r="E38" s="152" t="n">
        <v>1</v>
      </c>
      <c r="F38" s="154" t="inlineStr">
        <is>
          <t>-</t>
        </is>
      </c>
      <c r="G38" s="154" t="inlineStr">
        <is>
          <t>-</t>
        </is>
      </c>
      <c r="H38" s="154" t="inlineStr">
        <is>
          <t>-</t>
        </is>
      </c>
      <c r="I38" s="154" t="n">
        <v>18932</v>
      </c>
      <c r="J38" s="154" t="n">
        <v>14000</v>
      </c>
      <c r="K38" s="154" t="n">
        <v>13500</v>
      </c>
      <c r="L38" s="154" t="n">
        <v>7970</v>
      </c>
      <c r="M38" s="154" t="n">
        <v>15000</v>
      </c>
      <c r="N38" s="154" t="n">
        <v>13200</v>
      </c>
      <c r="O38" s="154" t="n">
        <v>19300</v>
      </c>
      <c r="P38" s="154" t="n">
        <v>25000</v>
      </c>
      <c r="Q38" s="141">
        <f>SMALL(F38:P38,1)</f>
        <v/>
      </c>
      <c r="R38" s="141">
        <f>SMALL(F38:P38,2)</f>
        <v/>
      </c>
      <c r="S38" s="141">
        <f>SMALL(F38:P38,3)</f>
        <v/>
      </c>
      <c r="T38" s="141">
        <f>SMALL(F38:P38,4)</f>
        <v/>
      </c>
      <c r="U38" s="141">
        <f>INDEX($F$18:$P$18,MATCH(Q38,F38:P38,0))</f>
        <v/>
      </c>
      <c r="V38" s="141">
        <f>INDEX($F$18:$P$18,MATCH(R38,F38:P38,0))</f>
        <v/>
      </c>
      <c r="W38" s="141">
        <f>INDEX($F$18:$P$18,MATCH(S38,F38:P38,0))</f>
        <v/>
      </c>
      <c r="X38" s="141">
        <f>INDEX($F$18:$P$18,MATCH(T38,F38:P38,0))</f>
        <v/>
      </c>
      <c r="Y38" s="141">
        <f>COUNT(F38:P38)</f>
        <v/>
      </c>
    </row>
    <row r="39" outlineLevel="1" ht="15.75" customFormat="1" customHeight="1" s="158">
      <c r="A39" s="155" t="n">
        <v>16</v>
      </c>
      <c r="B39" s="156" t="inlineStr">
        <is>
          <t>Косулино Свердловская обл</t>
        </is>
      </c>
      <c r="C39" s="156" t="inlineStr">
        <is>
          <t>Екатеринбург ДЦТент 33 палл, 20 тонн</t>
        </is>
      </c>
      <c r="D39" s="155" t="inlineStr">
        <is>
          <t>шт</t>
        </is>
      </c>
      <c r="E39" s="155" t="n">
        <v>1</v>
      </c>
      <c r="F39" s="157" t="inlineStr">
        <is>
          <t>-</t>
        </is>
      </c>
      <c r="G39" s="157" t="n">
        <v>14000</v>
      </c>
      <c r="H39" s="157" t="inlineStr">
        <is>
          <t>-</t>
        </is>
      </c>
      <c r="I39" s="157" t="inlineStr">
        <is>
          <t>-</t>
        </is>
      </c>
      <c r="J39" s="157" t="n">
        <v>9000</v>
      </c>
      <c r="K39" s="157" t="n">
        <v>15200</v>
      </c>
      <c r="L39" s="157" t="n">
        <v>10000</v>
      </c>
      <c r="M39" s="157" t="n">
        <v>15000</v>
      </c>
      <c r="N39" s="157" t="n">
        <v>15900</v>
      </c>
      <c r="O39" s="157" t="n">
        <v>14000</v>
      </c>
      <c r="P39" s="157" t="n">
        <v>30000</v>
      </c>
      <c r="Q39" s="158">
        <f>SMALL(F39:P39,1)</f>
        <v/>
      </c>
      <c r="R39" s="158">
        <f>SMALL(F39:P39,2)</f>
        <v/>
      </c>
      <c r="S39" s="158">
        <f>SMALL(F39:P39,3)</f>
        <v/>
      </c>
      <c r="T39" s="158">
        <f>SMALL(F39:P39,4)</f>
        <v/>
      </c>
      <c r="U39" s="158">
        <f>INDEX($F$18:$P$18,MATCH(Q39,F39:P39,0))</f>
        <v/>
      </c>
      <c r="V39" s="158">
        <f>INDEX($F$18:$P$18,MATCH(R39,F39:P39,0))</f>
        <v/>
      </c>
      <c r="W39" s="158">
        <f>INDEX($F$18:$P$18,MATCH(S39,F39:P39,0))</f>
        <v/>
      </c>
      <c r="X39" s="158">
        <f>INDEX($F$18:$P$18,MATCH(T39,F39:P39,0))</f>
        <v/>
      </c>
      <c r="Y39" s="158">
        <f>COUNT(F39:P39)</f>
        <v/>
      </c>
    </row>
    <row r="40" hidden="1" outlineLevel="1" ht="15.75" customHeight="1" s="303">
      <c r="A40" s="152" t="n">
        <v>17</v>
      </c>
      <c r="B40" s="153" t="inlineStr">
        <is>
          <t>Краснодар</t>
        </is>
      </c>
      <c r="C40" s="153" t="inlineStr">
        <is>
          <t>Ростов ДЦТент 33 палл, 20 тонн</t>
        </is>
      </c>
      <c r="D40" s="152" t="inlineStr">
        <is>
          <t>шт</t>
        </is>
      </c>
      <c r="E40" s="152" t="n">
        <v>1</v>
      </c>
      <c r="F40" s="154" t="inlineStr">
        <is>
          <t>-</t>
        </is>
      </c>
      <c r="G40" s="154" t="inlineStr">
        <is>
          <t>-</t>
        </is>
      </c>
      <c r="H40" s="154" t="inlineStr">
        <is>
          <t>-</t>
        </is>
      </c>
      <c r="I40" s="154" t="n">
        <v>21456</v>
      </c>
      <c r="J40" s="154" t="n">
        <v>25000</v>
      </c>
      <c r="K40" s="154" t="n">
        <v>25000</v>
      </c>
      <c r="L40" s="154" t="n">
        <v>22000</v>
      </c>
      <c r="M40" s="154" t="n">
        <v>25000</v>
      </c>
      <c r="N40" s="154" t="n">
        <v>28400</v>
      </c>
      <c r="O40" s="154" t="n">
        <v>29000</v>
      </c>
      <c r="P40" s="154" t="n">
        <v>28000</v>
      </c>
      <c r="Q40" s="141">
        <f>SMALL(F40:P40,1)</f>
        <v/>
      </c>
      <c r="R40" s="141">
        <f>SMALL(F40:P40,2)</f>
        <v/>
      </c>
      <c r="S40" s="141">
        <f>SMALL(F40:P40,3)</f>
        <v/>
      </c>
      <c r="T40" s="141">
        <f>SMALL(F40:P40,4)</f>
        <v/>
      </c>
      <c r="U40" s="141">
        <f>INDEX($F$18:$P$18,MATCH(Q40,F40:P40,0))</f>
        <v/>
      </c>
      <c r="V40" s="141">
        <f>INDEX($F$18:$P$18,MATCH(R40,F40:P40,0))</f>
        <v/>
      </c>
      <c r="W40" s="141">
        <f>INDEX($F$18:$P$18,MATCH(S40,F40:P40,0))</f>
        <v/>
      </c>
      <c r="X40" s="141">
        <f>INDEX($F$18:$P$18,MATCH(T40,F40:P40,0))</f>
        <v/>
      </c>
      <c r="Y40" s="141">
        <f>COUNT(F40:P40)</f>
        <v/>
      </c>
    </row>
    <row r="41" hidden="1" outlineLevel="1" ht="15.75" customHeight="1" s="303">
      <c r="A41" s="152" t="n">
        <v>18</v>
      </c>
      <c r="B41" s="153" t="inlineStr">
        <is>
          <t>Красноярск</t>
        </is>
      </c>
      <c r="C41" s="153" t="inlineStr">
        <is>
          <t>Новосибирск ДЦТент 33 палл, 20 тонн</t>
        </is>
      </c>
      <c r="D41" s="152" t="inlineStr">
        <is>
          <t>шт</t>
        </is>
      </c>
      <c r="E41" s="152" t="n">
        <v>1</v>
      </c>
      <c r="F41" s="154" t="n">
        <v>30000</v>
      </c>
      <c r="G41" s="154" t="inlineStr">
        <is>
          <t>-</t>
        </is>
      </c>
      <c r="H41" s="154" t="inlineStr">
        <is>
          <t>-</t>
        </is>
      </c>
      <c r="I41" s="154" t="inlineStr">
        <is>
          <t>-</t>
        </is>
      </c>
      <c r="J41" s="154" t="inlineStr">
        <is>
          <t>-</t>
        </is>
      </c>
      <c r="K41" s="154" t="n">
        <v>45000</v>
      </c>
      <c r="L41" s="154" t="n">
        <v>25000</v>
      </c>
      <c r="M41" s="154" t="n"/>
      <c r="N41" s="154" t="n">
        <v>51100</v>
      </c>
      <c r="O41" s="154" t="n">
        <v>30900</v>
      </c>
      <c r="P41" s="154" t="n">
        <v>35000</v>
      </c>
      <c r="Q41" s="141">
        <f>SMALL(F41:P41,1)</f>
        <v/>
      </c>
      <c r="R41" s="141">
        <f>SMALL(F41:P41,2)</f>
        <v/>
      </c>
      <c r="S41" s="141">
        <f>SMALL(F41:P41,3)</f>
        <v/>
      </c>
      <c r="T41" s="141">
        <f>SMALL(F41:P41,4)</f>
        <v/>
      </c>
      <c r="U41" s="141">
        <f>INDEX($F$18:$P$18,MATCH(Q41,F41:P41,0))</f>
        <v/>
      </c>
      <c r="V41" s="141">
        <f>INDEX($F$18:$P$18,MATCH(R41,F41:P41,0))</f>
        <v/>
      </c>
      <c r="W41" s="141">
        <f>INDEX($F$18:$P$18,MATCH(S41,F41:P41,0))</f>
        <v/>
      </c>
      <c r="X41" s="141">
        <f>INDEX($F$18:$P$18,MATCH(T41,F41:P41,0))</f>
        <v/>
      </c>
      <c r="Y41" s="141">
        <f>COUNT(F41:P41)</f>
        <v/>
      </c>
    </row>
    <row r="42" hidden="1" outlineLevel="1" ht="15.75" customHeight="1" s="303">
      <c r="A42" s="152" t="n">
        <v>19</v>
      </c>
      <c r="B42" s="153" t="inlineStr">
        <is>
          <t>Кропоткин</t>
        </is>
      </c>
      <c r="C42" s="153" t="inlineStr">
        <is>
          <t>Ростов ДЦТент 33 палл, 20 тонн</t>
        </is>
      </c>
      <c r="D42" s="152" t="inlineStr">
        <is>
          <t>шт</t>
        </is>
      </c>
      <c r="E42" s="152" t="n">
        <v>1</v>
      </c>
      <c r="F42" s="154" t="inlineStr">
        <is>
          <t>-</t>
        </is>
      </c>
      <c r="G42" s="154" t="inlineStr">
        <is>
          <t>-</t>
        </is>
      </c>
      <c r="H42" s="154" t="inlineStr">
        <is>
          <t>-</t>
        </is>
      </c>
      <c r="I42" s="154" t="n">
        <v>21456</v>
      </c>
      <c r="J42" s="154" t="n">
        <v>27000</v>
      </c>
      <c r="K42" s="154" t="n">
        <v>35000</v>
      </c>
      <c r="L42" s="154" t="n">
        <v>21700</v>
      </c>
      <c r="M42" s="154" t="n">
        <v>30000</v>
      </c>
      <c r="N42" s="154" t="n">
        <v>28400</v>
      </c>
      <c r="O42" s="154" t="n">
        <v>36300</v>
      </c>
      <c r="P42" s="154" t="n">
        <v>34000</v>
      </c>
      <c r="Q42" s="141">
        <f>SMALL(F42:P42,1)</f>
        <v/>
      </c>
      <c r="R42" s="141">
        <f>SMALL(F42:P42,2)</f>
        <v/>
      </c>
      <c r="S42" s="141">
        <f>SMALL(F42:P42,3)</f>
        <v/>
      </c>
      <c r="T42" s="141">
        <f>SMALL(F42:P42,4)</f>
        <v/>
      </c>
      <c r="U42" s="141">
        <f>INDEX($F$18:$P$18,MATCH(Q42,F42:P42,0))</f>
        <v/>
      </c>
      <c r="V42" s="141">
        <f>INDEX($F$18:$P$18,MATCH(R42,F42:P42,0))</f>
        <v/>
      </c>
      <c r="W42" s="141">
        <f>INDEX($F$18:$P$18,MATCH(S42,F42:P42,0))</f>
        <v/>
      </c>
      <c r="X42" s="141">
        <f>INDEX($F$18:$P$18,MATCH(T42,F42:P42,0))</f>
        <v/>
      </c>
      <c r="Y42" s="141">
        <f>COUNT(F42:P42)</f>
        <v/>
      </c>
    </row>
    <row r="43" hidden="1" outlineLevel="1" ht="15.75" customHeight="1" s="303">
      <c r="A43" s="152" t="n">
        <v>20</v>
      </c>
      <c r="B43" s="153" t="inlineStr">
        <is>
          <t>Лермонтов</t>
        </is>
      </c>
      <c r="C43" s="153" t="inlineStr">
        <is>
          <t>Ростов ДЦТент 33 палл, 20 тонн</t>
        </is>
      </c>
      <c r="D43" s="152" t="inlineStr">
        <is>
          <t>шт</t>
        </is>
      </c>
      <c r="E43" s="152" t="n">
        <v>1</v>
      </c>
      <c r="F43" s="154" t="inlineStr">
        <is>
          <t>-</t>
        </is>
      </c>
      <c r="G43" s="154" t="inlineStr">
        <is>
          <t>-</t>
        </is>
      </c>
      <c r="H43" s="154" t="inlineStr">
        <is>
          <t>-</t>
        </is>
      </c>
      <c r="I43" s="154" t="n">
        <v>30714</v>
      </c>
      <c r="J43" s="154" t="n">
        <v>33000</v>
      </c>
      <c r="K43" s="154" t="n">
        <v>40000</v>
      </c>
      <c r="L43" s="154" t="n">
        <v>36000</v>
      </c>
      <c r="M43" s="154" t="n">
        <v>35000</v>
      </c>
      <c r="N43" s="154" t="n">
        <v>39800</v>
      </c>
      <c r="O43" s="154" t="n">
        <v>45400</v>
      </c>
      <c r="P43" s="154" t="n">
        <v>51800</v>
      </c>
      <c r="Q43" s="141">
        <f>SMALL(F43:P43,1)</f>
        <v/>
      </c>
      <c r="R43" s="141">
        <f>SMALL(F43:P43,2)</f>
        <v/>
      </c>
      <c r="S43" s="141">
        <f>SMALL(F43:P43,3)</f>
        <v/>
      </c>
      <c r="T43" s="141">
        <f>SMALL(F43:P43,4)</f>
        <v/>
      </c>
      <c r="U43" s="141">
        <f>INDEX($F$18:$P$18,MATCH(Q43,F43:P43,0))</f>
        <v/>
      </c>
      <c r="V43" s="141">
        <f>INDEX($F$18:$P$18,MATCH(R43,F43:P43,0))</f>
        <v/>
      </c>
      <c r="W43" s="141">
        <f>INDEX($F$18:$P$18,MATCH(S43,F43:P43,0))</f>
        <v/>
      </c>
      <c r="X43" s="141">
        <f>INDEX($F$18:$P$18,MATCH(T43,F43:P43,0))</f>
        <v/>
      </c>
      <c r="Y43" s="141">
        <f>COUNT(F43:P43)</f>
        <v/>
      </c>
    </row>
    <row r="44" hidden="1" outlineLevel="1" ht="15.75" customHeight="1" s="303">
      <c r="A44" s="152" t="n">
        <v>21</v>
      </c>
      <c r="B44" s="153" t="inlineStr">
        <is>
          <t>Москва</t>
        </is>
      </c>
      <c r="C44" s="153" t="inlineStr">
        <is>
          <t>Ворсино ДЦТент 33 палл, 20 тонн</t>
        </is>
      </c>
      <c r="D44" s="152" t="inlineStr">
        <is>
          <t>шт</t>
        </is>
      </c>
      <c r="E44" s="152" t="n">
        <v>1</v>
      </c>
      <c r="F44" s="154" t="inlineStr">
        <is>
          <t>-</t>
        </is>
      </c>
      <c r="G44" s="154" t="inlineStr">
        <is>
          <t>-</t>
        </is>
      </c>
      <c r="H44" s="154" t="inlineStr">
        <is>
          <t>-</t>
        </is>
      </c>
      <c r="I44" s="154" t="inlineStr">
        <is>
          <t>-</t>
        </is>
      </c>
      <c r="J44" s="154" t="inlineStr">
        <is>
          <t>-</t>
        </is>
      </c>
      <c r="K44" s="154" t="inlineStr">
        <is>
          <t>-</t>
        </is>
      </c>
      <c r="L44" s="154" t="n">
        <v>17900</v>
      </c>
      <c r="M44" s="154" t="n">
        <v>20000</v>
      </c>
      <c r="N44" s="154" t="n">
        <v>17600</v>
      </c>
      <c r="O44" s="154" t="n">
        <v>21900</v>
      </c>
      <c r="P44" s="154" t="n">
        <v>25000</v>
      </c>
      <c r="Q44" s="141">
        <f>SMALL(F44:P44,1)</f>
        <v/>
      </c>
      <c r="R44" s="141">
        <f>SMALL(F44:P44,2)</f>
        <v/>
      </c>
      <c r="S44" s="141">
        <f>SMALL(F44:P44,3)</f>
        <v/>
      </c>
      <c r="T44" s="141">
        <f>SMALL(F44:P44,4)</f>
        <v/>
      </c>
      <c r="U44" s="141">
        <f>INDEX($F$18:$P$18,MATCH(Q44,F44:P44,0))</f>
        <v/>
      </c>
      <c r="V44" s="141">
        <f>INDEX($F$18:$P$18,MATCH(R44,F44:P44,0))</f>
        <v/>
      </c>
      <c r="W44" s="141">
        <f>INDEX($F$18:$P$18,MATCH(S44,F44:P44,0))</f>
        <v/>
      </c>
      <c r="X44" s="141">
        <f>INDEX($F$18:$P$18,MATCH(T44,F44:P44,0))</f>
        <v/>
      </c>
      <c r="Y44" s="141">
        <f>COUNT(F44:P44)</f>
        <v/>
      </c>
    </row>
    <row r="45" hidden="1" outlineLevel="1" ht="15.75" customHeight="1" s="303">
      <c r="A45" s="152" t="n">
        <v>22</v>
      </c>
      <c r="B45" s="153" t="inlineStr">
        <is>
          <t>Москва (Новая Рига)</t>
        </is>
      </c>
      <c r="C45" s="153" t="inlineStr">
        <is>
          <t>Ворсино ДЦТент 33 палл, 20 тонн</t>
        </is>
      </c>
      <c r="D45" s="152" t="inlineStr">
        <is>
          <t>шт</t>
        </is>
      </c>
      <c r="E45" s="152" t="n">
        <v>1</v>
      </c>
      <c r="F45" s="154" t="inlineStr">
        <is>
          <t>-</t>
        </is>
      </c>
      <c r="G45" s="154" t="inlineStr">
        <is>
          <t>-</t>
        </is>
      </c>
      <c r="H45" s="154" t="inlineStr">
        <is>
          <t>-</t>
        </is>
      </c>
      <c r="I45" s="154" t="inlineStr">
        <is>
          <t>-</t>
        </is>
      </c>
      <c r="J45" s="154" t="inlineStr">
        <is>
          <t>-</t>
        </is>
      </c>
      <c r="K45" s="154" t="inlineStr">
        <is>
          <t>-</t>
        </is>
      </c>
      <c r="L45" s="154" t="n">
        <v>18900</v>
      </c>
      <c r="M45" s="154" t="n">
        <v>21000</v>
      </c>
      <c r="N45" s="154" t="n">
        <v>16500</v>
      </c>
      <c r="O45" s="154" t="n">
        <v>21800</v>
      </c>
      <c r="P45" s="154" t="n">
        <v>25000</v>
      </c>
      <c r="Q45" s="141">
        <f>SMALL(F45:P45,1)</f>
        <v/>
      </c>
      <c r="R45" s="141">
        <f>SMALL(F45:P45,2)</f>
        <v/>
      </c>
      <c r="S45" s="141">
        <f>SMALL(F45:P45,3)</f>
        <v/>
      </c>
      <c r="T45" s="141">
        <f>SMALL(F45:P45,4)</f>
        <v/>
      </c>
      <c r="U45" s="141">
        <f>INDEX($F$18:$P$18,MATCH(Q45,F45:P45,0))</f>
        <v/>
      </c>
      <c r="V45" s="141">
        <f>INDEX($F$18:$P$18,MATCH(R45,F45:P45,0))</f>
        <v/>
      </c>
      <c r="W45" s="141">
        <f>INDEX($F$18:$P$18,MATCH(S45,F45:P45,0))</f>
        <v/>
      </c>
      <c r="X45" s="141">
        <f>INDEX($F$18:$P$18,MATCH(T45,F45:P45,0))</f>
        <v/>
      </c>
      <c r="Y45" s="141">
        <f>COUNT(F45:P45)</f>
        <v/>
      </c>
    </row>
    <row r="46" hidden="1" outlineLevel="1" ht="15.75" customHeight="1" s="303">
      <c r="A46" s="152" t="n">
        <v>23</v>
      </c>
      <c r="B46" s="153" t="inlineStr">
        <is>
          <t>Московская обл. Богородск</t>
        </is>
      </c>
      <c r="C46" s="153" t="inlineStr">
        <is>
          <t>Ворсино ДЦТент 33 палл, 20 тонн</t>
        </is>
      </c>
      <c r="D46" s="152" t="inlineStr">
        <is>
          <t>шт</t>
        </is>
      </c>
      <c r="E46" s="152" t="n">
        <v>1</v>
      </c>
      <c r="F46" s="154" t="inlineStr">
        <is>
          <t>-</t>
        </is>
      </c>
      <c r="G46" s="154" t="inlineStr">
        <is>
          <t>-</t>
        </is>
      </c>
      <c r="H46" s="154" t="inlineStr">
        <is>
          <t>-</t>
        </is>
      </c>
      <c r="I46" s="154" t="inlineStr">
        <is>
          <t>-</t>
        </is>
      </c>
      <c r="J46" s="154" t="inlineStr">
        <is>
          <t>-</t>
        </is>
      </c>
      <c r="K46" s="154" t="inlineStr">
        <is>
          <t>-</t>
        </is>
      </c>
      <c r="L46" s="154" t="n">
        <v>23100</v>
      </c>
      <c r="M46" s="154" t="n">
        <v>19000</v>
      </c>
      <c r="N46" s="154" t="n">
        <v>20000</v>
      </c>
      <c r="O46" s="154" t="n">
        <v>26400</v>
      </c>
      <c r="P46" s="154" t="n">
        <v>27000</v>
      </c>
      <c r="Q46" s="141">
        <f>SMALL(F46:P46,1)</f>
        <v/>
      </c>
      <c r="R46" s="141">
        <f>SMALL(F46:P46,2)</f>
        <v/>
      </c>
      <c r="S46" s="141">
        <f>SMALL(F46:P46,3)</f>
        <v/>
      </c>
      <c r="T46" s="141">
        <f>SMALL(F46:P46,4)</f>
        <v/>
      </c>
      <c r="U46" s="141">
        <f>INDEX($F$18:$P$18,MATCH(Q46,F46:P46,0))</f>
        <v/>
      </c>
      <c r="V46" s="141">
        <f>INDEX($F$18:$P$18,MATCH(R46,F46:P46,0))</f>
        <v/>
      </c>
      <c r="W46" s="141">
        <f>INDEX($F$18:$P$18,MATCH(S46,F46:P46,0))</f>
        <v/>
      </c>
      <c r="X46" s="141">
        <f>INDEX($F$18:$P$18,MATCH(T46,F46:P46,0))</f>
        <v/>
      </c>
      <c r="Y46" s="141">
        <f>COUNT(F46:P46)</f>
        <v/>
      </c>
    </row>
    <row r="47" hidden="1" outlineLevel="1" ht="15.75" customHeight="1" s="303">
      <c r="A47" s="152" t="n">
        <v>24</v>
      </c>
      <c r="B47" s="153" t="inlineStr">
        <is>
          <t>Московская обл. Видное</t>
        </is>
      </c>
      <c r="C47" s="153" t="inlineStr">
        <is>
          <t>Ворсино ДЦТент 33 палл, 20 тонн</t>
        </is>
      </c>
      <c r="D47" s="152" t="inlineStr">
        <is>
          <t>шт</t>
        </is>
      </c>
      <c r="E47" s="152" t="n">
        <v>1</v>
      </c>
      <c r="F47" s="154" t="inlineStr">
        <is>
          <t>-</t>
        </is>
      </c>
      <c r="G47" s="154" t="inlineStr">
        <is>
          <t>-</t>
        </is>
      </c>
      <c r="H47" s="154" t="n">
        <v>24000</v>
      </c>
      <c r="I47" s="154" t="inlineStr">
        <is>
          <t>-</t>
        </is>
      </c>
      <c r="J47" s="154" t="inlineStr">
        <is>
          <t>-</t>
        </is>
      </c>
      <c r="K47" s="154" t="inlineStr">
        <is>
          <t>-</t>
        </is>
      </c>
      <c r="L47" s="154" t="n">
        <v>17900</v>
      </c>
      <c r="M47" s="154" t="n">
        <v>18200</v>
      </c>
      <c r="N47" s="154" t="n">
        <v>16500</v>
      </c>
      <c r="O47" s="154" t="n">
        <v>22500</v>
      </c>
      <c r="P47" s="154" t="n">
        <v>25000</v>
      </c>
      <c r="Q47" s="141">
        <f>SMALL(F47:P47,1)</f>
        <v/>
      </c>
      <c r="R47" s="141">
        <f>SMALL(F47:P47,2)</f>
        <v/>
      </c>
      <c r="S47" s="141">
        <f>SMALL(F47:P47,3)</f>
        <v/>
      </c>
      <c r="T47" s="141">
        <f>SMALL(F47:P47,4)</f>
        <v/>
      </c>
      <c r="U47" s="141">
        <f>INDEX($F$18:$P$18,MATCH(Q47,F47:P47,0))</f>
        <v/>
      </c>
      <c r="V47" s="141">
        <f>INDEX($F$18:$P$18,MATCH(R47,F47:P47,0))</f>
        <v/>
      </c>
      <c r="W47" s="141">
        <f>INDEX($F$18:$P$18,MATCH(S47,F47:P47,0))</f>
        <v/>
      </c>
      <c r="X47" s="141">
        <f>INDEX($F$18:$P$18,MATCH(T47,F47:P47,0))</f>
        <v/>
      </c>
      <c r="Y47" s="141">
        <f>COUNT(F47:P47)</f>
        <v/>
      </c>
    </row>
    <row r="48" hidden="1" outlineLevel="1" ht="15.75" customHeight="1" s="303">
      <c r="A48" s="152" t="n">
        <v>25</v>
      </c>
      <c r="B48" s="153" t="inlineStr">
        <is>
          <t>Московская обл. Дмитров</t>
        </is>
      </c>
      <c r="C48" s="153" t="inlineStr">
        <is>
          <t>Ворсино ДЦТент 33 палл, 20 тонн</t>
        </is>
      </c>
      <c r="D48" s="152" t="inlineStr">
        <is>
          <t>шт</t>
        </is>
      </c>
      <c r="E48" s="152" t="n">
        <v>1</v>
      </c>
      <c r="F48" s="154" t="inlineStr">
        <is>
          <t>-</t>
        </is>
      </c>
      <c r="G48" s="154" t="inlineStr">
        <is>
          <t>-</t>
        </is>
      </c>
      <c r="H48" s="154" t="n">
        <v>27000</v>
      </c>
      <c r="I48" s="154" t="inlineStr">
        <is>
          <t>-</t>
        </is>
      </c>
      <c r="J48" s="154" t="inlineStr">
        <is>
          <t>-</t>
        </is>
      </c>
      <c r="K48" s="154" t="inlineStr">
        <is>
          <t>-</t>
        </is>
      </c>
      <c r="L48" s="154" t="n">
        <v>26300</v>
      </c>
      <c r="M48" s="154" t="n">
        <v>22000</v>
      </c>
      <c r="N48" s="154" t="n">
        <v>21200</v>
      </c>
      <c r="O48" s="154" t="n">
        <v>25800</v>
      </c>
      <c r="P48" s="154" t="n">
        <v>29000</v>
      </c>
      <c r="Q48" s="141">
        <f>SMALL(F48:P48,1)</f>
        <v/>
      </c>
      <c r="R48" s="141">
        <f>SMALL(F48:P48,2)</f>
        <v/>
      </c>
      <c r="S48" s="141">
        <f>SMALL(F48:P48,3)</f>
        <v/>
      </c>
      <c r="T48" s="141">
        <f>SMALL(F48:P48,4)</f>
        <v/>
      </c>
      <c r="U48" s="141">
        <f>INDEX($F$18:$P$18,MATCH(Q48,F48:P48,0))</f>
        <v/>
      </c>
      <c r="V48" s="141">
        <f>INDEX($F$18:$P$18,MATCH(R48,F48:P48,0))</f>
        <v/>
      </c>
      <c r="W48" s="141">
        <f>INDEX($F$18:$P$18,MATCH(S48,F48:P48,0))</f>
        <v/>
      </c>
      <c r="X48" s="141">
        <f>INDEX($F$18:$P$18,MATCH(T48,F48:P48,0))</f>
        <v/>
      </c>
      <c r="Y48" s="141">
        <f>COUNT(F48:P48)</f>
        <v/>
      </c>
    </row>
    <row r="49" hidden="1" outlineLevel="1" ht="15.75" customHeight="1" s="303">
      <c r="A49" s="152" t="n">
        <v>26</v>
      </c>
      <c r="B49" s="153" t="inlineStr">
        <is>
          <t>Московская обл. Домодедово (кроме Ашан)</t>
        </is>
      </c>
      <c r="C49" s="153" t="inlineStr">
        <is>
          <t>Ворсино ДЦТент 33 палл, 20 тонн</t>
        </is>
      </c>
      <c r="D49" s="152" t="inlineStr">
        <is>
          <t>шт</t>
        </is>
      </c>
      <c r="E49" s="152" t="n">
        <v>1</v>
      </c>
      <c r="F49" s="154" t="inlineStr">
        <is>
          <t>-</t>
        </is>
      </c>
      <c r="G49" s="154" t="inlineStr">
        <is>
          <t>-</t>
        </is>
      </c>
      <c r="H49" s="154" t="n">
        <v>24000</v>
      </c>
      <c r="I49" s="154" t="inlineStr">
        <is>
          <t>-</t>
        </is>
      </c>
      <c r="J49" s="154" t="inlineStr">
        <is>
          <t>-</t>
        </is>
      </c>
      <c r="K49" s="154" t="inlineStr">
        <is>
          <t>-</t>
        </is>
      </c>
      <c r="L49" s="154" t="n">
        <v>16900</v>
      </c>
      <c r="M49" s="154" t="n">
        <v>18200</v>
      </c>
      <c r="N49" s="154" t="n">
        <v>16500</v>
      </c>
      <c r="O49" s="154" t="n">
        <v>22100</v>
      </c>
      <c r="P49" s="154" t="n">
        <v>25000</v>
      </c>
      <c r="Q49" s="141">
        <f>SMALL(F49:P49,1)</f>
        <v/>
      </c>
      <c r="R49" s="141">
        <f>SMALL(F49:P49,2)</f>
        <v/>
      </c>
      <c r="S49" s="141">
        <f>SMALL(F49:P49,3)</f>
        <v/>
      </c>
      <c r="T49" s="141">
        <f>SMALL(F49:P49,4)</f>
        <v/>
      </c>
      <c r="U49" s="141">
        <f>INDEX($F$18:$P$18,MATCH(Q49,F49:P49,0))</f>
        <v/>
      </c>
      <c r="V49" s="141">
        <f>INDEX($F$18:$P$18,MATCH(R49,F49:P49,0))</f>
        <v/>
      </c>
      <c r="W49" s="141">
        <f>INDEX($F$18:$P$18,MATCH(S49,F49:P49,0))</f>
        <v/>
      </c>
      <c r="X49" s="141">
        <f>INDEX($F$18:$P$18,MATCH(T49,F49:P49,0))</f>
        <v/>
      </c>
      <c r="Y49" s="141">
        <f>COUNT(F49:P49)</f>
        <v/>
      </c>
    </row>
    <row r="50" hidden="1" outlineLevel="1" ht="15.75" customHeight="1" s="303">
      <c r="A50" s="152" t="n">
        <v>27</v>
      </c>
      <c r="B50" s="153" t="inlineStr">
        <is>
          <t>Московская обл. Лобня</t>
        </is>
      </c>
      <c r="C50" s="153" t="inlineStr">
        <is>
          <t>Ворсино ДЦТент 33 палл, 20 тонн</t>
        </is>
      </c>
      <c r="D50" s="152" t="inlineStr">
        <is>
          <t>шт</t>
        </is>
      </c>
      <c r="E50" s="152" t="n">
        <v>1</v>
      </c>
      <c r="F50" s="154" t="inlineStr">
        <is>
          <t>-</t>
        </is>
      </c>
      <c r="G50" s="154" t="inlineStr">
        <is>
          <t>-</t>
        </is>
      </c>
      <c r="H50" s="154" t="n">
        <v>25000</v>
      </c>
      <c r="I50" s="154" t="inlineStr">
        <is>
          <t>-</t>
        </is>
      </c>
      <c r="J50" s="154" t="inlineStr">
        <is>
          <t>-</t>
        </is>
      </c>
      <c r="K50" s="154" t="inlineStr">
        <is>
          <t>-</t>
        </is>
      </c>
      <c r="L50" s="154" t="n">
        <v>23100</v>
      </c>
      <c r="M50" s="154" t="n">
        <v>21000</v>
      </c>
      <c r="N50" s="154" t="n">
        <v>17600</v>
      </c>
      <c r="O50" s="154" t="n">
        <v>24700</v>
      </c>
      <c r="P50" s="154" t="n">
        <v>26000</v>
      </c>
      <c r="Q50" s="141">
        <f>SMALL(F50:P50,1)</f>
        <v/>
      </c>
      <c r="R50" s="141">
        <f>SMALL(F50:P50,2)</f>
        <v/>
      </c>
      <c r="S50" s="141">
        <f>SMALL(F50:P50,3)</f>
        <v/>
      </c>
      <c r="T50" s="141">
        <f>SMALL(F50:P50,4)</f>
        <v/>
      </c>
      <c r="U50" s="141">
        <f>INDEX($F$18:$P$18,MATCH(Q50,F50:P50,0))</f>
        <v/>
      </c>
      <c r="V50" s="141">
        <f>INDEX($F$18:$P$18,MATCH(R50,F50:P50,0))</f>
        <v/>
      </c>
      <c r="W50" s="141">
        <f>INDEX($F$18:$P$18,MATCH(S50,F50:P50,0))</f>
        <v/>
      </c>
      <c r="X50" s="141">
        <f>INDEX($F$18:$P$18,MATCH(T50,F50:P50,0))</f>
        <v/>
      </c>
      <c r="Y50" s="141">
        <f>COUNT(F50:P50)</f>
        <v/>
      </c>
    </row>
    <row r="51" hidden="1" outlineLevel="1" ht="15.75" customHeight="1" s="303">
      <c r="A51" s="152" t="n">
        <v>28</v>
      </c>
      <c r="B51" s="153" t="inlineStr">
        <is>
          <t>Московская обл. Ногинск</t>
        </is>
      </c>
      <c r="C51" s="153" t="inlineStr">
        <is>
          <t>Ворсино ДЦТент 33 палл, 20 тонн</t>
        </is>
      </c>
      <c r="D51" s="152" t="inlineStr">
        <is>
          <t>шт</t>
        </is>
      </c>
      <c r="E51" s="152" t="n">
        <v>1</v>
      </c>
      <c r="F51" s="154" t="inlineStr">
        <is>
          <t>-</t>
        </is>
      </c>
      <c r="G51" s="154" t="inlineStr">
        <is>
          <t>-</t>
        </is>
      </c>
      <c r="H51" s="154" t="n">
        <v>27000</v>
      </c>
      <c r="I51" s="154" t="inlineStr">
        <is>
          <t>-</t>
        </is>
      </c>
      <c r="J51" s="154" t="inlineStr">
        <is>
          <t>-</t>
        </is>
      </c>
      <c r="K51" s="154" t="inlineStr">
        <is>
          <t>-</t>
        </is>
      </c>
      <c r="L51" s="154" t="n">
        <v>23100</v>
      </c>
      <c r="M51" s="154" t="n">
        <v>21000</v>
      </c>
      <c r="N51" s="154" t="n">
        <v>20000</v>
      </c>
      <c r="O51" s="154" t="n">
        <v>26600</v>
      </c>
      <c r="P51" s="154" t="n">
        <v>27000</v>
      </c>
      <c r="Q51" s="141">
        <f>SMALL(F51:P51,1)</f>
        <v/>
      </c>
      <c r="R51" s="141">
        <f>SMALL(F51:P51,2)</f>
        <v/>
      </c>
      <c r="S51" s="141">
        <f>SMALL(F51:P51,3)</f>
        <v/>
      </c>
      <c r="T51" s="141">
        <f>SMALL(F51:P51,4)</f>
        <v/>
      </c>
      <c r="U51" s="141">
        <f>INDEX($F$18:$P$18,MATCH(Q51,F51:P51,0))</f>
        <v/>
      </c>
      <c r="V51" s="141">
        <f>INDEX($F$18:$P$18,MATCH(R51,F51:P51,0))</f>
        <v/>
      </c>
      <c r="W51" s="141">
        <f>INDEX($F$18:$P$18,MATCH(S51,F51:P51,0))</f>
        <v/>
      </c>
      <c r="X51" s="141">
        <f>INDEX($F$18:$P$18,MATCH(T51,F51:P51,0))</f>
        <v/>
      </c>
      <c r="Y51" s="141">
        <f>COUNT(F51:P51)</f>
        <v/>
      </c>
    </row>
    <row r="52" hidden="1" outlineLevel="1" ht="15.75" customHeight="1" s="303">
      <c r="A52" s="152" t="n">
        <v>29</v>
      </c>
      <c r="B52" s="153" t="inlineStr">
        <is>
          <t>Московская обл. Подольск</t>
        </is>
      </c>
      <c r="C52" s="153" t="inlineStr">
        <is>
          <t>Ворсино ДЦТент 33 палл, 20 тонн</t>
        </is>
      </c>
      <c r="D52" s="152" t="inlineStr">
        <is>
          <t>шт</t>
        </is>
      </c>
      <c r="E52" s="152" t="n">
        <v>1</v>
      </c>
      <c r="F52" s="154" t="inlineStr">
        <is>
          <t>-</t>
        </is>
      </c>
      <c r="G52" s="154" t="inlineStr">
        <is>
          <t>-</t>
        </is>
      </c>
      <c r="H52" s="154" t="n">
        <v>23000</v>
      </c>
      <c r="I52" s="154" t="inlineStr">
        <is>
          <t>-</t>
        </is>
      </c>
      <c r="J52" s="154" t="inlineStr">
        <is>
          <t>-</t>
        </is>
      </c>
      <c r="K52" s="154" t="inlineStr">
        <is>
          <t>-</t>
        </is>
      </c>
      <c r="L52" s="154" t="n">
        <v>16900</v>
      </c>
      <c r="M52" s="154" t="n">
        <v>18000</v>
      </c>
      <c r="N52" s="154" t="n">
        <v>16500</v>
      </c>
      <c r="O52" s="154" t="n">
        <v>20600</v>
      </c>
      <c r="P52" s="154" t="n">
        <v>25000</v>
      </c>
      <c r="Q52" s="141">
        <f>SMALL(F52:P52,1)</f>
        <v/>
      </c>
      <c r="R52" s="141">
        <f>SMALL(F52:P52,2)</f>
        <v/>
      </c>
      <c r="S52" s="141">
        <f>SMALL(F52:P52,3)</f>
        <v/>
      </c>
      <c r="T52" s="141">
        <f>SMALL(F52:P52,4)</f>
        <v/>
      </c>
      <c r="U52" s="141">
        <f>INDEX($F$18:$P$18,MATCH(Q52,F52:P52,0))</f>
        <v/>
      </c>
      <c r="V52" s="141">
        <f>INDEX($F$18:$P$18,MATCH(R52,F52:P52,0))</f>
        <v/>
      </c>
      <c r="W52" s="141">
        <f>INDEX($F$18:$P$18,MATCH(S52,F52:P52,0))</f>
        <v/>
      </c>
      <c r="X52" s="141">
        <f>INDEX($F$18:$P$18,MATCH(T52,F52:P52,0))</f>
        <v/>
      </c>
      <c r="Y52" s="141">
        <f>COUNT(F52:P52)</f>
        <v/>
      </c>
    </row>
    <row r="53" hidden="1" outlineLevel="1" ht="15.75" customHeight="1" s="303">
      <c r="A53" s="152" t="n">
        <v>30</v>
      </c>
      <c r="B53" s="153" t="inlineStr">
        <is>
          <t>Московская обл. Пушкино</t>
        </is>
      </c>
      <c r="C53" s="153" t="inlineStr">
        <is>
          <t>Ворсино ДЦТент 33 палл, 20 тонн</t>
        </is>
      </c>
      <c r="D53" s="152" t="inlineStr">
        <is>
          <t>шт</t>
        </is>
      </c>
      <c r="E53" s="152" t="n">
        <v>1</v>
      </c>
      <c r="F53" s="154" t="inlineStr">
        <is>
          <t>-</t>
        </is>
      </c>
      <c r="G53" s="154" t="inlineStr">
        <is>
          <t>-</t>
        </is>
      </c>
      <c r="H53" s="154" t="n">
        <v>25000</v>
      </c>
      <c r="I53" s="154" t="inlineStr">
        <is>
          <t>-</t>
        </is>
      </c>
      <c r="J53" s="154" t="inlineStr">
        <is>
          <t>-</t>
        </is>
      </c>
      <c r="K53" s="154" t="inlineStr">
        <is>
          <t>-</t>
        </is>
      </c>
      <c r="L53" s="154" t="n">
        <v>23500</v>
      </c>
      <c r="M53" s="154" t="n">
        <v>19000</v>
      </c>
      <c r="N53" s="154" t="n">
        <v>20000</v>
      </c>
      <c r="O53" s="154" t="n">
        <v>26700</v>
      </c>
      <c r="P53" s="154" t="n">
        <v>26000</v>
      </c>
      <c r="Q53" s="141">
        <f>SMALL(F53:P53,1)</f>
        <v/>
      </c>
      <c r="R53" s="141">
        <f>SMALL(F53:P53,2)</f>
        <v/>
      </c>
      <c r="S53" s="141">
        <f>SMALL(F53:P53,3)</f>
        <v/>
      </c>
      <c r="T53" s="141">
        <f>SMALL(F53:P53,4)</f>
        <v/>
      </c>
      <c r="U53" s="141">
        <f>INDEX($F$18:$P$18,MATCH(Q53,F53:P53,0))</f>
        <v/>
      </c>
      <c r="V53" s="141">
        <f>INDEX($F$18:$P$18,MATCH(R53,F53:P53,0))</f>
        <v/>
      </c>
      <c r="W53" s="141">
        <f>INDEX($F$18:$P$18,MATCH(S53,F53:P53,0))</f>
        <v/>
      </c>
      <c r="X53" s="141">
        <f>INDEX($F$18:$P$18,MATCH(T53,F53:P53,0))</f>
        <v/>
      </c>
      <c r="Y53" s="141">
        <f>COUNT(F53:P53)</f>
        <v/>
      </c>
    </row>
    <row r="54" hidden="1" outlineLevel="1" ht="15.75" customHeight="1" s="303">
      <c r="A54" s="152" t="n">
        <v>31</v>
      </c>
      <c r="B54" s="153" t="inlineStr">
        <is>
          <t>Московская обл. Раменское</t>
        </is>
      </c>
      <c r="C54" s="153" t="inlineStr">
        <is>
          <t>Ворсино ДЦТент 33 палл, 20 тонн</t>
        </is>
      </c>
      <c r="D54" s="152" t="inlineStr">
        <is>
          <t>шт</t>
        </is>
      </c>
      <c r="E54" s="152" t="n">
        <v>1</v>
      </c>
      <c r="F54" s="154" t="inlineStr">
        <is>
          <t>-</t>
        </is>
      </c>
      <c r="G54" s="154" t="inlineStr">
        <is>
          <t>-</t>
        </is>
      </c>
      <c r="H54" s="154" t="n">
        <v>25000</v>
      </c>
      <c r="I54" s="154" t="inlineStr">
        <is>
          <t>-</t>
        </is>
      </c>
      <c r="J54" s="154" t="inlineStr">
        <is>
          <t>-</t>
        </is>
      </c>
      <c r="K54" s="154" t="inlineStr">
        <is>
          <t>-</t>
        </is>
      </c>
      <c r="L54" s="154" t="n">
        <v>22100</v>
      </c>
      <c r="M54" s="154" t="n">
        <v>21000</v>
      </c>
      <c r="N54" s="154" t="n">
        <v>18800</v>
      </c>
      <c r="O54" s="154" t="n">
        <v>25600</v>
      </c>
      <c r="P54" s="154" t="n">
        <v>28000</v>
      </c>
      <c r="Q54" s="141">
        <f>SMALL(F54:P54,1)</f>
        <v/>
      </c>
      <c r="R54" s="141">
        <f>SMALL(F54:P54,2)</f>
        <v/>
      </c>
      <c r="S54" s="141">
        <f>SMALL(F54:P54,3)</f>
        <v/>
      </c>
      <c r="T54" s="141">
        <f>SMALL(F54:P54,4)</f>
        <v/>
      </c>
      <c r="U54" s="141">
        <f>INDEX($F$18:$P$18,MATCH(Q54,F54:P54,0))</f>
        <v/>
      </c>
      <c r="V54" s="141">
        <f>INDEX($F$18:$P$18,MATCH(R54,F54:P54,0))</f>
        <v/>
      </c>
      <c r="W54" s="141">
        <f>INDEX($F$18:$P$18,MATCH(S54,F54:P54,0))</f>
        <v/>
      </c>
      <c r="X54" s="141">
        <f>INDEX($F$18:$P$18,MATCH(T54,F54:P54,0))</f>
        <v/>
      </c>
      <c r="Y54" s="141">
        <f>COUNT(F54:P54)</f>
        <v/>
      </c>
    </row>
    <row r="55" hidden="1" outlineLevel="1" ht="15.75" customHeight="1" s="303">
      <c r="A55" s="152" t="n">
        <v>32</v>
      </c>
      <c r="B55" s="153" t="inlineStr">
        <is>
          <t>Московская обл. Солнечногорск</t>
        </is>
      </c>
      <c r="C55" s="153" t="inlineStr">
        <is>
          <t>Ворсино ДЦТент 33 палл, 20 тонн</t>
        </is>
      </c>
      <c r="D55" s="152" t="inlineStr">
        <is>
          <t>шт</t>
        </is>
      </c>
      <c r="E55" s="152" t="n">
        <v>1</v>
      </c>
      <c r="F55" s="154" t="inlineStr">
        <is>
          <t>-</t>
        </is>
      </c>
      <c r="G55" s="154" t="inlineStr">
        <is>
          <t>-</t>
        </is>
      </c>
      <c r="H55" s="154" t="n">
        <v>26000</v>
      </c>
      <c r="I55" s="154" t="inlineStr">
        <is>
          <t>-</t>
        </is>
      </c>
      <c r="J55" s="154" t="inlineStr">
        <is>
          <t>-</t>
        </is>
      </c>
      <c r="K55" s="154" t="inlineStr">
        <is>
          <t>-</t>
        </is>
      </c>
      <c r="L55" s="154" t="n">
        <v>24500</v>
      </c>
      <c r="M55" s="154" t="n">
        <v>21000</v>
      </c>
      <c r="N55" s="154" t="n">
        <v>18800</v>
      </c>
      <c r="O55" s="154" t="n">
        <v>23700</v>
      </c>
      <c r="P55" s="154" t="n">
        <v>26000</v>
      </c>
      <c r="Q55" s="141">
        <f>SMALL(F55:P55,1)</f>
        <v/>
      </c>
      <c r="R55" s="141">
        <f>SMALL(F55:P55,2)</f>
        <v/>
      </c>
      <c r="S55" s="141">
        <f>SMALL(F55:P55,3)</f>
        <v/>
      </c>
      <c r="T55" s="141">
        <f>SMALL(F55:P55,4)</f>
        <v/>
      </c>
      <c r="U55" s="141">
        <f>INDEX($F$18:$P$18,MATCH(Q55,F55:P55,0))</f>
        <v/>
      </c>
      <c r="V55" s="141">
        <f>INDEX($F$18:$P$18,MATCH(R55,F55:P55,0))</f>
        <v/>
      </c>
      <c r="W55" s="141">
        <f>INDEX($F$18:$P$18,MATCH(S55,F55:P55,0))</f>
        <v/>
      </c>
      <c r="X55" s="141">
        <f>INDEX($F$18:$P$18,MATCH(T55,F55:P55,0))</f>
        <v/>
      </c>
      <c r="Y55" s="141">
        <f>COUNT(F55:P55)</f>
        <v/>
      </c>
    </row>
    <row r="56" hidden="1" outlineLevel="1" ht="15.75" customHeight="1" s="303">
      <c r="A56" s="152" t="n">
        <v>33</v>
      </c>
      <c r="B56" s="153" t="inlineStr">
        <is>
          <t>Московская обл. Софьино</t>
        </is>
      </c>
      <c r="C56" s="153" t="inlineStr">
        <is>
          <t>Ворсино ДЦТент 33 палл, 20 тонн</t>
        </is>
      </c>
      <c r="D56" s="152" t="inlineStr">
        <is>
          <t>шт</t>
        </is>
      </c>
      <c r="E56" s="152" t="n">
        <v>1</v>
      </c>
      <c r="F56" s="154" t="inlineStr">
        <is>
          <t>-</t>
        </is>
      </c>
      <c r="G56" s="154" t="inlineStr">
        <is>
          <t>-</t>
        </is>
      </c>
      <c r="H56" s="154" t="n">
        <v>24000</v>
      </c>
      <c r="I56" s="154" t="inlineStr">
        <is>
          <t>-</t>
        </is>
      </c>
      <c r="J56" s="154" t="inlineStr">
        <is>
          <t>-</t>
        </is>
      </c>
      <c r="K56" s="154" t="inlineStr">
        <is>
          <t>-</t>
        </is>
      </c>
      <c r="L56" s="154" t="n">
        <v>22100</v>
      </c>
      <c r="M56" s="154" t="n">
        <v>21000</v>
      </c>
      <c r="N56" s="154" t="n">
        <v>18800</v>
      </c>
      <c r="O56" s="154" t="n">
        <v>19100</v>
      </c>
      <c r="P56" s="154" t="n">
        <v>27000</v>
      </c>
      <c r="Q56" s="141">
        <f>SMALL(F56:P56,1)</f>
        <v/>
      </c>
      <c r="R56" s="141">
        <f>SMALL(F56:P56,2)</f>
        <v/>
      </c>
      <c r="S56" s="141">
        <f>SMALL(F56:P56,3)</f>
        <v/>
      </c>
      <c r="T56" s="141">
        <f>SMALL(F56:P56,4)</f>
        <v/>
      </c>
      <c r="U56" s="141">
        <f>INDEX($F$18:$P$18,MATCH(Q56,F56:P56,0))</f>
        <v/>
      </c>
      <c r="V56" s="141">
        <f>INDEX($F$18:$P$18,MATCH(R56,F56:P56,0))</f>
        <v/>
      </c>
      <c r="W56" s="141">
        <f>INDEX($F$18:$P$18,MATCH(S56,F56:P56,0))</f>
        <v/>
      </c>
      <c r="X56" s="141">
        <f>INDEX($F$18:$P$18,MATCH(T56,F56:P56,0))</f>
        <v/>
      </c>
      <c r="Y56" s="141">
        <f>COUNT(F56:P56)</f>
        <v/>
      </c>
    </row>
    <row r="57" hidden="1" outlineLevel="1" ht="15.75" customHeight="1" s="303">
      <c r="A57" s="152" t="n">
        <v>34</v>
      </c>
      <c r="B57" s="153" t="inlineStr">
        <is>
          <t>Московская обл. Чехов</t>
        </is>
      </c>
      <c r="C57" s="153" t="inlineStr">
        <is>
          <t>Ворсино ДЦТент 33 палл, 20 тонн</t>
        </is>
      </c>
      <c r="D57" s="152" t="inlineStr">
        <is>
          <t>шт</t>
        </is>
      </c>
      <c r="E57" s="152" t="n">
        <v>1</v>
      </c>
      <c r="F57" s="154" t="inlineStr">
        <is>
          <t>-</t>
        </is>
      </c>
      <c r="G57" s="154" t="inlineStr">
        <is>
          <t>-</t>
        </is>
      </c>
      <c r="H57" s="154" t="n">
        <v>24000</v>
      </c>
      <c r="I57" s="154" t="inlineStr">
        <is>
          <t>-</t>
        </is>
      </c>
      <c r="J57" s="154" t="inlineStr">
        <is>
          <t>-</t>
        </is>
      </c>
      <c r="K57" s="154" t="inlineStr">
        <is>
          <t>-</t>
        </is>
      </c>
      <c r="L57" s="154" t="n">
        <v>16900</v>
      </c>
      <c r="M57" s="154" t="n">
        <v>18000</v>
      </c>
      <c r="N57" s="154" t="n">
        <v>16500</v>
      </c>
      <c r="O57" s="154" t="n">
        <v>20900</v>
      </c>
      <c r="P57" s="154" t="n">
        <v>27000</v>
      </c>
      <c r="Q57" s="141">
        <f>SMALL(F57:P57,1)</f>
        <v/>
      </c>
      <c r="R57" s="141">
        <f>SMALL(F57:P57,2)</f>
        <v/>
      </c>
      <c r="S57" s="141">
        <f>SMALL(F57:P57,3)</f>
        <v/>
      </c>
      <c r="T57" s="141">
        <f>SMALL(F57:P57,4)</f>
        <v/>
      </c>
      <c r="U57" s="141">
        <f>INDEX($F$18:$P$18,MATCH(Q57,F57:P57,0))</f>
        <v/>
      </c>
      <c r="V57" s="141">
        <f>INDEX($F$18:$P$18,MATCH(R57,F57:P57,0))</f>
        <v/>
      </c>
      <c r="W57" s="141">
        <f>INDEX($F$18:$P$18,MATCH(S57,F57:P57,0))</f>
        <v/>
      </c>
      <c r="X57" s="141">
        <f>INDEX($F$18:$P$18,MATCH(T57,F57:P57,0))</f>
        <v/>
      </c>
      <c r="Y57" s="141">
        <f>COUNT(F57:P57)</f>
        <v/>
      </c>
    </row>
    <row r="58" hidden="1" outlineLevel="1" ht="15.75" customHeight="1" s="303">
      <c r="A58" s="152" t="n">
        <v>35</v>
      </c>
      <c r="B58" s="153" t="inlineStr">
        <is>
          <t>Московская обл. Шелепаново дер.</t>
        </is>
      </c>
      <c r="C58" s="153" t="inlineStr">
        <is>
          <t>Ворсино ДЦТент 33 палл, 20 тонн</t>
        </is>
      </c>
      <c r="D58" s="152" t="inlineStr">
        <is>
          <t>шт</t>
        </is>
      </c>
      <c r="E58" s="152" t="n">
        <v>1</v>
      </c>
      <c r="F58" s="154" t="inlineStr">
        <is>
          <t>-</t>
        </is>
      </c>
      <c r="G58" s="154" t="inlineStr">
        <is>
          <t>-</t>
        </is>
      </c>
      <c r="H58" s="154" t="n">
        <v>27000</v>
      </c>
      <c r="I58" s="154" t="inlineStr">
        <is>
          <t>-</t>
        </is>
      </c>
      <c r="J58" s="154" t="inlineStr">
        <is>
          <t>-</t>
        </is>
      </c>
      <c r="K58" s="154" t="inlineStr">
        <is>
          <t>-</t>
        </is>
      </c>
      <c r="L58" s="154" t="n">
        <v>24500</v>
      </c>
      <c r="M58" s="154" t="n">
        <v>21000</v>
      </c>
      <c r="N58" s="154" t="n">
        <v>18800</v>
      </c>
      <c r="O58" s="154" t="n">
        <v>23500</v>
      </c>
      <c r="P58" s="154" t="n">
        <v>26000</v>
      </c>
      <c r="Q58" s="141">
        <f>SMALL(F58:P58,1)</f>
        <v/>
      </c>
      <c r="R58" s="141">
        <f>SMALL(F58:P58,2)</f>
        <v/>
      </c>
      <c r="S58" s="141">
        <f>SMALL(F58:P58,3)</f>
        <v/>
      </c>
      <c r="T58" s="141">
        <f>SMALL(F58:P58,4)</f>
        <v/>
      </c>
      <c r="U58" s="141">
        <f>INDEX($F$18:$P$18,MATCH(Q58,F58:P58,0))</f>
        <v/>
      </c>
      <c r="V58" s="141">
        <f>INDEX($F$18:$P$18,MATCH(R58,F58:P58,0))</f>
        <v/>
      </c>
      <c r="W58" s="141">
        <f>INDEX($F$18:$P$18,MATCH(S58,F58:P58,0))</f>
        <v/>
      </c>
      <c r="X58" s="141">
        <f>INDEX($F$18:$P$18,MATCH(T58,F58:P58,0))</f>
        <v/>
      </c>
      <c r="Y58" s="141">
        <f>COUNT(F58:P58)</f>
        <v/>
      </c>
    </row>
    <row r="59" hidden="1" outlineLevel="1" ht="15.75" customHeight="1" s="303">
      <c r="A59" s="152" t="n">
        <v>36</v>
      </c>
      <c r="B59" s="153" t="inlineStr">
        <is>
          <t>Московская обл. Электросталь</t>
        </is>
      </c>
      <c r="C59" s="153" t="inlineStr">
        <is>
          <t>Ворсино ДЦТент 33 палл, 20 тонн</t>
        </is>
      </c>
      <c r="D59" s="152" t="inlineStr">
        <is>
          <t>шт</t>
        </is>
      </c>
      <c r="E59" s="152" t="n">
        <v>1</v>
      </c>
      <c r="F59" s="154" t="inlineStr">
        <is>
          <t>-</t>
        </is>
      </c>
      <c r="G59" s="154" t="inlineStr">
        <is>
          <t>-</t>
        </is>
      </c>
      <c r="H59" s="154" t="n">
        <v>26000</v>
      </c>
      <c r="I59" s="154" t="inlineStr">
        <is>
          <t>-</t>
        </is>
      </c>
      <c r="J59" s="154" t="inlineStr">
        <is>
          <t>-</t>
        </is>
      </c>
      <c r="K59" s="154" t="inlineStr">
        <is>
          <t>-</t>
        </is>
      </c>
      <c r="L59" s="154" t="n">
        <v>23100</v>
      </c>
      <c r="M59" s="154" t="n">
        <v>21000</v>
      </c>
      <c r="N59" s="154" t="n">
        <v>20000</v>
      </c>
      <c r="O59" s="154" t="n">
        <v>26100</v>
      </c>
      <c r="P59" s="154" t="n">
        <v>27000</v>
      </c>
      <c r="Q59" s="141">
        <f>SMALL(F59:P59,1)</f>
        <v/>
      </c>
      <c r="R59" s="141">
        <f>SMALL(F59:P59,2)</f>
        <v/>
      </c>
      <c r="S59" s="141">
        <f>SMALL(F59:P59,3)</f>
        <v/>
      </c>
      <c r="T59" s="141">
        <f>SMALL(F59:P59,4)</f>
        <v/>
      </c>
      <c r="U59" s="141">
        <f>INDEX($F$18:$P$18,MATCH(Q59,F59:P59,0))</f>
        <v/>
      </c>
      <c r="V59" s="141">
        <f>INDEX($F$18:$P$18,MATCH(R59,F59:P59,0))</f>
        <v/>
      </c>
      <c r="W59" s="141">
        <f>INDEX($F$18:$P$18,MATCH(S59,F59:P59,0))</f>
        <v/>
      </c>
      <c r="X59" s="141">
        <f>INDEX($F$18:$P$18,MATCH(T59,F59:P59,0))</f>
        <v/>
      </c>
      <c r="Y59" s="141">
        <f>COUNT(F59:P59)</f>
        <v/>
      </c>
    </row>
    <row r="60" hidden="1" outlineLevel="1" ht="15.75" customHeight="1" s="303">
      <c r="A60" s="152" t="n">
        <v>37</v>
      </c>
      <c r="B60" s="153" t="inlineStr">
        <is>
          <t>Невинномысск</t>
        </is>
      </c>
      <c r="C60" s="153" t="inlineStr">
        <is>
          <t>Ростов ДЦТент 33 палл, 20 тонн</t>
        </is>
      </c>
      <c r="D60" s="152" t="inlineStr">
        <is>
          <t>шт</t>
        </is>
      </c>
      <c r="E60" s="152" t="n">
        <v>1</v>
      </c>
      <c r="F60" s="154" t="inlineStr">
        <is>
          <t>-</t>
        </is>
      </c>
      <c r="G60" s="154" t="inlineStr">
        <is>
          <t>-</t>
        </is>
      </c>
      <c r="H60" s="154" t="inlineStr">
        <is>
          <t>-</t>
        </is>
      </c>
      <c r="I60" s="154" t="n">
        <v>30714</v>
      </c>
      <c r="J60" s="154" t="n">
        <v>31000</v>
      </c>
      <c r="K60" s="154" t="n">
        <v>36000</v>
      </c>
      <c r="L60" s="154" t="n">
        <v>32000</v>
      </c>
      <c r="M60" s="154" t="n">
        <v>35000</v>
      </c>
      <c r="N60" s="154" t="n">
        <v>34100</v>
      </c>
      <c r="O60" s="154" t="n">
        <v>37200</v>
      </c>
      <c r="P60" s="154" t="n">
        <v>35000</v>
      </c>
      <c r="Q60" s="141">
        <f>SMALL(F60:P60,1)</f>
        <v/>
      </c>
      <c r="R60" s="141">
        <f>SMALL(F60:P60,2)</f>
        <v/>
      </c>
      <c r="S60" s="141">
        <f>SMALL(F60:P60,3)</f>
        <v/>
      </c>
      <c r="T60" s="141">
        <f>SMALL(F60:P60,4)</f>
        <v/>
      </c>
      <c r="U60" s="141">
        <f>INDEX($F$18:$P$18,MATCH(Q60,F60:P60,0))</f>
        <v/>
      </c>
      <c r="V60" s="141">
        <f>INDEX($F$18:$P$18,MATCH(R60,F60:P60,0))</f>
        <v/>
      </c>
      <c r="W60" s="141">
        <f>INDEX($F$18:$P$18,MATCH(S60,F60:P60,0))</f>
        <v/>
      </c>
      <c r="X60" s="141">
        <f>INDEX($F$18:$P$18,MATCH(T60,F60:P60,0))</f>
        <v/>
      </c>
      <c r="Y60" s="141">
        <f>COUNT(F60:P60)</f>
        <v/>
      </c>
    </row>
    <row r="61" hidden="1" outlineLevel="1" ht="15.75" customHeight="1" s="303">
      <c r="A61" s="152" t="n">
        <v>38</v>
      </c>
      <c r="B61" s="153" t="inlineStr">
        <is>
          <t>Нижний Новгород</t>
        </is>
      </c>
      <c r="C61" s="153" t="inlineStr">
        <is>
          <t>Ворсино ДЦТент 33 палл, 20 тонн</t>
        </is>
      </c>
      <c r="D61" s="152" t="inlineStr">
        <is>
          <t>шт</t>
        </is>
      </c>
      <c r="E61" s="152" t="n">
        <v>1</v>
      </c>
      <c r="F61" s="154" t="inlineStr">
        <is>
          <t>-</t>
        </is>
      </c>
      <c r="G61" s="154" t="inlineStr">
        <is>
          <t>-</t>
        </is>
      </c>
      <c r="H61" s="154" t="inlineStr">
        <is>
          <t>-</t>
        </is>
      </c>
      <c r="I61" s="154" t="inlineStr">
        <is>
          <t>-</t>
        </is>
      </c>
      <c r="J61" s="154" t="inlineStr">
        <is>
          <t>-</t>
        </is>
      </c>
      <c r="K61" s="154" t="n">
        <v>45000</v>
      </c>
      <c r="L61" s="154" t="inlineStr">
        <is>
          <t>-</t>
        </is>
      </c>
      <c r="M61" s="154" t="n">
        <v>34000</v>
      </c>
      <c r="N61" s="154" t="n">
        <v>39800</v>
      </c>
      <c r="O61" s="154" t="n">
        <v>41300</v>
      </c>
      <c r="P61" s="154" t="n">
        <v>65600</v>
      </c>
      <c r="Q61" s="141">
        <f>SMALL(F61:P61,1)</f>
        <v/>
      </c>
      <c r="R61" s="141">
        <f>SMALL(F61:P61,2)</f>
        <v/>
      </c>
      <c r="S61" s="141">
        <f>SMALL(F61:P61,3)</f>
        <v/>
      </c>
      <c r="T61" s="141">
        <f>SMALL(F61:P61,4)</f>
        <v/>
      </c>
      <c r="U61" s="141">
        <f>INDEX($F$18:$P$18,MATCH(Q61,F61:P61,0))</f>
        <v/>
      </c>
      <c r="V61" s="141">
        <f>INDEX($F$18:$P$18,MATCH(R61,F61:P61,0))</f>
        <v/>
      </c>
      <c r="W61" s="141">
        <f>INDEX($F$18:$P$18,MATCH(S61,F61:P61,0))</f>
        <v/>
      </c>
      <c r="X61" s="141">
        <f>INDEX($F$18:$P$18,MATCH(T61,F61:P61,0))</f>
        <v/>
      </c>
      <c r="Y61" s="141">
        <f>COUNT(F61:P61)</f>
        <v/>
      </c>
    </row>
    <row r="62" hidden="1" outlineLevel="1" ht="15.75" customHeight="1" s="303">
      <c r="A62" s="152" t="n">
        <v>39</v>
      </c>
      <c r="B62" s="153" t="inlineStr">
        <is>
          <t>Новосибирск</t>
        </is>
      </c>
      <c r="C62" s="153" t="inlineStr">
        <is>
          <t>Новосибирск ДЦТент 33 палл, 20 тонн</t>
        </is>
      </c>
      <c r="D62" s="152" t="inlineStr">
        <is>
          <t>шт</t>
        </is>
      </c>
      <c r="E62" s="152" t="n">
        <v>1</v>
      </c>
      <c r="F62" s="154" t="n">
        <v>11000</v>
      </c>
      <c r="G62" s="154" t="inlineStr">
        <is>
          <t>-</t>
        </is>
      </c>
      <c r="H62" s="154" t="inlineStr">
        <is>
          <t>-</t>
        </is>
      </c>
      <c r="I62" s="154" t="inlineStr">
        <is>
          <t>-</t>
        </is>
      </c>
      <c r="J62" s="154" t="inlineStr">
        <is>
          <t>-</t>
        </is>
      </c>
      <c r="K62" s="154" t="n">
        <v>17500</v>
      </c>
      <c r="L62" s="154" t="n">
        <v>20000</v>
      </c>
      <c r="M62" s="154" t="n"/>
      <c r="N62" s="154" t="n">
        <v>11400</v>
      </c>
      <c r="O62" s="154" t="n">
        <v>9100</v>
      </c>
      <c r="P62" s="154" t="inlineStr">
        <is>
          <t>-</t>
        </is>
      </c>
      <c r="Q62" s="141">
        <f>SMALL(F62:P62,1)</f>
        <v/>
      </c>
      <c r="R62" s="141">
        <f>SMALL(F62:P62,2)</f>
        <v/>
      </c>
      <c r="S62" s="141">
        <f>SMALL(F62:P62,3)</f>
        <v/>
      </c>
      <c r="T62" s="141">
        <f>SMALL(F62:P62,4)</f>
        <v/>
      </c>
      <c r="U62" s="141">
        <f>INDEX($F$18:$P$18,MATCH(Q62,F62:P62,0))</f>
        <v/>
      </c>
      <c r="V62" s="141">
        <f>INDEX($F$18:$P$18,MATCH(R62,F62:P62,0))</f>
        <v/>
      </c>
      <c r="W62" s="141">
        <f>INDEX($F$18:$P$18,MATCH(S62,F62:P62,0))</f>
        <v/>
      </c>
      <c r="X62" s="141">
        <f>INDEX($F$18:$P$18,MATCH(T62,F62:P62,0))</f>
        <v/>
      </c>
      <c r="Y62" s="141">
        <f>COUNT(F62:P62)</f>
        <v/>
      </c>
    </row>
    <row r="63" hidden="1" outlineLevel="1" ht="15.75" customHeight="1" s="303">
      <c r="A63" s="152" t="n">
        <v>40</v>
      </c>
      <c r="B63" s="153" t="inlineStr">
        <is>
          <t>Оренбург</t>
        </is>
      </c>
      <c r="C63" s="153" t="inlineStr">
        <is>
          <t>Кинель ДЦТент 33 палл, 20 тонн</t>
        </is>
      </c>
      <c r="D63" s="152" t="inlineStr">
        <is>
          <t>шт</t>
        </is>
      </c>
      <c r="E63" s="152" t="n">
        <v>1</v>
      </c>
      <c r="F63" s="154" t="inlineStr">
        <is>
          <t>-</t>
        </is>
      </c>
      <c r="G63" s="154" t="inlineStr">
        <is>
          <t>-</t>
        </is>
      </c>
      <c r="H63" s="154" t="inlineStr">
        <is>
          <t>-</t>
        </is>
      </c>
      <c r="I63" s="154" t="n">
        <v>49991</v>
      </c>
      <c r="J63" s="154" t="n">
        <v>26000</v>
      </c>
      <c r="K63" s="154" t="n">
        <v>19000</v>
      </c>
      <c r="L63" s="154" t="n">
        <v>20500</v>
      </c>
      <c r="M63" s="154" t="n">
        <v>24000</v>
      </c>
      <c r="N63" s="154" t="n">
        <v>23900</v>
      </c>
      <c r="O63" s="154" t="n">
        <v>23700</v>
      </c>
      <c r="P63" s="154" t="n">
        <v>66700</v>
      </c>
      <c r="Q63" s="141">
        <f>SMALL(F63:P63,1)</f>
        <v/>
      </c>
      <c r="R63" s="141">
        <f>SMALL(F63:P63,2)</f>
        <v/>
      </c>
      <c r="S63" s="141">
        <f>SMALL(F63:P63,3)</f>
        <v/>
      </c>
      <c r="T63" s="141">
        <f>SMALL(F63:P63,4)</f>
        <v/>
      </c>
      <c r="U63" s="141">
        <f>INDEX($F$18:$P$18,MATCH(Q63,F63:P63,0))</f>
        <v/>
      </c>
      <c r="V63" s="141">
        <f>INDEX($F$18:$P$18,MATCH(R63,F63:P63,0))</f>
        <v/>
      </c>
      <c r="W63" s="141">
        <f>INDEX($F$18:$P$18,MATCH(S63,F63:P63,0))</f>
        <v/>
      </c>
      <c r="X63" s="141">
        <f>INDEX($F$18:$P$18,MATCH(T63,F63:P63,0))</f>
        <v/>
      </c>
      <c r="Y63" s="141">
        <f>COUNT(F63:P63)</f>
        <v/>
      </c>
    </row>
    <row r="64" outlineLevel="1" ht="15.75" customFormat="1" customHeight="1" s="158">
      <c r="A64" s="155" t="n">
        <v>41</v>
      </c>
      <c r="B64" s="156" t="inlineStr">
        <is>
          <t>Пермь</t>
        </is>
      </c>
      <c r="C64" s="156" t="inlineStr">
        <is>
          <t>Екатеринбург ДЦТент 33 палл, 20 тонн</t>
        </is>
      </c>
      <c r="D64" s="155" t="inlineStr">
        <is>
          <t>шт</t>
        </is>
      </c>
      <c r="E64" s="155" t="n">
        <v>1</v>
      </c>
      <c r="F64" s="157" t="inlineStr">
        <is>
          <t>-</t>
        </is>
      </c>
      <c r="G64" s="157" t="n">
        <v>32000</v>
      </c>
      <c r="H64" s="157" t="inlineStr">
        <is>
          <t>-</t>
        </is>
      </c>
      <c r="I64" s="157" t="inlineStr">
        <is>
          <t>-</t>
        </is>
      </c>
      <c r="J64" s="157" t="n">
        <v>33000</v>
      </c>
      <c r="K64" s="157" t="inlineStr">
        <is>
          <t>-</t>
        </is>
      </c>
      <c r="L64" s="157" t="n">
        <v>35000</v>
      </c>
      <c r="M64" s="157" t="n">
        <v>37000</v>
      </c>
      <c r="N64" s="157" t="n">
        <v>33300</v>
      </c>
      <c r="O64" s="157" t="n">
        <v>42300</v>
      </c>
      <c r="P64" s="157" t="n">
        <v>61000</v>
      </c>
      <c r="Q64" s="158">
        <f>SMALL(F64:P64,1)</f>
        <v/>
      </c>
      <c r="R64" s="158">
        <f>SMALL(F64:P64,2)</f>
        <v/>
      </c>
      <c r="S64" s="158">
        <f>SMALL(F64:P64,3)</f>
        <v/>
      </c>
      <c r="T64" s="158">
        <f>SMALL(F64:P64,4)</f>
        <v/>
      </c>
      <c r="U64" s="158">
        <f>INDEX($F$18:$P$18,MATCH(Q64,F64:P64,0))</f>
        <v/>
      </c>
      <c r="V64" s="158">
        <f>INDEX($F$18:$P$18,MATCH(R64,F64:P64,0))</f>
        <v/>
      </c>
      <c r="W64" s="158">
        <f>INDEX($F$18:$P$18,MATCH(S64,F64:P64,0))</f>
        <v/>
      </c>
      <c r="X64" s="158">
        <f>INDEX($F$18:$P$18,MATCH(T64,F64:P64,0))</f>
        <v/>
      </c>
      <c r="Y64" s="158">
        <f>COUNT(F64:P64)</f>
        <v/>
      </c>
    </row>
    <row r="65" outlineLevel="1" ht="15.75" customFormat="1" customHeight="1" s="158">
      <c r="A65" s="155" t="n">
        <v>42</v>
      </c>
      <c r="B65" s="156" t="inlineStr">
        <is>
          <t>Пермь</t>
        </is>
      </c>
      <c r="C65" s="156" t="inlineStr">
        <is>
          <t>Пермь ДЦТент 33 палл, 20 тонн</t>
        </is>
      </c>
      <c r="D65" s="155" t="inlineStr">
        <is>
          <t>шт</t>
        </is>
      </c>
      <c r="E65" s="155" t="n">
        <v>1</v>
      </c>
      <c r="F65" s="157" t="inlineStr">
        <is>
          <t>-</t>
        </is>
      </c>
      <c r="G65" s="157" t="n">
        <v>7000</v>
      </c>
      <c r="H65" s="157" t="inlineStr">
        <is>
          <t>-</t>
        </is>
      </c>
      <c r="I65" s="157" t="inlineStr">
        <is>
          <t>-</t>
        </is>
      </c>
      <c r="J65" s="157" t="n">
        <v>10500</v>
      </c>
      <c r="K65" s="157" t="n">
        <v>14800</v>
      </c>
      <c r="L65" s="157" t="n">
        <v>9800</v>
      </c>
      <c r="M65" s="157" t="n">
        <v>14000</v>
      </c>
      <c r="N65" s="157" t="n">
        <v>12500</v>
      </c>
      <c r="O65" s="157" t="n">
        <v>21200</v>
      </c>
      <c r="P65" s="157" t="inlineStr">
        <is>
          <t>-</t>
        </is>
      </c>
      <c r="Q65" s="158">
        <f>SMALL(F65:P65,1)</f>
        <v/>
      </c>
      <c r="R65" s="158">
        <f>SMALL(F65:P65,2)</f>
        <v/>
      </c>
      <c r="S65" s="158">
        <f>SMALL(F65:P65,3)</f>
        <v/>
      </c>
      <c r="T65" s="158">
        <f>SMALL(F65:P65,4)</f>
        <v/>
      </c>
      <c r="U65" s="158">
        <f>INDEX($F$18:$P$18,MATCH(Q65,F65:P65,0))</f>
        <v/>
      </c>
      <c r="V65" s="158">
        <f>INDEX($F$18:$P$18,MATCH(R65,F65:P65,0))</f>
        <v/>
      </c>
      <c r="W65" s="158">
        <f>INDEX($F$18:$P$18,MATCH(S65,F65:P65,0))</f>
        <v/>
      </c>
      <c r="X65" s="158">
        <f>INDEX($F$18:$P$18,MATCH(T65,F65:P65,0))</f>
        <v/>
      </c>
      <c r="Y65" s="158">
        <f>COUNT(F65:P65)</f>
        <v/>
      </c>
    </row>
    <row r="66" hidden="1" outlineLevel="1" ht="15.75" customHeight="1" s="303">
      <c r="A66" s="152" t="n">
        <v>43</v>
      </c>
      <c r="B66" s="153" t="inlineStr">
        <is>
          <t>Ростов-на-Дону</t>
        </is>
      </c>
      <c r="C66" s="153" t="inlineStr">
        <is>
          <t>Ростов ДЦТент 33 палл, 20 тонн</t>
        </is>
      </c>
      <c r="D66" s="152" t="inlineStr">
        <is>
          <t>шт</t>
        </is>
      </c>
      <c r="E66" s="152" t="n">
        <v>1</v>
      </c>
      <c r="F66" s="154" t="inlineStr">
        <is>
          <t>-</t>
        </is>
      </c>
      <c r="G66" s="154" t="inlineStr">
        <is>
          <t>-</t>
        </is>
      </c>
      <c r="H66" s="154" t="inlineStr">
        <is>
          <t>-</t>
        </is>
      </c>
      <c r="I66" s="154" t="n">
        <v>17248</v>
      </c>
      <c r="J66" s="154" t="n">
        <v>13000</v>
      </c>
      <c r="K66" s="154" t="n">
        <v>17000</v>
      </c>
      <c r="L66" s="154" t="n">
        <v>11600</v>
      </c>
      <c r="M66" s="154" t="n">
        <v>13500</v>
      </c>
      <c r="N66" s="154" t="n">
        <v>17000</v>
      </c>
      <c r="O66" s="154" t="n">
        <v>13200</v>
      </c>
      <c r="P66" s="154" t="n">
        <v>28000</v>
      </c>
      <c r="Q66" s="141">
        <f>SMALL(F66:P66,1)</f>
        <v/>
      </c>
      <c r="R66" s="141">
        <f>SMALL(F66:P66,2)</f>
        <v/>
      </c>
      <c r="S66" s="141">
        <f>SMALL(F66:P66,3)</f>
        <v/>
      </c>
      <c r="T66" s="141">
        <f>SMALL(F66:P66,4)</f>
        <v/>
      </c>
      <c r="U66" s="141">
        <f>INDEX($F$18:$P$18,MATCH(Q66,F66:P66,0))</f>
        <v/>
      </c>
      <c r="V66" s="141">
        <f>INDEX($F$18:$P$18,MATCH(R66,F66:P66,0))</f>
        <v/>
      </c>
      <c r="W66" s="141">
        <f>INDEX($F$18:$P$18,MATCH(S66,F66:P66,0))</f>
        <v/>
      </c>
      <c r="X66" s="141">
        <f>INDEX($F$18:$P$18,MATCH(T66,F66:P66,0))</f>
        <v/>
      </c>
      <c r="Y66" s="141">
        <f>COUNT(F66:P66)</f>
        <v/>
      </c>
    </row>
    <row r="67" hidden="1" outlineLevel="1" ht="15.75" customHeight="1" s="303">
      <c r="A67" s="152" t="n">
        <v>44</v>
      </c>
      <c r="B67" s="153" t="inlineStr">
        <is>
          <t>Рязань</t>
        </is>
      </c>
      <c r="C67" s="153" t="inlineStr">
        <is>
          <t>Ворсино ДЦТент 33 палл, 20 тонн</t>
        </is>
      </c>
      <c r="D67" s="152" t="inlineStr">
        <is>
          <t>шт</t>
        </is>
      </c>
      <c r="E67" s="152" t="n">
        <v>1</v>
      </c>
      <c r="F67" s="154" t="inlineStr">
        <is>
          <t>-</t>
        </is>
      </c>
      <c r="G67" s="154" t="inlineStr">
        <is>
          <t>-</t>
        </is>
      </c>
      <c r="H67" s="154" t="inlineStr">
        <is>
          <t>-</t>
        </is>
      </c>
      <c r="I67" s="154" t="inlineStr">
        <is>
          <t>-</t>
        </is>
      </c>
      <c r="J67" s="154" t="inlineStr">
        <is>
          <t>-</t>
        </is>
      </c>
      <c r="K67" s="154" t="inlineStr">
        <is>
          <t>-</t>
        </is>
      </c>
      <c r="L67" s="154" t="inlineStr">
        <is>
          <t>-</t>
        </is>
      </c>
      <c r="M67" s="154" t="n">
        <v>40000</v>
      </c>
      <c r="N67" s="154" t="n">
        <v>38100</v>
      </c>
      <c r="O67" s="154" t="n">
        <v>30300</v>
      </c>
      <c r="P67" s="154" t="n">
        <v>35000</v>
      </c>
      <c r="Q67" s="141">
        <f>SMALL(F67:P67,1)</f>
        <v/>
      </c>
      <c r="R67" s="141">
        <f>SMALL(F67:P67,2)</f>
        <v/>
      </c>
      <c r="S67" s="141">
        <f>SMALL(F67:P67,3)</f>
        <v/>
      </c>
      <c r="T67" s="141">
        <f>SMALL(F67:P67,4)</f>
        <v/>
      </c>
      <c r="U67" s="141">
        <f>INDEX($F$18:$P$18,MATCH(Q67,F67:P67,0))</f>
        <v/>
      </c>
      <c r="V67" s="141">
        <f>INDEX($F$18:$P$18,MATCH(R67,F67:P67,0))</f>
        <v/>
      </c>
      <c r="W67" s="141">
        <f>INDEX($F$18:$P$18,MATCH(S67,F67:P67,0))</f>
        <v/>
      </c>
      <c r="X67" s="141">
        <f>INDEX($F$18:$P$18,MATCH(T67,F67:P67,0))</f>
        <v/>
      </c>
      <c r="Y67" s="141">
        <f>COUNT(F67:P67)</f>
        <v/>
      </c>
    </row>
    <row r="68" hidden="1" outlineLevel="1" ht="15.75" customHeight="1" s="303">
      <c r="A68" s="152" t="n">
        <v>45</v>
      </c>
      <c r="B68" s="153" t="inlineStr">
        <is>
          <t>Самара</t>
        </is>
      </c>
      <c r="C68" s="153" t="inlineStr">
        <is>
          <t>Кинель ДЦТент 33 палл, 20 тонн</t>
        </is>
      </c>
      <c r="D68" s="152" t="inlineStr">
        <is>
          <t>шт</t>
        </is>
      </c>
      <c r="E68" s="152" t="n">
        <v>1</v>
      </c>
      <c r="F68" s="154" t="inlineStr">
        <is>
          <t>-</t>
        </is>
      </c>
      <c r="G68" s="154" t="inlineStr">
        <is>
          <t>-</t>
        </is>
      </c>
      <c r="H68" s="154" t="inlineStr">
        <is>
          <t>-</t>
        </is>
      </c>
      <c r="I68" s="154" t="n">
        <v>18932</v>
      </c>
      <c r="J68" s="154" t="n">
        <v>14000</v>
      </c>
      <c r="K68" s="154" t="n">
        <v>13500</v>
      </c>
      <c r="L68" s="154" t="n">
        <v>12500</v>
      </c>
      <c r="M68" s="154" t="n">
        <v>15000</v>
      </c>
      <c r="N68" s="154" t="n">
        <v>13200</v>
      </c>
      <c r="O68" s="154" t="n">
        <v>14500</v>
      </c>
      <c r="P68" s="154" t="n">
        <v>29000</v>
      </c>
      <c r="Q68" s="141">
        <f>SMALL(F68:P68,1)</f>
        <v/>
      </c>
      <c r="R68" s="141">
        <f>SMALL(F68:P68,2)</f>
        <v/>
      </c>
      <c r="S68" s="141">
        <f>SMALL(F68:P68,3)</f>
        <v/>
      </c>
      <c r="T68" s="141">
        <f>SMALL(F68:P68,4)</f>
        <v/>
      </c>
      <c r="U68" s="141">
        <f>INDEX($F$18:$P$18,MATCH(Q68,F68:P68,0))</f>
        <v/>
      </c>
      <c r="V68" s="141">
        <f>INDEX($F$18:$P$18,MATCH(R68,F68:P68,0))</f>
        <v/>
      </c>
      <c r="W68" s="141">
        <f>INDEX($F$18:$P$18,MATCH(S68,F68:P68,0))</f>
        <v/>
      </c>
      <c r="X68" s="141">
        <f>INDEX($F$18:$P$18,MATCH(T68,F68:P68,0))</f>
        <v/>
      </c>
      <c r="Y68" s="141">
        <f>COUNT(F68:P68)</f>
        <v/>
      </c>
    </row>
    <row r="69" hidden="1" outlineLevel="1" ht="15.75" customHeight="1" s="303">
      <c r="A69" s="152" t="n">
        <v>46</v>
      </c>
      <c r="B69" s="153" t="inlineStr">
        <is>
          <t>Санкт-Петербург</t>
        </is>
      </c>
      <c r="C69" s="153" t="inlineStr">
        <is>
          <t>Ворсино ДЦТент 33 палл, 20 тонн</t>
        </is>
      </c>
      <c r="D69" s="152" t="inlineStr">
        <is>
          <t>шт</t>
        </is>
      </c>
      <c r="E69" s="152" t="n">
        <v>1</v>
      </c>
      <c r="F69" s="154" t="inlineStr">
        <is>
          <t>-</t>
        </is>
      </c>
      <c r="G69" s="154" t="inlineStr">
        <is>
          <t>-</t>
        </is>
      </c>
      <c r="H69" s="154" t="inlineStr">
        <is>
          <t>-</t>
        </is>
      </c>
      <c r="I69" s="154" t="n">
        <v>41667</v>
      </c>
      <c r="J69" s="154" t="inlineStr">
        <is>
          <t>-</t>
        </is>
      </c>
      <c r="K69" s="154" t="n">
        <v>47500</v>
      </c>
      <c r="L69" s="154" t="n">
        <v>41700</v>
      </c>
      <c r="M69" s="154" t="n">
        <v>42000</v>
      </c>
      <c r="N69" s="154" t="n">
        <v>43200</v>
      </c>
      <c r="O69" s="154" t="n">
        <v>43500</v>
      </c>
      <c r="P69" s="154" t="n">
        <v>78200</v>
      </c>
      <c r="Q69" s="141">
        <f>SMALL(F69:P69,1)</f>
        <v/>
      </c>
      <c r="R69" s="141">
        <f>SMALL(F69:P69,2)</f>
        <v/>
      </c>
      <c r="S69" s="141">
        <f>SMALL(F69:P69,3)</f>
        <v/>
      </c>
      <c r="T69" s="141">
        <f>SMALL(F69:P69,4)</f>
        <v/>
      </c>
      <c r="U69" s="141">
        <f>INDEX($F$18:$P$18,MATCH(Q69,F69:P69,0))</f>
        <v/>
      </c>
      <c r="V69" s="141">
        <f>INDEX($F$18:$P$18,MATCH(R69,F69:P69,0))</f>
        <v/>
      </c>
      <c r="W69" s="141">
        <f>INDEX($F$18:$P$18,MATCH(S69,F69:P69,0))</f>
        <v/>
      </c>
      <c r="X69" s="141">
        <f>INDEX($F$18:$P$18,MATCH(T69,F69:P69,0))</f>
        <v/>
      </c>
      <c r="Y69" s="141">
        <f>COUNT(F69:P69)</f>
        <v/>
      </c>
    </row>
    <row r="70" hidden="1" outlineLevel="1" ht="15.75" customHeight="1" s="303">
      <c r="A70" s="152" t="n">
        <v>47</v>
      </c>
      <c r="B70" s="153" t="inlineStr">
        <is>
          <t>Саратов</t>
        </is>
      </c>
      <c r="C70" s="153" t="inlineStr">
        <is>
          <t>Кинель ДЦТент 33 палл, 20 тонн</t>
        </is>
      </c>
      <c r="D70" s="152" t="inlineStr">
        <is>
          <t>шт</t>
        </is>
      </c>
      <c r="E70" s="152" t="n">
        <v>1</v>
      </c>
      <c r="F70" s="154" t="inlineStr">
        <is>
          <t>-</t>
        </is>
      </c>
      <c r="G70" s="154" t="inlineStr">
        <is>
          <t>-</t>
        </is>
      </c>
      <c r="H70" s="154" t="inlineStr">
        <is>
          <t>-</t>
        </is>
      </c>
      <c r="I70" s="154" t="n">
        <v>28194</v>
      </c>
      <c r="J70" s="154" t="n">
        <v>35000</v>
      </c>
      <c r="K70" s="154" t="n">
        <v>33500</v>
      </c>
      <c r="L70" s="154" t="n">
        <v>35600</v>
      </c>
      <c r="M70" s="154" t="n">
        <v>42000</v>
      </c>
      <c r="N70" s="154" t="n">
        <v>30700</v>
      </c>
      <c r="O70" s="154" t="n">
        <v>43800</v>
      </c>
      <c r="P70" s="154" t="n">
        <v>43700</v>
      </c>
      <c r="Q70" s="141">
        <f>SMALL(F70:P70,1)</f>
        <v/>
      </c>
      <c r="R70" s="141">
        <f>SMALL(F70:P70,2)</f>
        <v/>
      </c>
      <c r="S70" s="141">
        <f>SMALL(F70:P70,3)</f>
        <v/>
      </c>
      <c r="T70" s="141">
        <f>SMALL(F70:P70,4)</f>
        <v/>
      </c>
      <c r="U70" s="141">
        <f>INDEX($F$18:$P$18,MATCH(Q70,F70:P70,0))</f>
        <v/>
      </c>
      <c r="V70" s="141">
        <f>INDEX($F$18:$P$18,MATCH(R70,F70:P70,0))</f>
        <v/>
      </c>
      <c r="W70" s="141">
        <f>INDEX($F$18:$P$18,MATCH(S70,F70:P70,0))</f>
        <v/>
      </c>
      <c r="X70" s="141">
        <f>INDEX($F$18:$P$18,MATCH(T70,F70:P70,0))</f>
        <v/>
      </c>
      <c r="Y70" s="141">
        <f>COUNT(F70:P70)</f>
        <v/>
      </c>
    </row>
    <row r="71" hidden="1" outlineLevel="1" ht="15.75" customHeight="1" s="303">
      <c r="A71" s="152" t="n">
        <v>48</v>
      </c>
      <c r="B71" s="153" t="inlineStr">
        <is>
          <t>Сентос ДЦ</t>
        </is>
      </c>
      <c r="C71" s="153" t="inlineStr">
        <is>
          <t>Ворсино ДЦТент 33 палл, 20 тонн</t>
        </is>
      </c>
      <c r="D71" s="152" t="inlineStr">
        <is>
          <t>шт</t>
        </is>
      </c>
      <c r="E71" s="152" t="n">
        <v>1</v>
      </c>
      <c r="F71" s="154" t="inlineStr">
        <is>
          <t>-</t>
        </is>
      </c>
      <c r="G71" s="154" t="inlineStr">
        <is>
          <t>-</t>
        </is>
      </c>
      <c r="H71" s="154" t="inlineStr">
        <is>
          <t>-</t>
        </is>
      </c>
      <c r="I71" s="154" t="inlineStr">
        <is>
          <t>-</t>
        </is>
      </c>
      <c r="J71" s="154" t="inlineStr">
        <is>
          <t>-</t>
        </is>
      </c>
      <c r="K71" s="154" t="inlineStr">
        <is>
          <t>-</t>
        </is>
      </c>
      <c r="L71" s="154" t="inlineStr">
        <is>
          <t>-</t>
        </is>
      </c>
      <c r="M71" s="154" t="n">
        <v>7500</v>
      </c>
      <c r="N71" s="154" t="n">
        <v>12400</v>
      </c>
      <c r="O71" s="154" t="n">
        <v>6000</v>
      </c>
      <c r="P71" s="154" t="n">
        <v>25000</v>
      </c>
      <c r="Q71" s="141">
        <f>SMALL(F71:P71,1)</f>
        <v/>
      </c>
      <c r="R71" s="141">
        <f>SMALL(F71:P71,2)</f>
        <v/>
      </c>
      <c r="S71" s="141">
        <f>SMALL(F71:P71,3)</f>
        <v/>
      </c>
      <c r="T71" s="141">
        <f>SMALL(F71:P71,4)</f>
        <v/>
      </c>
      <c r="U71" s="141">
        <f>INDEX($F$18:$P$18,MATCH(Q71,F71:P71,0))</f>
        <v/>
      </c>
      <c r="V71" s="141">
        <f>INDEX($F$18:$P$18,MATCH(R71,F71:P71,0))</f>
        <v/>
      </c>
      <c r="W71" s="141">
        <f>INDEX($F$18:$P$18,MATCH(S71,F71:P71,0))</f>
        <v/>
      </c>
      <c r="X71" s="141">
        <f>INDEX($F$18:$P$18,MATCH(T71,F71:P71,0))</f>
        <v/>
      </c>
      <c r="Y71" s="141">
        <f>COUNT(F71:P71)</f>
        <v/>
      </c>
    </row>
    <row r="72" hidden="1" outlineLevel="1" ht="15.75" customHeight="1" s="303">
      <c r="A72" s="152" t="n">
        <v>49</v>
      </c>
      <c r="B72" s="153" t="inlineStr">
        <is>
          <t>Стерлитамак</t>
        </is>
      </c>
      <c r="C72" s="153" t="inlineStr">
        <is>
          <t>Кинель ДЦТент 33 палл, 20 тонн</t>
        </is>
      </c>
      <c r="D72" s="152" t="inlineStr">
        <is>
          <t>шт</t>
        </is>
      </c>
      <c r="E72" s="152" t="n">
        <v>1</v>
      </c>
      <c r="F72" s="154" t="inlineStr">
        <is>
          <t>-</t>
        </is>
      </c>
      <c r="G72" s="154" t="inlineStr">
        <is>
          <t>-</t>
        </is>
      </c>
      <c r="H72" s="154" t="inlineStr">
        <is>
          <t>-</t>
        </is>
      </c>
      <c r="I72" s="154" t="n">
        <v>49991</v>
      </c>
      <c r="J72" s="154" t="n">
        <v>40000</v>
      </c>
      <c r="K72" s="154" t="n">
        <v>32500</v>
      </c>
      <c r="L72" s="154" t="n">
        <v>31000</v>
      </c>
      <c r="M72" s="154" t="n">
        <v>29000</v>
      </c>
      <c r="N72" s="154" t="n">
        <v>31800</v>
      </c>
      <c r="O72" s="154" t="n">
        <v>38400</v>
      </c>
      <c r="P72" s="154" t="n">
        <v>54100</v>
      </c>
      <c r="Q72" s="141">
        <f>SMALL(F72:P72,1)</f>
        <v/>
      </c>
      <c r="R72" s="141">
        <f>SMALL(F72:P72,2)</f>
        <v/>
      </c>
      <c r="S72" s="141">
        <f>SMALL(F72:P72,3)</f>
        <v/>
      </c>
      <c r="T72" s="141">
        <f>SMALL(F72:P72,4)</f>
        <v/>
      </c>
      <c r="U72" s="141">
        <f>INDEX($F$18:$P$18,MATCH(Q72,F72:P72,0))</f>
        <v/>
      </c>
      <c r="V72" s="141">
        <f>INDEX($F$18:$P$18,MATCH(R72,F72:P72,0))</f>
        <v/>
      </c>
      <c r="W72" s="141">
        <f>INDEX($F$18:$P$18,MATCH(S72,F72:P72,0))</f>
        <v/>
      </c>
      <c r="X72" s="141">
        <f>INDEX($F$18:$P$18,MATCH(T72,F72:P72,0))</f>
        <v/>
      </c>
      <c r="Y72" s="141">
        <f>COUNT(F72:P72)</f>
        <v/>
      </c>
    </row>
    <row r="73" hidden="1" outlineLevel="1" ht="15.75" customHeight="1" s="303">
      <c r="A73" s="152" t="n">
        <v>50</v>
      </c>
      <c r="B73" s="153" t="inlineStr">
        <is>
          <t>Тамбов</t>
        </is>
      </c>
      <c r="C73" s="153" t="inlineStr">
        <is>
          <t>Ворсино ДЦТент 33 палл, 20 тонн</t>
        </is>
      </c>
      <c r="D73" s="152" t="inlineStr">
        <is>
          <t>шт</t>
        </is>
      </c>
      <c r="E73" s="152" t="n">
        <v>1</v>
      </c>
      <c r="F73" s="154" t="inlineStr">
        <is>
          <t>-</t>
        </is>
      </c>
      <c r="G73" s="154" t="inlineStr">
        <is>
          <t>-</t>
        </is>
      </c>
      <c r="H73" s="154" t="inlineStr">
        <is>
          <t>-</t>
        </is>
      </c>
      <c r="I73" s="154" t="inlineStr">
        <is>
          <t>-</t>
        </is>
      </c>
      <c r="J73" s="154" t="inlineStr">
        <is>
          <t>-</t>
        </is>
      </c>
      <c r="K73" s="154" t="n">
        <v>38500</v>
      </c>
      <c r="L73" s="154" t="inlineStr">
        <is>
          <t>-</t>
        </is>
      </c>
      <c r="M73" s="154" t="n">
        <v>42000</v>
      </c>
      <c r="N73" s="154" t="n">
        <v>39800</v>
      </c>
      <c r="O73" s="154" t="n">
        <v>35800</v>
      </c>
      <c r="P73" s="154" t="n">
        <v>63300</v>
      </c>
      <c r="Q73" s="141">
        <f>SMALL(F73:P73,1)</f>
        <v/>
      </c>
      <c r="R73" s="141">
        <f>SMALL(F73:P73,2)</f>
        <v/>
      </c>
      <c r="S73" s="141">
        <f>SMALL(F73:P73,3)</f>
        <v/>
      </c>
      <c r="T73" s="141">
        <f>SMALL(F73:P73,4)</f>
        <v/>
      </c>
      <c r="U73" s="141">
        <f>INDEX($F$18:$P$18,MATCH(Q73,F73:P73,0))</f>
        <v/>
      </c>
      <c r="V73" s="141">
        <f>INDEX($F$18:$P$18,MATCH(R73,F73:P73,0))</f>
        <v/>
      </c>
      <c r="W73" s="141">
        <f>INDEX($F$18:$P$18,MATCH(S73,F73:P73,0))</f>
        <v/>
      </c>
      <c r="X73" s="141">
        <f>INDEX($F$18:$P$18,MATCH(T73,F73:P73,0))</f>
        <v/>
      </c>
      <c r="Y73" s="141">
        <f>COUNT(F73:P73)</f>
        <v/>
      </c>
    </row>
    <row r="74" hidden="1" outlineLevel="1" ht="15.75" customHeight="1" s="303">
      <c r="A74" s="152" t="n">
        <v>51</v>
      </c>
      <c r="B74" s="153" t="inlineStr">
        <is>
          <t>Тольятти</t>
        </is>
      </c>
      <c r="C74" s="153" t="inlineStr">
        <is>
          <t>Кинель ДЦТент 33 палл, 20 тонн</t>
        </is>
      </c>
      <c r="D74" s="152" t="inlineStr">
        <is>
          <t>шт</t>
        </is>
      </c>
      <c r="E74" s="152" t="n">
        <v>1</v>
      </c>
      <c r="F74" s="154" t="inlineStr">
        <is>
          <t>-</t>
        </is>
      </c>
      <c r="G74" s="154" t="inlineStr">
        <is>
          <t>-</t>
        </is>
      </c>
      <c r="H74" s="154" t="inlineStr">
        <is>
          <t>-</t>
        </is>
      </c>
      <c r="I74" s="154" t="n">
        <v>18932</v>
      </c>
      <c r="J74" s="154" t="n">
        <v>16000</v>
      </c>
      <c r="K74" s="154" t="n">
        <v>22500</v>
      </c>
      <c r="L74" s="154" t="n">
        <v>13500</v>
      </c>
      <c r="M74" s="154" t="n">
        <v>15000</v>
      </c>
      <c r="N74" s="154" t="n">
        <v>15900</v>
      </c>
      <c r="O74" s="154" t="n">
        <v>23100</v>
      </c>
      <c r="P74" s="154" t="n">
        <v>30000</v>
      </c>
      <c r="Q74" s="141">
        <f>SMALL(F74:P74,1)</f>
        <v/>
      </c>
      <c r="R74" s="141">
        <f>SMALL(F74:P74,2)</f>
        <v/>
      </c>
      <c r="S74" s="141">
        <f>SMALL(F74:P74,3)</f>
        <v/>
      </c>
      <c r="T74" s="141">
        <f>SMALL(F74:P74,4)</f>
        <v/>
      </c>
      <c r="U74" s="141">
        <f>INDEX($F$18:$P$18,MATCH(Q74,F74:P74,0))</f>
        <v/>
      </c>
      <c r="V74" s="141">
        <f>INDEX($F$18:$P$18,MATCH(R74,F74:P74,0))</f>
        <v/>
      </c>
      <c r="W74" s="141">
        <f>INDEX($F$18:$P$18,MATCH(S74,F74:P74,0))</f>
        <v/>
      </c>
      <c r="X74" s="141">
        <f>INDEX($F$18:$P$18,MATCH(T74,F74:P74,0))</f>
        <v/>
      </c>
      <c r="Y74" s="141">
        <f>COUNT(F74:P74)</f>
        <v/>
      </c>
    </row>
    <row r="75" hidden="1" outlineLevel="1" ht="15.75" customHeight="1" s="303">
      <c r="A75" s="152" t="n">
        <v>52</v>
      </c>
      <c r="B75" s="153" t="inlineStr">
        <is>
          <t>Тула</t>
        </is>
      </c>
      <c r="C75" s="153" t="inlineStr">
        <is>
          <t>Ворсино ДЦТент 33 палл, 20 тонн</t>
        </is>
      </c>
      <c r="D75" s="152" t="inlineStr">
        <is>
          <t>шт</t>
        </is>
      </c>
      <c r="E75" s="152" t="n">
        <v>1</v>
      </c>
      <c r="F75" s="154" t="inlineStr">
        <is>
          <t>-</t>
        </is>
      </c>
      <c r="G75" s="154" t="inlineStr">
        <is>
          <t>-</t>
        </is>
      </c>
      <c r="H75" s="154" t="inlineStr">
        <is>
          <t>-</t>
        </is>
      </c>
      <c r="I75" s="154" t="inlineStr">
        <is>
          <t>-</t>
        </is>
      </c>
      <c r="J75" s="154" t="inlineStr">
        <is>
          <t>-</t>
        </is>
      </c>
      <c r="K75" s="154" t="inlineStr">
        <is>
          <t>-</t>
        </is>
      </c>
      <c r="L75" s="154" t="n">
        <v>19000</v>
      </c>
      <c r="M75" s="154" t="n">
        <v>20000</v>
      </c>
      <c r="N75" s="154" t="n">
        <v>26100</v>
      </c>
      <c r="O75" s="154" t="n">
        <v>21800</v>
      </c>
      <c r="P75" s="154" t="n">
        <v>34000</v>
      </c>
      <c r="Q75" s="141">
        <f>SMALL(F75:P75,1)</f>
        <v/>
      </c>
      <c r="R75" s="141">
        <f>SMALL(F75:P75,2)</f>
        <v/>
      </c>
      <c r="S75" s="141">
        <f>SMALL(F75:P75,3)</f>
        <v/>
      </c>
      <c r="T75" s="141">
        <f>SMALL(F75:P75,4)</f>
        <v/>
      </c>
      <c r="U75" s="141">
        <f>INDEX($F$18:$P$18,MATCH(Q75,F75:P75,0))</f>
        <v/>
      </c>
      <c r="V75" s="141">
        <f>INDEX($F$18:$P$18,MATCH(R75,F75:P75,0))</f>
        <v/>
      </c>
      <c r="W75" s="141">
        <f>INDEX($F$18:$P$18,MATCH(S75,F75:P75,0))</f>
        <v/>
      </c>
      <c r="X75" s="141">
        <f>INDEX($F$18:$P$18,MATCH(T75,F75:P75,0))</f>
        <v/>
      </c>
      <c r="Y75" s="141">
        <f>COUNT(F75:P75)</f>
        <v/>
      </c>
    </row>
    <row r="76" outlineLevel="1" ht="15.75" customFormat="1" customHeight="1" s="158">
      <c r="A76" s="155" t="n">
        <v>53</v>
      </c>
      <c r="B76" s="156" t="inlineStr">
        <is>
          <t>Тюмень</t>
        </is>
      </c>
      <c r="C76" s="156" t="inlineStr">
        <is>
          <t>Екатеринбург ДЦТент 33 палл, 20 тонн</t>
        </is>
      </c>
      <c r="D76" s="155" t="inlineStr">
        <is>
          <t>шт</t>
        </is>
      </c>
      <c r="E76" s="155" t="n">
        <v>1</v>
      </c>
      <c r="F76" s="157" t="inlineStr">
        <is>
          <t>-</t>
        </is>
      </c>
      <c r="G76" s="157" t="n">
        <v>20000</v>
      </c>
      <c r="H76" s="157" t="inlineStr">
        <is>
          <t>-</t>
        </is>
      </c>
      <c r="I76" s="157" t="inlineStr">
        <is>
          <t>-</t>
        </is>
      </c>
      <c r="J76" s="157" t="n">
        <v>21500</v>
      </c>
      <c r="K76" s="157" t="n">
        <v>24000</v>
      </c>
      <c r="L76" s="157" t="n">
        <v>17000</v>
      </c>
      <c r="M76" s="157" t="n">
        <v>29000</v>
      </c>
      <c r="N76" s="157" t="n">
        <v>36400</v>
      </c>
      <c r="O76" s="157" t="n">
        <v>17300</v>
      </c>
      <c r="P76" s="157" t="n">
        <v>35000</v>
      </c>
      <c r="Q76" s="158">
        <f>SMALL(F76:P76,1)</f>
        <v/>
      </c>
      <c r="R76" s="158">
        <f>SMALL(F76:P76,2)</f>
        <v/>
      </c>
      <c r="S76" s="158">
        <f>SMALL(F76:P76,3)</f>
        <v/>
      </c>
      <c r="T76" s="158">
        <f>SMALL(F76:P76,4)</f>
        <v/>
      </c>
      <c r="U76" s="158">
        <f>INDEX($F$18:$P$18,MATCH(Q76,F76:P76,0))</f>
        <v/>
      </c>
      <c r="V76" s="158">
        <f>INDEX($F$18:$P$18,MATCH(R76,F76:P76,0))</f>
        <v/>
      </c>
      <c r="W76" s="158">
        <f>INDEX($F$18:$P$18,MATCH(S76,F76:P76,0))</f>
        <v/>
      </c>
      <c r="X76" s="158">
        <f>INDEX($F$18:$P$18,MATCH(T76,F76:P76,0))</f>
        <v/>
      </c>
      <c r="Y76" s="158">
        <f>COUNT(F76:P76)</f>
        <v/>
      </c>
    </row>
    <row r="77" hidden="1" outlineLevel="1" ht="15.75" customHeight="1" s="303">
      <c r="A77" s="152" t="n">
        <v>54</v>
      </c>
      <c r="B77" s="153" t="inlineStr">
        <is>
          <t>Уфа</t>
        </is>
      </c>
      <c r="C77" s="153" t="inlineStr">
        <is>
          <t>Кинель ДЦТент 33 палл, 20 тонн</t>
        </is>
      </c>
      <c r="D77" s="152" t="inlineStr">
        <is>
          <t>шт</t>
        </is>
      </c>
      <c r="E77" s="152" t="n">
        <v>1</v>
      </c>
      <c r="F77" s="154" t="inlineStr">
        <is>
          <t>-</t>
        </is>
      </c>
      <c r="G77" s="154" t="inlineStr">
        <is>
          <t>-</t>
        </is>
      </c>
      <c r="H77" s="154" t="inlineStr">
        <is>
          <t>-</t>
        </is>
      </c>
      <c r="I77" s="154" t="n">
        <v>45166</v>
      </c>
      <c r="J77" s="154" t="n">
        <v>33000</v>
      </c>
      <c r="K77" s="154" t="n">
        <v>28500</v>
      </c>
      <c r="L77" s="154" t="n">
        <v>22500</v>
      </c>
      <c r="M77" s="154" t="n">
        <v>28000</v>
      </c>
      <c r="N77" s="154" t="n">
        <v>53400</v>
      </c>
      <c r="O77" s="154" t="n">
        <v>33000</v>
      </c>
      <c r="P77" s="154" t="n">
        <v>36000</v>
      </c>
      <c r="Q77" s="141">
        <f>SMALL(F77:P77,1)</f>
        <v/>
      </c>
      <c r="R77" s="141">
        <f>SMALL(F77:P77,2)</f>
        <v/>
      </c>
      <c r="S77" s="141">
        <f>SMALL(F77:P77,3)</f>
        <v/>
      </c>
      <c r="T77" s="141">
        <f>SMALL(F77:P77,4)</f>
        <v/>
      </c>
      <c r="U77" s="141">
        <f>INDEX($F$18:$P$18,MATCH(Q77,F77:P77,0))</f>
        <v/>
      </c>
      <c r="V77" s="141">
        <f>INDEX($F$18:$P$18,MATCH(R77,F77:P77,0))</f>
        <v/>
      </c>
      <c r="W77" s="141">
        <f>INDEX($F$18:$P$18,MATCH(S77,F77:P77,0))</f>
        <v/>
      </c>
      <c r="X77" s="141">
        <f>INDEX($F$18:$P$18,MATCH(T77,F77:P77,0))</f>
        <v/>
      </c>
      <c r="Y77" s="141">
        <f>COUNT(F77:P77)</f>
        <v/>
      </c>
    </row>
    <row r="78" outlineLevel="1" ht="15.75" customFormat="1" customHeight="1" s="158">
      <c r="A78" s="155" t="n">
        <v>55</v>
      </c>
      <c r="B78" s="156" t="inlineStr">
        <is>
          <t>Челябинск</t>
        </is>
      </c>
      <c r="C78" s="156" t="inlineStr">
        <is>
          <t>Екатеринбург ДЦТент 33 палл, 20 тонн</t>
        </is>
      </c>
      <c r="D78" s="155" t="inlineStr">
        <is>
          <t>шт</t>
        </is>
      </c>
      <c r="E78" s="155" t="n">
        <v>1</v>
      </c>
      <c r="F78" s="157" t="inlineStr">
        <is>
          <t>-</t>
        </is>
      </c>
      <c r="G78" s="157" t="n">
        <v>20000</v>
      </c>
      <c r="H78" s="157" t="inlineStr">
        <is>
          <t>-</t>
        </is>
      </c>
      <c r="I78" s="157" t="inlineStr">
        <is>
          <t>-</t>
        </is>
      </c>
      <c r="J78" s="157" t="n">
        <v>19000</v>
      </c>
      <c r="K78" s="157" t="n">
        <v>25000</v>
      </c>
      <c r="L78" s="157" t="n">
        <v>22000</v>
      </c>
      <c r="M78" s="157" t="n">
        <v>30000</v>
      </c>
      <c r="N78" s="157" t="n">
        <v>20500</v>
      </c>
      <c r="O78" s="157" t="n">
        <v>28800</v>
      </c>
      <c r="P78" s="157" t="n">
        <v>35000</v>
      </c>
      <c r="Q78" s="158">
        <f>SMALL(F78:P78,1)</f>
        <v/>
      </c>
      <c r="R78" s="158">
        <f>SMALL(F78:P78,2)</f>
        <v/>
      </c>
      <c r="S78" s="158">
        <f>SMALL(F78:P78,3)</f>
        <v/>
      </c>
      <c r="T78" s="158">
        <f>SMALL(F78:P78,4)</f>
        <v/>
      </c>
      <c r="U78" s="158">
        <f>INDEX($F$18:$P$18,MATCH(Q78,F78:P78,0))</f>
        <v/>
      </c>
      <c r="V78" s="158">
        <f>INDEX($F$18:$P$18,MATCH(R78,F78:P78,0))</f>
        <v/>
      </c>
      <c r="W78" s="158">
        <f>INDEX($F$18:$P$18,MATCH(S78,F78:P78,0))</f>
        <v/>
      </c>
      <c r="X78" s="158">
        <f>INDEX($F$18:$P$18,MATCH(T78,F78:P78,0))</f>
        <v/>
      </c>
      <c r="Y78" s="158">
        <f>COUNT(F78:P78)</f>
        <v/>
      </c>
    </row>
    <row r="79" hidden="1" outlineLevel="1" ht="15.75" customHeight="1" s="303">
      <c r="A79" s="152" t="n">
        <v>56</v>
      </c>
      <c r="B79" s="153" t="inlineStr">
        <is>
          <t>Энгельс</t>
        </is>
      </c>
      <c r="C79" s="153" t="inlineStr">
        <is>
          <t>Ростов ДЦТент 33 палл, 20 тонн</t>
        </is>
      </c>
      <c r="D79" s="152" t="inlineStr">
        <is>
          <t>шт</t>
        </is>
      </c>
      <c r="E79" s="152" t="n">
        <v>1</v>
      </c>
      <c r="F79" s="154" t="inlineStr">
        <is>
          <t>-</t>
        </is>
      </c>
      <c r="G79" s="154" t="inlineStr">
        <is>
          <t>-</t>
        </is>
      </c>
      <c r="H79" s="154" t="inlineStr">
        <is>
          <t>-</t>
        </is>
      </c>
      <c r="I79" s="154" t="inlineStr">
        <is>
          <t>-</t>
        </is>
      </c>
      <c r="J79" s="154" t="inlineStr">
        <is>
          <t>-</t>
        </is>
      </c>
      <c r="K79" s="154" t="n">
        <v>65000</v>
      </c>
      <c r="L79" s="154" t="n">
        <v>57500</v>
      </c>
      <c r="M79" s="154" t="n">
        <v>65000</v>
      </c>
      <c r="N79" s="154" t="n">
        <v>51100</v>
      </c>
      <c r="O79" s="154" t="n">
        <v>78800</v>
      </c>
      <c r="P79" s="154" t="n">
        <v>87400</v>
      </c>
      <c r="Q79" s="141">
        <f>SMALL(F79:P79,1)</f>
        <v/>
      </c>
      <c r="R79" s="141">
        <f>SMALL(F79:P79,2)</f>
        <v/>
      </c>
      <c r="S79" s="141">
        <f>SMALL(F79:P79,3)</f>
        <v/>
      </c>
      <c r="T79" s="141">
        <f>SMALL(F79:P79,4)</f>
        <v/>
      </c>
      <c r="U79" s="141">
        <f>INDEX($F$18:$P$18,MATCH(Q79,F79:P79,0))</f>
        <v/>
      </c>
      <c r="V79" s="141">
        <f>INDEX($F$18:$P$18,MATCH(R79,F79:P79,0))</f>
        <v/>
      </c>
      <c r="W79" s="141">
        <f>INDEX($F$18:$P$18,MATCH(S79,F79:P79,0))</f>
        <v/>
      </c>
      <c r="X79" s="141">
        <f>INDEX($F$18:$P$18,MATCH(T79,F79:P79,0))</f>
        <v/>
      </c>
      <c r="Y79" s="141">
        <f>COUNT(F79:P79)</f>
        <v/>
      </c>
    </row>
    <row r="80" hidden="1" outlineLevel="1" ht="15.75" customHeight="1" s="303">
      <c r="A80" s="152" t="n">
        <v>57</v>
      </c>
      <c r="B80" s="153" t="inlineStr">
        <is>
          <t>Ярославль</t>
        </is>
      </c>
      <c r="C80" s="153" t="inlineStr">
        <is>
          <t>Ворсино ДЦТент 33 палл, 20 тонн</t>
        </is>
      </c>
      <c r="D80" s="152" t="inlineStr">
        <is>
          <t>шт</t>
        </is>
      </c>
      <c r="E80" s="152" t="n">
        <v>1</v>
      </c>
      <c r="F80" s="154" t="inlineStr">
        <is>
          <t>-</t>
        </is>
      </c>
      <c r="G80" s="154" t="inlineStr">
        <is>
          <t>-</t>
        </is>
      </c>
      <c r="H80" s="154" t="inlineStr">
        <is>
          <t>-</t>
        </is>
      </c>
      <c r="I80" s="154" t="inlineStr">
        <is>
          <t>-</t>
        </is>
      </c>
      <c r="J80" s="154" t="inlineStr">
        <is>
          <t>-</t>
        </is>
      </c>
      <c r="K80" s="154" t="inlineStr">
        <is>
          <t>-</t>
        </is>
      </c>
      <c r="L80" s="154" t="inlineStr">
        <is>
          <t>-</t>
        </is>
      </c>
      <c r="M80" s="154" t="n">
        <v>29000</v>
      </c>
      <c r="N80" s="154" t="n">
        <v>43200</v>
      </c>
      <c r="O80" s="154" t="n">
        <v>34600</v>
      </c>
      <c r="P80" s="154" t="n">
        <v>35000</v>
      </c>
      <c r="Q80" s="141">
        <f>SMALL(F80:P80,1)</f>
        <v/>
      </c>
      <c r="R80" s="141">
        <f>SMALL(F80:P80,2)</f>
        <v/>
      </c>
      <c r="S80" s="141">
        <f>SMALL(F80:P80,3)</f>
        <v/>
      </c>
      <c r="T80" s="141">
        <f>SMALL(F80:P80,4)</f>
        <v/>
      </c>
      <c r="U80" s="141">
        <f>INDEX($F$18:$P$18,MATCH(Q80,F80:P80,0))</f>
        <v/>
      </c>
      <c r="V80" s="141">
        <f>INDEX($F$18:$P$18,MATCH(R80,F80:P80,0))</f>
        <v/>
      </c>
      <c r="W80" s="141">
        <f>INDEX($F$18:$P$18,MATCH(S80,F80:P80,0))</f>
        <v/>
      </c>
      <c r="X80" s="141">
        <f>INDEX($F$18:$P$18,MATCH(T80,F80:P80,0))</f>
        <v/>
      </c>
      <c r="Y80" s="141">
        <f>COUNT(F80:P80)</f>
        <v/>
      </c>
    </row>
    <row r="81" ht="15.75" customHeight="1" s="303">
      <c r="A81" s="159" t="n"/>
    </row>
    <row r="82" ht="15.75" customHeight="1" s="303">
      <c r="A82" s="159" t="n"/>
    </row>
  </sheetData>
  <autoFilter ref="B18:X80">
    <filterColumn colId="1" hiddenButton="0" showButton="1">
      <filters>
        <filter val="Екатеринбург ДЦТент 33 палл, 20 тонн"/>
        <filter val="Пермь ДЦТент 33 палл, 20 тонн"/>
      </filters>
    </filterColumn>
  </autoFilter>
  <mergeCells count="3">
    <mergeCell ref="B22:E22"/>
    <mergeCell ref="B21:E21"/>
    <mergeCell ref="B20:E20"/>
  </mergeCells>
  <hyperlinks>
    <hyperlink xmlns:r="http://schemas.openxmlformats.org/officeDocument/2006/relationships" ref="C14" r:id="rId1"/>
    <hyperlink xmlns:r="http://schemas.openxmlformats.org/officeDocument/2006/relationships" ref="C15" r:id="rId2"/>
  </hyperlinks>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I28"/>
  <sheetViews>
    <sheetView workbookViewId="0">
      <selection activeCell="I4" sqref="I4"/>
    </sheetView>
  </sheetViews>
  <sheetFormatPr baseColWidth="8" defaultRowHeight="14.25"/>
  <cols>
    <col width="33.73046875" customWidth="1" style="303" min="1" max="1"/>
    <col width="23.265625" bestFit="1" customWidth="1" style="303" min="7" max="7"/>
    <col width="36" bestFit="1" customWidth="1" style="303" min="8" max="8"/>
  </cols>
  <sheetData>
    <row r="1">
      <c r="A1" t="inlineStr">
        <is>
          <t>Х5 Екат</t>
        </is>
      </c>
      <c r="B1" t="n">
        <v>6378240</v>
      </c>
      <c r="F1" t="inlineStr">
        <is>
          <t>Поставщик (выберите из списка)</t>
        </is>
      </c>
      <c r="G1" t="inlineStr">
        <is>
          <t>РЦ
(выберите из списка)</t>
        </is>
      </c>
      <c r="H1" t="inlineStr">
        <is>
          <t>СЦЕП</t>
        </is>
      </c>
      <c r="I1" t="inlineStr">
        <is>
          <t>SHIP-TO</t>
        </is>
      </c>
    </row>
    <row r="2">
      <c r="A2" t="inlineStr">
        <is>
          <t>Х5 Екат ЮГ</t>
        </is>
      </c>
      <c r="B2" t="n">
        <v>6958785</v>
      </c>
      <c r="F2" t="inlineStr">
        <is>
          <t>Ашан</t>
        </is>
      </c>
      <c r="G2" t="inlineStr">
        <is>
          <t>Екатеринбург</t>
        </is>
      </c>
      <c r="H2">
        <f>_xlfn.CONCAT(F2,G2)</f>
        <v/>
      </c>
      <c r="I2" t="n">
        <v>2473617</v>
      </c>
    </row>
    <row r="3">
      <c r="A3" t="inlineStr">
        <is>
          <t>Х5 Тюмень</t>
        </is>
      </c>
      <c r="B3" t="n">
        <v>6378239</v>
      </c>
      <c r="F3" t="inlineStr">
        <is>
          <t>Бэст Прайс</t>
        </is>
      </c>
      <c r="G3" t="inlineStr">
        <is>
          <t>Екатеринбург</t>
        </is>
      </c>
      <c r="H3">
        <f>_xlfn.CONCAT(F3,G3)</f>
        <v/>
      </c>
    </row>
    <row r="4">
      <c r="A4" t="inlineStr">
        <is>
          <t>Х5 Челябинск</t>
        </is>
      </c>
      <c r="B4" t="n">
        <v>6384978</v>
      </c>
      <c r="F4" t="inlineStr">
        <is>
          <t>Верный</t>
        </is>
      </c>
      <c r="G4" t="inlineStr">
        <is>
          <t>Екатеринбург</t>
        </is>
      </c>
      <c r="H4">
        <f>_xlfn.CONCAT(F4,G4)</f>
        <v/>
      </c>
      <c r="I4" t="n">
        <v>5123338</v>
      </c>
    </row>
    <row r="5">
      <c r="A5" t="inlineStr">
        <is>
          <t>Пермь</t>
        </is>
      </c>
      <c r="B5" t="n">
        <v>1284325</v>
      </c>
      <c r="F5" t="inlineStr">
        <is>
          <t>ДЦ Кинель</t>
        </is>
      </c>
      <c r="H5">
        <f>_xlfn.CONCAT(F5,G5)</f>
        <v/>
      </c>
    </row>
    <row r="6">
      <c r="A6" t="inlineStr">
        <is>
          <t>Тандер Екат</t>
        </is>
      </c>
      <c r="B6" t="n">
        <v>4390294</v>
      </c>
      <c r="F6" t="inlineStr">
        <is>
          <t>ДЦ Пермь</t>
        </is>
      </c>
      <c r="H6">
        <f>_xlfn.CONCAT(F6,G6)</f>
        <v/>
      </c>
    </row>
    <row r="7">
      <c r="A7" t="inlineStr">
        <is>
          <t>Тандер Пермь</t>
        </is>
      </c>
      <c r="B7" t="n">
        <v>4818326</v>
      </c>
      <c r="F7" t="inlineStr">
        <is>
          <t>ДЦ Пермь</t>
        </is>
      </c>
      <c r="G7" t="inlineStr">
        <is>
          <t>РЦ Екатеринбург</t>
        </is>
      </c>
      <c r="H7">
        <f>_xlfn.CONCAT(F7,G7)</f>
        <v/>
      </c>
      <c r="I7" t="n">
        <v>1284325</v>
      </c>
    </row>
    <row r="8">
      <c r="A8" t="inlineStr">
        <is>
          <t>Тандер Челябинск</t>
        </is>
      </c>
      <c r="B8" t="n">
        <v>2022440</v>
      </c>
      <c r="F8" t="inlineStr">
        <is>
          <t>Интернет Решения</t>
        </is>
      </c>
      <c r="G8" t="inlineStr">
        <is>
          <t>Екатеринбург</t>
        </is>
      </c>
      <c r="H8">
        <f>_xlfn.CONCAT(F8,G8)</f>
        <v/>
      </c>
    </row>
    <row r="9">
      <c r="A9" t="inlineStr">
        <is>
          <t>Тандер Тюмень</t>
        </is>
      </c>
      <c r="B9" t="n">
        <v>5021506</v>
      </c>
      <c r="F9" t="inlineStr">
        <is>
          <t>ИП Андрюшина</t>
        </is>
      </c>
      <c r="H9">
        <f>_xlfn.CONCAT(F9,G9)</f>
        <v/>
      </c>
    </row>
    <row r="10">
      <c r="A10" t="inlineStr">
        <is>
          <t>Тандер Сургут</t>
        </is>
      </c>
      <c r="B10" t="n">
        <v>6340674</v>
      </c>
      <c r="F10" t="inlineStr">
        <is>
          <t>Континент</t>
        </is>
      </c>
      <c r="G10" t="inlineStr">
        <is>
          <t>Челябинск</t>
        </is>
      </c>
      <c r="H10">
        <f>_xlfn.CONCAT(F10,G10)</f>
        <v/>
      </c>
      <c r="I10" t="n">
        <v>6800100</v>
      </c>
    </row>
    <row r="11">
      <c r="A11" t="inlineStr">
        <is>
          <t>Юниленд</t>
        </is>
      </c>
      <c r="B11" t="n">
        <v>563681</v>
      </c>
      <c r="F11" t="inlineStr">
        <is>
          <t>Линия 7</t>
        </is>
      </c>
      <c r="G11" t="inlineStr">
        <is>
          <t>Екатеринбург</t>
        </is>
      </c>
      <c r="H11">
        <f>_xlfn.CONCAT(F11,G11)</f>
        <v/>
      </c>
      <c r="I11" t="n">
        <v>4327226</v>
      </c>
    </row>
    <row r="12">
      <c r="A12" t="inlineStr">
        <is>
          <t>Линия 7</t>
        </is>
      </c>
      <c r="B12" t="n">
        <v>4327226</v>
      </c>
      <c r="F12" t="inlineStr">
        <is>
          <t>ПТ Групп</t>
        </is>
      </c>
      <c r="H12">
        <f>_xlfn.CONCAT(F12,G12)</f>
        <v/>
      </c>
    </row>
    <row r="13">
      <c r="A13" t="inlineStr">
        <is>
          <t>Верный</t>
        </is>
      </c>
      <c r="B13" t="n">
        <v>5123338</v>
      </c>
      <c r="F13" t="inlineStr">
        <is>
          <t>Тандер</t>
        </is>
      </c>
      <c r="H13">
        <f>_xlfn.CONCAT(F13,G13)</f>
        <v/>
      </c>
    </row>
    <row r="14">
      <c r="A14" t="inlineStr">
        <is>
          <t>Перекресток</t>
        </is>
      </c>
      <c r="B14" t="n">
        <v>5322670</v>
      </c>
      <c r="F14" t="inlineStr">
        <is>
          <t>Тандер</t>
        </is>
      </c>
      <c r="G14" t="inlineStr">
        <is>
          <t>Екатеринбург</t>
        </is>
      </c>
      <c r="H14">
        <f>_xlfn.CONCAT(F14,G14)</f>
        <v/>
      </c>
      <c r="I14" t="n">
        <v>4390294</v>
      </c>
    </row>
    <row r="15">
      <c r="A15" t="inlineStr">
        <is>
          <t>Ашан</t>
        </is>
      </c>
      <c r="B15" t="n">
        <v>2473617</v>
      </c>
      <c r="F15" t="inlineStr">
        <is>
          <t>Тандер</t>
        </is>
      </c>
      <c r="G15" t="inlineStr">
        <is>
          <t>Пермь</t>
        </is>
      </c>
      <c r="H15">
        <f>_xlfn.CONCAT(F15,G15)</f>
        <v/>
      </c>
      <c r="I15" t="n">
        <v>4818326</v>
      </c>
    </row>
    <row r="16">
      <c r="A16" t="inlineStr">
        <is>
          <t>Яндекс</t>
        </is>
      </c>
      <c r="B16" t="n">
        <v>6830166</v>
      </c>
      <c r="F16" t="inlineStr">
        <is>
          <t>Тандер</t>
        </is>
      </c>
      <c r="G16" t="inlineStr">
        <is>
          <t>Челябинск</t>
        </is>
      </c>
      <c r="H16">
        <f>_xlfn.CONCAT(F16,G16)</f>
        <v/>
      </c>
      <c r="I16" t="n">
        <v>2022440</v>
      </c>
    </row>
    <row r="17">
      <c r="A17" t="inlineStr">
        <is>
          <t>Континент</t>
        </is>
      </c>
      <c r="B17" t="n">
        <v>6800100</v>
      </c>
      <c r="F17" t="inlineStr">
        <is>
          <t>Тандер</t>
        </is>
      </c>
      <c r="G17" t="inlineStr">
        <is>
          <t>Тюмень</t>
        </is>
      </c>
      <c r="H17">
        <f>_xlfn.CONCAT(F17,G17)</f>
        <v/>
      </c>
      <c r="I17" t="n">
        <v>5021506</v>
      </c>
    </row>
    <row r="18">
      <c r="F18" t="inlineStr">
        <is>
          <t>Тандер</t>
        </is>
      </c>
      <c r="G18" t="inlineStr">
        <is>
          <t>Сургут</t>
        </is>
      </c>
      <c r="H18">
        <f>_xlfn.CONCAT(F18,G18)</f>
        <v/>
      </c>
      <c r="I18" t="n">
        <v>6340674</v>
      </c>
    </row>
    <row r="19">
      <c r="F19" t="inlineStr">
        <is>
          <t>Х5</t>
        </is>
      </c>
      <c r="G19" t="inlineStr">
        <is>
          <t>РЦ Екатеринбург</t>
        </is>
      </c>
      <c r="H19">
        <f>_xlfn.CONCAT(F19,G19)</f>
        <v/>
      </c>
      <c r="I19" t="n">
        <v>6378240</v>
      </c>
    </row>
    <row r="20">
      <c r="F20" t="inlineStr">
        <is>
          <t>Х5</t>
        </is>
      </c>
      <c r="G20" t="inlineStr">
        <is>
          <t>РЦ Косулино</t>
        </is>
      </c>
      <c r="H20">
        <f>_xlfn.CONCAT(F20,G20)</f>
        <v/>
      </c>
      <c r="I20" t="n">
        <v>5322670</v>
      </c>
    </row>
    <row r="21">
      <c r="F21" t="inlineStr">
        <is>
          <t>Х5</t>
        </is>
      </c>
      <c r="G21" t="inlineStr">
        <is>
          <t>РЦ Тюмень</t>
        </is>
      </c>
      <c r="H21">
        <f>_xlfn.CONCAT(F21,G21)</f>
        <v/>
      </c>
      <c r="I21" t="n">
        <v>6378239</v>
      </c>
    </row>
    <row r="22">
      <c r="F22" t="inlineStr">
        <is>
          <t>Х5</t>
        </is>
      </c>
      <c r="G22" t="inlineStr">
        <is>
          <t>РЦ Форпост</t>
        </is>
      </c>
      <c r="H22">
        <f>_xlfn.CONCAT(F22,G22)</f>
        <v/>
      </c>
      <c r="I22" t="n">
        <v>6384978</v>
      </c>
    </row>
    <row r="23">
      <c r="F23" t="inlineStr">
        <is>
          <t>Х5</t>
        </is>
      </c>
      <c r="G23" t="inlineStr">
        <is>
          <t>РЦ Екатеринбург Юг</t>
        </is>
      </c>
      <c r="H23">
        <f>_xlfn.CONCAT(F23,G23)</f>
        <v/>
      </c>
      <c r="I23" t="n">
        <v>6958785</v>
      </c>
    </row>
    <row r="24">
      <c r="F24" t="inlineStr">
        <is>
          <t>Х5</t>
        </is>
      </c>
      <c r="G24" t="inlineStr">
        <is>
          <t>РЦ Софьино</t>
        </is>
      </c>
      <c r="H24">
        <f>_xlfn.CONCAT(F24,G24)</f>
        <v/>
      </c>
    </row>
    <row r="25">
      <c r="F25" t="inlineStr">
        <is>
          <t>Х5</t>
        </is>
      </c>
      <c r="G25" t="inlineStr">
        <is>
          <t>РЦ Софиьино</t>
        </is>
      </c>
      <c r="H25">
        <f>_xlfn.CONCAT(F25,G25)</f>
        <v/>
      </c>
    </row>
    <row r="26">
      <c r="F26" t="inlineStr">
        <is>
          <t>ЭрСиСи</t>
        </is>
      </c>
      <c r="H26">
        <f>_xlfn.CONCAT(F26,G26)</f>
        <v/>
      </c>
    </row>
    <row r="27">
      <c r="F27" t="inlineStr">
        <is>
          <t>Юнилэнд-Екатеринбург</t>
        </is>
      </c>
      <c r="G27" t="inlineStr">
        <is>
          <t>Екатеринбург</t>
        </is>
      </c>
      <c r="H27">
        <f>_xlfn.CONCAT(F27,G27)</f>
        <v/>
      </c>
      <c r="I27" t="n">
        <v>563681</v>
      </c>
    </row>
    <row r="28">
      <c r="F28" t="inlineStr">
        <is>
          <t>Яндекс</t>
        </is>
      </c>
      <c r="G28" t="inlineStr">
        <is>
          <t>Екатеринбург</t>
        </is>
      </c>
      <c r="H28">
        <f>_xlfn.CONCAT(F28,G28)</f>
        <v/>
      </c>
      <c r="I28" t="n">
        <v>6830166</v>
      </c>
    </row>
  </sheetData>
  <autoFilter ref="F1:I28">
    <sortState ref="F2:I28">
      <sortCondition ref="F1:F28"/>
    </sortState>
  </autoFilter>
  <pageMargins left="0.7" right="0.7" top="0.75" bottom="0.75" header="0.3" footer="0.3"/>
  <pageSetup orientation="portrait"/>
</worksheet>
</file>

<file path=xl/worksheets/sheet10.xml><?xml version="1.0" encoding="utf-8"?>
<worksheet xmlns="http://schemas.openxmlformats.org/spreadsheetml/2006/main">
  <sheetPr>
    <outlinePr summaryBelow="1" summaryRight="1"/>
    <pageSetUpPr/>
  </sheetPr>
  <dimension ref="A1:E48"/>
  <sheetViews>
    <sheetView topLeftCell="A22" workbookViewId="0">
      <selection activeCell="E60" sqref="E60"/>
    </sheetView>
  </sheetViews>
  <sheetFormatPr baseColWidth="8" defaultRowHeight="14.25"/>
  <cols>
    <col width="10.1328125" bestFit="1" customWidth="1" style="303" min="1" max="1"/>
    <col width="11.1328125" bestFit="1" customWidth="1" style="303" min="2" max="2"/>
    <col width="12" bestFit="1" customWidth="1" style="303" min="3" max="3"/>
    <col width="33.86328125" bestFit="1" customWidth="1" style="303" min="4" max="4"/>
    <col width="11.1328125" bestFit="1" customWidth="1" style="303" min="5" max="5"/>
  </cols>
  <sheetData>
    <row r="1">
      <c r="A1" s="175" t="inlineStr">
        <is>
          <t xml:space="preserve">Дата </t>
        </is>
      </c>
      <c r="B1" s="175" t="inlineStr">
        <is>
          <t>Перевозка</t>
        </is>
      </c>
      <c r="C1" s="175" t="inlineStr">
        <is>
          <t>Цена</t>
        </is>
      </c>
    </row>
    <row r="2">
      <c r="A2" s="187" t="n">
        <v>45449</v>
      </c>
      <c r="B2" s="175" t="inlineStr">
        <is>
          <t>R101246476</t>
        </is>
      </c>
      <c r="C2" s="276" t="n">
        <v>35000</v>
      </c>
    </row>
    <row r="3">
      <c r="A3" s="187" t="n">
        <v>45459</v>
      </c>
      <c r="B3" s="175" t="inlineStr">
        <is>
          <t>R101249436</t>
        </is>
      </c>
      <c r="C3" s="276" t="n">
        <v>35000</v>
      </c>
    </row>
    <row r="4">
      <c r="A4" s="187" t="n">
        <v>45469</v>
      </c>
      <c r="B4" s="175" t="inlineStr">
        <is>
          <t>R101252337</t>
        </is>
      </c>
      <c r="C4" s="276" t="n">
        <v>35000</v>
      </c>
    </row>
    <row r="5">
      <c r="A5" s="187" t="n">
        <v>45478</v>
      </c>
      <c r="B5" s="175" t="inlineStr">
        <is>
          <t>R101255349</t>
        </is>
      </c>
      <c r="C5" s="276" t="n">
        <v>35000</v>
      </c>
    </row>
    <row r="6">
      <c r="A6" s="187" t="n">
        <v>45485</v>
      </c>
      <c r="B6" s="175" t="inlineStr">
        <is>
          <t>R101258456</t>
        </is>
      </c>
      <c r="C6" s="276" t="n">
        <v>35000</v>
      </c>
    </row>
    <row r="7">
      <c r="A7" s="187" t="n">
        <v>45497</v>
      </c>
      <c r="B7" s="175" t="inlineStr">
        <is>
          <t>R101261609</t>
        </is>
      </c>
      <c r="C7" s="276" t="n">
        <v>35000</v>
      </c>
    </row>
    <row r="8">
      <c r="A8" s="187" t="n">
        <v>45513</v>
      </c>
      <c r="B8" s="175" t="inlineStr">
        <is>
          <t>R101272932</t>
        </is>
      </c>
      <c r="C8" s="276" t="n">
        <v>35000</v>
      </c>
    </row>
    <row r="9">
      <c r="A9" s="187" t="n">
        <v>45533</v>
      </c>
      <c r="B9" s="175" t="inlineStr">
        <is>
          <t>R101272933</t>
        </is>
      </c>
      <c r="C9" s="276" t="n">
        <v>35000</v>
      </c>
    </row>
    <row r="10">
      <c r="A10" s="187" t="n">
        <v>45548</v>
      </c>
      <c r="B10" s="175" t="inlineStr">
        <is>
          <t>R101286273</t>
        </is>
      </c>
      <c r="C10" s="276" t="n">
        <v>35000</v>
      </c>
    </row>
    <row r="11">
      <c r="A11" s="187" t="n">
        <v>45556</v>
      </c>
      <c r="B11" s="175" t="inlineStr">
        <is>
          <t>R101286283</t>
        </is>
      </c>
      <c r="C11" s="276" t="n">
        <v>35000</v>
      </c>
    </row>
    <row r="12">
      <c r="A12" s="187" t="n">
        <v>45564</v>
      </c>
      <c r="B12" s="175" t="inlineStr">
        <is>
          <t>R101286285</t>
        </is>
      </c>
      <c r="C12" s="276" t="n">
        <v>35000</v>
      </c>
    </row>
    <row r="13">
      <c r="A13" s="187" t="n">
        <v>45574</v>
      </c>
      <c r="B13" s="175" t="inlineStr">
        <is>
          <t>R101297656</t>
        </is>
      </c>
      <c r="C13" s="276" t="n">
        <v>35000</v>
      </c>
    </row>
    <row r="14">
      <c r="A14" s="187" t="n">
        <v>45583</v>
      </c>
      <c r="B14" s="175" t="inlineStr">
        <is>
          <t>R101297657</t>
        </is>
      </c>
      <c r="C14" s="276" t="n">
        <v>35000</v>
      </c>
    </row>
    <row r="15">
      <c r="A15" s="187" t="n">
        <v>45600</v>
      </c>
      <c r="B15" s="175" t="inlineStr">
        <is>
          <t>R101308745</t>
        </is>
      </c>
      <c r="C15" s="276" t="n">
        <v>35000</v>
      </c>
    </row>
    <row r="16">
      <c r="A16" s="187" t="n">
        <v>45609</v>
      </c>
      <c r="B16" s="175" t="inlineStr">
        <is>
          <t>R101308746</t>
        </is>
      </c>
      <c r="C16" s="276" t="n">
        <v>35000</v>
      </c>
    </row>
    <row r="17">
      <c r="A17" s="187" t="n">
        <v>45621</v>
      </c>
      <c r="B17" s="175" t="inlineStr">
        <is>
          <t>R101308747</t>
        </is>
      </c>
      <c r="C17" s="276" t="n">
        <v>35000</v>
      </c>
    </row>
    <row r="18">
      <c r="A18" s="187" t="n">
        <v>45631</v>
      </c>
      <c r="B18" s="175" t="inlineStr">
        <is>
          <t>R101319639</t>
        </is>
      </c>
      <c r="C18" s="276" t="n">
        <v>35000</v>
      </c>
    </row>
    <row r="19">
      <c r="A19" s="187" t="n">
        <v>45639</v>
      </c>
      <c r="B19" s="175" t="inlineStr">
        <is>
          <t>R101319425</t>
        </is>
      </c>
      <c r="C19" s="276" t="n">
        <v>35000</v>
      </c>
    </row>
    <row r="20">
      <c r="A20" s="187" t="n">
        <v>45649</v>
      </c>
      <c r="B20" s="175" t="inlineStr">
        <is>
          <t>R101319426</t>
        </is>
      </c>
      <c r="C20" s="276" t="n">
        <v>35000</v>
      </c>
    </row>
    <row r="21">
      <c r="A21" s="187" t="n">
        <v>45667</v>
      </c>
      <c r="B21" s="175" t="inlineStr">
        <is>
          <t>R101329248</t>
        </is>
      </c>
      <c r="C21" s="276" t="n">
        <v>35000</v>
      </c>
    </row>
    <row r="22">
      <c r="A22" s="187" t="n">
        <v>45672</v>
      </c>
      <c r="B22" s="175" t="inlineStr">
        <is>
          <t>R101329247</t>
        </is>
      </c>
      <c r="C22" s="276" t="n">
        <v>35000</v>
      </c>
    </row>
    <row r="23">
      <c r="A23" s="187" t="n">
        <v>45684</v>
      </c>
      <c r="B23" s="175" t="inlineStr">
        <is>
          <t>R101329246</t>
        </is>
      </c>
      <c r="C23" s="276" t="n">
        <v>35000</v>
      </c>
    </row>
    <row r="24">
      <c r="A24" s="187" t="n">
        <v>45695</v>
      </c>
      <c r="B24" s="175" t="inlineStr">
        <is>
          <t>R101335679</t>
        </is>
      </c>
      <c r="C24" s="276" t="n">
        <v>35000</v>
      </c>
    </row>
    <row r="25">
      <c r="A25" s="187" t="n">
        <v>45707</v>
      </c>
      <c r="B25" s="175" t="inlineStr">
        <is>
          <t>R101335678</t>
        </is>
      </c>
      <c r="C25" s="276" t="n">
        <v>35000</v>
      </c>
    </row>
    <row r="26">
      <c r="A26" s="187" t="n">
        <v>45715</v>
      </c>
      <c r="B26" s="175" t="inlineStr">
        <is>
          <t>R101335677</t>
        </is>
      </c>
      <c r="C26" s="276" t="n">
        <v>35000</v>
      </c>
    </row>
    <row r="27">
      <c r="A27" s="187" t="n">
        <v>45727</v>
      </c>
      <c r="B27" s="175" t="inlineStr">
        <is>
          <t>R101345645</t>
        </is>
      </c>
      <c r="C27" s="276" t="n">
        <v>25000</v>
      </c>
    </row>
    <row r="28">
      <c r="A28" s="187" t="n">
        <v>45736</v>
      </c>
      <c r="B28" s="175" t="inlineStr">
        <is>
          <t>R101345646</t>
        </is>
      </c>
      <c r="C28" s="276" t="n">
        <v>25000</v>
      </c>
    </row>
    <row r="29">
      <c r="A29" s="187" t="n">
        <v>45746</v>
      </c>
      <c r="B29" s="175" t="inlineStr">
        <is>
          <t>R101345647</t>
        </is>
      </c>
      <c r="C29" s="276" t="n">
        <v>25000</v>
      </c>
    </row>
    <row r="30">
      <c r="A30" s="187" t="n">
        <v>45757</v>
      </c>
      <c r="B30" s="175" t="inlineStr">
        <is>
          <t>R101354621</t>
        </is>
      </c>
      <c r="C30" s="276" t="n">
        <v>25000</v>
      </c>
    </row>
    <row r="31">
      <c r="A31" s="187" t="n">
        <v>45768</v>
      </c>
      <c r="B31" s="175" t="inlineStr">
        <is>
          <t>R101354642</t>
        </is>
      </c>
      <c r="C31" s="276" t="n">
        <v>25000</v>
      </c>
    </row>
    <row r="32">
      <c r="A32" s="187" t="n">
        <v>45787</v>
      </c>
      <c r="B32" s="175" t="inlineStr">
        <is>
          <t>R101363388</t>
        </is>
      </c>
      <c r="C32" s="276" t="n">
        <v>25000</v>
      </c>
      <c r="D32" t="inlineStr">
        <is>
          <t xml:space="preserve">Эту удалили, взамен создал новую </t>
        </is>
      </c>
      <c r="E32" t="inlineStr">
        <is>
          <t>R101382344</t>
        </is>
      </c>
    </row>
    <row r="33">
      <c r="A33" s="187" t="n">
        <v>45794</v>
      </c>
      <c r="B33" s="175" t="inlineStr">
        <is>
          <t>R101363389</t>
        </is>
      </c>
      <c r="C33" s="276" t="n">
        <v>25000</v>
      </c>
    </row>
    <row r="34">
      <c r="A34" s="187" t="n">
        <v>45799</v>
      </c>
      <c r="B34" s="175" t="inlineStr">
        <is>
          <t>R101363390</t>
        </is>
      </c>
      <c r="C34" s="276" t="n">
        <v>25000</v>
      </c>
    </row>
    <row r="35">
      <c r="A35" s="187" t="n">
        <v>45807</v>
      </c>
      <c r="B35" s="175" t="inlineStr">
        <is>
          <t>R101363387</t>
        </is>
      </c>
      <c r="C35" s="276" t="n">
        <v>25000</v>
      </c>
    </row>
    <row r="36">
      <c r="A36" s="187" t="n">
        <v>45817</v>
      </c>
      <c r="B36" s="175" t="inlineStr">
        <is>
          <t>R101371866</t>
        </is>
      </c>
      <c r="C36" s="276" t="n">
        <v>28000</v>
      </c>
    </row>
    <row r="37">
      <c r="A37" s="187" t="n">
        <v>45829</v>
      </c>
      <c r="B37" s="175" t="inlineStr">
        <is>
          <t>R101371865</t>
        </is>
      </c>
      <c r="C37" s="276" t="n">
        <v>28000</v>
      </c>
    </row>
    <row r="38">
      <c r="A38" s="187" t="n">
        <v>45838</v>
      </c>
      <c r="B38" s="175" t="inlineStr">
        <is>
          <t>R101371864</t>
        </is>
      </c>
      <c r="C38" s="276" t="n">
        <v>28000</v>
      </c>
    </row>
    <row r="39">
      <c r="A39" s="187" t="n">
        <v>45849</v>
      </c>
      <c r="B39" s="175" t="inlineStr">
        <is>
          <t>R101381081</t>
        </is>
      </c>
      <c r="C39" s="276" t="n">
        <v>28000</v>
      </c>
    </row>
    <row r="40">
      <c r="A40" s="187" t="n">
        <v>45856</v>
      </c>
      <c r="B40" s="175" t="inlineStr">
        <is>
          <t>R101381080</t>
        </is>
      </c>
      <c r="C40" s="276" t="n">
        <v>28000</v>
      </c>
    </row>
    <row r="41">
      <c r="A41" s="187" t="n">
        <v>45868</v>
      </c>
      <c r="B41" s="175" t="inlineStr">
        <is>
          <t>R101381079</t>
        </is>
      </c>
      <c r="C41" s="276" t="n">
        <v>28000</v>
      </c>
    </row>
    <row r="42">
      <c r="A42" s="187" t="n">
        <v>45875</v>
      </c>
      <c r="B42" s="175" t="inlineStr">
        <is>
          <t>R101389218</t>
        </is>
      </c>
      <c r="C42" s="276" t="n">
        <v>28000</v>
      </c>
    </row>
    <row r="43">
      <c r="A43" s="187" t="n">
        <v>45884</v>
      </c>
      <c r="B43" s="175" t="inlineStr">
        <is>
          <t>R101389219</t>
        </is>
      </c>
      <c r="C43" s="276" t="n">
        <v>28000</v>
      </c>
    </row>
    <row r="44">
      <c r="A44" s="187" t="n">
        <v>45895</v>
      </c>
      <c r="B44" s="175" t="inlineStr">
        <is>
          <t>R101389220</t>
        </is>
      </c>
      <c r="C44" s="276" t="n">
        <v>28000</v>
      </c>
    </row>
    <row r="45">
      <c r="A45" s="187" t="n">
        <v>45903</v>
      </c>
      <c r="B45" s="175" t="inlineStr">
        <is>
          <t>R101398108</t>
        </is>
      </c>
      <c r="C45" s="276" t="n">
        <v>28000</v>
      </c>
    </row>
    <row r="46">
      <c r="A46" s="187" t="n">
        <v>45909</v>
      </c>
      <c r="B46" s="175" t="inlineStr">
        <is>
          <t>R101398109</t>
        </is>
      </c>
      <c r="C46" s="276" t="n">
        <v>28000</v>
      </c>
    </row>
    <row r="47">
      <c r="A47" s="187" t="n">
        <v>45918</v>
      </c>
      <c r="B47" s="175" t="inlineStr">
        <is>
          <t>R101398110</t>
        </is>
      </c>
      <c r="C47" s="276" t="n">
        <v>28000</v>
      </c>
    </row>
    <row r="48">
      <c r="A48" s="187" t="n">
        <v>45930</v>
      </c>
      <c r="B48" s="175" t="inlineStr">
        <is>
          <t>R101398111</t>
        </is>
      </c>
      <c r="C48" s="276" t="n">
        <v>28000</v>
      </c>
    </row>
  </sheetData>
  <autoFilter ref="A1:C29"/>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Gorlevich,Tatyana,MOSCOW,Transport Department</dc:creator>
  <dcterms:created xsi:type="dcterms:W3CDTF">2019-04-10T11:11:25Z</dcterms:created>
  <dcterms:modified xsi:type="dcterms:W3CDTF">2025-10-07T07:19:02Z</dcterms:modified>
  <cp:lastModifiedBy>Legkii,Andrei,RU-Moscow</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0x01010091AA4FA46FE2364288EC7D03B4CBFADF</vt:lpwstr>
  </property>
  <property name="AuthorIds_UIVersion_2048" fmtid="{D5CDD505-2E9C-101B-9397-08002B2CF9AE}" pid="3">
    <vt:lpwstr>49</vt:lpwstr>
  </property>
  <property name="MSIP_Label_1ada0a2f-b917-4d51-b0d0-d418a10c8b23_Enabled" fmtid="{D5CDD505-2E9C-101B-9397-08002B2CF9AE}" pid="4">
    <vt:lpwstr>True</vt:lpwstr>
  </property>
  <property name="MSIP_Label_1ada0a2f-b917-4d51-b0d0-d418a10c8b23_SiteId" fmtid="{D5CDD505-2E9C-101B-9397-08002B2CF9AE}" pid="5">
    <vt:lpwstr>12a3af23-a769-4654-847f-958f3d479f4a</vt:lpwstr>
  </property>
  <property name="MSIP_Label_1ada0a2f-b917-4d51-b0d0-d418a10c8b23_SetDate" fmtid="{D5CDD505-2E9C-101B-9397-08002B2CF9AE}" pid="6">
    <vt:lpwstr>2019-05-09T15:49:36.8972007Z</vt:lpwstr>
  </property>
  <property name="MSIP_Label_1ada0a2f-b917-4d51-b0d0-d418a10c8b23_Name" fmtid="{D5CDD505-2E9C-101B-9397-08002B2CF9AE}" pid="7">
    <vt:lpwstr>General Use</vt:lpwstr>
  </property>
  <property name="MSIP_Label_1ada0a2f-b917-4d51-b0d0-d418a10c8b23_Extended_MSFT_Method" fmtid="{D5CDD505-2E9C-101B-9397-08002B2CF9AE}" pid="8">
    <vt:lpwstr>Automatic</vt:lpwstr>
  </property>
  <property name="Sensitivity" fmtid="{D5CDD505-2E9C-101B-9397-08002B2CF9AE}" pid="9">
    <vt:lpwstr>General Use</vt:lpwstr>
  </property>
  <property name="MediaServiceImageTags" fmtid="{D5CDD505-2E9C-101B-9397-08002B2CF9AE}" pid="10">
    <vt:lpwstr/>
  </property>
  <property name="CustomUiType" fmtid="{D5CDD505-2E9C-101B-9397-08002B2CF9AE}" pid="11">
    <vt:lpwstr>2</vt:lpwstr>
  </property>
</Properties>
</file>