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y\OneDrive - University College London\Teaching\CASA0005\homework\"/>
    </mc:Choice>
  </mc:AlternateContent>
  <xr:revisionPtr revIDLastSave="0" documentId="13_ncr:1_{B60D1879-F60C-4ED1-8ABA-913BDCBC66D3}" xr6:coauthVersionLast="47" xr6:coauthVersionMax="47" xr10:uidLastSave="{00000000-0000-0000-0000-000000000000}"/>
  <bookViews>
    <workbookView xWindow="19095" yWindow="0" windowWidth="19410" windowHeight="20985" activeTab="1" xr2:uid="{10864EA3-0980-4079-A6AE-46B752D7E7B5}"/>
  </bookViews>
  <sheets>
    <sheet name="Moran I example" sheetId="3" r:id="rId1"/>
    <sheet name="Geary C example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31" i="4" l="1"/>
  <c r="N29" i="4"/>
  <c r="L29" i="4"/>
  <c r="N27" i="4"/>
  <c r="N26" i="4"/>
  <c r="L27" i="4"/>
  <c r="L26" i="4"/>
  <c r="H20" i="4"/>
  <c r="H22" i="4" s="1"/>
  <c r="N14" i="4"/>
  <c r="N15" i="4"/>
  <c r="N16" i="4"/>
  <c r="N17" i="4"/>
  <c r="M13" i="4"/>
  <c r="N18" i="4" s="1"/>
  <c r="E30" i="4"/>
  <c r="E40" i="4" s="1"/>
  <c r="C40" i="4"/>
  <c r="F28" i="4"/>
  <c r="C39" i="4"/>
  <c r="G28" i="4"/>
  <c r="G38" i="4" s="1"/>
  <c r="E36" i="4"/>
  <c r="F36" i="4"/>
  <c r="G36" i="4"/>
  <c r="H36" i="4"/>
  <c r="D37" i="4"/>
  <c r="E37" i="4"/>
  <c r="G37" i="4"/>
  <c r="H37" i="4"/>
  <c r="E38" i="4"/>
  <c r="F38" i="4"/>
  <c r="H38" i="4"/>
  <c r="F39" i="4"/>
  <c r="D40" i="4"/>
  <c r="F40" i="4"/>
  <c r="G40" i="4"/>
  <c r="D41" i="4"/>
  <c r="E41" i="4"/>
  <c r="H41" i="4"/>
  <c r="C41" i="4"/>
  <c r="C36" i="4"/>
  <c r="H30" i="4"/>
  <c r="H40" i="4" s="1"/>
  <c r="H29" i="4"/>
  <c r="H39" i="4" s="1"/>
  <c r="G31" i="4"/>
  <c r="G41" i="4" s="1"/>
  <c r="G29" i="4"/>
  <c r="G39" i="4" s="1"/>
  <c r="F31" i="4"/>
  <c r="F41" i="4" s="1"/>
  <c r="F30" i="4"/>
  <c r="F27" i="4"/>
  <c r="F37" i="4" s="1"/>
  <c r="E29" i="4"/>
  <c r="E39" i="4" s="1"/>
  <c r="E27" i="4"/>
  <c r="E26" i="4"/>
  <c r="D29" i="4"/>
  <c r="D39" i="4" s="1"/>
  <c r="D28" i="4"/>
  <c r="D38" i="4" s="1"/>
  <c r="D26" i="4"/>
  <c r="D36" i="4" s="1"/>
  <c r="C28" i="4"/>
  <c r="C38" i="4" s="1"/>
  <c r="C27" i="4"/>
  <c r="C37" i="4" s="1"/>
  <c r="M26" i="3"/>
  <c r="I36" i="4" l="1"/>
  <c r="N13" i="4"/>
  <c r="N20" i="4" s="1"/>
  <c r="I41" i="4"/>
  <c r="I37" i="4"/>
  <c r="I38" i="4"/>
  <c r="I39" i="4"/>
  <c r="I40" i="4"/>
  <c r="R33" i="3"/>
  <c r="Q33" i="3"/>
  <c r="P33" i="3"/>
  <c r="P31" i="3" s="1"/>
  <c r="O33" i="3"/>
  <c r="O31" i="3" s="1"/>
  <c r="Z31" i="3" s="1"/>
  <c r="N33" i="3"/>
  <c r="M33" i="3"/>
  <c r="T31" i="3"/>
  <c r="U31" i="3" s="1"/>
  <c r="T30" i="3"/>
  <c r="U30" i="3" s="1"/>
  <c r="T29" i="3"/>
  <c r="U29" i="3" s="1"/>
  <c r="T28" i="3"/>
  <c r="U28" i="3" s="1"/>
  <c r="T27" i="3"/>
  <c r="U27" i="3" s="1"/>
  <c r="T26" i="3"/>
  <c r="U26" i="3" s="1"/>
  <c r="U16" i="3"/>
  <c r="U19" i="3"/>
  <c r="U14" i="3"/>
  <c r="O19" i="3"/>
  <c r="Z19" i="3" s="1"/>
  <c r="Q19" i="3"/>
  <c r="AB19" i="3" s="1"/>
  <c r="R19" i="3"/>
  <c r="AC19" i="3" s="1"/>
  <c r="M19" i="3"/>
  <c r="X19" i="3" s="1"/>
  <c r="R16" i="3"/>
  <c r="AC16" i="3" s="1"/>
  <c r="R21" i="3"/>
  <c r="N21" i="3"/>
  <c r="O21" i="3"/>
  <c r="P21" i="3"/>
  <c r="Q21" i="3"/>
  <c r="M21" i="3"/>
  <c r="T15" i="3"/>
  <c r="T16" i="3"/>
  <c r="Q28" i="3" s="1"/>
  <c r="AB28" i="3" s="1"/>
  <c r="T17" i="3"/>
  <c r="U17" i="3" s="1"/>
  <c r="T18" i="3"/>
  <c r="Q30" i="3" s="1"/>
  <c r="AB30" i="3" s="1"/>
  <c r="T19" i="3"/>
  <c r="T14" i="3"/>
  <c r="E31" i="3"/>
  <c r="AA31" i="3" s="1"/>
  <c r="G30" i="3"/>
  <c r="E30" i="3"/>
  <c r="F29" i="3"/>
  <c r="D29" i="3"/>
  <c r="C29" i="3"/>
  <c r="F28" i="3"/>
  <c r="H15" i="3"/>
  <c r="E27" i="3" s="1"/>
  <c r="H16" i="3"/>
  <c r="B28" i="3" s="1"/>
  <c r="H17" i="3"/>
  <c r="G29" i="3" s="1"/>
  <c r="H18" i="3"/>
  <c r="D30" i="3" s="1"/>
  <c r="H19" i="3"/>
  <c r="F31" i="3" s="1"/>
  <c r="H14" i="3"/>
  <c r="D26" i="3" s="1"/>
  <c r="I43" i="4" l="1"/>
  <c r="M18" i="3"/>
  <c r="X18" i="3" s="1"/>
  <c r="P30" i="3"/>
  <c r="AA30" i="3"/>
  <c r="M30" i="3"/>
  <c r="X30" i="3" s="1"/>
  <c r="M14" i="3"/>
  <c r="X14" i="3" s="1"/>
  <c r="N14" i="3"/>
  <c r="Y14" i="3" s="1"/>
  <c r="Q14" i="3"/>
  <c r="O15" i="3"/>
  <c r="Z15" i="3" s="1"/>
  <c r="U15" i="3"/>
  <c r="Q26" i="3"/>
  <c r="AB26" i="3" s="1"/>
  <c r="C26" i="3"/>
  <c r="Y26" i="3" s="1"/>
  <c r="O18" i="3"/>
  <c r="Z18" i="3" s="1"/>
  <c r="C28" i="3"/>
  <c r="H28" i="3" s="1"/>
  <c r="O30" i="3"/>
  <c r="Z30" i="3" s="1"/>
  <c r="N30" i="3"/>
  <c r="Y30" i="3" s="1"/>
  <c r="U18" i="3"/>
  <c r="U20" i="3"/>
  <c r="P28" i="3"/>
  <c r="O26" i="3"/>
  <c r="Z26" i="3" s="1"/>
  <c r="P26" i="3"/>
  <c r="AA26" i="3" s="1"/>
  <c r="E28" i="3"/>
  <c r="R14" i="3"/>
  <c r="AC14" i="3" s="1"/>
  <c r="H31" i="3"/>
  <c r="H30" i="3"/>
  <c r="P29" i="3"/>
  <c r="AA29" i="3" s="1"/>
  <c r="M15" i="3"/>
  <c r="X15" i="3" s="1"/>
  <c r="M17" i="3"/>
  <c r="X17" i="3" s="1"/>
  <c r="Q29" i="3"/>
  <c r="AB29" i="3" s="1"/>
  <c r="R15" i="3"/>
  <c r="AC15" i="3" s="1"/>
  <c r="H21" i="3"/>
  <c r="Q16" i="3"/>
  <c r="AB16" i="3" s="1"/>
  <c r="O16" i="3"/>
  <c r="Z16" i="3" s="1"/>
  <c r="Q27" i="3"/>
  <c r="AB27" i="3" s="1"/>
  <c r="R17" i="3"/>
  <c r="AC17" i="3" s="1"/>
  <c r="O17" i="3"/>
  <c r="Z17" i="3" s="1"/>
  <c r="D27" i="3"/>
  <c r="Z27" i="3" s="1"/>
  <c r="Q17" i="3"/>
  <c r="AB17" i="3" s="1"/>
  <c r="B27" i="3"/>
  <c r="X27" i="3" s="1"/>
  <c r="P17" i="3"/>
  <c r="AA17" i="3" s="1"/>
  <c r="Q15" i="3"/>
  <c r="AB15" i="3" s="1"/>
  <c r="N28" i="3"/>
  <c r="O28" i="3"/>
  <c r="Z28" i="3" s="1"/>
  <c r="Q31" i="3"/>
  <c r="AB31" i="3" s="1"/>
  <c r="N18" i="3"/>
  <c r="Y18" i="3" s="1"/>
  <c r="M16" i="3"/>
  <c r="X16" i="3" s="1"/>
  <c r="R18" i="3"/>
  <c r="AC18" i="3" s="1"/>
  <c r="R31" i="3"/>
  <c r="AC31" i="3" s="1"/>
  <c r="P14" i="3"/>
  <c r="AA14" i="3" s="1"/>
  <c r="P18" i="3"/>
  <c r="AA18" i="3" s="1"/>
  <c r="P16" i="3"/>
  <c r="AA16" i="3" s="1"/>
  <c r="P15" i="3"/>
  <c r="AA15" i="3" s="1"/>
  <c r="P19" i="3"/>
  <c r="AA19" i="3" s="1"/>
  <c r="M29" i="3"/>
  <c r="X29" i="3" s="1"/>
  <c r="N29" i="3"/>
  <c r="Y29" i="3" s="1"/>
  <c r="M28" i="3"/>
  <c r="X28" i="3" s="1"/>
  <c r="O29" i="3"/>
  <c r="Z29" i="3" s="1"/>
  <c r="M27" i="3"/>
  <c r="M31" i="3"/>
  <c r="X31" i="3" s="1"/>
  <c r="N27" i="3"/>
  <c r="Y27" i="3" s="1"/>
  <c r="N31" i="3"/>
  <c r="Y31" i="3" s="1"/>
  <c r="X26" i="3"/>
  <c r="O27" i="3"/>
  <c r="N26" i="3"/>
  <c r="P27" i="3"/>
  <c r="AA27" i="3" s="1"/>
  <c r="U32" i="3"/>
  <c r="R26" i="3"/>
  <c r="AC26" i="3" s="1"/>
  <c r="R27" i="3"/>
  <c r="AC27" i="3" s="1"/>
  <c r="R28" i="3"/>
  <c r="AC28" i="3" s="1"/>
  <c r="R29" i="3"/>
  <c r="AC29" i="3" s="1"/>
  <c r="R30" i="3"/>
  <c r="AC30" i="3" s="1"/>
  <c r="N17" i="3"/>
  <c r="Y17" i="3" s="1"/>
  <c r="N16" i="3"/>
  <c r="Y16" i="3" s="1"/>
  <c r="AB14" i="3"/>
  <c r="Q18" i="3"/>
  <c r="AB18" i="3" s="1"/>
  <c r="O14" i="3"/>
  <c r="Z14" i="3" s="1"/>
  <c r="N15" i="3"/>
  <c r="Y15" i="3" s="1"/>
  <c r="N19" i="3"/>
  <c r="Y19" i="3" s="1"/>
  <c r="H29" i="3"/>
  <c r="H26" i="3" l="1"/>
  <c r="Y28" i="3"/>
  <c r="AA28" i="3"/>
  <c r="Z33" i="3"/>
  <c r="AH25" i="3" s="1"/>
  <c r="H27" i="3"/>
  <c r="H33" i="3" s="1"/>
  <c r="Z21" i="3"/>
  <c r="AH14" i="3" s="1"/>
</calcChain>
</file>

<file path=xl/sharedStrings.xml><?xml version="1.0" encoding="utf-8"?>
<sst xmlns="http://schemas.openxmlformats.org/spreadsheetml/2006/main" count="179" uniqueCount="48">
  <si>
    <t>W_ij</t>
  </si>
  <si>
    <t>Zone 1</t>
  </si>
  <si>
    <t>Zone 2</t>
  </si>
  <si>
    <t>Zone 3</t>
  </si>
  <si>
    <t>Zone 4</t>
  </si>
  <si>
    <t>Zone 5</t>
  </si>
  <si>
    <t>Zone 6</t>
  </si>
  <si>
    <t>X_i</t>
  </si>
  <si>
    <t>(X_i - X hat)</t>
  </si>
  <si>
    <t>^2</t>
  </si>
  <si>
    <t>X_ j</t>
  </si>
  <si>
    <t>(X_j - X hat)</t>
  </si>
  <si>
    <t>Sum</t>
  </si>
  <si>
    <t>N</t>
  </si>
  <si>
    <t>Sum of weights</t>
  </si>
  <si>
    <t>Moran's I</t>
  </si>
  <si>
    <t>N=6</t>
  </si>
  <si>
    <t xml:space="preserve">Row standardised </t>
  </si>
  <si>
    <t>Binary</t>
  </si>
  <si>
    <t>Deviation * the matrix</t>
  </si>
  <si>
    <t>Value of unit</t>
  </si>
  <si>
    <t>n</t>
  </si>
  <si>
    <t>Number of zones</t>
  </si>
  <si>
    <t xml:space="preserve">Bottom part </t>
  </si>
  <si>
    <t>x</t>
  </si>
  <si>
    <t>value of polygon</t>
  </si>
  <si>
    <t>x hat</t>
  </si>
  <si>
    <t>mean of values</t>
  </si>
  <si>
    <t>Top part:</t>
  </si>
  <si>
    <t>Sum of top part</t>
  </si>
  <si>
    <t>unit - mean</t>
  </si>
  <si>
    <t>unit</t>
  </si>
  <si>
    <t>unit-mean</t>
  </si>
  <si>
    <t>Deviation= (value of unit (here it's I) - mean)*(value of neighbour (here it's J)-mean)</t>
  </si>
  <si>
    <t>Value</t>
  </si>
  <si>
    <t xml:space="preserve">Differnce between zone and neighbour </t>
  </si>
  <si>
    <t>Multiply by weight</t>
  </si>
  <si>
    <t xml:space="preserve">Numerator </t>
  </si>
  <si>
    <t>mean (zˉ)</t>
  </si>
  <si>
    <t>Value (zi)</t>
  </si>
  <si>
    <t>(zi​−zˉ)^2</t>
  </si>
  <si>
    <t xml:space="preserve">Denominator </t>
  </si>
  <si>
    <t>Divide by 2</t>
  </si>
  <si>
    <r>
      <t xml:space="preserve">If your weights matrix is </t>
    </r>
    <r>
      <rPr>
        <b/>
        <sz val="11"/>
        <color theme="1"/>
        <rFont val="Calibri"/>
        <family val="2"/>
        <scheme val="minor"/>
      </rPr>
      <t>symmetric</t>
    </r>
    <r>
      <rPr>
        <sz val="11"/>
        <color theme="1"/>
        <rFont val="Calibri"/>
        <family val="2"/>
        <scheme val="minor"/>
      </rPr>
      <t xml:space="preserve"> then double counting so divide by 2</t>
    </r>
  </si>
  <si>
    <t xml:space="preserve">Final calculation </t>
  </si>
  <si>
    <t>n=6</t>
  </si>
  <si>
    <t>*</t>
  </si>
  <si>
    <t>Geary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</si>
</sst>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67236</xdr:colOff>
      <xdr:row>3</xdr:row>
      <xdr:rowOff>89647</xdr:rowOff>
    </xdr:from>
    <xdr:to>
      <xdr:col>7</xdr:col>
      <xdr:colOff>22283</xdr:colOff>
      <xdr:row>6</xdr:row>
      <xdr:rowOff>85134</xdr:rowOff>
    </xdr:to>
    <xdr:pic>
      <xdr:nvPicPr>
        <xdr:cNvPr id="2" name="Picture 1" descr=" I = \frac{N} {\sum_{i} \sum_{j} w_{ij}} \frac {\sum_{i} \sum_{j} w_{ij}(X_i-\bar X) (X_j-\bar X)} {\sum_{i} (X_i-\bar X)^2}  ">
          <a:extLst>
            <a:ext uri="{FF2B5EF4-FFF2-40B4-BE49-F238E27FC236}">
              <a16:creationId xmlns:a16="http://schemas.microsoft.com/office/drawing/2014/main" id="{4243E505-1C52-47E7-80F6-6BC3ACDB24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9824" y="463176"/>
          <a:ext cx="3966753" cy="5557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119530</xdr:colOff>
      <xdr:row>2</xdr:row>
      <xdr:rowOff>179294</xdr:rowOff>
    </xdr:from>
    <xdr:to>
      <xdr:col>2</xdr:col>
      <xdr:colOff>485589</xdr:colOff>
      <xdr:row>4</xdr:row>
      <xdr:rowOff>149412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FADB2B8D-2DB4-4FCE-84A8-283DDFE30F12}"/>
            </a:ext>
          </a:extLst>
        </xdr:cNvPr>
        <xdr:cNvSpPr/>
      </xdr:nvSpPr>
      <xdr:spPr>
        <a:xfrm>
          <a:off x="1344706" y="366059"/>
          <a:ext cx="366059" cy="343647"/>
        </a:xfrm>
        <a:prstGeom prst="rect">
          <a:avLst/>
        </a:prstGeom>
        <a:noFill/>
        <a:ln w="57150"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0</xdr:col>
      <xdr:colOff>0</xdr:colOff>
      <xdr:row>31</xdr:row>
      <xdr:rowOff>141942</xdr:rowOff>
    </xdr:from>
    <xdr:to>
      <xdr:col>0</xdr:col>
      <xdr:colOff>366059</xdr:colOff>
      <xdr:row>33</xdr:row>
      <xdr:rowOff>112060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FA567255-0B1E-4AAA-A827-E1C6F7C5A839}"/>
            </a:ext>
          </a:extLst>
        </xdr:cNvPr>
        <xdr:cNvSpPr/>
      </xdr:nvSpPr>
      <xdr:spPr>
        <a:xfrm>
          <a:off x="0" y="5371354"/>
          <a:ext cx="366059" cy="343647"/>
        </a:xfrm>
        <a:prstGeom prst="rect">
          <a:avLst/>
        </a:prstGeom>
        <a:noFill/>
        <a:ln w="57150"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0</xdr:col>
      <xdr:colOff>47812</xdr:colOff>
      <xdr:row>19</xdr:row>
      <xdr:rowOff>100107</xdr:rowOff>
    </xdr:from>
    <xdr:to>
      <xdr:col>0</xdr:col>
      <xdr:colOff>413871</xdr:colOff>
      <xdr:row>21</xdr:row>
      <xdr:rowOff>70224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90436557-336C-428C-A896-9BC8B16CF8A7}"/>
            </a:ext>
          </a:extLst>
        </xdr:cNvPr>
        <xdr:cNvSpPr/>
      </xdr:nvSpPr>
      <xdr:spPr>
        <a:xfrm>
          <a:off x="47812" y="3088342"/>
          <a:ext cx="366059" cy="343647"/>
        </a:xfrm>
        <a:prstGeom prst="rect">
          <a:avLst/>
        </a:prstGeom>
        <a:noFill/>
        <a:ln w="57150"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15</xdr:col>
      <xdr:colOff>313764</xdr:colOff>
      <xdr:row>3</xdr:row>
      <xdr:rowOff>32871</xdr:rowOff>
    </xdr:from>
    <xdr:to>
      <xdr:col>16</xdr:col>
      <xdr:colOff>552823</xdr:colOff>
      <xdr:row>5</xdr:row>
      <xdr:rowOff>2988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2C36933E-B8C9-4580-A629-488765EF6791}"/>
            </a:ext>
          </a:extLst>
        </xdr:cNvPr>
        <xdr:cNvSpPr/>
      </xdr:nvSpPr>
      <xdr:spPr>
        <a:xfrm>
          <a:off x="8613588" y="406400"/>
          <a:ext cx="851647" cy="343647"/>
        </a:xfrm>
        <a:prstGeom prst="rect">
          <a:avLst/>
        </a:prstGeom>
        <a:noFill/>
        <a:ln w="571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5</xdr:col>
      <xdr:colOff>499035</xdr:colOff>
      <xdr:row>19</xdr:row>
      <xdr:rowOff>88153</xdr:rowOff>
    </xdr:from>
    <xdr:to>
      <xdr:col>8</xdr:col>
      <xdr:colOff>127000</xdr:colOff>
      <xdr:row>21</xdr:row>
      <xdr:rowOff>58270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F6540213-8643-4C3D-B2A1-14CC49A379C9}"/>
            </a:ext>
          </a:extLst>
        </xdr:cNvPr>
        <xdr:cNvSpPr/>
      </xdr:nvSpPr>
      <xdr:spPr>
        <a:xfrm>
          <a:off x="3561976" y="3636682"/>
          <a:ext cx="1801906" cy="343647"/>
        </a:xfrm>
        <a:prstGeom prst="rect">
          <a:avLst/>
        </a:prstGeom>
        <a:noFill/>
        <a:ln w="57150"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5</xdr:col>
      <xdr:colOff>476623</xdr:colOff>
      <xdr:row>31</xdr:row>
      <xdr:rowOff>125505</xdr:rowOff>
    </xdr:from>
    <xdr:to>
      <xdr:col>8</xdr:col>
      <xdr:colOff>104589</xdr:colOff>
      <xdr:row>33</xdr:row>
      <xdr:rowOff>95623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B274C289-94B2-48A6-823C-BDB4E7C63C1C}"/>
            </a:ext>
          </a:extLst>
        </xdr:cNvPr>
        <xdr:cNvSpPr/>
      </xdr:nvSpPr>
      <xdr:spPr>
        <a:xfrm>
          <a:off x="3539564" y="5915211"/>
          <a:ext cx="1801907" cy="343647"/>
        </a:xfrm>
        <a:prstGeom prst="rect">
          <a:avLst/>
        </a:prstGeom>
        <a:noFill/>
        <a:ln w="57150"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 editAs="oneCell">
    <xdr:from>
      <xdr:col>11</xdr:col>
      <xdr:colOff>530412</xdr:colOff>
      <xdr:row>3</xdr:row>
      <xdr:rowOff>97119</xdr:rowOff>
    </xdr:from>
    <xdr:to>
      <xdr:col>18</xdr:col>
      <xdr:colOff>209047</xdr:colOff>
      <xdr:row>6</xdr:row>
      <xdr:rowOff>92606</xdr:rowOff>
    </xdr:to>
    <xdr:pic>
      <xdr:nvPicPr>
        <xdr:cNvPr id="9" name="Picture 8" descr=" I = \frac{N} {\sum_{i} \sum_{j} w_{ij}} \frac {\sum_{i} \sum_{j} w_{ij}(X_i-\bar X) (X_j-\bar X)} {\sum_{i} (X_i-\bar X)^2}  ">
          <a:extLst>
            <a:ext uri="{FF2B5EF4-FFF2-40B4-BE49-F238E27FC236}">
              <a16:creationId xmlns:a16="http://schemas.microsoft.com/office/drawing/2014/main" id="{1DDD3092-DD72-4E9C-BC35-9F9BD1D22E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9883" y="470648"/>
          <a:ext cx="3966753" cy="5557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409389</xdr:colOff>
      <xdr:row>4</xdr:row>
      <xdr:rowOff>155388</xdr:rowOff>
    </xdr:from>
    <xdr:to>
      <xdr:col>3</xdr:col>
      <xdr:colOff>242047</xdr:colOff>
      <xdr:row>6</xdr:row>
      <xdr:rowOff>125505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8644819A-96BA-4691-9AEB-8152A06A54C9}"/>
            </a:ext>
          </a:extLst>
        </xdr:cNvPr>
        <xdr:cNvSpPr/>
      </xdr:nvSpPr>
      <xdr:spPr>
        <a:xfrm>
          <a:off x="1021977" y="715682"/>
          <a:ext cx="1057835" cy="343647"/>
        </a:xfrm>
        <a:prstGeom prst="rect">
          <a:avLst/>
        </a:prstGeom>
        <a:noFill/>
        <a:ln w="57150"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19</xdr:col>
      <xdr:colOff>22410</xdr:colOff>
      <xdr:row>11</xdr:row>
      <xdr:rowOff>179295</xdr:rowOff>
    </xdr:from>
    <xdr:to>
      <xdr:col>19</xdr:col>
      <xdr:colOff>608104</xdr:colOff>
      <xdr:row>13</xdr:row>
      <xdr:rowOff>0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69F7A2B4-B14D-4147-8B9D-A0AFEE857A0A}"/>
            </a:ext>
          </a:extLst>
        </xdr:cNvPr>
        <xdr:cNvSpPr/>
      </xdr:nvSpPr>
      <xdr:spPr>
        <a:xfrm>
          <a:off x="10981763" y="2233707"/>
          <a:ext cx="585694" cy="194234"/>
        </a:xfrm>
        <a:prstGeom prst="rect">
          <a:avLst/>
        </a:prstGeom>
        <a:noFill/>
        <a:ln w="571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16</xdr:col>
      <xdr:colOff>585693</xdr:colOff>
      <xdr:row>3</xdr:row>
      <xdr:rowOff>35859</xdr:rowOff>
    </xdr:from>
    <xdr:to>
      <xdr:col>18</xdr:col>
      <xdr:colOff>212164</xdr:colOff>
      <xdr:row>5</xdr:row>
      <xdr:rowOff>5976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113E5154-590C-4041-95D0-75D3DCE73524}"/>
            </a:ext>
          </a:extLst>
        </xdr:cNvPr>
        <xdr:cNvSpPr/>
      </xdr:nvSpPr>
      <xdr:spPr>
        <a:xfrm>
          <a:off x="9498105" y="409388"/>
          <a:ext cx="851647" cy="343647"/>
        </a:xfrm>
        <a:prstGeom prst="rect">
          <a:avLst/>
        </a:prstGeom>
        <a:noFill/>
        <a:ln w="57150"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11</xdr:col>
      <xdr:colOff>5976</xdr:colOff>
      <xdr:row>19</xdr:row>
      <xdr:rowOff>150906</xdr:rowOff>
    </xdr:from>
    <xdr:to>
      <xdr:col>12</xdr:col>
      <xdr:colOff>59766</xdr:colOff>
      <xdr:row>21</xdr:row>
      <xdr:rowOff>37354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9319684B-C3AA-4EA5-A137-97A5197EE7D4}"/>
            </a:ext>
          </a:extLst>
        </xdr:cNvPr>
        <xdr:cNvSpPr/>
      </xdr:nvSpPr>
      <xdr:spPr>
        <a:xfrm>
          <a:off x="5855447" y="3139141"/>
          <a:ext cx="666378" cy="259978"/>
        </a:xfrm>
        <a:prstGeom prst="rect">
          <a:avLst/>
        </a:prstGeom>
        <a:noFill/>
        <a:ln w="57150"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15</xdr:col>
      <xdr:colOff>361576</xdr:colOff>
      <xdr:row>4</xdr:row>
      <xdr:rowOff>162859</xdr:rowOff>
    </xdr:from>
    <xdr:to>
      <xdr:col>17</xdr:col>
      <xdr:colOff>179294</xdr:colOff>
      <xdr:row>6</xdr:row>
      <xdr:rowOff>132976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617F367C-C46E-4E72-9471-1951608E57D6}"/>
            </a:ext>
          </a:extLst>
        </xdr:cNvPr>
        <xdr:cNvSpPr/>
      </xdr:nvSpPr>
      <xdr:spPr>
        <a:xfrm>
          <a:off x="8661400" y="723153"/>
          <a:ext cx="1042894" cy="343647"/>
        </a:xfrm>
        <a:prstGeom prst="rect">
          <a:avLst/>
        </a:prstGeom>
        <a:noFill/>
        <a:ln w="57150"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20</xdr:col>
      <xdr:colOff>5976</xdr:colOff>
      <xdr:row>11</xdr:row>
      <xdr:rowOff>173319</xdr:rowOff>
    </xdr:from>
    <xdr:to>
      <xdr:col>20</xdr:col>
      <xdr:colOff>567764</xdr:colOff>
      <xdr:row>13</xdr:row>
      <xdr:rowOff>44824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B1DA5CE3-C594-46F0-AEFA-E022E4471C72}"/>
            </a:ext>
          </a:extLst>
        </xdr:cNvPr>
        <xdr:cNvSpPr/>
      </xdr:nvSpPr>
      <xdr:spPr>
        <a:xfrm>
          <a:off x="11368741" y="1667437"/>
          <a:ext cx="561788" cy="245034"/>
        </a:xfrm>
        <a:prstGeom prst="rect">
          <a:avLst/>
        </a:prstGeom>
        <a:noFill/>
        <a:ln w="57150"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11</xdr:col>
      <xdr:colOff>16435</xdr:colOff>
      <xdr:row>31</xdr:row>
      <xdr:rowOff>161364</xdr:rowOff>
    </xdr:from>
    <xdr:to>
      <xdr:col>12</xdr:col>
      <xdr:colOff>70225</xdr:colOff>
      <xdr:row>33</xdr:row>
      <xdr:rowOff>47813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1681D953-0CF9-4BDD-B514-C1800AA9E671}"/>
            </a:ext>
          </a:extLst>
        </xdr:cNvPr>
        <xdr:cNvSpPr/>
      </xdr:nvSpPr>
      <xdr:spPr>
        <a:xfrm>
          <a:off x="5865906" y="5390776"/>
          <a:ext cx="666378" cy="259978"/>
        </a:xfrm>
        <a:prstGeom prst="rect">
          <a:avLst/>
        </a:prstGeom>
        <a:noFill/>
        <a:ln w="57150"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19</xdr:col>
      <xdr:colOff>25401</xdr:colOff>
      <xdr:row>23</xdr:row>
      <xdr:rowOff>174812</xdr:rowOff>
    </xdr:from>
    <xdr:to>
      <xdr:col>20</xdr:col>
      <xdr:colOff>65741</xdr:colOff>
      <xdr:row>25</xdr:row>
      <xdr:rowOff>16434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CC656C84-657F-4B00-A1D6-D1ED03A0D9A5}"/>
            </a:ext>
          </a:extLst>
        </xdr:cNvPr>
        <xdr:cNvSpPr/>
      </xdr:nvSpPr>
      <xdr:spPr>
        <a:xfrm>
          <a:off x="10775577" y="3910106"/>
          <a:ext cx="652929" cy="215152"/>
        </a:xfrm>
        <a:prstGeom prst="rect">
          <a:avLst/>
        </a:prstGeom>
        <a:noFill/>
        <a:ln w="571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20</xdr:col>
      <xdr:colOff>46317</xdr:colOff>
      <xdr:row>23</xdr:row>
      <xdr:rowOff>138954</xdr:rowOff>
    </xdr:from>
    <xdr:to>
      <xdr:col>20</xdr:col>
      <xdr:colOff>608105</xdr:colOff>
      <xdr:row>25</xdr:row>
      <xdr:rowOff>10458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2707F656-F18F-4E25-BF0E-CD2010C14712}"/>
            </a:ext>
          </a:extLst>
        </xdr:cNvPr>
        <xdr:cNvSpPr/>
      </xdr:nvSpPr>
      <xdr:spPr>
        <a:xfrm>
          <a:off x="11618258" y="3874248"/>
          <a:ext cx="561788" cy="245034"/>
        </a:xfrm>
        <a:prstGeom prst="rect">
          <a:avLst/>
        </a:prstGeom>
        <a:noFill/>
        <a:ln w="57150"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20</xdr:col>
      <xdr:colOff>82176</xdr:colOff>
      <xdr:row>18</xdr:row>
      <xdr:rowOff>164353</xdr:rowOff>
    </xdr:from>
    <xdr:to>
      <xdr:col>21</xdr:col>
      <xdr:colOff>31376</xdr:colOff>
      <xdr:row>20</xdr:row>
      <xdr:rowOff>35858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F62A3F06-B77B-449C-8984-0562E3A72B8B}"/>
            </a:ext>
          </a:extLst>
        </xdr:cNvPr>
        <xdr:cNvSpPr/>
      </xdr:nvSpPr>
      <xdr:spPr>
        <a:xfrm>
          <a:off x="11654117" y="2965824"/>
          <a:ext cx="561788" cy="245034"/>
        </a:xfrm>
        <a:prstGeom prst="rect">
          <a:avLst/>
        </a:prstGeom>
        <a:noFill/>
        <a:ln w="57150"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20</xdr:col>
      <xdr:colOff>85164</xdr:colOff>
      <xdr:row>30</xdr:row>
      <xdr:rowOff>167342</xdr:rowOff>
    </xdr:from>
    <xdr:to>
      <xdr:col>21</xdr:col>
      <xdr:colOff>34364</xdr:colOff>
      <xdr:row>32</xdr:row>
      <xdr:rowOff>38847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F47CB9C3-0E9C-4DFC-A99D-F31DCAA461D4}"/>
            </a:ext>
          </a:extLst>
        </xdr:cNvPr>
        <xdr:cNvSpPr/>
      </xdr:nvSpPr>
      <xdr:spPr>
        <a:xfrm>
          <a:off x="11657105" y="5209989"/>
          <a:ext cx="561788" cy="245034"/>
        </a:xfrm>
        <a:prstGeom prst="rect">
          <a:avLst/>
        </a:prstGeom>
        <a:noFill/>
        <a:ln w="57150"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24</xdr:col>
      <xdr:colOff>560294</xdr:colOff>
      <xdr:row>19</xdr:row>
      <xdr:rowOff>149412</xdr:rowOff>
    </xdr:from>
    <xdr:to>
      <xdr:col>26</xdr:col>
      <xdr:colOff>1495</xdr:colOff>
      <xdr:row>21</xdr:row>
      <xdr:rowOff>35860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F976AC62-0064-49A6-92AF-CEDC555A4568}"/>
            </a:ext>
          </a:extLst>
        </xdr:cNvPr>
        <xdr:cNvSpPr/>
      </xdr:nvSpPr>
      <xdr:spPr>
        <a:xfrm>
          <a:off x="14582588" y="3511177"/>
          <a:ext cx="666378" cy="259977"/>
        </a:xfrm>
        <a:prstGeom prst="rect">
          <a:avLst/>
        </a:prstGeom>
        <a:noFill/>
        <a:ln w="57150"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24</xdr:col>
      <xdr:colOff>570753</xdr:colOff>
      <xdr:row>31</xdr:row>
      <xdr:rowOff>159870</xdr:rowOff>
    </xdr:from>
    <xdr:to>
      <xdr:col>26</xdr:col>
      <xdr:colOff>11954</xdr:colOff>
      <xdr:row>33</xdr:row>
      <xdr:rowOff>46319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6A51AFF7-86C1-458F-AAA6-3DBBA326E4FE}"/>
            </a:ext>
          </a:extLst>
        </xdr:cNvPr>
        <xdr:cNvSpPr/>
      </xdr:nvSpPr>
      <xdr:spPr>
        <a:xfrm>
          <a:off x="14593047" y="5762811"/>
          <a:ext cx="666378" cy="259979"/>
        </a:xfrm>
        <a:prstGeom prst="rect">
          <a:avLst/>
        </a:prstGeom>
        <a:noFill/>
        <a:ln w="57150"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24</xdr:col>
      <xdr:colOff>455706</xdr:colOff>
      <xdr:row>19</xdr:row>
      <xdr:rowOff>112059</xdr:rowOff>
    </xdr:from>
    <xdr:to>
      <xdr:col>26</xdr:col>
      <xdr:colOff>82176</xdr:colOff>
      <xdr:row>21</xdr:row>
      <xdr:rowOff>82176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4EFA7848-0007-4BC0-BEF3-3D3A3729E874}"/>
            </a:ext>
          </a:extLst>
        </xdr:cNvPr>
        <xdr:cNvSpPr/>
      </xdr:nvSpPr>
      <xdr:spPr>
        <a:xfrm>
          <a:off x="14478000" y="3473824"/>
          <a:ext cx="851647" cy="343646"/>
        </a:xfrm>
        <a:prstGeom prst="rect">
          <a:avLst/>
        </a:prstGeom>
        <a:noFill/>
        <a:ln w="571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24</xdr:col>
      <xdr:colOff>518459</xdr:colOff>
      <xdr:row>31</xdr:row>
      <xdr:rowOff>129987</xdr:rowOff>
    </xdr:from>
    <xdr:to>
      <xdr:col>26</xdr:col>
      <xdr:colOff>144929</xdr:colOff>
      <xdr:row>33</xdr:row>
      <xdr:rowOff>100105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43D41870-9830-4257-85E2-8C9964F5755C}"/>
            </a:ext>
          </a:extLst>
        </xdr:cNvPr>
        <xdr:cNvSpPr/>
      </xdr:nvSpPr>
      <xdr:spPr>
        <a:xfrm>
          <a:off x="14540753" y="5732928"/>
          <a:ext cx="851647" cy="343648"/>
        </a:xfrm>
        <a:prstGeom prst="rect">
          <a:avLst/>
        </a:prstGeom>
        <a:noFill/>
        <a:ln w="571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16</xdr:col>
      <xdr:colOff>487083</xdr:colOff>
      <xdr:row>2</xdr:row>
      <xdr:rowOff>59764</xdr:rowOff>
    </xdr:from>
    <xdr:to>
      <xdr:col>23</xdr:col>
      <xdr:colOff>605118</xdr:colOff>
      <xdr:row>10</xdr:row>
      <xdr:rowOff>59765</xdr:rowOff>
    </xdr:to>
    <xdr:cxnSp macro="">
      <xdr:nvCxnSpPr>
        <xdr:cNvPr id="26" name="Straight Arrow Connector 25">
          <a:extLst>
            <a:ext uri="{FF2B5EF4-FFF2-40B4-BE49-F238E27FC236}">
              <a16:creationId xmlns:a16="http://schemas.microsoft.com/office/drawing/2014/main" id="{00CF8ED3-6CD5-4BA5-8484-6C85F9DC51B1}"/>
            </a:ext>
          </a:extLst>
        </xdr:cNvPr>
        <xdr:cNvCxnSpPr>
          <a:stCxn id="33" idx="1"/>
        </xdr:cNvCxnSpPr>
      </xdr:nvCxnSpPr>
      <xdr:spPr>
        <a:xfrm>
          <a:off x="10691907" y="433293"/>
          <a:ext cx="4615329" cy="149411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108323</xdr:colOff>
      <xdr:row>0</xdr:row>
      <xdr:rowOff>63500</xdr:rowOff>
    </xdr:from>
    <xdr:to>
      <xdr:col>18</xdr:col>
      <xdr:colOff>388471</xdr:colOff>
      <xdr:row>1</xdr:row>
      <xdr:rowOff>82175</xdr:rowOff>
    </xdr:to>
    <xdr:sp macro="" textlink="">
      <xdr:nvSpPr>
        <xdr:cNvPr id="29" name="Right Brace 28">
          <a:extLst>
            <a:ext uri="{FF2B5EF4-FFF2-40B4-BE49-F238E27FC236}">
              <a16:creationId xmlns:a16="http://schemas.microsoft.com/office/drawing/2014/main" id="{CEDECB0D-6714-4FBA-BCBF-096BB748735F}"/>
            </a:ext>
          </a:extLst>
        </xdr:cNvPr>
        <xdr:cNvSpPr/>
      </xdr:nvSpPr>
      <xdr:spPr>
        <a:xfrm rot="16200000">
          <a:off x="9058089" y="-1199031"/>
          <a:ext cx="205440" cy="2730501"/>
        </a:xfrm>
        <a:prstGeom prst="rightBrace">
          <a:avLst>
            <a:gd name="adj1" fmla="val 11111"/>
            <a:gd name="adj2" fmla="val 62053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15</xdr:col>
      <xdr:colOff>14941</xdr:colOff>
      <xdr:row>2</xdr:row>
      <xdr:rowOff>59764</xdr:rowOff>
    </xdr:from>
    <xdr:to>
      <xdr:col>18</xdr:col>
      <xdr:colOff>346638</xdr:colOff>
      <xdr:row>2</xdr:row>
      <xdr:rowOff>144926</xdr:rowOff>
    </xdr:to>
    <xdr:sp macro="" textlink="">
      <xdr:nvSpPr>
        <xdr:cNvPr id="33" name="Right Brace 32">
          <a:extLst>
            <a:ext uri="{FF2B5EF4-FFF2-40B4-BE49-F238E27FC236}">
              <a16:creationId xmlns:a16="http://schemas.microsoft.com/office/drawing/2014/main" id="{42F546FC-2EDF-4ECA-97F3-51E94FEB3ABC}"/>
            </a:ext>
          </a:extLst>
        </xdr:cNvPr>
        <xdr:cNvSpPr/>
      </xdr:nvSpPr>
      <xdr:spPr>
        <a:xfrm rot="16200000">
          <a:off x="10649326" y="-608857"/>
          <a:ext cx="85162" cy="2169462"/>
        </a:xfrm>
        <a:prstGeom prst="rightBrace">
          <a:avLst>
            <a:gd name="adj1" fmla="val 11111"/>
            <a:gd name="adj2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16</xdr:col>
      <xdr:colOff>577505</xdr:colOff>
      <xdr:row>0</xdr:row>
      <xdr:rowOff>63499</xdr:rowOff>
    </xdr:from>
    <xdr:to>
      <xdr:col>24</xdr:col>
      <xdr:colOff>455706</xdr:colOff>
      <xdr:row>20</xdr:row>
      <xdr:rowOff>97118</xdr:rowOff>
    </xdr:to>
    <xdr:cxnSp macro="">
      <xdr:nvCxnSpPr>
        <xdr:cNvPr id="36" name="Straight Arrow Connector 35">
          <a:extLst>
            <a:ext uri="{FF2B5EF4-FFF2-40B4-BE49-F238E27FC236}">
              <a16:creationId xmlns:a16="http://schemas.microsoft.com/office/drawing/2014/main" id="{CB72429F-97AF-4794-ADE2-572A2B2AED02}"/>
            </a:ext>
          </a:extLst>
        </xdr:cNvPr>
        <xdr:cNvCxnSpPr>
          <a:stCxn id="29" idx="1"/>
          <a:endCxn id="23" idx="1"/>
        </xdr:cNvCxnSpPr>
      </xdr:nvCxnSpPr>
      <xdr:spPr>
        <a:xfrm>
          <a:off x="9489917" y="63499"/>
          <a:ext cx="4988083" cy="376891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270435</xdr:colOff>
      <xdr:row>6</xdr:row>
      <xdr:rowOff>132976</xdr:rowOff>
    </xdr:from>
    <xdr:to>
      <xdr:col>20</xdr:col>
      <xdr:colOff>363070</xdr:colOff>
      <xdr:row>18</xdr:row>
      <xdr:rowOff>164353</xdr:rowOff>
    </xdr:to>
    <xdr:cxnSp macro="">
      <xdr:nvCxnSpPr>
        <xdr:cNvPr id="39" name="Straight Arrow Connector 38">
          <a:extLst>
            <a:ext uri="{FF2B5EF4-FFF2-40B4-BE49-F238E27FC236}">
              <a16:creationId xmlns:a16="http://schemas.microsoft.com/office/drawing/2014/main" id="{4292E316-F9C3-4355-8AA1-61BA3AE9ECC3}"/>
            </a:ext>
          </a:extLst>
        </xdr:cNvPr>
        <xdr:cNvCxnSpPr>
          <a:stCxn id="14" idx="2"/>
          <a:endCxn id="19" idx="0"/>
        </xdr:cNvCxnSpPr>
      </xdr:nvCxnSpPr>
      <xdr:spPr>
        <a:xfrm>
          <a:off x="9182847" y="1253564"/>
          <a:ext cx="2752164" cy="227255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216647</xdr:colOff>
      <xdr:row>3</xdr:row>
      <xdr:rowOff>149412</xdr:rowOff>
    </xdr:from>
    <xdr:to>
      <xdr:col>30</xdr:col>
      <xdr:colOff>104588</xdr:colOff>
      <xdr:row>13</xdr:row>
      <xdr:rowOff>29883</xdr:rowOff>
    </xdr:to>
    <xdr:cxnSp macro="">
      <xdr:nvCxnSpPr>
        <xdr:cNvPr id="42" name="Straight Arrow Connector 41">
          <a:extLst>
            <a:ext uri="{FF2B5EF4-FFF2-40B4-BE49-F238E27FC236}">
              <a16:creationId xmlns:a16="http://schemas.microsoft.com/office/drawing/2014/main" id="{B31EEE61-2CC8-45C8-9C9F-28ED2C460C32}"/>
            </a:ext>
          </a:extLst>
        </xdr:cNvPr>
        <xdr:cNvCxnSpPr/>
      </xdr:nvCxnSpPr>
      <xdr:spPr>
        <a:xfrm>
          <a:off x="7291294" y="709706"/>
          <a:ext cx="10511118" cy="174811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234576</xdr:colOff>
      <xdr:row>6</xdr:row>
      <xdr:rowOff>122518</xdr:rowOff>
    </xdr:from>
    <xdr:to>
      <xdr:col>30</xdr:col>
      <xdr:colOff>22411</xdr:colOff>
      <xdr:row>14</xdr:row>
      <xdr:rowOff>89647</xdr:rowOff>
    </xdr:to>
    <xdr:cxnSp macro="">
      <xdr:nvCxnSpPr>
        <xdr:cNvPr id="45" name="Straight Arrow Connector 44">
          <a:extLst>
            <a:ext uri="{FF2B5EF4-FFF2-40B4-BE49-F238E27FC236}">
              <a16:creationId xmlns:a16="http://schemas.microsoft.com/office/drawing/2014/main" id="{369D4FC3-5A9B-4510-A6DD-69EE93A50CBF}"/>
            </a:ext>
          </a:extLst>
        </xdr:cNvPr>
        <xdr:cNvCxnSpPr/>
      </xdr:nvCxnSpPr>
      <xdr:spPr>
        <a:xfrm>
          <a:off x="7309223" y="1243106"/>
          <a:ext cx="10411012" cy="146124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495300</xdr:colOff>
      <xdr:row>2</xdr:row>
      <xdr:rowOff>38100</xdr:rowOff>
    </xdr:from>
    <xdr:to>
      <xdr:col>7</xdr:col>
      <xdr:colOff>515657</xdr:colOff>
      <xdr:row>6</xdr:row>
      <xdr:rowOff>19154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1BAA0D2-0ED0-D3AE-E829-740CCE8B2F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17474" y="419100"/>
          <a:ext cx="3449357" cy="743054"/>
        </a:xfrm>
        <a:prstGeom prst="rect">
          <a:avLst/>
        </a:prstGeom>
      </xdr:spPr>
    </xdr:pic>
    <xdr:clientData/>
  </xdr:twoCellAnchor>
  <xdr:twoCellAnchor>
    <xdr:from>
      <xdr:col>7</xdr:col>
      <xdr:colOff>301487</xdr:colOff>
      <xdr:row>20</xdr:row>
      <xdr:rowOff>134592</xdr:rowOff>
    </xdr:from>
    <xdr:to>
      <xdr:col>8</xdr:col>
      <xdr:colOff>57946</xdr:colOff>
      <xdr:row>22</xdr:row>
      <xdr:rowOff>104710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B2389CF8-1428-4BD8-956F-56DD760AFD6C}"/>
            </a:ext>
          </a:extLst>
        </xdr:cNvPr>
        <xdr:cNvSpPr/>
      </xdr:nvSpPr>
      <xdr:spPr>
        <a:xfrm>
          <a:off x="5188226" y="3944592"/>
          <a:ext cx="369372" cy="351118"/>
        </a:xfrm>
        <a:prstGeom prst="rect">
          <a:avLst/>
        </a:prstGeom>
        <a:noFill/>
        <a:ln w="57150"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3</xdr:col>
      <xdr:colOff>581025</xdr:colOff>
      <xdr:row>4</xdr:row>
      <xdr:rowOff>47625</xdr:rowOff>
    </xdr:from>
    <xdr:to>
      <xdr:col>4</xdr:col>
      <xdr:colOff>337484</xdr:colOff>
      <xdr:row>6</xdr:row>
      <xdr:rowOff>17743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B9D78710-E487-417F-91B5-A953FFAEC5D3}"/>
            </a:ext>
          </a:extLst>
        </xdr:cNvPr>
        <xdr:cNvSpPr/>
      </xdr:nvSpPr>
      <xdr:spPr>
        <a:xfrm>
          <a:off x="2409825" y="809625"/>
          <a:ext cx="366059" cy="351118"/>
        </a:xfrm>
        <a:prstGeom prst="rect">
          <a:avLst/>
        </a:prstGeom>
        <a:noFill/>
        <a:ln w="57150"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6</xdr:col>
      <xdr:colOff>604630</xdr:colOff>
      <xdr:row>2</xdr:row>
      <xdr:rowOff>86967</xdr:rowOff>
    </xdr:from>
    <xdr:to>
      <xdr:col>7</xdr:col>
      <xdr:colOff>474772</xdr:colOff>
      <xdr:row>4</xdr:row>
      <xdr:rowOff>57084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86A44223-CC7A-48D4-83F1-79A361782DA4}"/>
            </a:ext>
          </a:extLst>
        </xdr:cNvPr>
        <xdr:cNvSpPr/>
      </xdr:nvSpPr>
      <xdr:spPr>
        <a:xfrm>
          <a:off x="4878456" y="467967"/>
          <a:ext cx="847490" cy="351117"/>
        </a:xfrm>
        <a:prstGeom prst="rect">
          <a:avLst/>
        </a:prstGeom>
        <a:noFill/>
        <a:ln w="571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3</xdr:col>
      <xdr:colOff>0</xdr:colOff>
      <xdr:row>2</xdr:row>
      <xdr:rowOff>132522</xdr:rowOff>
    </xdr:from>
    <xdr:to>
      <xdr:col>7</xdr:col>
      <xdr:colOff>372717</xdr:colOff>
      <xdr:row>23</xdr:row>
      <xdr:rowOff>149087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F1DBE82C-9B42-48E4-A95A-FC29C6D1D3DA}"/>
            </a:ext>
          </a:extLst>
        </xdr:cNvPr>
        <xdr:cNvCxnSpPr/>
      </xdr:nvCxnSpPr>
      <xdr:spPr>
        <a:xfrm flipH="1">
          <a:off x="2435087" y="513522"/>
          <a:ext cx="3188804" cy="401706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505239</xdr:colOff>
      <xdr:row>2</xdr:row>
      <xdr:rowOff>82827</xdr:rowOff>
    </xdr:from>
    <xdr:to>
      <xdr:col>6</xdr:col>
      <xdr:colOff>613075</xdr:colOff>
      <xdr:row>4</xdr:row>
      <xdr:rowOff>52944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75772E34-AA3A-47F0-9FFA-D3ED40A75AC0}"/>
            </a:ext>
          </a:extLst>
        </xdr:cNvPr>
        <xdr:cNvSpPr/>
      </xdr:nvSpPr>
      <xdr:spPr>
        <a:xfrm>
          <a:off x="4166152" y="463827"/>
          <a:ext cx="720749" cy="351117"/>
        </a:xfrm>
        <a:prstGeom prst="rect">
          <a:avLst/>
        </a:prstGeom>
        <a:noFill/>
        <a:ln w="57150"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</xdr:col>
      <xdr:colOff>240196</xdr:colOff>
      <xdr:row>3</xdr:row>
      <xdr:rowOff>107674</xdr:rowOff>
    </xdr:from>
    <xdr:to>
      <xdr:col>6</xdr:col>
      <xdr:colOff>405848</xdr:colOff>
      <xdr:row>32</xdr:row>
      <xdr:rowOff>33130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FAF0C279-0425-428C-AA7E-B1EF78D66621}"/>
            </a:ext>
          </a:extLst>
        </xdr:cNvPr>
        <xdr:cNvCxnSpPr/>
      </xdr:nvCxnSpPr>
      <xdr:spPr>
        <a:xfrm flipH="1">
          <a:off x="853109" y="679174"/>
          <a:ext cx="3826565" cy="544995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488673</xdr:colOff>
      <xdr:row>1</xdr:row>
      <xdr:rowOff>173935</xdr:rowOff>
    </xdr:from>
    <xdr:to>
      <xdr:col>8</xdr:col>
      <xdr:colOff>339587</xdr:colOff>
      <xdr:row>4</xdr:row>
      <xdr:rowOff>82760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8CBA78C2-350B-4520-8DC6-7217FBF42D60}"/>
            </a:ext>
          </a:extLst>
        </xdr:cNvPr>
        <xdr:cNvSpPr/>
      </xdr:nvSpPr>
      <xdr:spPr>
        <a:xfrm>
          <a:off x="3536673" y="364435"/>
          <a:ext cx="2302566" cy="480325"/>
        </a:xfrm>
        <a:prstGeom prst="rect">
          <a:avLst/>
        </a:prstGeom>
        <a:noFill/>
        <a:ln w="57150">
          <a:solidFill>
            <a:srgbClr val="92D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>
            <a:solidFill>
              <a:schemeClr val="bg2">
                <a:lumMod val="25000"/>
              </a:schemeClr>
            </a:solidFill>
          </a:endParaRPr>
        </a:p>
      </xdr:txBody>
    </xdr:sp>
    <xdr:clientData/>
  </xdr:twoCellAnchor>
  <xdr:twoCellAnchor>
    <xdr:from>
      <xdr:col>6</xdr:col>
      <xdr:colOff>422413</xdr:colOff>
      <xdr:row>41</xdr:row>
      <xdr:rowOff>182217</xdr:rowOff>
    </xdr:from>
    <xdr:to>
      <xdr:col>9</xdr:col>
      <xdr:colOff>41413</xdr:colOff>
      <xdr:row>43</xdr:row>
      <xdr:rowOff>82826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F3CCBDD8-2362-49E2-ABA9-077284F9B90A}"/>
            </a:ext>
          </a:extLst>
        </xdr:cNvPr>
        <xdr:cNvSpPr/>
      </xdr:nvSpPr>
      <xdr:spPr>
        <a:xfrm>
          <a:off x="4696239" y="7802217"/>
          <a:ext cx="1457739" cy="281609"/>
        </a:xfrm>
        <a:prstGeom prst="rect">
          <a:avLst/>
        </a:prstGeom>
        <a:noFill/>
        <a:ln w="57150">
          <a:solidFill>
            <a:srgbClr val="92D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>
            <a:solidFill>
              <a:schemeClr val="bg2">
                <a:lumMod val="25000"/>
              </a:schemeClr>
            </a:solidFill>
          </a:endParaRPr>
        </a:p>
      </xdr:txBody>
    </xdr:sp>
    <xdr:clientData/>
  </xdr:twoCellAnchor>
  <xdr:twoCellAnchor>
    <xdr:from>
      <xdr:col>5</xdr:col>
      <xdr:colOff>140804</xdr:colOff>
      <xdr:row>4</xdr:row>
      <xdr:rowOff>99392</xdr:rowOff>
    </xdr:from>
    <xdr:to>
      <xdr:col>7</xdr:col>
      <xdr:colOff>356152</xdr:colOff>
      <xdr:row>6</xdr:row>
      <xdr:rowOff>8284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8AC722CD-86B0-47D7-9E88-5C3121E24340}"/>
            </a:ext>
          </a:extLst>
        </xdr:cNvPr>
        <xdr:cNvSpPr/>
      </xdr:nvSpPr>
      <xdr:spPr>
        <a:xfrm>
          <a:off x="3801717" y="861392"/>
          <a:ext cx="1441174" cy="289892"/>
        </a:xfrm>
        <a:prstGeom prst="rect">
          <a:avLst/>
        </a:prstGeom>
        <a:noFill/>
        <a:ln w="57150">
          <a:solidFill>
            <a:schemeClr val="accent5">
              <a:lumMod val="40000"/>
              <a:lumOff val="6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>
            <a:solidFill>
              <a:schemeClr val="bg2">
                <a:lumMod val="25000"/>
              </a:schemeClr>
            </a:solidFill>
          </a:endParaRPr>
        </a:p>
      </xdr:txBody>
    </xdr:sp>
    <xdr:clientData/>
  </xdr:twoCellAnchor>
  <xdr:twoCellAnchor>
    <xdr:from>
      <xdr:col>12</xdr:col>
      <xdr:colOff>0</xdr:colOff>
      <xdr:row>18</xdr:row>
      <xdr:rowOff>165652</xdr:rowOff>
    </xdr:from>
    <xdr:to>
      <xdr:col>14</xdr:col>
      <xdr:colOff>215348</xdr:colOff>
      <xdr:row>20</xdr:row>
      <xdr:rowOff>74544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8966D4E2-2881-4CF2-8315-72C8D8EFF052}"/>
            </a:ext>
          </a:extLst>
        </xdr:cNvPr>
        <xdr:cNvSpPr/>
      </xdr:nvSpPr>
      <xdr:spPr>
        <a:xfrm>
          <a:off x="7951304" y="3594652"/>
          <a:ext cx="1441174" cy="289892"/>
        </a:xfrm>
        <a:prstGeom prst="rect">
          <a:avLst/>
        </a:prstGeom>
        <a:noFill/>
        <a:ln w="57150">
          <a:solidFill>
            <a:schemeClr val="accent5">
              <a:lumMod val="40000"/>
              <a:lumOff val="6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>
            <a:solidFill>
              <a:schemeClr val="bg2">
                <a:lumMod val="25000"/>
              </a:schemeClr>
            </a:solidFill>
          </a:endParaRPr>
        </a:p>
      </xdr:txBody>
    </xdr:sp>
    <xdr:clientData/>
  </xdr:twoCellAnchor>
  <xdr:twoCellAnchor>
    <xdr:from>
      <xdr:col>3</xdr:col>
      <xdr:colOff>447261</xdr:colOff>
      <xdr:row>2</xdr:row>
      <xdr:rowOff>115957</xdr:rowOff>
    </xdr:from>
    <xdr:to>
      <xdr:col>4</xdr:col>
      <xdr:colOff>203720</xdr:colOff>
      <xdr:row>4</xdr:row>
      <xdr:rowOff>86075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34B148A0-EFC7-4E98-AA74-8528AD1E0A64}"/>
            </a:ext>
          </a:extLst>
        </xdr:cNvPr>
        <xdr:cNvSpPr/>
      </xdr:nvSpPr>
      <xdr:spPr>
        <a:xfrm>
          <a:off x="2882348" y="496957"/>
          <a:ext cx="369372" cy="351118"/>
        </a:xfrm>
        <a:prstGeom prst="rect">
          <a:avLst/>
        </a:prstGeom>
        <a:noFill/>
        <a:ln w="57150"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0</xdr:col>
      <xdr:colOff>0</xdr:colOff>
      <xdr:row>18</xdr:row>
      <xdr:rowOff>132522</xdr:rowOff>
    </xdr:from>
    <xdr:to>
      <xdr:col>0</xdr:col>
      <xdr:colOff>369372</xdr:colOff>
      <xdr:row>20</xdr:row>
      <xdr:rowOff>102640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9F1C8355-DFE2-487B-8F5C-5B6B822D22B5}"/>
            </a:ext>
          </a:extLst>
        </xdr:cNvPr>
        <xdr:cNvSpPr/>
      </xdr:nvSpPr>
      <xdr:spPr>
        <a:xfrm>
          <a:off x="0" y="3561522"/>
          <a:ext cx="369372" cy="351118"/>
        </a:xfrm>
        <a:prstGeom prst="rect">
          <a:avLst/>
        </a:prstGeom>
        <a:noFill/>
        <a:ln w="57150"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7</xdr:col>
      <xdr:colOff>314739</xdr:colOff>
      <xdr:row>6</xdr:row>
      <xdr:rowOff>57978</xdr:rowOff>
    </xdr:from>
    <xdr:to>
      <xdr:col>11</xdr:col>
      <xdr:colOff>538370</xdr:colOff>
      <xdr:row>18</xdr:row>
      <xdr:rowOff>173935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C8AC274B-FAB9-42CF-9B74-9BCF313E4DA8}"/>
            </a:ext>
          </a:extLst>
        </xdr:cNvPr>
        <xdr:cNvCxnSpPr/>
      </xdr:nvCxnSpPr>
      <xdr:spPr>
        <a:xfrm>
          <a:off x="5565913" y="1200978"/>
          <a:ext cx="2675283" cy="240195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8445F-C5AC-4765-895A-655DD8F47285}">
  <dimension ref="A8:AH33"/>
  <sheetViews>
    <sheetView topLeftCell="G1" zoomScale="85" zoomScaleNormal="85" workbookViewId="0">
      <selection activeCell="A30" sqref="A30:XFD30"/>
    </sheetView>
  </sheetViews>
  <sheetFormatPr defaultRowHeight="15" x14ac:dyDescent="0.25"/>
  <cols>
    <col min="7" max="7" width="13.5703125" bestFit="1" customWidth="1"/>
    <col min="11" max="11" width="9.7109375" bestFit="1" customWidth="1"/>
    <col min="19" max="19" width="11.7109375" bestFit="1" customWidth="1"/>
    <col min="32" max="32" width="4.42578125" customWidth="1"/>
  </cols>
  <sheetData>
    <row r="8" spans="1:34" x14ac:dyDescent="0.25">
      <c r="A8" s="1" t="s">
        <v>21</v>
      </c>
      <c r="B8" s="1" t="s">
        <v>22</v>
      </c>
      <c r="L8" s="1" t="s">
        <v>24</v>
      </c>
      <c r="M8" s="1" t="s">
        <v>25</v>
      </c>
    </row>
    <row r="9" spans="1:34" x14ac:dyDescent="0.25">
      <c r="A9" s="1" t="s">
        <v>23</v>
      </c>
      <c r="B9" s="1" t="s">
        <v>14</v>
      </c>
      <c r="L9" s="1" t="s">
        <v>26</v>
      </c>
      <c r="M9" s="1" t="s">
        <v>27</v>
      </c>
    </row>
    <row r="11" spans="1:34" x14ac:dyDescent="0.25">
      <c r="A11" s="1" t="s">
        <v>18</v>
      </c>
      <c r="L11" s="1" t="s">
        <v>28</v>
      </c>
      <c r="M11" s="1" t="s">
        <v>33</v>
      </c>
      <c r="X11" s="1" t="s">
        <v>19</v>
      </c>
      <c r="AE11" s="1" t="s">
        <v>18</v>
      </c>
    </row>
    <row r="12" spans="1:34" x14ac:dyDescent="0.25">
      <c r="S12" s="1" t="s">
        <v>20</v>
      </c>
      <c r="T12" s="1" t="s">
        <v>30</v>
      </c>
    </row>
    <row r="13" spans="1:34" x14ac:dyDescent="0.25">
      <c r="B13" t="s">
        <v>1</v>
      </c>
      <c r="C13" t="s">
        <v>2</v>
      </c>
      <c r="D13" t="s">
        <v>3</v>
      </c>
      <c r="E13" t="s">
        <v>4</v>
      </c>
      <c r="F13" t="s">
        <v>5</v>
      </c>
      <c r="G13" t="s">
        <v>6</v>
      </c>
      <c r="H13" s="1" t="s">
        <v>12</v>
      </c>
      <c r="I13" s="1"/>
      <c r="J13" s="1"/>
      <c r="L13" t="s">
        <v>0</v>
      </c>
      <c r="M13" t="s">
        <v>1</v>
      </c>
      <c r="N13" t="s">
        <v>2</v>
      </c>
      <c r="O13" t="s">
        <v>3</v>
      </c>
      <c r="P13" t="s">
        <v>4</v>
      </c>
      <c r="Q13" t="s">
        <v>5</v>
      </c>
      <c r="R13" t="s">
        <v>6</v>
      </c>
      <c r="S13" t="s">
        <v>7</v>
      </c>
      <c r="T13" t="s">
        <v>8</v>
      </c>
      <c r="U13" t="s">
        <v>9</v>
      </c>
      <c r="X13" t="s">
        <v>1</v>
      </c>
      <c r="Y13" t="s">
        <v>2</v>
      </c>
      <c r="Z13" t="s">
        <v>3</v>
      </c>
      <c r="AA13" t="s">
        <v>4</v>
      </c>
      <c r="AB13" t="s">
        <v>5</v>
      </c>
      <c r="AC13" t="s">
        <v>6</v>
      </c>
      <c r="AH13" s="1" t="s">
        <v>15</v>
      </c>
    </row>
    <row r="14" spans="1:34" x14ac:dyDescent="0.25">
      <c r="A14" t="s">
        <v>1</v>
      </c>
      <c r="B14">
        <v>0</v>
      </c>
      <c r="C14">
        <v>1</v>
      </c>
      <c r="D14">
        <v>1</v>
      </c>
      <c r="E14">
        <v>0</v>
      </c>
      <c r="F14">
        <v>0</v>
      </c>
      <c r="G14">
        <v>0</v>
      </c>
      <c r="H14">
        <f>SUM(B14:G14)</f>
        <v>2</v>
      </c>
      <c r="L14" t="s">
        <v>1</v>
      </c>
      <c r="M14">
        <f t="shared" ref="M14:R14" si="0">$T$14*M21</f>
        <v>10.0489</v>
      </c>
      <c r="N14">
        <f t="shared" si="0"/>
        <v>6.8788999999999998</v>
      </c>
      <c r="O14">
        <f t="shared" si="0"/>
        <v>6.8788999999999998</v>
      </c>
      <c r="P14">
        <f t="shared" si="0"/>
        <v>-8.9710999999999999</v>
      </c>
      <c r="Q14">
        <f t="shared" si="0"/>
        <v>-8.9710999999999999</v>
      </c>
      <c r="R14">
        <f t="shared" si="0"/>
        <v>-5.8010999999999999</v>
      </c>
      <c r="S14">
        <v>7</v>
      </c>
      <c r="T14">
        <f>S14-$S$20</f>
        <v>3.17</v>
      </c>
      <c r="U14">
        <f>T14^2</f>
        <v>10.0489</v>
      </c>
      <c r="W14" t="s">
        <v>1</v>
      </c>
      <c r="X14">
        <f t="shared" ref="X14:AC14" si="1">B14*M14</f>
        <v>0</v>
      </c>
      <c r="Y14">
        <f t="shared" si="1"/>
        <v>6.8788999999999998</v>
      </c>
      <c r="Z14">
        <f t="shared" si="1"/>
        <v>6.8788999999999998</v>
      </c>
      <c r="AA14">
        <f t="shared" si="1"/>
        <v>0</v>
      </c>
      <c r="AB14">
        <f t="shared" si="1"/>
        <v>0</v>
      </c>
      <c r="AC14">
        <f t="shared" si="1"/>
        <v>0</v>
      </c>
      <c r="AE14" t="s">
        <v>13</v>
      </c>
      <c r="AF14">
        <v>6</v>
      </c>
      <c r="AH14">
        <f>(AF14/AF15)*(Z21/U20)</f>
        <v>0.32556817049636649</v>
      </c>
    </row>
    <row r="15" spans="1:34" x14ac:dyDescent="0.25">
      <c r="A15" t="s">
        <v>2</v>
      </c>
      <c r="B15">
        <v>1</v>
      </c>
      <c r="C15">
        <v>0</v>
      </c>
      <c r="D15">
        <v>1</v>
      </c>
      <c r="E15">
        <v>1</v>
      </c>
      <c r="F15">
        <v>0</v>
      </c>
      <c r="G15">
        <v>0</v>
      </c>
      <c r="H15">
        <f t="shared" ref="H15:H19" si="2">SUM(B15:G15)</f>
        <v>3</v>
      </c>
      <c r="L15" t="s">
        <v>2</v>
      </c>
      <c r="M15">
        <f>$T$15*M21</f>
        <v>6.8788999999999998</v>
      </c>
      <c r="N15">
        <f t="shared" ref="N15:R15" si="3">$T$15*N21</f>
        <v>4.7088999999999999</v>
      </c>
      <c r="O15">
        <f t="shared" si="3"/>
        <v>4.7088999999999999</v>
      </c>
      <c r="P15">
        <f t="shared" si="3"/>
        <v>-6.1410999999999998</v>
      </c>
      <c r="Q15">
        <f t="shared" si="3"/>
        <v>-6.1410999999999998</v>
      </c>
      <c r="R15">
        <f t="shared" si="3"/>
        <v>-3.9710999999999999</v>
      </c>
      <c r="S15">
        <v>6</v>
      </c>
      <c r="T15">
        <f t="shared" ref="T15:T19" si="4">S15-$S$20</f>
        <v>2.17</v>
      </c>
      <c r="U15">
        <f>T15^2</f>
        <v>4.7088999999999999</v>
      </c>
      <c r="W15" t="s">
        <v>2</v>
      </c>
      <c r="X15">
        <f t="shared" ref="X15:X19" si="5">B15*M15</f>
        <v>6.8788999999999998</v>
      </c>
      <c r="Y15">
        <f t="shared" ref="Y15:Y19" si="6">C15*N15</f>
        <v>0</v>
      </c>
      <c r="Z15">
        <f t="shared" ref="Z15:Z19" si="7">D15*O15</f>
        <v>4.7088999999999999</v>
      </c>
      <c r="AA15">
        <f t="shared" ref="AA15:AA19" si="8">E15*P15</f>
        <v>-6.1410999999999998</v>
      </c>
      <c r="AB15">
        <f t="shared" ref="AB15:AB19" si="9">F15*Q15</f>
        <v>0</v>
      </c>
      <c r="AC15">
        <f t="shared" ref="AC15:AC19" si="10">G15*R15</f>
        <v>0</v>
      </c>
      <c r="AE15" t="s">
        <v>14</v>
      </c>
      <c r="AF15">
        <v>18</v>
      </c>
    </row>
    <row r="16" spans="1:34" x14ac:dyDescent="0.25">
      <c r="A16" t="s">
        <v>3</v>
      </c>
      <c r="B16">
        <v>1</v>
      </c>
      <c r="C16">
        <v>1</v>
      </c>
      <c r="D16">
        <v>0</v>
      </c>
      <c r="E16">
        <v>1</v>
      </c>
      <c r="F16">
        <v>1</v>
      </c>
      <c r="G16">
        <v>0</v>
      </c>
      <c r="H16">
        <f t="shared" si="2"/>
        <v>4</v>
      </c>
      <c r="L16" t="s">
        <v>3</v>
      </c>
      <c r="M16">
        <f>$T$16*M21</f>
        <v>6.8788999999999998</v>
      </c>
      <c r="N16">
        <f t="shared" ref="N16:R16" si="11">$T$16*N21</f>
        <v>4.7088999999999999</v>
      </c>
      <c r="O16">
        <f t="shared" si="11"/>
        <v>4.7088999999999999</v>
      </c>
      <c r="P16">
        <f t="shared" si="11"/>
        <v>-6.1410999999999998</v>
      </c>
      <c r="Q16">
        <f t="shared" si="11"/>
        <v>-6.1410999999999998</v>
      </c>
      <c r="R16">
        <f t="shared" si="11"/>
        <v>-3.9710999999999999</v>
      </c>
      <c r="S16">
        <v>6</v>
      </c>
      <c r="T16">
        <f t="shared" si="4"/>
        <v>2.17</v>
      </c>
      <c r="U16">
        <f t="shared" ref="U16:U19" si="12">T16^2</f>
        <v>4.7088999999999999</v>
      </c>
      <c r="W16" t="s">
        <v>3</v>
      </c>
      <c r="X16">
        <f t="shared" si="5"/>
        <v>6.8788999999999998</v>
      </c>
      <c r="Y16">
        <f t="shared" si="6"/>
        <v>4.7088999999999999</v>
      </c>
      <c r="Z16">
        <f t="shared" si="7"/>
        <v>0</v>
      </c>
      <c r="AA16">
        <f t="shared" si="8"/>
        <v>-6.1410999999999998</v>
      </c>
      <c r="AB16">
        <f t="shared" si="9"/>
        <v>-6.1410999999999998</v>
      </c>
      <c r="AC16">
        <f t="shared" si="10"/>
        <v>0</v>
      </c>
    </row>
    <row r="17" spans="1:34" x14ac:dyDescent="0.25">
      <c r="A17" t="s">
        <v>4</v>
      </c>
      <c r="B17">
        <v>0</v>
      </c>
      <c r="C17">
        <v>1</v>
      </c>
      <c r="D17">
        <v>1</v>
      </c>
      <c r="E17">
        <v>0</v>
      </c>
      <c r="F17">
        <v>1</v>
      </c>
      <c r="G17">
        <v>1</v>
      </c>
      <c r="H17">
        <f t="shared" si="2"/>
        <v>4</v>
      </c>
      <c r="L17" t="s">
        <v>4</v>
      </c>
      <c r="M17">
        <f>$T$17*M21</f>
        <v>-8.9710999999999999</v>
      </c>
      <c r="N17">
        <f t="shared" ref="N17:R17" si="13">$T$17*N21</f>
        <v>-6.1410999999999998</v>
      </c>
      <c r="O17">
        <f t="shared" si="13"/>
        <v>-6.1410999999999998</v>
      </c>
      <c r="P17">
        <f t="shared" si="13"/>
        <v>8.0089000000000006</v>
      </c>
      <c r="Q17">
        <f t="shared" si="13"/>
        <v>8.0089000000000006</v>
      </c>
      <c r="R17">
        <f t="shared" si="13"/>
        <v>5.1789000000000005</v>
      </c>
      <c r="S17">
        <v>1</v>
      </c>
      <c r="T17">
        <f t="shared" si="4"/>
        <v>-2.83</v>
      </c>
      <c r="U17">
        <f t="shared" si="12"/>
        <v>8.0089000000000006</v>
      </c>
      <c r="W17" t="s">
        <v>4</v>
      </c>
      <c r="X17">
        <f t="shared" si="5"/>
        <v>0</v>
      </c>
      <c r="Y17">
        <f t="shared" si="6"/>
        <v>-6.1410999999999998</v>
      </c>
      <c r="Z17">
        <f t="shared" si="7"/>
        <v>-6.1410999999999998</v>
      </c>
      <c r="AA17">
        <f t="shared" si="8"/>
        <v>0</v>
      </c>
      <c r="AB17">
        <f t="shared" si="9"/>
        <v>8.0089000000000006</v>
      </c>
      <c r="AC17">
        <f t="shared" si="10"/>
        <v>5.1789000000000005</v>
      </c>
    </row>
    <row r="18" spans="1:34" x14ac:dyDescent="0.25">
      <c r="A18" t="s">
        <v>5</v>
      </c>
      <c r="B18">
        <v>0</v>
      </c>
      <c r="C18">
        <v>0</v>
      </c>
      <c r="D18">
        <v>1</v>
      </c>
      <c r="E18">
        <v>1</v>
      </c>
      <c r="F18">
        <v>0</v>
      </c>
      <c r="G18">
        <v>1</v>
      </c>
      <c r="H18">
        <f t="shared" si="2"/>
        <v>3</v>
      </c>
      <c r="L18" t="s">
        <v>5</v>
      </c>
      <c r="M18">
        <f>$T$18*M21</f>
        <v>-8.9710999999999999</v>
      </c>
      <c r="N18">
        <f t="shared" ref="N18:R18" si="14">$T$18*N21</f>
        <v>-6.1410999999999998</v>
      </c>
      <c r="O18">
        <f t="shared" si="14"/>
        <v>-6.1410999999999998</v>
      </c>
      <c r="P18">
        <f t="shared" si="14"/>
        <v>8.0089000000000006</v>
      </c>
      <c r="Q18">
        <f t="shared" si="14"/>
        <v>8.0089000000000006</v>
      </c>
      <c r="R18">
        <f t="shared" si="14"/>
        <v>5.1789000000000005</v>
      </c>
      <c r="S18">
        <v>1</v>
      </c>
      <c r="T18">
        <f t="shared" si="4"/>
        <v>-2.83</v>
      </c>
      <c r="U18">
        <f t="shared" si="12"/>
        <v>8.0089000000000006</v>
      </c>
      <c r="W18" t="s">
        <v>5</v>
      </c>
      <c r="X18">
        <f t="shared" si="5"/>
        <v>0</v>
      </c>
      <c r="Y18">
        <f t="shared" si="6"/>
        <v>0</v>
      </c>
      <c r="Z18">
        <f t="shared" si="7"/>
        <v>-6.1410999999999998</v>
      </c>
      <c r="AA18">
        <f t="shared" si="8"/>
        <v>8.0089000000000006</v>
      </c>
      <c r="AB18">
        <f t="shared" si="9"/>
        <v>0</v>
      </c>
      <c r="AC18">
        <f t="shared" si="10"/>
        <v>5.1789000000000005</v>
      </c>
    </row>
    <row r="19" spans="1:34" x14ac:dyDescent="0.25">
      <c r="A19" t="s">
        <v>6</v>
      </c>
      <c r="B19">
        <v>0</v>
      </c>
      <c r="C19">
        <v>0</v>
      </c>
      <c r="D19">
        <v>0</v>
      </c>
      <c r="E19">
        <v>1</v>
      </c>
      <c r="F19">
        <v>1</v>
      </c>
      <c r="G19">
        <v>0</v>
      </c>
      <c r="H19">
        <f t="shared" si="2"/>
        <v>2</v>
      </c>
      <c r="L19" t="s">
        <v>6</v>
      </c>
      <c r="M19">
        <f>$T$19*M21</f>
        <v>-8.9710999999999999</v>
      </c>
      <c r="N19">
        <f t="shared" ref="N19:R19" si="15">$T$19*N21</f>
        <v>-6.1410999999999998</v>
      </c>
      <c r="O19">
        <f t="shared" si="15"/>
        <v>-6.1410999999999998</v>
      </c>
      <c r="P19">
        <f t="shared" si="15"/>
        <v>8.0089000000000006</v>
      </c>
      <c r="Q19">
        <f t="shared" si="15"/>
        <v>8.0089000000000006</v>
      </c>
      <c r="R19">
        <f t="shared" si="15"/>
        <v>5.1789000000000005</v>
      </c>
      <c r="S19">
        <v>1</v>
      </c>
      <c r="T19">
        <f t="shared" si="4"/>
        <v>-2.83</v>
      </c>
      <c r="U19">
        <f t="shared" si="12"/>
        <v>8.0089000000000006</v>
      </c>
      <c r="W19" t="s">
        <v>6</v>
      </c>
      <c r="X19">
        <f t="shared" si="5"/>
        <v>0</v>
      </c>
      <c r="Y19">
        <f t="shared" si="6"/>
        <v>0</v>
      </c>
      <c r="Z19">
        <f t="shared" si="7"/>
        <v>0</v>
      </c>
      <c r="AA19">
        <f t="shared" si="8"/>
        <v>8.0089000000000006</v>
      </c>
      <c r="AB19">
        <f t="shared" si="9"/>
        <v>8.0089000000000006</v>
      </c>
      <c r="AC19">
        <f t="shared" si="10"/>
        <v>0</v>
      </c>
    </row>
    <row r="20" spans="1:34" x14ac:dyDescent="0.25">
      <c r="K20" s="1" t="s">
        <v>31</v>
      </c>
      <c r="L20" t="s">
        <v>10</v>
      </c>
      <c r="M20">
        <v>7</v>
      </c>
      <c r="N20">
        <v>6</v>
      </c>
      <c r="O20">
        <v>6</v>
      </c>
      <c r="P20">
        <v>1</v>
      </c>
      <c r="Q20">
        <v>1</v>
      </c>
      <c r="R20">
        <v>2</v>
      </c>
      <c r="S20">
        <v>3.83</v>
      </c>
      <c r="U20" s="1">
        <f>SUM(U14:U19)</f>
        <v>43.493399999999994</v>
      </c>
      <c r="V20" s="1"/>
    </row>
    <row r="21" spans="1:34" x14ac:dyDescent="0.25">
      <c r="A21" t="s">
        <v>16</v>
      </c>
      <c r="G21" t="s">
        <v>14</v>
      </c>
      <c r="H21">
        <f>SUM(H14:H19)</f>
        <v>18</v>
      </c>
      <c r="K21" s="1" t="s">
        <v>32</v>
      </c>
      <c r="L21" t="s">
        <v>11</v>
      </c>
      <c r="M21">
        <f t="shared" ref="M21:R21" si="16">M20-$S$20</f>
        <v>3.17</v>
      </c>
      <c r="N21">
        <f t="shared" si="16"/>
        <v>2.17</v>
      </c>
      <c r="O21">
        <f t="shared" si="16"/>
        <v>2.17</v>
      </c>
      <c r="P21">
        <f t="shared" si="16"/>
        <v>-2.83</v>
      </c>
      <c r="Q21">
        <f t="shared" si="16"/>
        <v>-2.83</v>
      </c>
      <c r="R21">
        <f t="shared" si="16"/>
        <v>-1.83</v>
      </c>
      <c r="X21" s="1" t="s">
        <v>29</v>
      </c>
      <c r="Z21">
        <f>SUM(X14:AC19)</f>
        <v>42.480199999999996</v>
      </c>
    </row>
    <row r="23" spans="1:34" x14ac:dyDescent="0.25">
      <c r="A23" s="1" t="s">
        <v>17</v>
      </c>
      <c r="AE23" s="1" t="s">
        <v>17</v>
      </c>
    </row>
    <row r="24" spans="1:34" x14ac:dyDescent="0.25">
      <c r="AH24" s="1" t="s">
        <v>15</v>
      </c>
    </row>
    <row r="25" spans="1:34" x14ac:dyDescent="0.25">
      <c r="B25" t="s">
        <v>1</v>
      </c>
      <c r="C25" t="s">
        <v>2</v>
      </c>
      <c r="D25" t="s">
        <v>3</v>
      </c>
      <c r="E25" t="s">
        <v>4</v>
      </c>
      <c r="F25" t="s">
        <v>5</v>
      </c>
      <c r="G25" t="s">
        <v>6</v>
      </c>
      <c r="H25" s="1" t="s">
        <v>12</v>
      </c>
      <c r="I25" s="1"/>
      <c r="J25" s="1"/>
      <c r="L25" t="s">
        <v>0</v>
      </c>
      <c r="M25" t="s">
        <v>1</v>
      </c>
      <c r="N25" t="s">
        <v>2</v>
      </c>
      <c r="O25" t="s">
        <v>3</v>
      </c>
      <c r="P25" t="s">
        <v>4</v>
      </c>
      <c r="Q25" t="s">
        <v>5</v>
      </c>
      <c r="R25" t="s">
        <v>6</v>
      </c>
      <c r="S25" t="s">
        <v>7</v>
      </c>
      <c r="T25" t="s">
        <v>8</v>
      </c>
      <c r="U25" t="s">
        <v>9</v>
      </c>
      <c r="X25" t="s">
        <v>1</v>
      </c>
      <c r="Y25" t="s">
        <v>2</v>
      </c>
      <c r="Z25" t="s">
        <v>3</v>
      </c>
      <c r="AA25" t="s">
        <v>4</v>
      </c>
      <c r="AB25" t="s">
        <v>5</v>
      </c>
      <c r="AC25" t="s">
        <v>6</v>
      </c>
      <c r="AE25" t="s">
        <v>13</v>
      </c>
      <c r="AF25">
        <v>6</v>
      </c>
      <c r="AH25">
        <f>(AF25/AF26)*(Z33/U32)</f>
        <v>0.43926358175416658</v>
      </c>
    </row>
    <row r="26" spans="1:34" x14ac:dyDescent="0.25">
      <c r="A26" t="s">
        <v>1</v>
      </c>
      <c r="B26">
        <v>0</v>
      </c>
      <c r="C26">
        <f>1/$H$14</f>
        <v>0.5</v>
      </c>
      <c r="D26">
        <f>1/$H$14</f>
        <v>0.5</v>
      </c>
      <c r="E26">
        <v>0</v>
      </c>
      <c r="F26">
        <v>0</v>
      </c>
      <c r="G26">
        <v>0</v>
      </c>
      <c r="H26">
        <f>SUM(B26:G26)</f>
        <v>1</v>
      </c>
      <c r="L26" t="s">
        <v>1</v>
      </c>
      <c r="M26">
        <f>$T$14*M33</f>
        <v>10.0489</v>
      </c>
      <c r="N26">
        <f t="shared" ref="N26:R26" si="17">$T$14*N33</f>
        <v>6.8788999999999998</v>
      </c>
      <c r="O26">
        <f t="shared" si="17"/>
        <v>6.8788999999999998</v>
      </c>
      <c r="P26">
        <f t="shared" si="17"/>
        <v>-8.9710999999999999</v>
      </c>
      <c r="Q26">
        <f t="shared" si="17"/>
        <v>-8.9710999999999999</v>
      </c>
      <c r="R26">
        <f t="shared" si="17"/>
        <v>-5.8010999999999999</v>
      </c>
      <c r="S26">
        <v>7</v>
      </c>
      <c r="T26">
        <f>S26-$S$20</f>
        <v>3.17</v>
      </c>
      <c r="U26">
        <f>T26^2</f>
        <v>10.0489</v>
      </c>
      <c r="W26" t="s">
        <v>1</v>
      </c>
      <c r="X26">
        <f t="shared" ref="X26:AC26" si="18">B26*M26</f>
        <v>0</v>
      </c>
      <c r="Y26">
        <f t="shared" si="18"/>
        <v>3.4394499999999999</v>
      </c>
      <c r="Z26">
        <f t="shared" si="18"/>
        <v>3.4394499999999999</v>
      </c>
      <c r="AA26">
        <f t="shared" si="18"/>
        <v>0</v>
      </c>
      <c r="AB26">
        <f t="shared" si="18"/>
        <v>0</v>
      </c>
      <c r="AC26">
        <f t="shared" si="18"/>
        <v>0</v>
      </c>
      <c r="AE26" t="s">
        <v>14</v>
      </c>
      <c r="AF26">
        <v>6</v>
      </c>
    </row>
    <row r="27" spans="1:34" x14ac:dyDescent="0.25">
      <c r="A27" t="s">
        <v>2</v>
      </c>
      <c r="B27">
        <f>1/$H$15</f>
        <v>0.33333333333333331</v>
      </c>
      <c r="C27">
        <v>0</v>
      </c>
      <c r="D27">
        <f>1/$H$15</f>
        <v>0.33333333333333331</v>
      </c>
      <c r="E27">
        <f>1/$H$15</f>
        <v>0.33333333333333331</v>
      </c>
      <c r="F27">
        <v>0</v>
      </c>
      <c r="G27">
        <v>0</v>
      </c>
      <c r="H27">
        <f t="shared" ref="H27:H31" si="19">SUM(B27:G27)</f>
        <v>1</v>
      </c>
      <c r="L27" t="s">
        <v>2</v>
      </c>
      <c r="M27">
        <f>$T$15*M33</f>
        <v>6.8788999999999998</v>
      </c>
      <c r="N27">
        <f t="shared" ref="N27:R27" si="20">$T$15*N33</f>
        <v>4.7088999999999999</v>
      </c>
      <c r="O27">
        <f t="shared" si="20"/>
        <v>4.7088999999999999</v>
      </c>
      <c r="P27">
        <f t="shared" si="20"/>
        <v>-6.1410999999999998</v>
      </c>
      <c r="Q27">
        <f t="shared" si="20"/>
        <v>-6.1410999999999998</v>
      </c>
      <c r="R27">
        <f t="shared" si="20"/>
        <v>-3.9710999999999999</v>
      </c>
      <c r="S27">
        <v>6</v>
      </c>
      <c r="T27">
        <f t="shared" ref="T27:T31" si="21">S27-$S$20</f>
        <v>2.17</v>
      </c>
      <c r="U27">
        <f t="shared" ref="U27:U31" si="22">T27^2</f>
        <v>4.7088999999999999</v>
      </c>
      <c r="W27" t="s">
        <v>2</v>
      </c>
      <c r="X27">
        <f t="shared" ref="X27:X31" si="23">B27*M27</f>
        <v>2.2929666666666666</v>
      </c>
      <c r="Y27">
        <f t="shared" ref="Y27:Y31" si="24">C27*N27</f>
        <v>0</v>
      </c>
      <c r="Z27">
        <f t="shared" ref="Z27:Z31" si="25">D27*O27</f>
        <v>1.5696333333333332</v>
      </c>
      <c r="AA27">
        <f t="shared" ref="AA27:AA31" si="26">E27*P27</f>
        <v>-2.0470333333333333</v>
      </c>
      <c r="AB27">
        <f t="shared" ref="AB27:AB31" si="27">F27*Q27</f>
        <v>0</v>
      </c>
      <c r="AC27">
        <f t="shared" ref="AC27:AC31" si="28">G27*R27</f>
        <v>0</v>
      </c>
    </row>
    <row r="28" spans="1:34" x14ac:dyDescent="0.25">
      <c r="A28" t="s">
        <v>3</v>
      </c>
      <c r="B28">
        <f>1/$H$16</f>
        <v>0.25</v>
      </c>
      <c r="C28">
        <f>1/$H$16</f>
        <v>0.25</v>
      </c>
      <c r="D28">
        <v>0</v>
      </c>
      <c r="E28">
        <f>1/$H$16</f>
        <v>0.25</v>
      </c>
      <c r="F28">
        <f>1/$H$16</f>
        <v>0.25</v>
      </c>
      <c r="G28">
        <v>0</v>
      </c>
      <c r="H28">
        <f t="shared" si="19"/>
        <v>1</v>
      </c>
      <c r="L28" t="s">
        <v>3</v>
      </c>
      <c r="M28">
        <f>$T$16*M33</f>
        <v>6.8788999999999998</v>
      </c>
      <c r="N28">
        <f t="shared" ref="N28:R28" si="29">$T$16*N33</f>
        <v>4.7088999999999999</v>
      </c>
      <c r="O28">
        <f t="shared" si="29"/>
        <v>4.7088999999999999</v>
      </c>
      <c r="P28">
        <f t="shared" si="29"/>
        <v>-6.1410999999999998</v>
      </c>
      <c r="Q28">
        <f t="shared" si="29"/>
        <v>-6.1410999999999998</v>
      </c>
      <c r="R28">
        <f t="shared" si="29"/>
        <v>-3.9710999999999999</v>
      </c>
      <c r="S28">
        <v>6</v>
      </c>
      <c r="T28">
        <f t="shared" si="21"/>
        <v>2.17</v>
      </c>
      <c r="U28">
        <f t="shared" si="22"/>
        <v>4.7088999999999999</v>
      </c>
      <c r="W28" t="s">
        <v>3</v>
      </c>
      <c r="X28">
        <f t="shared" si="23"/>
        <v>1.7197249999999999</v>
      </c>
      <c r="Y28">
        <f t="shared" si="24"/>
        <v>1.177225</v>
      </c>
      <c r="Z28">
        <f t="shared" si="25"/>
        <v>0</v>
      </c>
      <c r="AA28">
        <f t="shared" si="26"/>
        <v>-1.5352749999999999</v>
      </c>
      <c r="AB28">
        <f t="shared" si="27"/>
        <v>-1.5352749999999999</v>
      </c>
      <c r="AC28">
        <f t="shared" si="28"/>
        <v>0</v>
      </c>
    </row>
    <row r="29" spans="1:34" x14ac:dyDescent="0.25">
      <c r="A29" t="s">
        <v>4</v>
      </c>
      <c r="B29">
        <v>0</v>
      </c>
      <c r="C29">
        <f>1/$H$17</f>
        <v>0.25</v>
      </c>
      <c r="D29">
        <f>1/$H$17</f>
        <v>0.25</v>
      </c>
      <c r="E29">
        <v>0</v>
      </c>
      <c r="F29">
        <f>1/$H$17</f>
        <v>0.25</v>
      </c>
      <c r="G29">
        <f>1/$H$17</f>
        <v>0.25</v>
      </c>
      <c r="H29">
        <f t="shared" si="19"/>
        <v>1</v>
      </c>
      <c r="L29" t="s">
        <v>4</v>
      </c>
      <c r="M29">
        <f>$T$17*M33</f>
        <v>-8.9710999999999999</v>
      </c>
      <c r="N29">
        <f t="shared" ref="N29:R29" si="30">$T$17*N33</f>
        <v>-6.1410999999999998</v>
      </c>
      <c r="O29">
        <f t="shared" si="30"/>
        <v>-6.1410999999999998</v>
      </c>
      <c r="P29">
        <f t="shared" si="30"/>
        <v>8.0089000000000006</v>
      </c>
      <c r="Q29">
        <f t="shared" si="30"/>
        <v>8.0089000000000006</v>
      </c>
      <c r="R29">
        <f t="shared" si="30"/>
        <v>5.1789000000000005</v>
      </c>
      <c r="S29">
        <v>1</v>
      </c>
      <c r="T29">
        <f t="shared" si="21"/>
        <v>-2.83</v>
      </c>
      <c r="U29">
        <f t="shared" si="22"/>
        <v>8.0089000000000006</v>
      </c>
      <c r="W29" t="s">
        <v>4</v>
      </c>
      <c r="X29">
        <f t="shared" si="23"/>
        <v>0</v>
      </c>
      <c r="Y29">
        <f t="shared" si="24"/>
        <v>-1.5352749999999999</v>
      </c>
      <c r="Z29">
        <f t="shared" si="25"/>
        <v>-1.5352749999999999</v>
      </c>
      <c r="AA29">
        <f t="shared" si="26"/>
        <v>0</v>
      </c>
      <c r="AB29">
        <f t="shared" si="27"/>
        <v>2.0022250000000001</v>
      </c>
      <c r="AC29">
        <f t="shared" si="28"/>
        <v>1.2947250000000001</v>
      </c>
    </row>
    <row r="30" spans="1:34" x14ac:dyDescent="0.25">
      <c r="A30" t="s">
        <v>5</v>
      </c>
      <c r="B30">
        <v>0</v>
      </c>
      <c r="C30">
        <v>0</v>
      </c>
      <c r="D30">
        <f>1/$H$18</f>
        <v>0.33333333333333331</v>
      </c>
      <c r="E30">
        <f>1/$H$18</f>
        <v>0.33333333333333331</v>
      </c>
      <c r="F30">
        <v>0</v>
      </c>
      <c r="G30">
        <f>1/$H$18</f>
        <v>0.33333333333333331</v>
      </c>
      <c r="H30">
        <f t="shared" si="19"/>
        <v>1</v>
      </c>
      <c r="L30" t="s">
        <v>5</v>
      </c>
      <c r="M30">
        <f>$T$18*M33</f>
        <v>-8.9710999999999999</v>
      </c>
      <c r="N30">
        <f t="shared" ref="N30:R30" si="31">$T$18*N33</f>
        <v>-6.1410999999999998</v>
      </c>
      <c r="O30">
        <f t="shared" si="31"/>
        <v>-6.1410999999999998</v>
      </c>
      <c r="P30">
        <f t="shared" si="31"/>
        <v>8.0089000000000006</v>
      </c>
      <c r="Q30">
        <f t="shared" si="31"/>
        <v>8.0089000000000006</v>
      </c>
      <c r="R30">
        <f t="shared" si="31"/>
        <v>5.1789000000000005</v>
      </c>
      <c r="S30">
        <v>1</v>
      </c>
      <c r="T30">
        <f t="shared" si="21"/>
        <v>-2.83</v>
      </c>
      <c r="U30">
        <f t="shared" si="22"/>
        <v>8.0089000000000006</v>
      </c>
      <c r="W30" t="s">
        <v>5</v>
      </c>
      <c r="X30">
        <f t="shared" si="23"/>
        <v>0</v>
      </c>
      <c r="Y30">
        <f t="shared" si="24"/>
        <v>0</v>
      </c>
      <c r="Z30">
        <f t="shared" si="25"/>
        <v>-2.0470333333333333</v>
      </c>
      <c r="AA30">
        <f t="shared" si="26"/>
        <v>2.6696333333333335</v>
      </c>
      <c r="AB30">
        <f t="shared" si="27"/>
        <v>0</v>
      </c>
      <c r="AC30">
        <f t="shared" si="28"/>
        <v>1.7263000000000002</v>
      </c>
    </row>
    <row r="31" spans="1:34" x14ac:dyDescent="0.25">
      <c r="A31" t="s">
        <v>6</v>
      </c>
      <c r="B31">
        <v>0</v>
      </c>
      <c r="C31">
        <v>0</v>
      </c>
      <c r="D31">
        <v>0</v>
      </c>
      <c r="E31">
        <f>1/$H$19</f>
        <v>0.5</v>
      </c>
      <c r="F31">
        <f>1/$H$19</f>
        <v>0.5</v>
      </c>
      <c r="G31">
        <v>0</v>
      </c>
      <c r="H31">
        <f t="shared" si="19"/>
        <v>1</v>
      </c>
      <c r="L31" t="s">
        <v>6</v>
      </c>
      <c r="M31">
        <f>$T$19*M33</f>
        <v>-8.9710999999999999</v>
      </c>
      <c r="N31">
        <f t="shared" ref="N31:R31" si="32">$T$19*N33</f>
        <v>-6.1410999999999998</v>
      </c>
      <c r="O31">
        <f t="shared" si="32"/>
        <v>-6.1410999999999998</v>
      </c>
      <c r="P31">
        <f t="shared" si="32"/>
        <v>8.0089000000000006</v>
      </c>
      <c r="Q31">
        <f t="shared" si="32"/>
        <v>8.0089000000000006</v>
      </c>
      <c r="R31">
        <f t="shared" si="32"/>
        <v>5.1789000000000005</v>
      </c>
      <c r="S31">
        <v>1</v>
      </c>
      <c r="T31">
        <f t="shared" si="21"/>
        <v>-2.83</v>
      </c>
      <c r="U31">
        <f t="shared" si="22"/>
        <v>8.0089000000000006</v>
      </c>
      <c r="W31" t="s">
        <v>6</v>
      </c>
      <c r="X31">
        <f t="shared" si="23"/>
        <v>0</v>
      </c>
      <c r="Y31">
        <f t="shared" si="24"/>
        <v>0</v>
      </c>
      <c r="Z31">
        <f t="shared" si="25"/>
        <v>0</v>
      </c>
      <c r="AA31">
        <f t="shared" si="26"/>
        <v>4.0044500000000003</v>
      </c>
      <c r="AB31">
        <f t="shared" si="27"/>
        <v>4.0044500000000003</v>
      </c>
      <c r="AC31">
        <f t="shared" si="28"/>
        <v>0</v>
      </c>
    </row>
    <row r="32" spans="1:34" x14ac:dyDescent="0.25">
      <c r="L32" t="s">
        <v>10</v>
      </c>
      <c r="M32">
        <v>7</v>
      </c>
      <c r="N32">
        <v>6</v>
      </c>
      <c r="O32">
        <v>6</v>
      </c>
      <c r="P32">
        <v>1</v>
      </c>
      <c r="Q32">
        <v>1</v>
      </c>
      <c r="R32">
        <v>2</v>
      </c>
      <c r="S32">
        <v>3.83</v>
      </c>
      <c r="U32" s="1">
        <f>SUM(U26:U31)</f>
        <v>43.493399999999994</v>
      </c>
    </row>
    <row r="33" spans="1:26" x14ac:dyDescent="0.25">
      <c r="A33" t="s">
        <v>16</v>
      </c>
      <c r="G33" t="s">
        <v>14</v>
      </c>
      <c r="H33">
        <f>SUM(H26:H31)</f>
        <v>6</v>
      </c>
      <c r="L33" t="s">
        <v>11</v>
      </c>
      <c r="M33">
        <f>M32-$S$20</f>
        <v>3.17</v>
      </c>
      <c r="N33">
        <f t="shared" ref="N33" si="33">N32-$S$20</f>
        <v>2.17</v>
      </c>
      <c r="O33">
        <f t="shared" ref="O33" si="34">O32-$S$20</f>
        <v>2.17</v>
      </c>
      <c r="P33">
        <f t="shared" ref="P33" si="35">P32-$S$20</f>
        <v>-2.83</v>
      </c>
      <c r="Q33">
        <f t="shared" ref="Q33" si="36">Q32-$S$20</f>
        <v>-2.83</v>
      </c>
      <c r="R33">
        <f>R32-$S$20</f>
        <v>-1.83</v>
      </c>
      <c r="X33" s="1" t="s">
        <v>29</v>
      </c>
      <c r="Z33">
        <f>SUM(X26:AC31)</f>
        <v>19.105066666666666</v>
      </c>
    </row>
  </sheetData>
  <pageMargins left="0.7" right="0.7" top="0.75" bottom="0.75" header="0.3" footer="0.3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83249-6BDD-442D-BC3E-256A97EA0E55}">
  <dimension ref="A10:N43"/>
  <sheetViews>
    <sheetView tabSelected="1" zoomScale="115" zoomScaleNormal="115" workbookViewId="0">
      <selection activeCell="M20" sqref="M20"/>
    </sheetView>
  </sheetViews>
  <sheetFormatPr defaultRowHeight="15" x14ac:dyDescent="0.25"/>
  <cols>
    <col min="2" max="2" width="18.140625" bestFit="1" customWidth="1"/>
    <col min="7" max="7" width="14.7109375" bestFit="1" customWidth="1"/>
  </cols>
  <sheetData>
    <row r="10" spans="1:14" x14ac:dyDescent="0.25">
      <c r="A10" s="1" t="s">
        <v>17</v>
      </c>
    </row>
    <row r="12" spans="1:14" x14ac:dyDescent="0.25">
      <c r="B12" t="s">
        <v>34</v>
      </c>
      <c r="C12" t="s">
        <v>1</v>
      </c>
      <c r="D12" t="s">
        <v>2</v>
      </c>
      <c r="E12" t="s">
        <v>3</v>
      </c>
      <c r="F12" t="s">
        <v>4</v>
      </c>
      <c r="G12" t="s">
        <v>5</v>
      </c>
      <c r="H12" t="s">
        <v>6</v>
      </c>
      <c r="I12" t="s">
        <v>12</v>
      </c>
      <c r="L12" t="s">
        <v>39</v>
      </c>
      <c r="M12" t="s">
        <v>38</v>
      </c>
      <c r="N12" t="s">
        <v>40</v>
      </c>
    </row>
    <row r="13" spans="1:14" x14ac:dyDescent="0.25">
      <c r="A13" t="s">
        <v>1</v>
      </c>
      <c r="B13">
        <v>7</v>
      </c>
      <c r="C13">
        <v>0</v>
      </c>
      <c r="D13">
        <v>0.5</v>
      </c>
      <c r="E13">
        <v>0.5</v>
      </c>
      <c r="F13">
        <v>0</v>
      </c>
      <c r="G13">
        <v>0</v>
      </c>
      <c r="H13">
        <v>0</v>
      </c>
      <c r="I13">
        <v>1</v>
      </c>
      <c r="K13" t="s">
        <v>1</v>
      </c>
      <c r="L13">
        <v>7</v>
      </c>
      <c r="M13">
        <f>AVERAGE(L13:L18)</f>
        <v>3.8333333333333335</v>
      </c>
      <c r="N13">
        <f>(L13-$M$13)^2</f>
        <v>10.027777777777777</v>
      </c>
    </row>
    <row r="14" spans="1:14" x14ac:dyDescent="0.25">
      <c r="A14" t="s">
        <v>2</v>
      </c>
      <c r="B14">
        <v>6</v>
      </c>
      <c r="C14">
        <v>0.33333333333333331</v>
      </c>
      <c r="D14">
        <v>0</v>
      </c>
      <c r="E14">
        <v>0.33333333333333331</v>
      </c>
      <c r="F14">
        <v>0.33333333333333331</v>
      </c>
      <c r="G14">
        <v>0</v>
      </c>
      <c r="H14">
        <v>0</v>
      </c>
      <c r="I14">
        <v>1</v>
      </c>
      <c r="K14" t="s">
        <v>2</v>
      </c>
      <c r="L14">
        <v>6</v>
      </c>
      <c r="N14">
        <f t="shared" ref="N14:N18" si="0">(L14-$M$13)^2</f>
        <v>4.6944444444444438</v>
      </c>
    </row>
    <row r="15" spans="1:14" x14ac:dyDescent="0.25">
      <c r="A15" t="s">
        <v>3</v>
      </c>
      <c r="B15">
        <v>6</v>
      </c>
      <c r="C15">
        <v>0.25</v>
      </c>
      <c r="D15">
        <v>0.25</v>
      </c>
      <c r="E15">
        <v>0</v>
      </c>
      <c r="F15">
        <v>0.25</v>
      </c>
      <c r="G15">
        <v>0.25</v>
      </c>
      <c r="H15">
        <v>0</v>
      </c>
      <c r="I15">
        <v>1</v>
      </c>
      <c r="K15" t="s">
        <v>3</v>
      </c>
      <c r="L15">
        <v>6</v>
      </c>
      <c r="N15">
        <f t="shared" si="0"/>
        <v>4.6944444444444438</v>
      </c>
    </row>
    <row r="16" spans="1:14" x14ac:dyDescent="0.25">
      <c r="A16" t="s">
        <v>4</v>
      </c>
      <c r="B16">
        <v>1</v>
      </c>
      <c r="C16">
        <v>0</v>
      </c>
      <c r="D16">
        <v>0.25</v>
      </c>
      <c r="E16">
        <v>0.25</v>
      </c>
      <c r="F16">
        <v>0</v>
      </c>
      <c r="G16">
        <v>0.25</v>
      </c>
      <c r="H16">
        <v>0.25</v>
      </c>
      <c r="I16">
        <v>1</v>
      </c>
      <c r="K16" t="s">
        <v>4</v>
      </c>
      <c r="L16">
        <v>1</v>
      </c>
      <c r="N16">
        <f t="shared" si="0"/>
        <v>8.0277777777777786</v>
      </c>
    </row>
    <row r="17" spans="1:14" x14ac:dyDescent="0.25">
      <c r="A17" t="s">
        <v>5</v>
      </c>
      <c r="B17">
        <v>1</v>
      </c>
      <c r="C17">
        <v>0</v>
      </c>
      <c r="D17">
        <v>0</v>
      </c>
      <c r="E17">
        <v>0.33333333333333331</v>
      </c>
      <c r="F17">
        <v>0.33333333333333331</v>
      </c>
      <c r="G17">
        <v>0</v>
      </c>
      <c r="H17">
        <v>0.33333333333333331</v>
      </c>
      <c r="I17">
        <v>1</v>
      </c>
      <c r="K17" t="s">
        <v>5</v>
      </c>
      <c r="L17">
        <v>1</v>
      </c>
      <c r="N17">
        <f t="shared" si="0"/>
        <v>8.0277777777777786</v>
      </c>
    </row>
    <row r="18" spans="1:14" x14ac:dyDescent="0.25">
      <c r="A18" t="s">
        <v>6</v>
      </c>
      <c r="B18">
        <v>2</v>
      </c>
      <c r="C18">
        <v>0</v>
      </c>
      <c r="D18">
        <v>0</v>
      </c>
      <c r="E18">
        <v>0</v>
      </c>
      <c r="F18">
        <v>0.5</v>
      </c>
      <c r="G18">
        <v>0.5</v>
      </c>
      <c r="H18">
        <v>0</v>
      </c>
      <c r="I18">
        <v>1</v>
      </c>
      <c r="K18" t="s">
        <v>6</v>
      </c>
      <c r="L18">
        <v>2</v>
      </c>
      <c r="N18">
        <f t="shared" si="0"/>
        <v>3.3611111111111116</v>
      </c>
    </row>
    <row r="20" spans="1:14" x14ac:dyDescent="0.25">
      <c r="A20" t="s">
        <v>45</v>
      </c>
      <c r="G20" t="s">
        <v>14</v>
      </c>
      <c r="H20">
        <f>SUM(I13:I18)</f>
        <v>6</v>
      </c>
      <c r="M20" t="s">
        <v>41</v>
      </c>
      <c r="N20">
        <f>SUM(N13:N18)</f>
        <v>38.833333333333336</v>
      </c>
    </row>
    <row r="22" spans="1:14" x14ac:dyDescent="0.25">
      <c r="A22" t="s">
        <v>43</v>
      </c>
      <c r="G22" t="s">
        <v>42</v>
      </c>
      <c r="H22">
        <f>H20/2</f>
        <v>3</v>
      </c>
    </row>
    <row r="24" spans="1:14" x14ac:dyDescent="0.25">
      <c r="A24" s="1" t="s">
        <v>35</v>
      </c>
      <c r="K24" s="1" t="s">
        <v>44</v>
      </c>
    </row>
    <row r="25" spans="1:14" x14ac:dyDescent="0.25">
      <c r="B25" t="s">
        <v>34</v>
      </c>
      <c r="C25" t="s">
        <v>1</v>
      </c>
      <c r="D25" t="s">
        <v>2</v>
      </c>
      <c r="E25" t="s">
        <v>3</v>
      </c>
      <c r="F25" t="s">
        <v>4</v>
      </c>
      <c r="G25" t="s">
        <v>5</v>
      </c>
      <c r="H25" t="s">
        <v>6</v>
      </c>
      <c r="L25" s="2"/>
    </row>
    <row r="26" spans="1:14" x14ac:dyDescent="0.25">
      <c r="A26" t="s">
        <v>1</v>
      </c>
      <c r="B26">
        <v>7</v>
      </c>
      <c r="C26">
        <v>0</v>
      </c>
      <c r="D26">
        <f>(B27-B26)^2</f>
        <v>1</v>
      </c>
      <c r="E26">
        <f>(B28-B26)^2</f>
        <v>1</v>
      </c>
      <c r="F26">
        <v>0</v>
      </c>
      <c r="G26">
        <v>0</v>
      </c>
      <c r="H26">
        <v>0</v>
      </c>
      <c r="L26">
        <f>6-1</f>
        <v>5</v>
      </c>
      <c r="M26" t="s">
        <v>46</v>
      </c>
      <c r="N26">
        <f>I43</f>
        <v>44.833333333333329</v>
      </c>
    </row>
    <row r="27" spans="1:14" x14ac:dyDescent="0.25">
      <c r="A27" t="s">
        <v>2</v>
      </c>
      <c r="B27">
        <v>6</v>
      </c>
      <c r="C27">
        <f>(B26-B27)^2</f>
        <v>1</v>
      </c>
      <c r="D27">
        <v>0</v>
      </c>
      <c r="E27">
        <f>(B28-B27)^2</f>
        <v>0</v>
      </c>
      <c r="F27">
        <f>(B29-B27)^2</f>
        <v>25</v>
      </c>
      <c r="G27">
        <v>0</v>
      </c>
      <c r="H27">
        <v>0</v>
      </c>
      <c r="L27">
        <f>H22*2</f>
        <v>6</v>
      </c>
      <c r="N27">
        <f>N20</f>
        <v>38.833333333333336</v>
      </c>
    </row>
    <row r="28" spans="1:14" x14ac:dyDescent="0.25">
      <c r="A28" t="s">
        <v>3</v>
      </c>
      <c r="B28">
        <v>6</v>
      </c>
      <c r="C28">
        <f>(B26-B28)^2</f>
        <v>1</v>
      </c>
      <c r="D28">
        <f>(B27-B28)^2</f>
        <v>0</v>
      </c>
      <c r="E28">
        <v>0</v>
      </c>
      <c r="F28">
        <f>(B29-B28)^2</f>
        <v>25</v>
      </c>
      <c r="G28">
        <f>(B30-B28)^2</f>
        <v>25</v>
      </c>
      <c r="H28">
        <v>0</v>
      </c>
    </row>
    <row r="29" spans="1:14" x14ac:dyDescent="0.25">
      <c r="A29" t="s">
        <v>4</v>
      </c>
      <c r="B29">
        <v>1</v>
      </c>
      <c r="C29">
        <v>0</v>
      </c>
      <c r="D29">
        <f>(B27-B29)^2</f>
        <v>25</v>
      </c>
      <c r="E29">
        <f>(B28-B29)^2</f>
        <v>25</v>
      </c>
      <c r="F29">
        <v>0</v>
      </c>
      <c r="G29">
        <f>(B30-B29)^2</f>
        <v>0</v>
      </c>
      <c r="H29">
        <f>(B31-B29)^2</f>
        <v>1</v>
      </c>
      <c r="L29">
        <f>L26/L27</f>
        <v>0.83333333333333337</v>
      </c>
      <c r="M29" t="s">
        <v>46</v>
      </c>
      <c r="N29">
        <f>N26/N27</f>
        <v>1.1545064377682401</v>
      </c>
    </row>
    <row r="30" spans="1:14" x14ac:dyDescent="0.25">
      <c r="A30" t="s">
        <v>5</v>
      </c>
      <c r="B30">
        <v>1</v>
      </c>
      <c r="C30">
        <v>0</v>
      </c>
      <c r="D30">
        <v>0</v>
      </c>
      <c r="E30">
        <f>(B30-B28)^2</f>
        <v>25</v>
      </c>
      <c r="F30">
        <f>(B29-B30)^2</f>
        <v>0</v>
      </c>
      <c r="G30">
        <v>0</v>
      </c>
      <c r="H30">
        <f>(B31-B30)^2</f>
        <v>1</v>
      </c>
    </row>
    <row r="31" spans="1:14" x14ac:dyDescent="0.25">
      <c r="A31" t="s">
        <v>6</v>
      </c>
      <c r="B31">
        <v>2</v>
      </c>
      <c r="C31">
        <v>0</v>
      </c>
      <c r="D31">
        <v>0</v>
      </c>
      <c r="E31">
        <v>0</v>
      </c>
      <c r="F31">
        <f>(B29-B31)^2</f>
        <v>1</v>
      </c>
      <c r="G31">
        <f>(B30-B31)^2</f>
        <v>1</v>
      </c>
      <c r="H31">
        <v>0</v>
      </c>
      <c r="K31" s="1" t="s">
        <v>47</v>
      </c>
      <c r="L31" s="1">
        <f>L29*N29</f>
        <v>0.96208869814020015</v>
      </c>
    </row>
    <row r="33" spans="1:9" x14ac:dyDescent="0.25">
      <c r="A33" s="1" t="s">
        <v>36</v>
      </c>
    </row>
    <row r="35" spans="1:9" x14ac:dyDescent="0.25">
      <c r="B35" t="s">
        <v>34</v>
      </c>
      <c r="C35" t="s">
        <v>1</v>
      </c>
      <c r="D35" t="s">
        <v>2</v>
      </c>
      <c r="E35" t="s">
        <v>3</v>
      </c>
      <c r="F35" t="s">
        <v>4</v>
      </c>
      <c r="G35" t="s">
        <v>5</v>
      </c>
      <c r="H35" t="s">
        <v>6</v>
      </c>
    </row>
    <row r="36" spans="1:9" x14ac:dyDescent="0.25">
      <c r="A36" t="s">
        <v>1</v>
      </c>
      <c r="B36">
        <v>7</v>
      </c>
      <c r="C36">
        <f>C26*C13</f>
        <v>0</v>
      </c>
      <c r="D36">
        <f t="shared" ref="D36:H36" si="1">D26*D13</f>
        <v>0.5</v>
      </c>
      <c r="E36">
        <f t="shared" si="1"/>
        <v>0.5</v>
      </c>
      <c r="F36">
        <f t="shared" si="1"/>
        <v>0</v>
      </c>
      <c r="G36">
        <f t="shared" si="1"/>
        <v>0</v>
      </c>
      <c r="H36">
        <f t="shared" si="1"/>
        <v>0</v>
      </c>
      <c r="I36">
        <f>SUM(C36:H36)</f>
        <v>1</v>
      </c>
    </row>
    <row r="37" spans="1:9" x14ac:dyDescent="0.25">
      <c r="A37" t="s">
        <v>2</v>
      </c>
      <c r="B37">
        <v>6</v>
      </c>
      <c r="C37">
        <f>C27*C14</f>
        <v>0.33333333333333331</v>
      </c>
      <c r="D37">
        <f>D27*D14</f>
        <v>0</v>
      </c>
      <c r="E37">
        <f>E27*E14</f>
        <v>0</v>
      </c>
      <c r="F37">
        <f>F27*F14</f>
        <v>8.3333333333333321</v>
      </c>
      <c r="G37">
        <f>G27*G14</f>
        <v>0</v>
      </c>
      <c r="H37">
        <f>H27*H14</f>
        <v>0</v>
      </c>
      <c r="I37">
        <f t="shared" ref="I37:I41" si="2">SUM(C37:H37)</f>
        <v>8.6666666666666661</v>
      </c>
    </row>
    <row r="38" spans="1:9" x14ac:dyDescent="0.25">
      <c r="A38" t="s">
        <v>3</v>
      </c>
      <c r="B38">
        <v>6</v>
      </c>
      <c r="C38">
        <f>C28*C15</f>
        <v>0.25</v>
      </c>
      <c r="D38">
        <f>D28*D15</f>
        <v>0</v>
      </c>
      <c r="E38">
        <f>E28*E15</f>
        <v>0</v>
      </c>
      <c r="F38">
        <f>F28*F15</f>
        <v>6.25</v>
      </c>
      <c r="G38">
        <f>G28*G15</f>
        <v>6.25</v>
      </c>
      <c r="H38">
        <f>H28*H15</f>
        <v>0</v>
      </c>
      <c r="I38">
        <f t="shared" si="2"/>
        <v>12.75</v>
      </c>
    </row>
    <row r="39" spans="1:9" x14ac:dyDescent="0.25">
      <c r="A39" t="s">
        <v>4</v>
      </c>
      <c r="B39">
        <v>1</v>
      </c>
      <c r="C39">
        <f>C29*C16</f>
        <v>0</v>
      </c>
      <c r="D39">
        <f>D29*D16</f>
        <v>6.25</v>
      </c>
      <c r="E39">
        <f>E29*E16</f>
        <v>6.25</v>
      </c>
      <c r="F39">
        <f>F29*F16</f>
        <v>0</v>
      </c>
      <c r="G39">
        <f>G29*G16</f>
        <v>0</v>
      </c>
      <c r="H39">
        <f>H29*H16</f>
        <v>0.25</v>
      </c>
      <c r="I39">
        <f t="shared" si="2"/>
        <v>12.75</v>
      </c>
    </row>
    <row r="40" spans="1:9" x14ac:dyDescent="0.25">
      <c r="A40" t="s">
        <v>5</v>
      </c>
      <c r="B40">
        <v>1</v>
      </c>
      <c r="C40">
        <f>C30*C17</f>
        <v>0</v>
      </c>
      <c r="D40">
        <f>D30*D17</f>
        <v>0</v>
      </c>
      <c r="E40">
        <f>E30*E17</f>
        <v>8.3333333333333321</v>
      </c>
      <c r="F40">
        <f>F30*F17</f>
        <v>0</v>
      </c>
      <c r="G40">
        <f>G30*G17</f>
        <v>0</v>
      </c>
      <c r="H40">
        <f>H30*H17</f>
        <v>0.33333333333333331</v>
      </c>
      <c r="I40">
        <f t="shared" si="2"/>
        <v>8.6666666666666661</v>
      </c>
    </row>
    <row r="41" spans="1:9" x14ac:dyDescent="0.25">
      <c r="A41" t="s">
        <v>6</v>
      </c>
      <c r="B41">
        <v>2</v>
      </c>
      <c r="C41">
        <f>C31*C18</f>
        <v>0</v>
      </c>
      <c r="D41">
        <f>D31*D18</f>
        <v>0</v>
      </c>
      <c r="E41">
        <f>E31*E18</f>
        <v>0</v>
      </c>
      <c r="F41">
        <f>F31*F18</f>
        <v>0.5</v>
      </c>
      <c r="G41">
        <f>G31*G18</f>
        <v>0.5</v>
      </c>
      <c r="H41">
        <f>H31*H18</f>
        <v>0</v>
      </c>
      <c r="I41">
        <f t="shared" si="2"/>
        <v>1</v>
      </c>
    </row>
    <row r="43" spans="1:9" x14ac:dyDescent="0.25">
      <c r="H43" t="s">
        <v>37</v>
      </c>
      <c r="I43">
        <f>SUM(I36:I41)</f>
        <v>44.833333333333329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Moran I example</vt:lpstr>
      <vt:lpstr>Geary C 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</dc:creator>
  <cp:lastModifiedBy>Maclachlan, Andrew</cp:lastModifiedBy>
  <dcterms:created xsi:type="dcterms:W3CDTF">2022-02-22T17:30:09Z</dcterms:created>
  <dcterms:modified xsi:type="dcterms:W3CDTF">2025-05-27T17:50:29Z</dcterms:modified>
</cp:coreProperties>
</file>